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ad.pref.shimane.jp\健康福祉部\高齢者福祉課\9_介護サービス指導Gフォルダ\A 共通\40  処遇改善加算\R5\国通知等\介護保険最新情報1215\HP\"/>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<sst xmlns="http://schemas.openxmlformats.org/spreadsheetml/2006/main" count="4441" uniqueCount="2102">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</sst>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election activeCell="O97" activeCellId="33" sqref="B5:F5 G5:M5 N5:P5 Q5:S5 W5:AB5 AC5:AK5 B8:F9 AM8:AM9 N15:R17 N21:R23 AM29 AM33 AM40 AM44 AM49:AM52 E58:F58 H58:I58 K58:L58 R58:AI58 T59:X59 AA59:AI59 H63:Q63 V63:W63 Y63:Z63 U64:AK64 U66:AA66 AF66:AK66 U67:AA67 AF67:AK67 AM71:AM94 F97 H97 M97 O97"/>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1" t="s">
        <v>4</v>
      </c>
      <c r="O4" s="301"/>
      <c r="P4" s="301"/>
      <c r="Q4" s="301"/>
      <c r="R4" s="301"/>
      <c r="S4" s="301"/>
      <c r="T4" s="316" t="s">
        <v>1984</v>
      </c>
      <c r="U4" s="316"/>
      <c r="V4" s="316"/>
      <c r="W4" s="301" t="s">
        <v>2062</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9" t="s">
        <v>2010</v>
      </c>
      <c r="H5" s="319"/>
      <c r="I5" s="319"/>
      <c r="J5" s="319"/>
      <c r="K5" s="319"/>
      <c r="L5" s="319"/>
      <c r="M5" s="319"/>
      <c r="N5" s="315" t="s">
        <v>116</v>
      </c>
      <c r="O5" s="315"/>
      <c r="P5" s="315"/>
      <c r="Q5" s="315" t="s">
        <v>117</v>
      </c>
      <c r="R5" s="315"/>
      <c r="S5" s="315"/>
      <c r="T5" s="317">
        <f>IF(AC5="","",IFERROR(INDEX(【参考】数式用2!$G$3:$I$451,MATCH(Q5,【参考】数式用2!$F$3:$F$451,0),MATCH(VLOOKUP(AC5,【参考】数式用2!$J$2:$K$26,2,FALSE),【参考】数式用2!$G$2:$I$2,0)),10))</f>
        <v>10.210000000000001</v>
      </c>
      <c r="U5" s="318"/>
      <c r="V5" s="318"/>
      <c r="W5" s="302">
        <v>225000</v>
      </c>
      <c r="X5" s="302"/>
      <c r="Y5" s="302"/>
      <c r="Z5" s="302"/>
      <c r="AA5" s="302"/>
      <c r="AB5" s="302"/>
      <c r="AC5" s="303" t="s">
        <v>119</v>
      </c>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2059</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2" t="s">
        <v>1986</v>
      </c>
      <c r="V8" s="322"/>
      <c r="W8" s="322"/>
      <c r="X8" s="323"/>
      <c r="Y8" s="61"/>
      <c r="Z8" s="312" t="s">
        <v>91</v>
      </c>
      <c r="AA8" s="313"/>
      <c r="AB8" s="314"/>
      <c r="AC8" s="62"/>
      <c r="AD8" s="307" t="s">
        <v>92</v>
      </c>
      <c r="AE8" s="307"/>
      <c r="AF8" s="308"/>
      <c r="AM8" s="304">
        <v>1</v>
      </c>
      <c r="AN8" s="280" t="s">
        <v>2082</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4"/>
      <c r="Y9" s="309">
        <f>IFERROR(IF(AM8=1,VLOOKUP(AC5,【参考】数式用!$A$5:$N$27,13,FALSE),""),"")</f>
        <v>0.182</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12</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66</v>
      </c>
      <c r="C12" s="349"/>
      <c r="D12" s="349"/>
      <c r="E12" s="349"/>
      <c r="F12" s="349"/>
      <c r="G12" s="349"/>
      <c r="H12" s="349"/>
      <c r="I12" s="349"/>
      <c r="J12" s="349"/>
      <c r="K12" s="349"/>
      <c r="L12" s="349"/>
      <c r="M12" s="350"/>
      <c r="N12" s="289">
        <f>IFERROR(IF(AM8&lt;&gt;0,T104+Y104,"先に新加算の区分を選択"),"")</f>
        <v>4920704</v>
      </c>
      <c r="O12" s="290"/>
      <c r="P12" s="290"/>
      <c r="Q12" s="290"/>
      <c r="R12" s="291"/>
      <c r="S12" s="298" t="s">
        <v>13</v>
      </c>
      <c r="T12" s="347" t="s">
        <v>14</v>
      </c>
      <c r="U12" s="260" t="s">
        <v>15</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2003</v>
      </c>
      <c r="X14" s="306"/>
      <c r="Y14" s="306"/>
      <c r="Z14" s="306"/>
      <c r="AA14" s="306"/>
      <c r="AB14" s="306"/>
      <c r="AC14" s="306"/>
      <c r="AD14" s="63"/>
      <c r="AE14" s="54"/>
      <c r="AF14" s="54"/>
      <c r="AG14" s="54"/>
      <c r="AH14" s="54"/>
      <c r="AI14" s="54"/>
      <c r="AJ14" s="54"/>
      <c r="AK14" s="327" t="str">
        <f>IFERROR(IF(N15="","",IF(N15&gt;=N12,"○","×")),"")</f>
        <v>○</v>
      </c>
      <c r="AM14" s="63"/>
      <c r="AN14" s="280" t="s">
        <v>2077</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67</v>
      </c>
      <c r="C15" s="349"/>
      <c r="D15" s="349"/>
      <c r="E15" s="349"/>
      <c r="F15" s="349"/>
      <c r="G15" s="349"/>
      <c r="H15" s="349"/>
      <c r="I15" s="349"/>
      <c r="J15" s="349"/>
      <c r="K15" s="349"/>
      <c r="L15" s="349"/>
      <c r="M15" s="350"/>
      <c r="N15" s="338">
        <v>5000000</v>
      </c>
      <c r="O15" s="339"/>
      <c r="P15" s="339"/>
      <c r="Q15" s="339"/>
      <c r="R15" s="340"/>
      <c r="S15" s="298" t="s">
        <v>13</v>
      </c>
      <c r="T15" s="347" t="s">
        <v>14</v>
      </c>
      <c r="U15" s="260" t="s">
        <v>16</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2073</v>
      </c>
      <c r="C18" s="330"/>
      <c r="D18" s="330"/>
      <c r="E18" s="330"/>
      <c r="F18" s="330"/>
      <c r="G18" s="330"/>
      <c r="H18" s="330"/>
      <c r="I18" s="330"/>
      <c r="J18" s="330"/>
      <c r="K18" s="330"/>
      <c r="L18" s="330"/>
      <c r="M18" s="331"/>
      <c r="N18" s="357">
        <f>IFERROR(ROUNDDOWN(ROUNDDOWN(ROUND(W5*VLOOKUP(AC5,【参考】数式用!$A$5:$N$27,14,FALSE),0)*T5,0)*AD107*0.5,0),"")</f>
        <v>1665505</v>
      </c>
      <c r="O18" s="358"/>
      <c r="P18" s="358"/>
      <c r="Q18" s="358"/>
      <c r="R18" s="359"/>
      <c r="S18" s="298" t="s">
        <v>13</v>
      </c>
      <c r="T18" s="347"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2004</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2074</v>
      </c>
      <c r="C21" s="330"/>
      <c r="D21" s="330"/>
      <c r="E21" s="330"/>
      <c r="F21" s="330"/>
      <c r="G21" s="330"/>
      <c r="H21" s="330"/>
      <c r="I21" s="330"/>
      <c r="J21" s="330"/>
      <c r="K21" s="330"/>
      <c r="L21" s="330"/>
      <c r="M21" s="331"/>
      <c r="N21" s="338">
        <v>1750000</v>
      </c>
      <c r="O21" s="339"/>
      <c r="P21" s="339"/>
      <c r="Q21" s="339"/>
      <c r="R21" s="340"/>
      <c r="S21" s="298" t="s">
        <v>13</v>
      </c>
      <c r="T21" s="347" t="s">
        <v>14</v>
      </c>
      <c r="U21" s="260" t="s">
        <v>90</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2078</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56</v>
      </c>
      <c r="P59" s="369"/>
      <c r="Q59" s="369"/>
      <c r="R59" s="379" t="s">
        <v>57</v>
      </c>
      <c r="S59" s="379"/>
      <c r="T59" s="368" t="s">
        <v>58</v>
      </c>
      <c r="U59" s="368"/>
      <c r="V59" s="368"/>
      <c r="W59" s="368"/>
      <c r="X59" s="368"/>
      <c r="Y59" s="380" t="s">
        <v>59</v>
      </c>
      <c r="Z59" s="380"/>
      <c r="AA59" s="368" t="s">
        <v>60</v>
      </c>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1" t="s">
        <v>55</v>
      </c>
      <c r="C63" s="301"/>
      <c r="D63" s="301"/>
      <c r="E63" s="370" t="s">
        <v>1988</v>
      </c>
      <c r="F63" s="370"/>
      <c r="G63" s="370"/>
      <c r="H63" s="371" t="s">
        <v>1989</v>
      </c>
      <c r="I63" s="371"/>
      <c r="J63" s="371"/>
      <c r="K63" s="371"/>
      <c r="L63" s="371"/>
      <c r="M63" s="371"/>
      <c r="N63" s="371"/>
      <c r="O63" s="371"/>
      <c r="P63" s="371"/>
      <c r="Q63" s="371"/>
      <c r="R63" s="301" t="s">
        <v>1990</v>
      </c>
      <c r="S63" s="301"/>
      <c r="T63" s="301"/>
      <c r="U63" s="94" t="s">
        <v>1991</v>
      </c>
      <c r="V63" s="372">
        <v>100</v>
      </c>
      <c r="W63" s="372"/>
      <c r="X63" s="95" t="s">
        <v>1992</v>
      </c>
      <c r="Y63" s="372">
        <v>1234</v>
      </c>
      <c r="Z63" s="378"/>
      <c r="AG63" s="59"/>
      <c r="AH63" s="59"/>
      <c r="AI63" s="59"/>
      <c r="AK63" s="75" t="str">
        <f>IFERROR(IF(AND(H63&lt;&gt;"",V63&lt;&gt;"",Y63&lt;&gt;"",U64&lt;&gt;"",U66&lt;&gt;"",U67&lt;&gt;"",AF66&lt;&gt;"",AF67&lt;&gt;""),"○","×"),"")</f>
        <v>○</v>
      </c>
      <c r="AM63" s="63"/>
    </row>
    <row r="64" spans="2:41">
      <c r="B64" s="301"/>
      <c r="C64" s="301"/>
      <c r="D64" s="301"/>
      <c r="E64" s="373" t="s">
        <v>1993</v>
      </c>
      <c r="F64" s="373"/>
      <c r="G64" s="373"/>
      <c r="H64" s="374" t="str">
        <f>IF(R58="","",R58)</f>
        <v>○○ケアサービス</v>
      </c>
      <c r="I64" s="374"/>
      <c r="J64" s="374"/>
      <c r="K64" s="374"/>
      <c r="L64" s="374"/>
      <c r="M64" s="374"/>
      <c r="N64" s="374"/>
      <c r="O64" s="374"/>
      <c r="P64" s="374"/>
      <c r="Q64" s="374"/>
      <c r="R64" s="301"/>
      <c r="S64" s="301"/>
      <c r="T64" s="301"/>
      <c r="U64" s="375" t="s">
        <v>2035</v>
      </c>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1994</v>
      </c>
      <c r="C66" s="301"/>
      <c r="D66" s="301"/>
      <c r="E66" s="301" t="s">
        <v>57</v>
      </c>
      <c r="F66" s="301"/>
      <c r="G66" s="301"/>
      <c r="H66" s="382" t="str">
        <f>IF(T59="","",T59)</f>
        <v>代表取締役</v>
      </c>
      <c r="I66" s="382"/>
      <c r="J66" s="382"/>
      <c r="K66" s="382"/>
      <c r="L66" s="382"/>
      <c r="M66" s="382"/>
      <c r="N66" s="382"/>
      <c r="O66" s="301" t="s">
        <v>1995</v>
      </c>
      <c r="P66" s="301"/>
      <c r="Q66" s="301"/>
      <c r="R66" s="370" t="s">
        <v>1988</v>
      </c>
      <c r="S66" s="370"/>
      <c r="T66" s="370"/>
      <c r="U66" s="383" t="s">
        <v>1996</v>
      </c>
      <c r="V66" s="383"/>
      <c r="W66" s="383"/>
      <c r="X66" s="383"/>
      <c r="Y66" s="383"/>
      <c r="Z66" s="383"/>
      <c r="AA66" s="383"/>
      <c r="AB66" s="384" t="s">
        <v>1997</v>
      </c>
      <c r="AC66" s="385"/>
      <c r="AD66" s="385"/>
      <c r="AE66" s="386"/>
      <c r="AF66" s="408" t="s">
        <v>1998</v>
      </c>
      <c r="AG66" s="408"/>
      <c r="AH66" s="408"/>
      <c r="AI66" s="408"/>
      <c r="AJ66" s="408"/>
      <c r="AK66" s="408"/>
      <c r="AM66" s="63"/>
    </row>
    <row r="67" spans="2:39">
      <c r="B67" s="301"/>
      <c r="C67" s="301"/>
      <c r="D67" s="301"/>
      <c r="E67" s="301" t="s">
        <v>59</v>
      </c>
      <c r="F67" s="301"/>
      <c r="G67" s="301"/>
      <c r="H67" s="409" t="str">
        <f t="shared" ref="H67" si="0">IF(AA59="","",AA59)</f>
        <v>厚労 花子</v>
      </c>
      <c r="I67" s="409"/>
      <c r="J67" s="409"/>
      <c r="K67" s="409"/>
      <c r="L67" s="409"/>
      <c r="M67" s="409"/>
      <c r="N67" s="409"/>
      <c r="O67" s="301"/>
      <c r="P67" s="301"/>
      <c r="Q67" s="301"/>
      <c r="R67" s="373" t="s">
        <v>59</v>
      </c>
      <c r="S67" s="373"/>
      <c r="T67" s="373"/>
      <c r="U67" s="410" t="s">
        <v>1999</v>
      </c>
      <c r="V67" s="410"/>
      <c r="W67" s="410"/>
      <c r="X67" s="410"/>
      <c r="Y67" s="410"/>
      <c r="Z67" s="410"/>
      <c r="AA67" s="410"/>
      <c r="AB67" s="384" t="s">
        <v>2000</v>
      </c>
      <c r="AC67" s="385"/>
      <c r="AD67" s="385"/>
      <c r="AE67" s="386"/>
      <c r="AF67" s="381" t="s">
        <v>2001</v>
      </c>
      <c r="AG67" s="381"/>
      <c r="AH67" s="381"/>
      <c r="AI67" s="381"/>
      <c r="AJ67" s="381"/>
      <c r="AK67" s="381"/>
      <c r="AM67" s="63"/>
    </row>
    <row r="68" spans="2:39">
      <c r="AM68" s="63"/>
    </row>
    <row r="69" spans="2:39" ht="29.25" customHeight="1" thickBot="1">
      <c r="B69" s="366" t="s">
        <v>2075</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21</v>
      </c>
      <c r="C71" s="399"/>
      <c r="D71" s="399"/>
      <c r="E71" s="399"/>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26</v>
      </c>
      <c r="C75" s="399"/>
      <c r="D75" s="399"/>
      <c r="E75" s="399"/>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31</v>
      </c>
      <c r="C79" s="399"/>
      <c r="D79" s="399"/>
      <c r="E79" s="399"/>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35</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36</v>
      </c>
      <c r="C83" s="399"/>
      <c r="D83" s="399"/>
      <c r="E83" s="399"/>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38</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39</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40</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41</v>
      </c>
      <c r="C87" s="399"/>
      <c r="D87" s="399"/>
      <c r="E87" s="399"/>
      <c r="F87" s="110"/>
      <c r="G87" s="404" t="s">
        <v>42</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43</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44</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45</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46</v>
      </c>
      <c r="C91" s="399"/>
      <c r="D91" s="399"/>
      <c r="E91" s="399"/>
      <c r="F91" s="110"/>
      <c r="G91" s="404" t="s">
        <v>47</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1</v>
      </c>
    </row>
    <row r="92" spans="2:39" ht="13.5" customHeight="1">
      <c r="B92" s="400"/>
      <c r="C92" s="401"/>
      <c r="D92" s="401"/>
      <c r="E92" s="401"/>
      <c r="F92" s="102"/>
      <c r="G92" s="405" t="s">
        <v>48</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49</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50</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7">
        <f>U9</f>
        <v>0.161</v>
      </c>
      <c r="U103" s="397"/>
      <c r="V103" s="397"/>
      <c r="W103" s="397"/>
      <c r="X103" s="397"/>
      <c r="Y103" s="272">
        <f>IFERROR(IF(AM8=1,Y9,IF(AM8=2,AC9,"")),"")</f>
        <v>0.182</v>
      </c>
      <c r="Z103" s="274"/>
      <c r="AA103" s="274"/>
      <c r="AB103" s="273"/>
      <c r="AC103" s="273"/>
      <c r="AD103" s="273"/>
      <c r="AE103" s="275"/>
    </row>
    <row r="104" spans="2:66" ht="15.95" customHeight="1">
      <c r="B104" s="390" t="s">
        <v>2013</v>
      </c>
      <c r="C104" s="391"/>
      <c r="D104" s="392"/>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279">
        <f>IFERROR(SUM(E104,J104,O104),"")</f>
        <v>739714</v>
      </c>
      <c r="U104" s="279"/>
      <c r="V104" s="279"/>
      <c r="W104" s="279"/>
      <c r="X104" s="128" t="s">
        <v>2011</v>
      </c>
      <c r="Y104" s="261">
        <f>IFERROR(IF(AM8=1,ROUNDDOWN(ROUND(W5*Y9,0)*T5,0)*AD107,IF(AM8=2,ROUNDDOWN(ROUND(W5*AC9,0)*T5,0)*AD107,"")),"")</f>
        <v>4180990</v>
      </c>
      <c r="Z104" s="262"/>
      <c r="AA104" s="262"/>
      <c r="AB104" s="262"/>
      <c r="AC104" s="262"/>
      <c r="AD104" s="262"/>
      <c r="AE104" s="129" t="s">
        <v>2011</v>
      </c>
    </row>
    <row r="105" spans="2:66">
      <c r="B105" s="393"/>
      <c r="C105" s="394"/>
      <c r="D105" s="395"/>
      <c r="E105" s="387" t="str">
        <f>IFERROR("("&amp;TEXT(E104/W107,"#,##0円")&amp;"/月)","")</f>
        <v>(314,723円/月)</v>
      </c>
      <c r="F105" s="388"/>
      <c r="G105" s="388"/>
      <c r="H105" s="388"/>
      <c r="I105" s="388"/>
      <c r="J105" s="388" t="str">
        <f>IFERROR("("&amp;TEXT(J104/W107,"#,##0円")&amp;"/月)","")</f>
        <v>(0円/月)</v>
      </c>
      <c r="K105" s="388"/>
      <c r="L105" s="388"/>
      <c r="M105" s="388"/>
      <c r="N105" s="388"/>
      <c r="O105" s="388" t="str">
        <f>IFERROR("("&amp;TEXT(O104/W107,"#,##0円")&amp;"/月)","")</f>
        <v>(55,134円/月)</v>
      </c>
      <c r="P105" s="388"/>
      <c r="Q105" s="388"/>
      <c r="R105" s="388"/>
      <c r="S105" s="388"/>
      <c r="T105" s="387" t="str">
        <f>IFERROR("("&amp;TEXT(T104/W107,"#,##0円")&amp;"/月)","")</f>
        <v>(369,857円/月)</v>
      </c>
      <c r="U105" s="388"/>
      <c r="V105" s="388"/>
      <c r="W105" s="388"/>
      <c r="X105" s="389"/>
      <c r="Y105" s="388" t="str">
        <f>IFERROR("("&amp;TEXT(Y104/AD107,"#,##0円")&amp;"/月)","")</f>
        <v>(418,099円/月)</v>
      </c>
      <c r="Z105" s="388"/>
      <c r="AA105" s="388"/>
      <c r="AB105" s="388"/>
      <c r="AC105" s="388"/>
      <c r="AD105" s="388"/>
      <c r="AE105" s="388"/>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TggfL2BafvyYNjiiuFyAovRku8lDADmO08QKoeo7q5kUlNULHlfYbdHyVps1aI69dFaTCC0YHfOYdJFkLqkRUA==" saltValue="VEa/zeFdhaB2GgdWq6we8g=="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5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election activeCell="AM66" activeCellId="20" sqref="E10:H10 I10 M10 U10 N17 U23 U25 U27 U28 U29 AM35 AM38 AM43 AM46 E53 H53 K53 R53 T54 AA54 AM66:AM89"/>
    </sheetView>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2030</v>
      </c>
      <c r="C14" s="349"/>
      <c r="D14" s="349"/>
      <c r="E14" s="349"/>
      <c r="F14" s="349"/>
      <c r="G14" s="349"/>
      <c r="H14" s="349"/>
      <c r="I14" s="349"/>
      <c r="J14" s="349"/>
      <c r="K14" s="349"/>
      <c r="L14" s="349"/>
      <c r="M14" s="350"/>
      <c r="N14" s="357">
        <f>IFERROR(SUM(Q10,U10),"")</f>
        <v>4189026</v>
      </c>
      <c r="O14" s="358"/>
      <c r="P14" s="358"/>
      <c r="Q14" s="358"/>
      <c r="R14" s="359"/>
      <c r="S14" s="298" t="s">
        <v>13</v>
      </c>
      <c r="T14" s="347"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2003</v>
      </c>
      <c r="X16" s="306"/>
      <c r="Y16" s="306"/>
      <c r="Z16" s="306"/>
      <c r="AA16" s="306"/>
      <c r="AB16" s="306"/>
      <c r="AC16" s="306"/>
      <c r="AD16" s="63"/>
      <c r="AE16" s="54"/>
      <c r="AF16" s="54"/>
      <c r="AG16" s="54"/>
      <c r="AH16" s="54"/>
      <c r="AI16" s="54"/>
      <c r="AJ16" s="54"/>
      <c r="AK16" s="500" t="str">
        <f>IFERROR(IF(N17="","",IF(N17&gt;=N14,"○","×")),"")</f>
        <v>○</v>
      </c>
    </row>
    <row r="17" spans="2:38" s="50" customFormat="1" ht="6.95" customHeight="1" thickBot="1">
      <c r="B17" s="348" t="s">
        <v>2029</v>
      </c>
      <c r="C17" s="349"/>
      <c r="D17" s="349"/>
      <c r="E17" s="349"/>
      <c r="F17" s="349"/>
      <c r="G17" s="349"/>
      <c r="H17" s="349"/>
      <c r="I17" s="349"/>
      <c r="J17" s="349"/>
      <c r="K17" s="349"/>
      <c r="L17" s="349"/>
      <c r="M17" s="350"/>
      <c r="N17" s="338">
        <v>5000000</v>
      </c>
      <c r="O17" s="339"/>
      <c r="P17" s="339"/>
      <c r="Q17" s="339"/>
      <c r="R17" s="340"/>
      <c r="S17" s="298" t="s">
        <v>13</v>
      </c>
      <c r="T17" s="347" t="s">
        <v>14</v>
      </c>
      <c r="U17" s="260" t="s">
        <v>16</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7" t="s">
        <v>2070</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2" t="s">
        <v>2017</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1" t="s">
        <v>55</v>
      </c>
      <c r="C58" s="301"/>
      <c r="D58" s="301"/>
      <c r="E58" s="370" t="s">
        <v>1988</v>
      </c>
      <c r="F58" s="370"/>
      <c r="G58" s="370"/>
      <c r="H58" s="531" t="str">
        <f>IF('別紙様式7-1（計画書）'!H63="","",'別紙様式7-1（計画書）'!H63)</f>
        <v>マルマルケアサービス</v>
      </c>
      <c r="I58" s="531"/>
      <c r="J58" s="531"/>
      <c r="K58" s="531"/>
      <c r="L58" s="531"/>
      <c r="M58" s="531"/>
      <c r="N58" s="531"/>
      <c r="O58" s="531"/>
      <c r="P58" s="531"/>
      <c r="Q58" s="531"/>
      <c r="R58" s="301" t="s">
        <v>1990</v>
      </c>
      <c r="S58" s="301"/>
      <c r="T58" s="301"/>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1"/>
      <c r="C59" s="301"/>
      <c r="D59" s="301"/>
      <c r="E59" s="373" t="s">
        <v>1993</v>
      </c>
      <c r="F59" s="373"/>
      <c r="G59" s="373"/>
      <c r="H59" s="512" t="str">
        <f>IF('別紙様式7-1（計画書）'!H64="","",'別紙様式7-1（計画書）'!H64)</f>
        <v>○○ケアサービス</v>
      </c>
      <c r="I59" s="512"/>
      <c r="J59" s="512"/>
      <c r="K59" s="512"/>
      <c r="L59" s="512"/>
      <c r="M59" s="512"/>
      <c r="N59" s="512"/>
      <c r="O59" s="512"/>
      <c r="P59" s="512"/>
      <c r="Q59" s="512"/>
      <c r="R59" s="301"/>
      <c r="S59" s="301"/>
      <c r="T59" s="301"/>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1994</v>
      </c>
      <c r="C61" s="301"/>
      <c r="D61" s="301"/>
      <c r="E61" s="301" t="s">
        <v>57</v>
      </c>
      <c r="F61" s="301"/>
      <c r="G61" s="301"/>
      <c r="H61" s="529" t="str">
        <f>IF('別紙様式7-1（計画書）'!H66="","",'別紙様式7-1（計画書）'!H66)</f>
        <v>代表取締役</v>
      </c>
      <c r="I61" s="529"/>
      <c r="J61" s="529"/>
      <c r="K61" s="529"/>
      <c r="L61" s="529"/>
      <c r="M61" s="529"/>
      <c r="N61" s="529"/>
      <c r="O61" s="301" t="s">
        <v>1995</v>
      </c>
      <c r="P61" s="301"/>
      <c r="Q61" s="301"/>
      <c r="R61" s="370" t="s">
        <v>1988</v>
      </c>
      <c r="S61" s="370"/>
      <c r="T61" s="370"/>
      <c r="U61" s="530" t="str">
        <f>IF('別紙様式7-1（計画書）'!U66="","",'別紙様式7-1（計画書）'!U66)</f>
        <v>コウロウ　タロウ</v>
      </c>
      <c r="V61" s="530"/>
      <c r="W61" s="530"/>
      <c r="X61" s="530"/>
      <c r="Y61" s="530"/>
      <c r="Z61" s="530"/>
      <c r="AA61" s="530"/>
      <c r="AB61" s="384" t="s">
        <v>1997</v>
      </c>
      <c r="AC61" s="385"/>
      <c r="AD61" s="385"/>
      <c r="AE61" s="386"/>
      <c r="AF61" s="527" t="str">
        <f>IF('別紙様式7-1（計画書）'!AF66="","",'別紙様式7-1（計画書）'!AF66)</f>
        <v>03-XXXX-XXXX</v>
      </c>
      <c r="AG61" s="527"/>
      <c r="AH61" s="527"/>
      <c r="AI61" s="527"/>
      <c r="AJ61" s="527"/>
      <c r="AK61" s="527"/>
    </row>
    <row r="62" spans="2:37">
      <c r="B62" s="301"/>
      <c r="C62" s="301"/>
      <c r="D62" s="301"/>
      <c r="E62" s="301" t="s">
        <v>59</v>
      </c>
      <c r="F62" s="301"/>
      <c r="G62" s="301"/>
      <c r="H62" s="527" t="str">
        <f>IF('別紙様式7-1（計画書）'!H67="","",'別紙様式7-1（計画書）'!H67)</f>
        <v>厚労 花子</v>
      </c>
      <c r="I62" s="527"/>
      <c r="J62" s="527"/>
      <c r="K62" s="527"/>
      <c r="L62" s="527"/>
      <c r="M62" s="527"/>
      <c r="N62" s="527"/>
      <c r="O62" s="301"/>
      <c r="P62" s="301"/>
      <c r="Q62" s="301"/>
      <c r="R62" s="373" t="s">
        <v>59</v>
      </c>
      <c r="S62" s="373"/>
      <c r="T62" s="373"/>
      <c r="U62" s="528" t="str">
        <f>IF('別紙様式7-1（計画書）'!U67="","",'別紙様式7-1（計画書）'!U67)</f>
        <v>厚労 太郎</v>
      </c>
      <c r="V62" s="528"/>
      <c r="W62" s="528"/>
      <c r="X62" s="528"/>
      <c r="Y62" s="528"/>
      <c r="Z62" s="528"/>
      <c r="AA62" s="528"/>
      <c r="AB62" s="384" t="s">
        <v>2000</v>
      </c>
      <c r="AC62" s="385"/>
      <c r="AD62" s="385"/>
      <c r="AE62" s="386"/>
      <c r="AF62" s="529" t="str">
        <f>IF('別紙様式7-1（計画書）'!AF67="","",'別紙様式7-1（計画書）'!AF67)</f>
        <v>aaa@aaa.aa.jp</v>
      </c>
      <c r="AG62" s="529"/>
      <c r="AH62" s="529"/>
      <c r="AI62" s="529"/>
      <c r="AJ62" s="529"/>
      <c r="AK62" s="529"/>
    </row>
    <row r="64" spans="2:37" ht="33" customHeight="1" thickBot="1">
      <c r="B64" s="367" t="s">
        <v>2099</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21</v>
      </c>
      <c r="C66" s="399"/>
      <c r="D66" s="399"/>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26</v>
      </c>
      <c r="C70" s="399"/>
      <c r="D70" s="399"/>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31</v>
      </c>
      <c r="C74" s="399"/>
      <c r="D74" s="399"/>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35</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36</v>
      </c>
      <c r="C78" s="399"/>
      <c r="D78" s="399"/>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38</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39</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40</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41</v>
      </c>
      <c r="C82" s="399"/>
      <c r="D82" s="399"/>
      <c r="E82" s="439"/>
      <c r="F82" s="110"/>
      <c r="G82" s="404" t="s">
        <v>42</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43</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44</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45</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46</v>
      </c>
      <c r="C86" s="399"/>
      <c r="D86" s="399"/>
      <c r="E86" s="439"/>
      <c r="F86" s="110"/>
      <c r="G86" s="404" t="s">
        <v>47</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1</v>
      </c>
    </row>
    <row r="87" spans="2:39" ht="13.5" customHeight="1">
      <c r="B87" s="400"/>
      <c r="C87" s="401"/>
      <c r="D87" s="401"/>
      <c r="E87" s="440"/>
      <c r="F87" s="102"/>
      <c r="G87" s="405" t="s">
        <v>48</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49</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50</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algorithmName="SHA-512" hashValue="WXzNiIxotIOnIjvUOOw80X3/bRx951YFfRDwmVAQEAZ6RqcIq1K7b8z+P8W1aDQq09Mz213Dtkj4Uoc9xk66qw==" saltValue="UlvjBCydDSUYEhRrPkpfgw==" spinCount="100000" sheet="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scale="56"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53</vt:i4>
      </vt:variant>
    </vt:vector>
  </HeadingPairs>
  <TitlesOfParts>
    <vt:vector size="58"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'参考２（キャリアパス・賃金規程例）'!サービス名</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永田　涼太</cp:lastModifiedBy>
  <cp:lastPrinted>2024-03-04T10:50:06Z</cp:lastPrinted>
  <dcterms:created xsi:type="dcterms:W3CDTF">2015-06-05T18:19:34Z</dcterms:created>
  <dcterms:modified xsi:type="dcterms:W3CDTF">2024-03-26T13:10:13Z</dcterms:modified>
</cp:coreProperties>
</file>