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635" tabRatio="764" activeTab="2"/>
  </bookViews>
  <sheets>
    <sheet name="入力に当たって" sheetId="15" r:id="rId1"/>
    <sheet name="概念図" sheetId="17" r:id="rId2"/>
    <sheet name="入力及び印刷" sheetId="10" r:id="rId3"/>
    <sheet name="Sheet4" sheetId="18" r:id="rId4"/>
    <sheet name="判定（移動）" sheetId="8" r:id="rId5"/>
    <sheet name="判定（堆積）" sheetId="6" r:id="rId6"/>
    <sheet name="計算（移動）" sheetId="9" r:id="rId7"/>
    <sheet name="計算（堆積）" sheetId="1" r:id="rId8"/>
    <sheet name="パラメータ" sheetId="2" r:id="rId9"/>
    <sheet name="参照データ" sheetId="7" r:id="rId10"/>
    <sheet name="参照100kN" sheetId="13" r:id="rId11"/>
    <sheet name="参照堆積高3m" sheetId="14" r:id="rId12"/>
  </sheets>
  <definedNames>
    <definedName name="_xlnm.Print_Area" localSheetId="2">入力及び印刷!$A$1:$K$225</definedName>
    <definedName name="_xlnm.Print_Titles" localSheetId="2">入力及び印刷!$1:$24</definedName>
  </definedNames>
  <calcPr calcId="162913"/>
</workbook>
</file>

<file path=xl/calcChain.xml><?xml version="1.0" encoding="utf-8"?>
<calcChain xmlns="http://schemas.openxmlformats.org/spreadsheetml/2006/main">
  <c r="D8" i="10" l="1"/>
  <c r="C13" i="2" l="1"/>
  <c r="I20" i="8" s="1"/>
  <c r="C10" i="2"/>
  <c r="C14" i="2"/>
  <c r="C15" i="2" s="1"/>
  <c r="C3" i="2"/>
  <c r="C4" i="2"/>
  <c r="C18" i="2"/>
  <c r="C45" i="2" s="1"/>
  <c r="C46" i="2" s="1"/>
  <c r="C38" i="2"/>
  <c r="C34" i="8" s="1"/>
  <c r="C30" i="2"/>
  <c r="M52" i="8" s="1"/>
  <c r="E62" i="10" s="1"/>
  <c r="C39" i="2"/>
  <c r="C41" i="2"/>
  <c r="C42" i="2"/>
  <c r="C43" i="2"/>
  <c r="C44" i="2"/>
  <c r="C35" i="2"/>
  <c r="C37" i="2" s="1"/>
  <c r="C40" i="2"/>
  <c r="I72" i="8"/>
  <c r="I82" i="8"/>
  <c r="I206" i="8"/>
  <c r="I216" i="8"/>
  <c r="I219" i="8"/>
  <c r="I232" i="8"/>
  <c r="I243" i="8"/>
  <c r="I245" i="8"/>
  <c r="I257" i="8"/>
  <c r="I267" i="8"/>
  <c r="I272" i="8"/>
  <c r="I283" i="8"/>
  <c r="I290" i="8"/>
  <c r="I292" i="8"/>
  <c r="I298" i="8"/>
  <c r="I302" i="8"/>
  <c r="I304" i="8"/>
  <c r="I309" i="8"/>
  <c r="I313" i="8"/>
  <c r="I314" i="8"/>
  <c r="I320" i="8"/>
  <c r="I323" i="8"/>
  <c r="I324" i="8"/>
  <c r="I328" i="8"/>
  <c r="I330" i="8"/>
  <c r="I331" i="8"/>
  <c r="I334" i="8"/>
  <c r="I335" i="8"/>
  <c r="I337" i="8"/>
  <c r="I338" i="8"/>
  <c r="I340" i="8"/>
  <c r="I341" i="8"/>
  <c r="I342" i="8"/>
  <c r="I344" i="8"/>
  <c r="I345" i="8"/>
  <c r="I346" i="8"/>
  <c r="I348" i="8"/>
  <c r="I349" i="8"/>
  <c r="I350" i="8"/>
  <c r="I352" i="8"/>
  <c r="I353" i="8"/>
  <c r="I354" i="8"/>
  <c r="I356" i="8"/>
  <c r="I357" i="8"/>
  <c r="I358" i="8"/>
  <c r="I360" i="8"/>
  <c r="I361" i="8"/>
  <c r="I362" i="8"/>
  <c r="I364" i="8"/>
  <c r="I365" i="8"/>
  <c r="I366" i="8"/>
  <c r="I368" i="8"/>
  <c r="I369" i="8"/>
  <c r="I370" i="8"/>
  <c r="I372" i="8"/>
  <c r="I373" i="8"/>
  <c r="I374" i="8"/>
  <c r="I376" i="8"/>
  <c r="I377" i="8"/>
  <c r="I378" i="8"/>
  <c r="I380" i="8"/>
  <c r="I381" i="8"/>
  <c r="I382" i="8"/>
  <c r="I384" i="8"/>
  <c r="I385" i="8"/>
  <c r="I386" i="8"/>
  <c r="I388" i="8"/>
  <c r="I389" i="8"/>
  <c r="I390" i="8"/>
  <c r="I392" i="8"/>
  <c r="I393" i="8"/>
  <c r="I394" i="8"/>
  <c r="I396" i="8"/>
  <c r="I397" i="8"/>
  <c r="I398" i="8"/>
  <c r="I400" i="8"/>
  <c r="I401" i="8"/>
  <c r="I402" i="8"/>
  <c r="I404" i="8"/>
  <c r="I406" i="8"/>
  <c r="I407" i="8"/>
  <c r="I408" i="8"/>
  <c r="I410" i="8"/>
  <c r="I411" i="8"/>
  <c r="I412" i="8"/>
  <c r="I414" i="8"/>
  <c r="I415" i="8"/>
  <c r="I416" i="8"/>
  <c r="I418" i="8"/>
  <c r="I419" i="8"/>
  <c r="I420" i="8"/>
  <c r="I422" i="8"/>
  <c r="I423" i="8"/>
  <c r="I424" i="8"/>
  <c r="I426" i="8"/>
  <c r="I427" i="8"/>
  <c r="I428" i="8"/>
  <c r="I430" i="8"/>
  <c r="I431" i="8"/>
  <c r="I432" i="8"/>
  <c r="I434" i="8"/>
  <c r="I435" i="8"/>
  <c r="I436" i="8"/>
  <c r="I438" i="8"/>
  <c r="I439" i="8"/>
  <c r="I440" i="8"/>
  <c r="I442" i="8"/>
  <c r="I443" i="8"/>
  <c r="I444" i="8"/>
  <c r="I446" i="8"/>
  <c r="I447" i="8"/>
  <c r="I448" i="8"/>
  <c r="I450" i="8"/>
  <c r="I451" i="8"/>
  <c r="I452" i="8"/>
  <c r="I453" i="8"/>
  <c r="I454" i="8"/>
  <c r="I455" i="8"/>
  <c r="I457" i="8"/>
  <c r="I458" i="8"/>
  <c r="I459" i="8"/>
  <c r="I461" i="8"/>
  <c r="I462" i="8"/>
  <c r="I463" i="8"/>
  <c r="I465" i="8"/>
  <c r="I466" i="8"/>
  <c r="I468" i="8"/>
  <c r="I469" i="8"/>
  <c r="I470" i="8"/>
  <c r="I472" i="8"/>
  <c r="I473" i="8"/>
  <c r="I474" i="8"/>
  <c r="I476" i="8"/>
  <c r="I477" i="8"/>
  <c r="I478" i="8"/>
  <c r="I480" i="8"/>
  <c r="I481" i="8"/>
  <c r="I482" i="8"/>
  <c r="I484" i="8"/>
  <c r="I485" i="8"/>
  <c r="I486" i="8"/>
  <c r="I488" i="8"/>
  <c r="I489" i="8"/>
  <c r="I490" i="8"/>
  <c r="I492" i="8"/>
  <c r="I493" i="8"/>
  <c r="I494" i="8"/>
  <c r="I496" i="8"/>
  <c r="I497" i="8"/>
  <c r="I498" i="8"/>
  <c r="I500" i="8"/>
  <c r="I501" i="8"/>
  <c r="I502" i="8"/>
  <c r="I504" i="8"/>
  <c r="I505" i="8"/>
  <c r="I506" i="8"/>
  <c r="I508" i="8"/>
  <c r="I509" i="8"/>
  <c r="I510" i="8"/>
  <c r="I512" i="8"/>
  <c r="I513" i="8"/>
  <c r="I514" i="8"/>
  <c r="D11" i="7"/>
  <c r="D10" i="7"/>
  <c r="D9" i="7"/>
  <c r="D8" i="7"/>
  <c r="D7" i="7"/>
  <c r="D6" i="7"/>
  <c r="D5" i="7"/>
  <c r="D4" i="7"/>
  <c r="C17" i="2"/>
  <c r="Q12" i="10"/>
  <c r="C21" i="2" s="1"/>
  <c r="I12" i="10"/>
  <c r="I15" i="8"/>
  <c r="I14" i="8"/>
  <c r="I13" i="8"/>
  <c r="I12" i="8"/>
  <c r="I11" i="8"/>
  <c r="I10" i="8"/>
  <c r="I9" i="8"/>
  <c r="I7" i="8"/>
  <c r="B358" i="8" l="1"/>
  <c r="B472" i="8"/>
  <c r="B218" i="8"/>
  <c r="M403" i="8"/>
  <c r="E413" i="10" s="1"/>
  <c r="B366" i="8"/>
  <c r="B400" i="8"/>
  <c r="B447" i="8"/>
  <c r="B488" i="8"/>
  <c r="B321" i="8"/>
  <c r="B257" i="8"/>
  <c r="B193" i="8"/>
  <c r="B129" i="8"/>
  <c r="M7" i="8"/>
  <c r="M452" i="8"/>
  <c r="E462" i="10" s="1"/>
  <c r="B431" i="8"/>
  <c r="B282" i="8"/>
  <c r="B63" i="8"/>
  <c r="M15" i="8"/>
  <c r="M465" i="8"/>
  <c r="M404" i="8"/>
  <c r="E414" i="10" s="1"/>
  <c r="M333" i="8"/>
  <c r="E343" i="10" s="1"/>
  <c r="B384" i="8"/>
  <c r="B512" i="8"/>
  <c r="B154" i="8"/>
  <c r="M10" i="8"/>
  <c r="B345" i="8"/>
  <c r="B346" i="8"/>
  <c r="B370" i="8"/>
  <c r="B408" i="8"/>
  <c r="B448" i="8"/>
  <c r="B495" i="8"/>
  <c r="B314" i="8"/>
  <c r="B250" i="8"/>
  <c r="B186" i="8"/>
  <c r="B121" i="8"/>
  <c r="M11" i="8"/>
  <c r="M14" i="8"/>
  <c r="B354" i="8"/>
  <c r="B383" i="8"/>
  <c r="B424" i="8"/>
  <c r="B464" i="8"/>
  <c r="B511" i="8"/>
  <c r="B289" i="8"/>
  <c r="B225" i="8"/>
  <c r="B161" i="8"/>
  <c r="B77" i="8"/>
  <c r="M336" i="8"/>
  <c r="E346" i="10" s="1"/>
  <c r="I332" i="8"/>
  <c r="I327" i="8"/>
  <c r="I318" i="8"/>
  <c r="I308" i="8"/>
  <c r="I297" i="8"/>
  <c r="I280" i="8"/>
  <c r="I253" i="8"/>
  <c r="I229" i="8"/>
  <c r="I181" i="8"/>
  <c r="I166" i="8"/>
  <c r="I143" i="8"/>
  <c r="I204" i="8"/>
  <c r="I135" i="8"/>
  <c r="I326" i="8"/>
  <c r="I322" i="8"/>
  <c r="I317" i="8"/>
  <c r="I312" i="8"/>
  <c r="I306" i="8"/>
  <c r="I301" i="8"/>
  <c r="I296" i="8"/>
  <c r="I289" i="8"/>
  <c r="I275" i="8"/>
  <c r="I264" i="8"/>
  <c r="I252" i="8"/>
  <c r="I237" i="8"/>
  <c r="I225" i="8"/>
  <c r="I215" i="8"/>
  <c r="I195" i="8"/>
  <c r="I163" i="8"/>
  <c r="I120" i="8"/>
  <c r="I40" i="8"/>
  <c r="I8" i="8"/>
  <c r="I515" i="8"/>
  <c r="I511" i="8"/>
  <c r="I507" i="8"/>
  <c r="I503" i="8"/>
  <c r="I499" i="8"/>
  <c r="I495" i="8"/>
  <c r="I491" i="8"/>
  <c r="I487" i="8"/>
  <c r="I483" i="8"/>
  <c r="I479" i="8"/>
  <c r="I475" i="8"/>
  <c r="I471" i="8"/>
  <c r="I467" i="8"/>
  <c r="I464" i="8"/>
  <c r="I460" i="8"/>
  <c r="I456" i="8"/>
  <c r="I449" i="8"/>
  <c r="I445" i="8"/>
  <c r="I441" i="8"/>
  <c r="I437" i="8"/>
  <c r="I433" i="8"/>
  <c r="I429" i="8"/>
  <c r="I425" i="8"/>
  <c r="I421" i="8"/>
  <c r="I417" i="8"/>
  <c r="I413" i="8"/>
  <c r="I409" i="8"/>
  <c r="I405" i="8"/>
  <c r="I403" i="8"/>
  <c r="I399" i="8"/>
  <c r="I395" i="8"/>
  <c r="I391" i="8"/>
  <c r="I387" i="8"/>
  <c r="I383" i="8"/>
  <c r="I379" i="8"/>
  <c r="I375" i="8"/>
  <c r="I371" i="8"/>
  <c r="I367" i="8"/>
  <c r="I363" i="8"/>
  <c r="I359" i="8"/>
  <c r="I355" i="8"/>
  <c r="I351" i="8"/>
  <c r="I347" i="8"/>
  <c r="I343" i="8"/>
  <c r="I339" i="8"/>
  <c r="I336" i="8"/>
  <c r="I333" i="8"/>
  <c r="I329" i="8"/>
  <c r="I325" i="8"/>
  <c r="I321" i="8"/>
  <c r="I316" i="8"/>
  <c r="I310" i="8"/>
  <c r="I305" i="8"/>
  <c r="I300" i="8"/>
  <c r="I294" i="8"/>
  <c r="I285" i="8"/>
  <c r="I273" i="8"/>
  <c r="I261" i="8"/>
  <c r="I247" i="8"/>
  <c r="I236" i="8"/>
  <c r="I224" i="8"/>
  <c r="I209" i="8"/>
  <c r="I186" i="8"/>
  <c r="I158" i="8"/>
  <c r="I101" i="8"/>
  <c r="I31" i="8"/>
  <c r="I293" i="8"/>
  <c r="I288" i="8"/>
  <c r="I279" i="8"/>
  <c r="I268" i="8"/>
  <c r="I259" i="8"/>
  <c r="I251" i="8"/>
  <c r="I240" i="8"/>
  <c r="I231" i="8"/>
  <c r="I221" i="8"/>
  <c r="I211" i="8"/>
  <c r="I200" i="8"/>
  <c r="I177" i="8"/>
  <c r="M145" i="8"/>
  <c r="I111" i="8"/>
  <c r="I65" i="8"/>
  <c r="I284" i="8"/>
  <c r="I277" i="8"/>
  <c r="I269" i="8"/>
  <c r="I263" i="8"/>
  <c r="I256" i="8"/>
  <c r="I248" i="8"/>
  <c r="I241" i="8"/>
  <c r="I235" i="8"/>
  <c r="I227" i="8"/>
  <c r="I220" i="8"/>
  <c r="I213" i="8"/>
  <c r="I205" i="8"/>
  <c r="I191" i="8"/>
  <c r="I171" i="8"/>
  <c r="I153" i="8"/>
  <c r="I127" i="8"/>
  <c r="I95" i="8"/>
  <c r="I53" i="8"/>
  <c r="M208" i="8"/>
  <c r="E218" i="10" s="1"/>
  <c r="I201" i="8"/>
  <c r="I193" i="8"/>
  <c r="I185" i="8"/>
  <c r="I174" i="8"/>
  <c r="I165" i="8"/>
  <c r="I155" i="8"/>
  <c r="I144" i="8"/>
  <c r="I132" i="8"/>
  <c r="I114" i="8"/>
  <c r="I100" i="8"/>
  <c r="I81" i="8"/>
  <c r="I54" i="8"/>
  <c r="I35" i="8"/>
  <c r="I16" i="8"/>
  <c r="I197" i="8"/>
  <c r="I187" i="8"/>
  <c r="I179" i="8"/>
  <c r="I170" i="8"/>
  <c r="I159" i="8"/>
  <c r="I150" i="8"/>
  <c r="I138" i="8"/>
  <c r="I122" i="8"/>
  <c r="M108" i="8"/>
  <c r="I90" i="8"/>
  <c r="I66" i="8"/>
  <c r="I46" i="8"/>
  <c r="I17" i="8"/>
  <c r="I149" i="8"/>
  <c r="I139" i="8"/>
  <c r="I130" i="8"/>
  <c r="I119" i="8"/>
  <c r="I105" i="8"/>
  <c r="I93" i="8"/>
  <c r="I76" i="8"/>
  <c r="I58" i="8"/>
  <c r="I45" i="8"/>
  <c r="I28" i="8"/>
  <c r="I319" i="8"/>
  <c r="I315" i="8"/>
  <c r="I311" i="8"/>
  <c r="I307" i="8"/>
  <c r="I303" i="8"/>
  <c r="I299" i="8"/>
  <c r="I295" i="8"/>
  <c r="I291" i="8"/>
  <c r="I287" i="8"/>
  <c r="I281" i="8"/>
  <c r="I276" i="8"/>
  <c r="I271" i="8"/>
  <c r="I265" i="8"/>
  <c r="I260" i="8"/>
  <c r="I255" i="8"/>
  <c r="I249" i="8"/>
  <c r="I244" i="8"/>
  <c r="I239" i="8"/>
  <c r="I233" i="8"/>
  <c r="I228" i="8"/>
  <c r="I223" i="8"/>
  <c r="I217" i="8"/>
  <c r="I212" i="8"/>
  <c r="I208" i="8"/>
  <c r="I202" i="8"/>
  <c r="I196" i="8"/>
  <c r="I190" i="8"/>
  <c r="I182" i="8"/>
  <c r="I175" i="8"/>
  <c r="I169" i="8"/>
  <c r="I161" i="8"/>
  <c r="I154" i="8"/>
  <c r="I147" i="8"/>
  <c r="I140" i="8"/>
  <c r="I134" i="8"/>
  <c r="I126" i="8"/>
  <c r="I115" i="8"/>
  <c r="I107" i="8"/>
  <c r="I99" i="8"/>
  <c r="I86" i="8"/>
  <c r="I74" i="8"/>
  <c r="I61" i="8"/>
  <c r="I49" i="8"/>
  <c r="I39" i="8"/>
  <c r="I26" i="8"/>
  <c r="I286" i="8"/>
  <c r="I282" i="8"/>
  <c r="I278" i="8"/>
  <c r="I274" i="8"/>
  <c r="I270" i="8"/>
  <c r="I266" i="8"/>
  <c r="I262" i="8"/>
  <c r="I258" i="8"/>
  <c r="I254" i="8"/>
  <c r="I250" i="8"/>
  <c r="I246" i="8"/>
  <c r="I242" i="8"/>
  <c r="I238" i="8"/>
  <c r="I234" i="8"/>
  <c r="I230" i="8"/>
  <c r="I226" i="8"/>
  <c r="I222" i="8"/>
  <c r="I218" i="8"/>
  <c r="I214" i="8"/>
  <c r="I210" i="8"/>
  <c r="I207" i="8"/>
  <c r="I203" i="8"/>
  <c r="I198" i="8"/>
  <c r="I194" i="8"/>
  <c r="I189" i="8"/>
  <c r="I183" i="8"/>
  <c r="I178" i="8"/>
  <c r="I173" i="8"/>
  <c r="I167" i="8"/>
  <c r="I162" i="8"/>
  <c r="I157" i="8"/>
  <c r="I151" i="8"/>
  <c r="I146" i="8"/>
  <c r="I142" i="8"/>
  <c r="I136" i="8"/>
  <c r="I131" i="8"/>
  <c r="I124" i="8"/>
  <c r="I116" i="8"/>
  <c r="I110" i="8"/>
  <c r="I104" i="8"/>
  <c r="I96" i="8"/>
  <c r="I88" i="8"/>
  <c r="I80" i="8"/>
  <c r="I69" i="8"/>
  <c r="I60" i="8"/>
  <c r="I51" i="8"/>
  <c r="I42" i="8"/>
  <c r="I34" i="8"/>
  <c r="I24" i="8"/>
  <c r="I128" i="8"/>
  <c r="I123" i="8"/>
  <c r="I118" i="8"/>
  <c r="I112" i="8"/>
  <c r="I108" i="8"/>
  <c r="I103" i="8"/>
  <c r="I97" i="8"/>
  <c r="I92" i="8"/>
  <c r="I85" i="8"/>
  <c r="I77" i="8"/>
  <c r="I70" i="8"/>
  <c r="I64" i="8"/>
  <c r="I56" i="8"/>
  <c r="I50" i="8"/>
  <c r="M43" i="8"/>
  <c r="E53" i="10" s="1"/>
  <c r="I36" i="8"/>
  <c r="I30" i="8"/>
  <c r="I23" i="8"/>
  <c r="C19" i="2"/>
  <c r="C20" i="2"/>
  <c r="C32" i="1" s="1"/>
  <c r="I199" i="8"/>
  <c r="M195" i="8"/>
  <c r="E205" i="10" s="1"/>
  <c r="I192" i="8"/>
  <c r="I188" i="8"/>
  <c r="I184" i="8"/>
  <c r="I180" i="8"/>
  <c r="I176" i="8"/>
  <c r="I172" i="8"/>
  <c r="I168" i="8"/>
  <c r="I164" i="8"/>
  <c r="I160" i="8"/>
  <c r="I156" i="8"/>
  <c r="I152" i="8"/>
  <c r="I148" i="8"/>
  <c r="I145" i="8"/>
  <c r="I141" i="8"/>
  <c r="I137" i="8"/>
  <c r="I133" i="8"/>
  <c r="I129" i="8"/>
  <c r="I125" i="8"/>
  <c r="I121" i="8"/>
  <c r="I117" i="8"/>
  <c r="I113" i="8"/>
  <c r="I109" i="8"/>
  <c r="I106" i="8"/>
  <c r="I102" i="8"/>
  <c r="I98" i="8"/>
  <c r="I94" i="8"/>
  <c r="I89" i="8"/>
  <c r="I84" i="8"/>
  <c r="I78" i="8"/>
  <c r="I73" i="8"/>
  <c r="I68" i="8"/>
  <c r="I62" i="8"/>
  <c r="I57" i="8"/>
  <c r="I47" i="8"/>
  <c r="I43" i="8"/>
  <c r="I38" i="8"/>
  <c r="I32" i="8"/>
  <c r="I27" i="8"/>
  <c r="I22" i="8"/>
  <c r="C370" i="8"/>
  <c r="D370" i="8" s="1"/>
  <c r="C454" i="8"/>
  <c r="D454" i="8" s="1"/>
  <c r="C327" i="8"/>
  <c r="D327" i="8" s="1"/>
  <c r="C338" i="8"/>
  <c r="D338" i="8" s="1"/>
  <c r="C336" i="8"/>
  <c r="D336" i="8" s="1"/>
  <c r="I91" i="8"/>
  <c r="I87" i="8"/>
  <c r="I83" i="8"/>
  <c r="I79" i="8"/>
  <c r="I75" i="8"/>
  <c r="I71" i="8"/>
  <c r="I67" i="8"/>
  <c r="I63" i="8"/>
  <c r="I59" i="8"/>
  <c r="I55" i="8"/>
  <c r="I52" i="8"/>
  <c r="I48" i="8"/>
  <c r="I44" i="8"/>
  <c r="I41" i="8"/>
  <c r="I37" i="8"/>
  <c r="I33" i="8"/>
  <c r="I29" i="8"/>
  <c r="I25" i="8"/>
  <c r="I21" i="8"/>
  <c r="C462" i="8"/>
  <c r="D462" i="8" s="1"/>
  <c r="C10" i="8"/>
  <c r="D10" i="8" s="1"/>
  <c r="C464" i="8"/>
  <c r="D464" i="8" s="1"/>
  <c r="C456" i="8"/>
  <c r="D456" i="8" s="1"/>
  <c r="C362" i="8"/>
  <c r="D362" i="8" s="1"/>
  <c r="C458" i="8"/>
  <c r="C354" i="8"/>
  <c r="D354" i="8" s="1"/>
  <c r="C460" i="8"/>
  <c r="C346" i="8"/>
  <c r="D346" i="8" s="1"/>
  <c r="C334" i="8"/>
  <c r="D334" i="8" s="1"/>
  <c r="C7" i="8"/>
  <c r="D7" i="8" s="1"/>
  <c r="C9" i="8"/>
  <c r="D9" i="8" s="1"/>
  <c r="C12" i="8"/>
  <c r="D12" i="8" s="1"/>
  <c r="C15" i="8"/>
  <c r="D15" i="8" s="1"/>
  <c r="C515" i="8"/>
  <c r="D515" i="8" s="1"/>
  <c r="C513" i="8"/>
  <c r="D513" i="8" s="1"/>
  <c r="C511" i="8"/>
  <c r="D511" i="8" s="1"/>
  <c r="C509" i="8"/>
  <c r="D509" i="8" s="1"/>
  <c r="C507" i="8"/>
  <c r="D507" i="8" s="1"/>
  <c r="C505" i="8"/>
  <c r="D505" i="8" s="1"/>
  <c r="C503" i="8"/>
  <c r="D503" i="8" s="1"/>
  <c r="C501" i="8"/>
  <c r="D501" i="8" s="1"/>
  <c r="C499" i="8"/>
  <c r="D499" i="8" s="1"/>
  <c r="C497" i="8"/>
  <c r="D497" i="8" s="1"/>
  <c r="C495" i="8"/>
  <c r="D495" i="8" s="1"/>
  <c r="C493" i="8"/>
  <c r="D493" i="8" s="1"/>
  <c r="C491" i="8"/>
  <c r="D491" i="8" s="1"/>
  <c r="C489" i="8"/>
  <c r="D489" i="8" s="1"/>
  <c r="C487" i="8"/>
  <c r="D487" i="8" s="1"/>
  <c r="C485" i="8"/>
  <c r="D485" i="8" s="1"/>
  <c r="C483" i="8"/>
  <c r="D483" i="8" s="1"/>
  <c r="C481" i="8"/>
  <c r="D481" i="8" s="1"/>
  <c r="C479" i="8"/>
  <c r="D479" i="8" s="1"/>
  <c r="C477" i="8"/>
  <c r="D477" i="8" s="1"/>
  <c r="C475" i="8"/>
  <c r="D475" i="8" s="1"/>
  <c r="C473" i="8"/>
  <c r="D473" i="8" s="1"/>
  <c r="C471" i="8"/>
  <c r="D471" i="8" s="1"/>
  <c r="C469" i="8"/>
  <c r="D469" i="8" s="1"/>
  <c r="C467" i="8"/>
  <c r="D467" i="8" s="1"/>
  <c r="C452" i="8"/>
  <c r="D452" i="8" s="1"/>
  <c r="C450" i="8"/>
  <c r="D450" i="8" s="1"/>
  <c r="C448" i="8"/>
  <c r="D448" i="8" s="1"/>
  <c r="C446" i="8"/>
  <c r="D446" i="8" s="1"/>
  <c r="C444" i="8"/>
  <c r="D444" i="8" s="1"/>
  <c r="C442" i="8"/>
  <c r="D442" i="8" s="1"/>
  <c r="C440" i="8"/>
  <c r="D440" i="8" s="1"/>
  <c r="C438" i="8"/>
  <c r="D438" i="8" s="1"/>
  <c r="C436" i="8"/>
  <c r="D436" i="8" s="1"/>
  <c r="C434" i="8"/>
  <c r="D434" i="8" s="1"/>
  <c r="C432" i="8"/>
  <c r="C430" i="8"/>
  <c r="D430" i="8" s="1"/>
  <c r="C428" i="8"/>
  <c r="D428" i="8" s="1"/>
  <c r="C426" i="8"/>
  <c r="D426" i="8" s="1"/>
  <c r="C424" i="8"/>
  <c r="D424" i="8" s="1"/>
  <c r="C422" i="8"/>
  <c r="D422" i="8" s="1"/>
  <c r="C420" i="8"/>
  <c r="D420" i="8" s="1"/>
  <c r="C418" i="8"/>
  <c r="D418" i="8" s="1"/>
  <c r="C416" i="8"/>
  <c r="D416" i="8" s="1"/>
  <c r="C414" i="8"/>
  <c r="D414" i="8" s="1"/>
  <c r="C412" i="8"/>
  <c r="C410" i="8"/>
  <c r="D410" i="8" s="1"/>
  <c r="C408" i="8"/>
  <c r="D408" i="8" s="1"/>
  <c r="C406" i="8"/>
  <c r="D406" i="8" s="1"/>
  <c r="C403" i="8"/>
  <c r="D403" i="8" s="1"/>
  <c r="C401" i="8"/>
  <c r="D401" i="8" s="1"/>
  <c r="C399" i="8"/>
  <c r="D399" i="8" s="1"/>
  <c r="C397" i="8"/>
  <c r="D397" i="8" s="1"/>
  <c r="C395" i="8"/>
  <c r="C393" i="8"/>
  <c r="D393" i="8" s="1"/>
  <c r="C391" i="8"/>
  <c r="D391" i="8" s="1"/>
  <c r="C389" i="8"/>
  <c r="D389" i="8" s="1"/>
  <c r="C387" i="8"/>
  <c r="D387" i="8" s="1"/>
  <c r="C385" i="8"/>
  <c r="D385" i="8" s="1"/>
  <c r="C383" i="8"/>
  <c r="D383" i="8" s="1"/>
  <c r="C381" i="8"/>
  <c r="D381" i="8" s="1"/>
  <c r="C379" i="8"/>
  <c r="D379" i="8" s="1"/>
  <c r="C377" i="8"/>
  <c r="D377" i="8" s="1"/>
  <c r="C372" i="8"/>
  <c r="D372" i="8" s="1"/>
  <c r="C364" i="8"/>
  <c r="D364" i="8" s="1"/>
  <c r="C356" i="8"/>
  <c r="D356" i="8" s="1"/>
  <c r="C348" i="8"/>
  <c r="D348" i="8" s="1"/>
  <c r="C340" i="8"/>
  <c r="D340" i="8" s="1"/>
  <c r="C329" i="8"/>
  <c r="D329" i="8" s="1"/>
  <c r="C239" i="8"/>
  <c r="D239" i="8" s="1"/>
  <c r="C164" i="8"/>
  <c r="D164" i="8" s="1"/>
  <c r="C105" i="8"/>
  <c r="D105" i="8" s="1"/>
  <c r="C73" i="8"/>
  <c r="D73" i="8" s="1"/>
  <c r="C42" i="8"/>
  <c r="D42" i="8" s="1"/>
  <c r="C215" i="8"/>
  <c r="D215" i="8" s="1"/>
  <c r="C172" i="8"/>
  <c r="D172" i="8" s="1"/>
  <c r="C81" i="8"/>
  <c r="D81" i="8" s="1"/>
  <c r="C14" i="8"/>
  <c r="D14" i="8" s="1"/>
  <c r="C465" i="8"/>
  <c r="D465" i="8" s="1"/>
  <c r="C463" i="8"/>
  <c r="D463" i="8" s="1"/>
  <c r="C461" i="8"/>
  <c r="D461" i="8" s="1"/>
  <c r="C459" i="8"/>
  <c r="D459" i="8" s="1"/>
  <c r="C457" i="8"/>
  <c r="D457" i="8" s="1"/>
  <c r="C455" i="8"/>
  <c r="D455" i="8" s="1"/>
  <c r="C453" i="8"/>
  <c r="D453" i="8" s="1"/>
  <c r="C404" i="8"/>
  <c r="D404" i="8" s="1"/>
  <c r="C374" i="8"/>
  <c r="D374" i="8" s="1"/>
  <c r="C366" i="8"/>
  <c r="D366" i="8" s="1"/>
  <c r="C358" i="8"/>
  <c r="D358" i="8" s="1"/>
  <c r="C350" i="8"/>
  <c r="D350" i="8" s="1"/>
  <c r="C342" i="8"/>
  <c r="D342" i="8" s="1"/>
  <c r="C335" i="8"/>
  <c r="D335" i="8" s="1"/>
  <c r="C331" i="8"/>
  <c r="D331" i="8" s="1"/>
  <c r="C231" i="8"/>
  <c r="D231" i="8" s="1"/>
  <c r="C188" i="8"/>
  <c r="D188" i="8" s="1"/>
  <c r="C156" i="8"/>
  <c r="D156" i="8" s="1"/>
  <c r="C97" i="8"/>
  <c r="D97" i="8" s="1"/>
  <c r="C65" i="8"/>
  <c r="D65" i="8" s="1"/>
  <c r="C6" i="8"/>
  <c r="C17" i="8"/>
  <c r="D17" i="8" s="1"/>
  <c r="C44" i="8"/>
  <c r="D44" i="8" s="1"/>
  <c r="C46" i="8"/>
  <c r="D46" i="8" s="1"/>
  <c r="C48" i="8"/>
  <c r="D48" i="8" s="1"/>
  <c r="C50" i="8"/>
  <c r="D50" i="8" s="1"/>
  <c r="C52" i="8"/>
  <c r="D52" i="8" s="1"/>
  <c r="C109" i="8"/>
  <c r="D109" i="8" s="1"/>
  <c r="C111" i="8"/>
  <c r="D111" i="8" s="1"/>
  <c r="C113" i="8"/>
  <c r="D113" i="8" s="1"/>
  <c r="C115" i="8"/>
  <c r="D115" i="8" s="1"/>
  <c r="C117" i="8"/>
  <c r="D117" i="8" s="1"/>
  <c r="C119" i="8"/>
  <c r="D119" i="8" s="1"/>
  <c r="C121" i="8"/>
  <c r="D121" i="8" s="1"/>
  <c r="C123" i="8"/>
  <c r="D123" i="8" s="1"/>
  <c r="C125" i="8"/>
  <c r="D125" i="8" s="1"/>
  <c r="C127" i="8"/>
  <c r="D127" i="8" s="1"/>
  <c r="C129" i="8"/>
  <c r="D129" i="8" s="1"/>
  <c r="C131" i="8"/>
  <c r="D131" i="8" s="1"/>
  <c r="C133" i="8"/>
  <c r="C135" i="8"/>
  <c r="D135" i="8" s="1"/>
  <c r="C137" i="8"/>
  <c r="D137" i="8" s="1"/>
  <c r="C139" i="8"/>
  <c r="D139" i="8" s="1"/>
  <c r="C141" i="8"/>
  <c r="D141" i="8" s="1"/>
  <c r="C143" i="8"/>
  <c r="D143" i="8" s="1"/>
  <c r="C145" i="8"/>
  <c r="D145" i="8" s="1"/>
  <c r="C196" i="8"/>
  <c r="D196" i="8" s="1"/>
  <c r="C198" i="8"/>
  <c r="D198" i="8" s="1"/>
  <c r="C200" i="8"/>
  <c r="D200" i="8" s="1"/>
  <c r="C202" i="8"/>
  <c r="D202" i="8" s="1"/>
  <c r="C204" i="8"/>
  <c r="D204" i="8" s="1"/>
  <c r="C206" i="8"/>
  <c r="D206" i="8" s="1"/>
  <c r="C208" i="8"/>
  <c r="D208" i="8" s="1"/>
  <c r="C16" i="8"/>
  <c r="D16" i="8" s="1"/>
  <c r="C18" i="8"/>
  <c r="D18" i="8" s="1"/>
  <c r="C21" i="8"/>
  <c r="D21" i="8" s="1"/>
  <c r="C23" i="8"/>
  <c r="D23" i="8" s="1"/>
  <c r="C25" i="8"/>
  <c r="C27" i="8"/>
  <c r="D27" i="8" s="1"/>
  <c r="C29" i="8"/>
  <c r="D29" i="8" s="1"/>
  <c r="C31" i="8"/>
  <c r="D31" i="8" s="1"/>
  <c r="C33" i="8"/>
  <c r="D33" i="8" s="1"/>
  <c r="C35" i="8"/>
  <c r="D35" i="8" s="1"/>
  <c r="C37" i="8"/>
  <c r="C39" i="8"/>
  <c r="D39" i="8" s="1"/>
  <c r="C41" i="8"/>
  <c r="D41" i="8" s="1"/>
  <c r="C43" i="8"/>
  <c r="D43" i="8" s="1"/>
  <c r="C54" i="8"/>
  <c r="D54" i="8" s="1"/>
  <c r="C56" i="8"/>
  <c r="D56" i="8" s="1"/>
  <c r="C58" i="8"/>
  <c r="D58" i="8" s="1"/>
  <c r="C60" i="8"/>
  <c r="D60" i="8" s="1"/>
  <c r="C62" i="8"/>
  <c r="D62" i="8" s="1"/>
  <c r="C64" i="8"/>
  <c r="D64" i="8" s="1"/>
  <c r="C66" i="8"/>
  <c r="D66" i="8" s="1"/>
  <c r="C68" i="8"/>
  <c r="D68" i="8" s="1"/>
  <c r="C70" i="8"/>
  <c r="D70" i="8" s="1"/>
  <c r="C72" i="8"/>
  <c r="D72" i="8" s="1"/>
  <c r="C74" i="8"/>
  <c r="D74" i="8" s="1"/>
  <c r="C76" i="8"/>
  <c r="D76" i="8" s="1"/>
  <c r="C78" i="8"/>
  <c r="D78" i="8" s="1"/>
  <c r="C80" i="8"/>
  <c r="D80" i="8" s="1"/>
  <c r="C82" i="8"/>
  <c r="D82" i="8" s="1"/>
  <c r="C84" i="8"/>
  <c r="D84" i="8" s="1"/>
  <c r="C86" i="8"/>
  <c r="C88" i="8"/>
  <c r="D88" i="8" s="1"/>
  <c r="C90" i="8"/>
  <c r="C92" i="8"/>
  <c r="D92" i="8" s="1"/>
  <c r="C94" i="8"/>
  <c r="D94" i="8" s="1"/>
  <c r="C96" i="8"/>
  <c r="D96" i="8" s="1"/>
  <c r="C98" i="8"/>
  <c r="D98" i="8" s="1"/>
  <c r="C100" i="8"/>
  <c r="D100" i="8" s="1"/>
  <c r="C102" i="8"/>
  <c r="D102" i="8" s="1"/>
  <c r="C104" i="8"/>
  <c r="D104" i="8" s="1"/>
  <c r="C106" i="8"/>
  <c r="D106" i="8" s="1"/>
  <c r="C108" i="8"/>
  <c r="D108" i="8" s="1"/>
  <c r="C147" i="8"/>
  <c r="D147" i="8" s="1"/>
  <c r="C149" i="8"/>
  <c r="D149" i="8" s="1"/>
  <c r="C151" i="8"/>
  <c r="D151" i="8" s="1"/>
  <c r="C153" i="8"/>
  <c r="D153" i="8" s="1"/>
  <c r="C155" i="8"/>
  <c r="D155" i="8" s="1"/>
  <c r="C157" i="8"/>
  <c r="D157" i="8" s="1"/>
  <c r="C159" i="8"/>
  <c r="D159" i="8" s="1"/>
  <c r="C161" i="8"/>
  <c r="D161" i="8" s="1"/>
  <c r="C163" i="8"/>
  <c r="D163" i="8" s="1"/>
  <c r="C165" i="8"/>
  <c r="D165" i="8" s="1"/>
  <c r="C167" i="8"/>
  <c r="D167" i="8" s="1"/>
  <c r="C169" i="8"/>
  <c r="D169" i="8" s="1"/>
  <c r="C171" i="8"/>
  <c r="D171" i="8" s="1"/>
  <c r="C173" i="8"/>
  <c r="D173" i="8" s="1"/>
  <c r="C175" i="8"/>
  <c r="D175" i="8" s="1"/>
  <c r="C177" i="8"/>
  <c r="D177" i="8" s="1"/>
  <c r="C179" i="8"/>
  <c r="C181" i="8"/>
  <c r="D181" i="8" s="1"/>
  <c r="C183" i="8"/>
  <c r="D183" i="8" s="1"/>
  <c r="C185" i="8"/>
  <c r="D185" i="8" s="1"/>
  <c r="C187" i="8"/>
  <c r="D187" i="8" s="1"/>
  <c r="C189" i="8"/>
  <c r="D189" i="8" s="1"/>
  <c r="C191" i="8"/>
  <c r="D191" i="8" s="1"/>
  <c r="C193" i="8"/>
  <c r="D193" i="8" s="1"/>
  <c r="C195" i="8"/>
  <c r="D195" i="8" s="1"/>
  <c r="C210" i="8"/>
  <c r="D210" i="8" s="1"/>
  <c r="C212" i="8"/>
  <c r="D212" i="8" s="1"/>
  <c r="C214" i="8"/>
  <c r="D214" i="8" s="1"/>
  <c r="C216" i="8"/>
  <c r="D216" i="8" s="1"/>
  <c r="C218" i="8"/>
  <c r="D218" i="8" s="1"/>
  <c r="C220" i="8"/>
  <c r="C222" i="8"/>
  <c r="D222" i="8" s="1"/>
  <c r="C224" i="8"/>
  <c r="D224" i="8" s="1"/>
  <c r="C226" i="8"/>
  <c r="D226" i="8" s="1"/>
  <c r="C228" i="8"/>
  <c r="D228" i="8" s="1"/>
  <c r="C230" i="8"/>
  <c r="D230" i="8" s="1"/>
  <c r="C232" i="8"/>
  <c r="C234" i="8"/>
  <c r="D234" i="8" s="1"/>
  <c r="C236" i="8"/>
  <c r="D236" i="8" s="1"/>
  <c r="C238" i="8"/>
  <c r="D238" i="8" s="1"/>
  <c r="C240" i="8"/>
  <c r="D240" i="8" s="1"/>
  <c r="C242" i="8"/>
  <c r="D242" i="8" s="1"/>
  <c r="C244" i="8"/>
  <c r="D244" i="8" s="1"/>
  <c r="C19" i="8"/>
  <c r="D19" i="8" s="1"/>
  <c r="C45" i="8"/>
  <c r="D45" i="8" s="1"/>
  <c r="C47" i="8"/>
  <c r="D47" i="8" s="1"/>
  <c r="C49" i="8"/>
  <c r="D49" i="8" s="1"/>
  <c r="C51" i="8"/>
  <c r="D51" i="8" s="1"/>
  <c r="C110" i="8"/>
  <c r="D110" i="8" s="1"/>
  <c r="C112" i="8"/>
  <c r="D112" i="8" s="1"/>
  <c r="C114" i="8"/>
  <c r="D114" i="8" s="1"/>
  <c r="C116" i="8"/>
  <c r="D116" i="8" s="1"/>
  <c r="C118" i="8"/>
  <c r="D118" i="8" s="1"/>
  <c r="C120" i="8"/>
  <c r="D120" i="8" s="1"/>
  <c r="C122" i="8"/>
  <c r="D122" i="8" s="1"/>
  <c r="C124" i="8"/>
  <c r="D124" i="8" s="1"/>
  <c r="C126" i="8"/>
  <c r="D126" i="8" s="1"/>
  <c r="C128" i="8"/>
  <c r="D128" i="8" s="1"/>
  <c r="C130" i="8"/>
  <c r="D130" i="8" s="1"/>
  <c r="C132" i="8"/>
  <c r="D132" i="8" s="1"/>
  <c r="C134" i="8"/>
  <c r="D134" i="8" s="1"/>
  <c r="C136" i="8"/>
  <c r="D136" i="8" s="1"/>
  <c r="C138" i="8"/>
  <c r="D138" i="8" s="1"/>
  <c r="C140" i="8"/>
  <c r="D140" i="8" s="1"/>
  <c r="C142" i="8"/>
  <c r="D142" i="8" s="1"/>
  <c r="C144" i="8"/>
  <c r="D144" i="8" s="1"/>
  <c r="C197" i="8"/>
  <c r="D197" i="8" s="1"/>
  <c r="C199" i="8"/>
  <c r="D199" i="8" s="1"/>
  <c r="C201" i="8"/>
  <c r="D201" i="8" s="1"/>
  <c r="C203" i="8"/>
  <c r="D203" i="8" s="1"/>
  <c r="C205" i="8"/>
  <c r="D205" i="8" s="1"/>
  <c r="C207" i="8"/>
  <c r="D207" i="8" s="1"/>
  <c r="C24" i="8"/>
  <c r="D24" i="8" s="1"/>
  <c r="C32" i="8"/>
  <c r="D32" i="8" s="1"/>
  <c r="C40" i="8"/>
  <c r="D40" i="8" s="1"/>
  <c r="C55" i="8"/>
  <c r="D55" i="8" s="1"/>
  <c r="C63" i="8"/>
  <c r="D63" i="8" s="1"/>
  <c r="C71" i="8"/>
  <c r="D71" i="8" s="1"/>
  <c r="C79" i="8"/>
  <c r="D79" i="8" s="1"/>
  <c r="C87" i="8"/>
  <c r="D87" i="8" s="1"/>
  <c r="C95" i="8"/>
  <c r="D95" i="8" s="1"/>
  <c r="C103" i="8"/>
  <c r="D103" i="8" s="1"/>
  <c r="C146" i="8"/>
  <c r="D146" i="8" s="1"/>
  <c r="C154" i="8"/>
  <c r="D154" i="8" s="1"/>
  <c r="C162" i="8"/>
  <c r="D162" i="8" s="1"/>
  <c r="C170" i="8"/>
  <c r="D170" i="8" s="1"/>
  <c r="C178" i="8"/>
  <c r="D178" i="8" s="1"/>
  <c r="C186" i="8"/>
  <c r="D186" i="8" s="1"/>
  <c r="C194" i="8"/>
  <c r="D194" i="8" s="1"/>
  <c r="C213" i="8"/>
  <c r="D213" i="8" s="1"/>
  <c r="C221" i="8"/>
  <c r="D221" i="8" s="1"/>
  <c r="C229" i="8"/>
  <c r="D229" i="8" s="1"/>
  <c r="C237" i="8"/>
  <c r="D237" i="8" s="1"/>
  <c r="C245" i="8"/>
  <c r="D245" i="8" s="1"/>
  <c r="C247" i="8"/>
  <c r="D247" i="8" s="1"/>
  <c r="C249" i="8"/>
  <c r="D249" i="8" s="1"/>
  <c r="C251" i="8"/>
  <c r="D251" i="8" s="1"/>
  <c r="C253" i="8"/>
  <c r="D253" i="8" s="1"/>
  <c r="C255" i="8"/>
  <c r="D255" i="8" s="1"/>
  <c r="C257" i="8"/>
  <c r="D257" i="8" s="1"/>
  <c r="C259" i="8"/>
  <c r="D259" i="8" s="1"/>
  <c r="C261" i="8"/>
  <c r="D261" i="8" s="1"/>
  <c r="C263" i="8"/>
  <c r="D263" i="8" s="1"/>
  <c r="C265" i="8"/>
  <c r="D265" i="8" s="1"/>
  <c r="C267" i="8"/>
  <c r="D267" i="8" s="1"/>
  <c r="C269" i="8"/>
  <c r="D269" i="8" s="1"/>
  <c r="C271" i="8"/>
  <c r="D271" i="8" s="1"/>
  <c r="C273" i="8"/>
  <c r="D273" i="8" s="1"/>
  <c r="C275" i="8"/>
  <c r="D275" i="8" s="1"/>
  <c r="C277" i="8"/>
  <c r="D277" i="8" s="1"/>
  <c r="C279" i="8"/>
  <c r="D279" i="8" s="1"/>
  <c r="C281" i="8"/>
  <c r="D281" i="8" s="1"/>
  <c r="C283" i="8"/>
  <c r="D283" i="8" s="1"/>
  <c r="C285" i="8"/>
  <c r="D285" i="8" s="1"/>
  <c r="C287" i="8"/>
  <c r="D287" i="8" s="1"/>
  <c r="C289" i="8"/>
  <c r="D289" i="8" s="1"/>
  <c r="C291" i="8"/>
  <c r="D291" i="8" s="1"/>
  <c r="C293" i="8"/>
  <c r="D293" i="8" s="1"/>
  <c r="C295" i="8"/>
  <c r="D295" i="8" s="1"/>
  <c r="C297" i="8"/>
  <c r="D297" i="8" s="1"/>
  <c r="C299" i="8"/>
  <c r="D299" i="8" s="1"/>
  <c r="C301" i="8"/>
  <c r="D301" i="8" s="1"/>
  <c r="C303" i="8"/>
  <c r="D303" i="8" s="1"/>
  <c r="C305" i="8"/>
  <c r="D305" i="8" s="1"/>
  <c r="C307" i="8"/>
  <c r="D307" i="8" s="1"/>
  <c r="C309" i="8"/>
  <c r="D309" i="8" s="1"/>
  <c r="C311" i="8"/>
  <c r="D311" i="8" s="1"/>
  <c r="C313" i="8"/>
  <c r="D313" i="8" s="1"/>
  <c r="C315" i="8"/>
  <c r="D315" i="8" s="1"/>
  <c r="C317" i="8"/>
  <c r="D317" i="8" s="1"/>
  <c r="C319" i="8"/>
  <c r="D319" i="8" s="1"/>
  <c r="C321" i="8"/>
  <c r="D321" i="8" s="1"/>
  <c r="C323" i="8"/>
  <c r="D323" i="8" s="1"/>
  <c r="C325" i="8"/>
  <c r="D325" i="8" s="1"/>
  <c r="C22" i="8"/>
  <c r="D22" i="8" s="1"/>
  <c r="C30" i="8"/>
  <c r="D30" i="8" s="1"/>
  <c r="C38" i="8"/>
  <c r="C53" i="8"/>
  <c r="D53" i="8" s="1"/>
  <c r="C61" i="8"/>
  <c r="D61" i="8" s="1"/>
  <c r="C69" i="8"/>
  <c r="D69" i="8" s="1"/>
  <c r="C77" i="8"/>
  <c r="D77" i="8" s="1"/>
  <c r="C85" i="8"/>
  <c r="D85" i="8" s="1"/>
  <c r="C93" i="8"/>
  <c r="D93" i="8" s="1"/>
  <c r="C101" i="8"/>
  <c r="D101" i="8" s="1"/>
  <c r="C152" i="8"/>
  <c r="D152" i="8" s="1"/>
  <c r="C160" i="8"/>
  <c r="D160" i="8" s="1"/>
  <c r="C168" i="8"/>
  <c r="D168" i="8" s="1"/>
  <c r="C176" i="8"/>
  <c r="D176" i="8" s="1"/>
  <c r="C184" i="8"/>
  <c r="D184" i="8" s="1"/>
  <c r="C192" i="8"/>
  <c r="D192" i="8" s="1"/>
  <c r="C211" i="8"/>
  <c r="D211" i="8" s="1"/>
  <c r="C219" i="8"/>
  <c r="D219" i="8" s="1"/>
  <c r="C227" i="8"/>
  <c r="D227" i="8" s="1"/>
  <c r="C235" i="8"/>
  <c r="D235" i="8" s="1"/>
  <c r="C243" i="8"/>
  <c r="D243" i="8" s="1"/>
  <c r="C20" i="8"/>
  <c r="C28" i="8"/>
  <c r="D28" i="8" s="1"/>
  <c r="C36" i="8"/>
  <c r="D36" i="8" s="1"/>
  <c r="C59" i="8"/>
  <c r="D59" i="8" s="1"/>
  <c r="C67" i="8"/>
  <c r="D67" i="8" s="1"/>
  <c r="C75" i="8"/>
  <c r="D75" i="8" s="1"/>
  <c r="C83" i="8"/>
  <c r="D83" i="8" s="1"/>
  <c r="C91" i="8"/>
  <c r="D91" i="8" s="1"/>
  <c r="C99" i="8"/>
  <c r="D99" i="8" s="1"/>
  <c r="C107" i="8"/>
  <c r="D107" i="8" s="1"/>
  <c r="C150" i="8"/>
  <c r="D150" i="8" s="1"/>
  <c r="C158" i="8"/>
  <c r="D158" i="8" s="1"/>
  <c r="C166" i="8"/>
  <c r="D166" i="8" s="1"/>
  <c r="C174" i="8"/>
  <c r="D174" i="8" s="1"/>
  <c r="C182" i="8"/>
  <c r="D182" i="8" s="1"/>
  <c r="C190" i="8"/>
  <c r="D190" i="8" s="1"/>
  <c r="C209" i="8"/>
  <c r="D209" i="8" s="1"/>
  <c r="C217" i="8"/>
  <c r="D217" i="8" s="1"/>
  <c r="C225" i="8"/>
  <c r="D225" i="8" s="1"/>
  <c r="C233" i="8"/>
  <c r="D233" i="8" s="1"/>
  <c r="C241" i="8"/>
  <c r="D241" i="8" s="1"/>
  <c r="C246" i="8"/>
  <c r="C248" i="8"/>
  <c r="D248" i="8" s="1"/>
  <c r="C250" i="8"/>
  <c r="D250" i="8" s="1"/>
  <c r="C252" i="8"/>
  <c r="D252" i="8" s="1"/>
  <c r="C254" i="8"/>
  <c r="D254" i="8" s="1"/>
  <c r="C256" i="8"/>
  <c r="D256" i="8" s="1"/>
  <c r="C258" i="8"/>
  <c r="D258" i="8" s="1"/>
  <c r="C260" i="8"/>
  <c r="D260" i="8" s="1"/>
  <c r="C262" i="8"/>
  <c r="D262" i="8" s="1"/>
  <c r="C264" i="8"/>
  <c r="D264" i="8" s="1"/>
  <c r="C266" i="8"/>
  <c r="D266" i="8" s="1"/>
  <c r="C268" i="8"/>
  <c r="D268" i="8" s="1"/>
  <c r="C270" i="8"/>
  <c r="D270" i="8" s="1"/>
  <c r="C272" i="8"/>
  <c r="D272" i="8" s="1"/>
  <c r="C274" i="8"/>
  <c r="D274" i="8" s="1"/>
  <c r="C276" i="8"/>
  <c r="D276" i="8" s="1"/>
  <c r="C278" i="8"/>
  <c r="D278" i="8" s="1"/>
  <c r="C280" i="8"/>
  <c r="D280" i="8" s="1"/>
  <c r="C282" i="8"/>
  <c r="D282" i="8" s="1"/>
  <c r="C284" i="8"/>
  <c r="D284" i="8" s="1"/>
  <c r="C286" i="8"/>
  <c r="D286" i="8" s="1"/>
  <c r="C288" i="8"/>
  <c r="D288" i="8" s="1"/>
  <c r="C290" i="8"/>
  <c r="D290" i="8" s="1"/>
  <c r="C292" i="8"/>
  <c r="D292" i="8" s="1"/>
  <c r="C294" i="8"/>
  <c r="C296" i="8"/>
  <c r="D296" i="8" s="1"/>
  <c r="C298" i="8"/>
  <c r="D298" i="8" s="1"/>
  <c r="C300" i="8"/>
  <c r="D300" i="8" s="1"/>
  <c r="C302" i="8"/>
  <c r="D302" i="8" s="1"/>
  <c r="C304" i="8"/>
  <c r="D304" i="8" s="1"/>
  <c r="C306" i="8"/>
  <c r="D306" i="8" s="1"/>
  <c r="C308" i="8"/>
  <c r="D308" i="8" s="1"/>
  <c r="C310" i="8"/>
  <c r="D310" i="8" s="1"/>
  <c r="C312" i="8"/>
  <c r="D312" i="8" s="1"/>
  <c r="C314" i="8"/>
  <c r="D314" i="8" s="1"/>
  <c r="C316" i="8"/>
  <c r="D316" i="8" s="1"/>
  <c r="C318" i="8"/>
  <c r="D318" i="8" s="1"/>
  <c r="C320" i="8"/>
  <c r="D320" i="8" s="1"/>
  <c r="C322" i="8"/>
  <c r="D322" i="8" s="1"/>
  <c r="C324" i="8"/>
  <c r="D324" i="8" s="1"/>
  <c r="C326" i="8"/>
  <c r="D326" i="8" s="1"/>
  <c r="C328" i="8"/>
  <c r="D328" i="8" s="1"/>
  <c r="C330" i="8"/>
  <c r="D330" i="8" s="1"/>
  <c r="C332" i="8"/>
  <c r="D332" i="8" s="1"/>
  <c r="C337" i="8"/>
  <c r="D337" i="8" s="1"/>
  <c r="C339" i="8"/>
  <c r="D339" i="8" s="1"/>
  <c r="C341" i="8"/>
  <c r="D341" i="8" s="1"/>
  <c r="C343" i="8"/>
  <c r="D343" i="8" s="1"/>
  <c r="C345" i="8"/>
  <c r="C347" i="8"/>
  <c r="D347" i="8" s="1"/>
  <c r="C349" i="8"/>
  <c r="D349" i="8" s="1"/>
  <c r="C351" i="8"/>
  <c r="D351" i="8" s="1"/>
  <c r="C353" i="8"/>
  <c r="D353" i="8" s="1"/>
  <c r="C355" i="8"/>
  <c r="D355" i="8" s="1"/>
  <c r="C357" i="8"/>
  <c r="D357" i="8" s="1"/>
  <c r="C359" i="8"/>
  <c r="D359" i="8" s="1"/>
  <c r="C361" i="8"/>
  <c r="C363" i="8"/>
  <c r="D363" i="8" s="1"/>
  <c r="C365" i="8"/>
  <c r="D365" i="8" s="1"/>
  <c r="C367" i="8"/>
  <c r="D367" i="8" s="1"/>
  <c r="C369" i="8"/>
  <c r="C371" i="8"/>
  <c r="D371" i="8" s="1"/>
  <c r="C373" i="8"/>
  <c r="D373" i="8" s="1"/>
  <c r="C375" i="8"/>
  <c r="D375" i="8" s="1"/>
  <c r="C8" i="8"/>
  <c r="D8" i="8" s="1"/>
  <c r="C11" i="8"/>
  <c r="D11" i="8" s="1"/>
  <c r="C13" i="8"/>
  <c r="D13" i="8" s="1"/>
  <c r="C514" i="8"/>
  <c r="D514" i="8" s="1"/>
  <c r="C512" i="8"/>
  <c r="D512" i="8" s="1"/>
  <c r="C510" i="8"/>
  <c r="D510" i="8" s="1"/>
  <c r="C508" i="8"/>
  <c r="D508" i="8" s="1"/>
  <c r="C506" i="8"/>
  <c r="D506" i="8" s="1"/>
  <c r="C504" i="8"/>
  <c r="D504" i="8" s="1"/>
  <c r="C502" i="8"/>
  <c r="D502" i="8" s="1"/>
  <c r="C500" i="8"/>
  <c r="D500" i="8" s="1"/>
  <c r="C498" i="8"/>
  <c r="D498" i="8" s="1"/>
  <c r="C496" i="8"/>
  <c r="D496" i="8" s="1"/>
  <c r="C494" i="8"/>
  <c r="D494" i="8" s="1"/>
  <c r="C492" i="8"/>
  <c r="D492" i="8" s="1"/>
  <c r="C490" i="8"/>
  <c r="D490" i="8" s="1"/>
  <c r="C488" i="8"/>
  <c r="D488" i="8" s="1"/>
  <c r="C486" i="8"/>
  <c r="D486" i="8" s="1"/>
  <c r="C484" i="8"/>
  <c r="D484" i="8" s="1"/>
  <c r="C482" i="8"/>
  <c r="D482" i="8" s="1"/>
  <c r="C480" i="8"/>
  <c r="D480" i="8" s="1"/>
  <c r="C478" i="8"/>
  <c r="D478" i="8" s="1"/>
  <c r="C476" i="8"/>
  <c r="D476" i="8" s="1"/>
  <c r="C474" i="8"/>
  <c r="D474" i="8" s="1"/>
  <c r="C472" i="8"/>
  <c r="D472" i="8" s="1"/>
  <c r="C470" i="8"/>
  <c r="D470" i="8" s="1"/>
  <c r="C468" i="8"/>
  <c r="D468" i="8" s="1"/>
  <c r="C466" i="8"/>
  <c r="D466" i="8" s="1"/>
  <c r="C451" i="8"/>
  <c r="D451" i="8" s="1"/>
  <c r="C449" i="8"/>
  <c r="D449" i="8" s="1"/>
  <c r="C447" i="8"/>
  <c r="D447" i="8" s="1"/>
  <c r="C445" i="8"/>
  <c r="D445" i="8" s="1"/>
  <c r="C443" i="8"/>
  <c r="C441" i="8"/>
  <c r="D441" i="8" s="1"/>
  <c r="C439" i="8"/>
  <c r="D439" i="8" s="1"/>
  <c r="C437" i="8"/>
  <c r="D437" i="8" s="1"/>
  <c r="C435" i="8"/>
  <c r="D435" i="8" s="1"/>
  <c r="C433" i="8"/>
  <c r="D433" i="8" s="1"/>
  <c r="C431" i="8"/>
  <c r="D431" i="8" s="1"/>
  <c r="C429" i="8"/>
  <c r="D429" i="8" s="1"/>
  <c r="C427" i="8"/>
  <c r="D427" i="8" s="1"/>
  <c r="C425" i="8"/>
  <c r="D425" i="8" s="1"/>
  <c r="C423" i="8"/>
  <c r="D423" i="8" s="1"/>
  <c r="C421" i="8"/>
  <c r="D421" i="8" s="1"/>
  <c r="C419" i="8"/>
  <c r="D419" i="8" s="1"/>
  <c r="C417" i="8"/>
  <c r="D417" i="8" s="1"/>
  <c r="C415" i="8"/>
  <c r="D415" i="8" s="1"/>
  <c r="C413" i="8"/>
  <c r="D413" i="8" s="1"/>
  <c r="C411" i="8"/>
  <c r="D411" i="8" s="1"/>
  <c r="C409" i="8"/>
  <c r="D409" i="8" s="1"/>
  <c r="C407" i="8"/>
  <c r="D407" i="8" s="1"/>
  <c r="C405" i="8"/>
  <c r="D405" i="8" s="1"/>
  <c r="C402" i="8"/>
  <c r="D402" i="8" s="1"/>
  <c r="C400" i="8"/>
  <c r="D400" i="8" s="1"/>
  <c r="C398" i="8"/>
  <c r="D398" i="8" s="1"/>
  <c r="C396" i="8"/>
  <c r="D396" i="8" s="1"/>
  <c r="C394" i="8"/>
  <c r="D394" i="8" s="1"/>
  <c r="C392" i="8"/>
  <c r="D392" i="8" s="1"/>
  <c r="C390" i="8"/>
  <c r="D390" i="8" s="1"/>
  <c r="C388" i="8"/>
  <c r="D388" i="8" s="1"/>
  <c r="C386" i="8"/>
  <c r="C384" i="8"/>
  <c r="D384" i="8" s="1"/>
  <c r="C382" i="8"/>
  <c r="D382" i="8" s="1"/>
  <c r="C380" i="8"/>
  <c r="D380" i="8" s="1"/>
  <c r="C378" i="8"/>
  <c r="D378" i="8" s="1"/>
  <c r="C376" i="8"/>
  <c r="D376" i="8" s="1"/>
  <c r="C368" i="8"/>
  <c r="D368" i="8" s="1"/>
  <c r="C360" i="8"/>
  <c r="D360" i="8" s="1"/>
  <c r="C352" i="8"/>
  <c r="D352" i="8" s="1"/>
  <c r="C344" i="8"/>
  <c r="D344" i="8" s="1"/>
  <c r="C333" i="8"/>
  <c r="D333" i="8" s="1"/>
  <c r="C223" i="8"/>
  <c r="D223" i="8" s="1"/>
  <c r="C180" i="8"/>
  <c r="D180" i="8" s="1"/>
  <c r="C148" i="8"/>
  <c r="D148" i="8" s="1"/>
  <c r="C89" i="8"/>
  <c r="D89" i="8" s="1"/>
  <c r="C57" i="8"/>
  <c r="D57" i="8" s="1"/>
  <c r="C26" i="8"/>
  <c r="D26" i="8" s="1"/>
  <c r="C23" i="1"/>
  <c r="C22" i="2"/>
  <c r="C34" i="1" s="1"/>
  <c r="M240" i="8"/>
  <c r="E250" i="10" s="1"/>
  <c r="M304" i="8"/>
  <c r="E314" i="10" s="1"/>
  <c r="M358" i="8"/>
  <c r="E368" i="10" s="1"/>
  <c r="M388" i="8"/>
  <c r="E398" i="10" s="1"/>
  <c r="M420" i="8"/>
  <c r="E430" i="10" s="1"/>
  <c r="M449" i="8"/>
  <c r="E459" i="10" s="1"/>
  <c r="M481" i="8"/>
  <c r="E491" i="10" s="1"/>
  <c r="M511" i="8"/>
  <c r="E521" i="10" s="1"/>
  <c r="B15" i="8"/>
  <c r="B14" i="8"/>
  <c r="B13" i="8"/>
  <c r="B12" i="8"/>
  <c r="B11" i="8"/>
  <c r="B10" i="8"/>
  <c r="B9" i="8"/>
  <c r="B8" i="8"/>
  <c r="B7" i="8"/>
  <c r="B47" i="8"/>
  <c r="B78" i="8"/>
  <c r="B110" i="8"/>
  <c r="B130" i="8"/>
  <c r="B146" i="8"/>
  <c r="B162" i="8"/>
  <c r="B178" i="8"/>
  <c r="B194" i="8"/>
  <c r="B210" i="8"/>
  <c r="B226" i="8"/>
  <c r="B242" i="8"/>
  <c r="B258" i="8"/>
  <c r="B274" i="8"/>
  <c r="B290" i="8"/>
  <c r="B306" i="8"/>
  <c r="B322" i="8"/>
  <c r="B338" i="8"/>
  <c r="B503" i="8"/>
  <c r="B487" i="8"/>
  <c r="B471" i="8"/>
  <c r="B455" i="8"/>
  <c r="B439" i="8"/>
  <c r="B423" i="8"/>
  <c r="B407" i="8"/>
  <c r="B391" i="8"/>
  <c r="B375" i="8"/>
  <c r="B365" i="8"/>
  <c r="B357" i="8"/>
  <c r="B349" i="8"/>
  <c r="M235" i="8"/>
  <c r="E245" i="10" s="1"/>
  <c r="M299" i="8"/>
  <c r="E309" i="10" s="1"/>
  <c r="M355" i="8"/>
  <c r="E365" i="10" s="1"/>
  <c r="M387" i="8"/>
  <c r="E397" i="10" s="1"/>
  <c r="M419" i="8"/>
  <c r="E429" i="10" s="1"/>
  <c r="M436" i="8"/>
  <c r="E446" i="10" s="1"/>
  <c r="M468" i="8"/>
  <c r="E478" i="10" s="1"/>
  <c r="M502" i="8"/>
  <c r="E512" i="10" s="1"/>
  <c r="B30" i="8"/>
  <c r="B62" i="8"/>
  <c r="B93" i="8"/>
  <c r="B120" i="8"/>
  <c r="B137" i="8"/>
  <c r="B153" i="8"/>
  <c r="B169" i="8"/>
  <c r="B185" i="8"/>
  <c r="B201" i="8"/>
  <c r="B217" i="8"/>
  <c r="B233" i="8"/>
  <c r="B249" i="8"/>
  <c r="B265" i="8"/>
  <c r="B281" i="8"/>
  <c r="B297" i="8"/>
  <c r="B313" i="8"/>
  <c r="B329" i="8"/>
  <c r="B350" i="8"/>
  <c r="B361" i="8"/>
  <c r="B371" i="8"/>
  <c r="B392" i="8"/>
  <c r="B415" i="8"/>
  <c r="B432" i="8"/>
  <c r="B456" i="8"/>
  <c r="B479" i="8"/>
  <c r="B496" i="8"/>
  <c r="B337" i="8"/>
  <c r="B305" i="8"/>
  <c r="B273" i="8"/>
  <c r="B241" i="8"/>
  <c r="B209" i="8"/>
  <c r="B177" i="8"/>
  <c r="B145" i="8"/>
  <c r="B109" i="8"/>
  <c r="B46" i="8"/>
  <c r="M9" i="8"/>
  <c r="M13" i="8"/>
  <c r="M486" i="8"/>
  <c r="E496" i="10" s="1"/>
  <c r="M371" i="8"/>
  <c r="E381" i="10" s="1"/>
  <c r="M267" i="8"/>
  <c r="E277" i="10" s="1"/>
  <c r="D6" i="8"/>
  <c r="B342" i="8"/>
  <c r="B353" i="8"/>
  <c r="B362" i="8"/>
  <c r="B376" i="8"/>
  <c r="B399" i="8"/>
  <c r="B416" i="8"/>
  <c r="B440" i="8"/>
  <c r="B463" i="8"/>
  <c r="B480" i="8"/>
  <c r="B504" i="8"/>
  <c r="B330" i="8"/>
  <c r="B298" i="8"/>
  <c r="B266" i="8"/>
  <c r="B234" i="8"/>
  <c r="B202" i="8"/>
  <c r="B170" i="8"/>
  <c r="B138" i="8"/>
  <c r="B94" i="8"/>
  <c r="B31" i="8"/>
  <c r="M8" i="8"/>
  <c r="M12" i="8"/>
  <c r="M495" i="8"/>
  <c r="E505" i="10" s="1"/>
  <c r="M372" i="8"/>
  <c r="E382" i="10" s="1"/>
  <c r="M272" i="8"/>
  <c r="E282" i="10" s="1"/>
  <c r="M17" i="8"/>
  <c r="E27" i="10" s="1"/>
  <c r="M16" i="8"/>
  <c r="E26" i="10" s="1"/>
  <c r="M20" i="8"/>
  <c r="E30" i="10" s="1"/>
  <c r="M23" i="8"/>
  <c r="E33" i="10" s="1"/>
  <c r="M24" i="8"/>
  <c r="E34" i="10" s="1"/>
  <c r="M25" i="8"/>
  <c r="E35" i="10" s="1"/>
  <c r="M29" i="8"/>
  <c r="E39" i="10" s="1"/>
  <c r="M32" i="8"/>
  <c r="E42" i="10" s="1"/>
  <c r="M35" i="8"/>
  <c r="E45" i="10" s="1"/>
  <c r="M45" i="8"/>
  <c r="E55" i="10" s="1"/>
  <c r="M48" i="8"/>
  <c r="E58" i="10" s="1"/>
  <c r="M51" i="8"/>
  <c r="E61" i="10" s="1"/>
  <c r="M55" i="8"/>
  <c r="E65" i="10" s="1"/>
  <c r="M59" i="8"/>
  <c r="E69" i="10" s="1"/>
  <c r="M65" i="8"/>
  <c r="E75" i="10" s="1"/>
  <c r="M69" i="8"/>
  <c r="E79" i="10" s="1"/>
  <c r="M73" i="8"/>
  <c r="E83" i="10" s="1"/>
  <c r="M77" i="8"/>
  <c r="E87" i="10" s="1"/>
  <c r="M82" i="8"/>
  <c r="E92" i="10" s="1"/>
  <c r="M86" i="8"/>
  <c r="M90" i="8"/>
  <c r="E100" i="10" s="1"/>
  <c r="M94" i="8"/>
  <c r="E104" i="10" s="1"/>
  <c r="M95" i="8"/>
  <c r="E105" i="10" s="1"/>
  <c r="M99" i="8"/>
  <c r="E109" i="10" s="1"/>
  <c r="M103" i="8"/>
  <c r="E113" i="10" s="1"/>
  <c r="M107" i="8"/>
  <c r="E117" i="10" s="1"/>
  <c r="M112" i="8"/>
  <c r="E122" i="10" s="1"/>
  <c r="M116" i="8"/>
  <c r="E126" i="10" s="1"/>
  <c r="M120" i="8"/>
  <c r="E130" i="10" s="1"/>
  <c r="M124" i="8"/>
  <c r="E134" i="10" s="1"/>
  <c r="M128" i="8"/>
  <c r="E138" i="10" s="1"/>
  <c r="M132" i="8"/>
  <c r="E142" i="10" s="1"/>
  <c r="M136" i="8"/>
  <c r="E146" i="10" s="1"/>
  <c r="M140" i="8"/>
  <c r="E150" i="10" s="1"/>
  <c r="M144" i="8"/>
  <c r="E154" i="10" s="1"/>
  <c r="M148" i="8"/>
  <c r="E158" i="10" s="1"/>
  <c r="M152" i="8"/>
  <c r="E162" i="10" s="1"/>
  <c r="M156" i="8"/>
  <c r="E166" i="10" s="1"/>
  <c r="M160" i="8"/>
  <c r="E170" i="10" s="1"/>
  <c r="M165" i="8"/>
  <c r="E175" i="10" s="1"/>
  <c r="M169" i="8"/>
  <c r="E179" i="10" s="1"/>
  <c r="M173" i="8"/>
  <c r="E183" i="10" s="1"/>
  <c r="M177" i="8"/>
  <c r="E187" i="10" s="1"/>
  <c r="M181" i="8"/>
  <c r="E191" i="10" s="1"/>
  <c r="M182" i="8"/>
  <c r="E192" i="10" s="1"/>
  <c r="M186" i="8"/>
  <c r="E196" i="10" s="1"/>
  <c r="M190" i="8"/>
  <c r="E200" i="10" s="1"/>
  <c r="M194" i="8"/>
  <c r="E204" i="10" s="1"/>
  <c r="M198" i="8"/>
  <c r="E208" i="10" s="1"/>
  <c r="M202" i="8"/>
  <c r="E212" i="10" s="1"/>
  <c r="M206" i="8"/>
  <c r="E216" i="10" s="1"/>
  <c r="M210" i="8"/>
  <c r="E220" i="10" s="1"/>
  <c r="M28" i="8"/>
  <c r="E38" i="10" s="1"/>
  <c r="M31" i="8"/>
  <c r="E41" i="10" s="1"/>
  <c r="M41" i="8"/>
  <c r="E51" i="10" s="1"/>
  <c r="M44" i="8"/>
  <c r="E54" i="10" s="1"/>
  <c r="M47" i="8"/>
  <c r="E57" i="10" s="1"/>
  <c r="M54" i="8"/>
  <c r="E64" i="10" s="1"/>
  <c r="M58" i="8"/>
  <c r="E68" i="10" s="1"/>
  <c r="M64" i="8"/>
  <c r="E74" i="10" s="1"/>
  <c r="M68" i="8"/>
  <c r="E78" i="10" s="1"/>
  <c r="M72" i="8"/>
  <c r="M76" i="8"/>
  <c r="M81" i="8"/>
  <c r="E91" i="10" s="1"/>
  <c r="M85" i="8"/>
  <c r="E95" i="10" s="1"/>
  <c r="M89" i="8"/>
  <c r="E99" i="10" s="1"/>
  <c r="M93" i="8"/>
  <c r="E103" i="10" s="1"/>
  <c r="M98" i="8"/>
  <c r="E108" i="10" s="1"/>
  <c r="M102" i="8"/>
  <c r="E112" i="10" s="1"/>
  <c r="M106" i="8"/>
  <c r="E116" i="10" s="1"/>
  <c r="M110" i="8"/>
  <c r="E120" i="10" s="1"/>
  <c r="M111" i="8"/>
  <c r="E121" i="10" s="1"/>
  <c r="M115" i="8"/>
  <c r="E125" i="10" s="1"/>
  <c r="M119" i="8"/>
  <c r="E129" i="10" s="1"/>
  <c r="M123" i="8"/>
  <c r="E133" i="10" s="1"/>
  <c r="M127" i="8"/>
  <c r="E137" i="10" s="1"/>
  <c r="M131" i="8"/>
  <c r="E141" i="10" s="1"/>
  <c r="M135" i="8"/>
  <c r="E145" i="10" s="1"/>
  <c r="M139" i="8"/>
  <c r="E149" i="10" s="1"/>
  <c r="M143" i="8"/>
  <c r="E153" i="10" s="1"/>
  <c r="M147" i="8"/>
  <c r="E157" i="10" s="1"/>
  <c r="M151" i="8"/>
  <c r="E161" i="10" s="1"/>
  <c r="M155" i="8"/>
  <c r="E165" i="10" s="1"/>
  <c r="M159" i="8"/>
  <c r="E169" i="10" s="1"/>
  <c r="M164" i="8"/>
  <c r="E174" i="10" s="1"/>
  <c r="M168" i="8"/>
  <c r="E178" i="10" s="1"/>
  <c r="M172" i="8"/>
  <c r="E182" i="10" s="1"/>
  <c r="M176" i="8"/>
  <c r="E186" i="10" s="1"/>
  <c r="M180" i="8"/>
  <c r="E190" i="10" s="1"/>
  <c r="M185" i="8"/>
  <c r="E195" i="10" s="1"/>
  <c r="M189" i="8"/>
  <c r="E199" i="10" s="1"/>
  <c r="M193" i="8"/>
  <c r="E203" i="10" s="1"/>
  <c r="M197" i="8"/>
  <c r="E207" i="10" s="1"/>
  <c r="M201" i="8"/>
  <c r="E211" i="10" s="1"/>
  <c r="M205" i="8"/>
  <c r="E215" i="10" s="1"/>
  <c r="M209" i="8"/>
  <c r="E219" i="10" s="1"/>
  <c r="M21" i="8"/>
  <c r="E31" i="10" s="1"/>
  <c r="M27" i="8"/>
  <c r="E37" i="10" s="1"/>
  <c r="M36" i="8"/>
  <c r="E46" i="10" s="1"/>
  <c r="M39" i="8"/>
  <c r="E49" i="10" s="1"/>
  <c r="M56" i="8"/>
  <c r="E66" i="10" s="1"/>
  <c r="M66" i="8"/>
  <c r="E76" i="10" s="1"/>
  <c r="M74" i="8"/>
  <c r="M83" i="8"/>
  <c r="E93" i="10" s="1"/>
  <c r="M91" i="8"/>
  <c r="E101" i="10" s="1"/>
  <c r="M97" i="8"/>
  <c r="E107" i="10" s="1"/>
  <c r="M105" i="8"/>
  <c r="E84" i="10" s="1"/>
  <c r="M118" i="8"/>
  <c r="E128" i="10" s="1"/>
  <c r="M126" i="8"/>
  <c r="E136" i="10" s="1"/>
  <c r="M134" i="8"/>
  <c r="E144" i="10" s="1"/>
  <c r="M142" i="8"/>
  <c r="E152" i="10" s="1"/>
  <c r="M150" i="8"/>
  <c r="E160" i="10" s="1"/>
  <c r="M158" i="8"/>
  <c r="E168" i="10" s="1"/>
  <c r="M167" i="8"/>
  <c r="E177" i="10" s="1"/>
  <c r="M175" i="8"/>
  <c r="E185" i="10" s="1"/>
  <c r="M183" i="8"/>
  <c r="E193" i="10" s="1"/>
  <c r="M191" i="8"/>
  <c r="E201" i="10" s="1"/>
  <c r="M199" i="8"/>
  <c r="E209" i="10" s="1"/>
  <c r="M207" i="8"/>
  <c r="E217" i="10" s="1"/>
  <c r="M213" i="8"/>
  <c r="E223" i="10" s="1"/>
  <c r="M217" i="8"/>
  <c r="E227" i="10" s="1"/>
  <c r="M221" i="8"/>
  <c r="E231" i="10" s="1"/>
  <c r="M222" i="8"/>
  <c r="E232" i="10" s="1"/>
  <c r="M226" i="8"/>
  <c r="E236" i="10" s="1"/>
  <c r="M230" i="8"/>
  <c r="E240" i="10" s="1"/>
  <c r="M234" i="8"/>
  <c r="E244" i="10" s="1"/>
  <c r="M238" i="8"/>
  <c r="E248" i="10" s="1"/>
  <c r="M242" i="8"/>
  <c r="E252" i="10" s="1"/>
  <c r="M246" i="8"/>
  <c r="E256" i="10" s="1"/>
  <c r="M250" i="8"/>
  <c r="E260" i="10" s="1"/>
  <c r="M254" i="8"/>
  <c r="E264" i="10" s="1"/>
  <c r="M258" i="8"/>
  <c r="E268" i="10" s="1"/>
  <c r="M262" i="8"/>
  <c r="E272" i="10" s="1"/>
  <c r="M266" i="8"/>
  <c r="E276" i="10" s="1"/>
  <c r="M270" i="8"/>
  <c r="E280" i="10" s="1"/>
  <c r="M274" i="8"/>
  <c r="E284" i="10" s="1"/>
  <c r="M278" i="8"/>
  <c r="E288" i="10" s="1"/>
  <c r="M282" i="8"/>
  <c r="E292" i="10" s="1"/>
  <c r="M286" i="8"/>
  <c r="E296" i="10" s="1"/>
  <c r="M290" i="8"/>
  <c r="E300" i="10" s="1"/>
  <c r="M294" i="8"/>
  <c r="E304" i="10" s="1"/>
  <c r="M298" i="8"/>
  <c r="E308" i="10" s="1"/>
  <c r="M302" i="8"/>
  <c r="E312" i="10" s="1"/>
  <c r="M306" i="8"/>
  <c r="E316" i="10" s="1"/>
  <c r="M311" i="8"/>
  <c r="E321" i="10" s="1"/>
  <c r="M315" i="8"/>
  <c r="E325" i="10" s="1"/>
  <c r="M319" i="8"/>
  <c r="E329" i="10" s="1"/>
  <c r="M323" i="8"/>
  <c r="E333" i="10" s="1"/>
  <c r="M327" i="8"/>
  <c r="E337" i="10" s="1"/>
  <c r="M331" i="8"/>
  <c r="E341" i="10" s="1"/>
  <c r="M335" i="8"/>
  <c r="M339" i="8"/>
  <c r="E349" i="10" s="1"/>
  <c r="M343" i="8"/>
  <c r="E353" i="10" s="1"/>
  <c r="D20" i="8"/>
  <c r="M33" i="8"/>
  <c r="E43" i="10" s="1"/>
  <c r="M53" i="8"/>
  <c r="E63" i="10" s="1"/>
  <c r="M63" i="8"/>
  <c r="E73" i="10" s="1"/>
  <c r="M71" i="8"/>
  <c r="M80" i="8"/>
  <c r="E90" i="10" s="1"/>
  <c r="M88" i="8"/>
  <c r="E98" i="10" s="1"/>
  <c r="M96" i="8"/>
  <c r="E106" i="10" s="1"/>
  <c r="M104" i="8"/>
  <c r="E114" i="10" s="1"/>
  <c r="M117" i="8"/>
  <c r="E127" i="10" s="1"/>
  <c r="M125" i="8"/>
  <c r="E135" i="10" s="1"/>
  <c r="M133" i="8"/>
  <c r="E143" i="10" s="1"/>
  <c r="M141" i="8"/>
  <c r="E151" i="10" s="1"/>
  <c r="M149" i="8"/>
  <c r="E159" i="10" s="1"/>
  <c r="M157" i="8"/>
  <c r="E167" i="10" s="1"/>
  <c r="M166" i="8"/>
  <c r="E176" i="10" s="1"/>
  <c r="M174" i="8"/>
  <c r="E184" i="10" s="1"/>
  <c r="M188" i="8"/>
  <c r="E198" i="10" s="1"/>
  <c r="M196" i="8"/>
  <c r="E206" i="10" s="1"/>
  <c r="M204" i="8"/>
  <c r="E214" i="10" s="1"/>
  <c r="M212" i="8"/>
  <c r="E222" i="10" s="1"/>
  <c r="M216" i="8"/>
  <c r="E226" i="10" s="1"/>
  <c r="M220" i="8"/>
  <c r="E230" i="10" s="1"/>
  <c r="M225" i="8"/>
  <c r="E235" i="10" s="1"/>
  <c r="M229" i="8"/>
  <c r="E239" i="10" s="1"/>
  <c r="M233" i="8"/>
  <c r="E243" i="10" s="1"/>
  <c r="M237" i="8"/>
  <c r="E247" i="10" s="1"/>
  <c r="M241" i="8"/>
  <c r="E251" i="10" s="1"/>
  <c r="M245" i="8"/>
  <c r="E255" i="10" s="1"/>
  <c r="M249" i="8"/>
  <c r="E259" i="10" s="1"/>
  <c r="M253" i="8"/>
  <c r="E263" i="10" s="1"/>
  <c r="M257" i="8"/>
  <c r="E267" i="10" s="1"/>
  <c r="M261" i="8"/>
  <c r="E271" i="10" s="1"/>
  <c r="M265" i="8"/>
  <c r="E275" i="10" s="1"/>
  <c r="M269" i="8"/>
  <c r="E279" i="10" s="1"/>
  <c r="M273" i="8"/>
  <c r="E283" i="10" s="1"/>
  <c r="M277" i="8"/>
  <c r="E287" i="10" s="1"/>
  <c r="M281" i="8"/>
  <c r="E291" i="10" s="1"/>
  <c r="M285" i="8"/>
  <c r="E295" i="10" s="1"/>
  <c r="M289" i="8"/>
  <c r="E299" i="10" s="1"/>
  <c r="M293" i="8"/>
  <c r="E303" i="10" s="1"/>
  <c r="M297" i="8"/>
  <c r="E307" i="10" s="1"/>
  <c r="M301" i="8"/>
  <c r="E311" i="10" s="1"/>
  <c r="M305" i="8"/>
  <c r="E315" i="10" s="1"/>
  <c r="M309" i="8"/>
  <c r="E319" i="10" s="1"/>
  <c r="M310" i="8"/>
  <c r="E320" i="10" s="1"/>
  <c r="M314" i="8"/>
  <c r="E324" i="10" s="1"/>
  <c r="M318" i="8"/>
  <c r="E328" i="10" s="1"/>
  <c r="M322" i="8"/>
  <c r="E332" i="10" s="1"/>
  <c r="M326" i="8"/>
  <c r="E336" i="10" s="1"/>
  <c r="M330" i="8"/>
  <c r="E340" i="10" s="1"/>
  <c r="M334" i="8"/>
  <c r="E344" i="10" s="1"/>
  <c r="M338" i="8"/>
  <c r="E348" i="10" s="1"/>
  <c r="M342" i="8"/>
  <c r="E352" i="10" s="1"/>
  <c r="M346" i="8"/>
  <c r="E356" i="10" s="1"/>
  <c r="D25" i="8"/>
  <c r="M40" i="8"/>
  <c r="E50" i="10" s="1"/>
  <c r="M49" i="8"/>
  <c r="E59" i="10" s="1"/>
  <c r="M61" i="8"/>
  <c r="E71" i="10" s="1"/>
  <c r="M75" i="8"/>
  <c r="M87" i="8"/>
  <c r="E97" i="10" s="1"/>
  <c r="M101" i="8"/>
  <c r="E111" i="10" s="1"/>
  <c r="M122" i="8"/>
  <c r="E132" i="10" s="1"/>
  <c r="M138" i="8"/>
  <c r="E148" i="10" s="1"/>
  <c r="M154" i="8"/>
  <c r="E164" i="10" s="1"/>
  <c r="M171" i="8"/>
  <c r="E181" i="10" s="1"/>
  <c r="M187" i="8"/>
  <c r="E197" i="10" s="1"/>
  <c r="M203" i="8"/>
  <c r="E213" i="10" s="1"/>
  <c r="M215" i="8"/>
  <c r="E225" i="10" s="1"/>
  <c r="M223" i="8"/>
  <c r="E233" i="10" s="1"/>
  <c r="M231" i="8"/>
  <c r="E241" i="10" s="1"/>
  <c r="M239" i="8"/>
  <c r="E249" i="10" s="1"/>
  <c r="M247" i="8"/>
  <c r="E257" i="10" s="1"/>
  <c r="M255" i="8"/>
  <c r="E265" i="10" s="1"/>
  <c r="M263" i="8"/>
  <c r="E273" i="10" s="1"/>
  <c r="M271" i="8"/>
  <c r="E281" i="10" s="1"/>
  <c r="M279" i="8"/>
  <c r="E289" i="10" s="1"/>
  <c r="M287" i="8"/>
  <c r="E297" i="10" s="1"/>
  <c r="M295" i="8"/>
  <c r="E305" i="10" s="1"/>
  <c r="M303" i="8"/>
  <c r="E313" i="10" s="1"/>
  <c r="M316" i="8"/>
  <c r="E326" i="10" s="1"/>
  <c r="M324" i="8"/>
  <c r="E334" i="10" s="1"/>
  <c r="M332" i="8"/>
  <c r="E342" i="10" s="1"/>
  <c r="M340" i="8"/>
  <c r="E350" i="10" s="1"/>
  <c r="M349" i="8"/>
  <c r="E359" i="10" s="1"/>
  <c r="M353" i="8"/>
  <c r="E363" i="10" s="1"/>
  <c r="M357" i="8"/>
  <c r="E367" i="10" s="1"/>
  <c r="M361" i="8"/>
  <c r="E371" i="10" s="1"/>
  <c r="M362" i="8"/>
  <c r="E372" i="10" s="1"/>
  <c r="M366" i="8"/>
  <c r="E376" i="10" s="1"/>
  <c r="M370" i="8"/>
  <c r="E380" i="10" s="1"/>
  <c r="M374" i="8"/>
  <c r="E384" i="10" s="1"/>
  <c r="M378" i="8"/>
  <c r="E388" i="10" s="1"/>
  <c r="M382" i="8"/>
  <c r="E392" i="10" s="1"/>
  <c r="M386" i="8"/>
  <c r="E396" i="10" s="1"/>
  <c r="M390" i="8"/>
  <c r="E400" i="10" s="1"/>
  <c r="M394" i="8"/>
  <c r="E404" i="10" s="1"/>
  <c r="M398" i="8"/>
  <c r="E408" i="10" s="1"/>
  <c r="M402" i="8"/>
  <c r="E412" i="10" s="1"/>
  <c r="M406" i="8"/>
  <c r="E416" i="10" s="1"/>
  <c r="M410" i="8"/>
  <c r="E420" i="10" s="1"/>
  <c r="M414" i="8"/>
  <c r="E424" i="10" s="1"/>
  <c r="M418" i="8"/>
  <c r="E428" i="10" s="1"/>
  <c r="M422" i="8"/>
  <c r="E432" i="10" s="1"/>
  <c r="M426" i="8"/>
  <c r="E436" i="10" s="1"/>
  <c r="M430" i="8"/>
  <c r="E440" i="10" s="1"/>
  <c r="M434" i="8"/>
  <c r="E444" i="10" s="1"/>
  <c r="M435" i="8"/>
  <c r="E445" i="10" s="1"/>
  <c r="M439" i="8"/>
  <c r="E449" i="10" s="1"/>
  <c r="M443" i="8"/>
  <c r="E453" i="10" s="1"/>
  <c r="M447" i="8"/>
  <c r="E457" i="10" s="1"/>
  <c r="M451" i="8"/>
  <c r="E461" i="10" s="1"/>
  <c r="M455" i="8"/>
  <c r="E465" i="10" s="1"/>
  <c r="M459" i="8"/>
  <c r="E469" i="10" s="1"/>
  <c r="M463" i="8"/>
  <c r="E473" i="10" s="1"/>
  <c r="M467" i="8"/>
  <c r="E477" i="10" s="1"/>
  <c r="M471" i="8"/>
  <c r="E481" i="10" s="1"/>
  <c r="M476" i="8"/>
  <c r="E486" i="10" s="1"/>
  <c r="M480" i="8"/>
  <c r="E490" i="10" s="1"/>
  <c r="M485" i="8"/>
  <c r="E495" i="10" s="1"/>
  <c r="M489" i="8"/>
  <c r="E499" i="10" s="1"/>
  <c r="M493" i="8"/>
  <c r="E503" i="10" s="1"/>
  <c r="M497" i="8"/>
  <c r="E507" i="10" s="1"/>
  <c r="M501" i="8"/>
  <c r="E511" i="10" s="1"/>
  <c r="M505" i="8"/>
  <c r="E515" i="10" s="1"/>
  <c r="M509" i="8"/>
  <c r="E519" i="10" s="1"/>
  <c r="M513" i="8"/>
  <c r="E523" i="10" s="1"/>
  <c r="B16" i="8"/>
  <c r="B20" i="8"/>
  <c r="B24" i="8"/>
  <c r="B28" i="8"/>
  <c r="B32" i="8"/>
  <c r="B36" i="8"/>
  <c r="B40" i="8"/>
  <c r="B44" i="8"/>
  <c r="B48" i="8"/>
  <c r="B52" i="8"/>
  <c r="B56" i="8"/>
  <c r="B60" i="8"/>
  <c r="B64" i="8"/>
  <c r="B68" i="8"/>
  <c r="B72" i="8"/>
  <c r="B76" i="8"/>
  <c r="B79" i="8"/>
  <c r="B83" i="8"/>
  <c r="B87" i="8"/>
  <c r="B91" i="8"/>
  <c r="B95" i="8"/>
  <c r="B99" i="8"/>
  <c r="B103" i="8"/>
  <c r="B107" i="8"/>
  <c r="B111" i="8"/>
  <c r="B115" i="8"/>
  <c r="M37" i="8"/>
  <c r="E47" i="10" s="1"/>
  <c r="M60" i="8"/>
  <c r="E70" i="10" s="1"/>
  <c r="M70" i="8"/>
  <c r="E80" i="10" s="1"/>
  <c r="M84" i="8"/>
  <c r="E94" i="10" s="1"/>
  <c r="M100" i="8"/>
  <c r="E110" i="10" s="1"/>
  <c r="M121" i="8"/>
  <c r="E131" i="10" s="1"/>
  <c r="M137" i="8"/>
  <c r="E147" i="10" s="1"/>
  <c r="M153" i="8"/>
  <c r="E163" i="10" s="1"/>
  <c r="M170" i="8"/>
  <c r="E180" i="10" s="1"/>
  <c r="M184" i="8"/>
  <c r="E194" i="10" s="1"/>
  <c r="M200" i="8"/>
  <c r="E210" i="10" s="1"/>
  <c r="M214" i="8"/>
  <c r="E224" i="10" s="1"/>
  <c r="M228" i="8"/>
  <c r="E238" i="10" s="1"/>
  <c r="M236" i="8"/>
  <c r="E246" i="10" s="1"/>
  <c r="M244" i="8"/>
  <c r="E254" i="10" s="1"/>
  <c r="M252" i="8"/>
  <c r="E262" i="10" s="1"/>
  <c r="M260" i="8"/>
  <c r="E270" i="10" s="1"/>
  <c r="M268" i="8"/>
  <c r="E278" i="10" s="1"/>
  <c r="M276" i="8"/>
  <c r="E286" i="10" s="1"/>
  <c r="M284" i="8"/>
  <c r="E294" i="10" s="1"/>
  <c r="M292" i="8"/>
  <c r="E302" i="10" s="1"/>
  <c r="M300" i="8"/>
  <c r="E310" i="10" s="1"/>
  <c r="M308" i="8"/>
  <c r="E318" i="10" s="1"/>
  <c r="M313" i="8"/>
  <c r="E323" i="10" s="1"/>
  <c r="M321" i="8"/>
  <c r="E331" i="10" s="1"/>
  <c r="M329" i="8"/>
  <c r="E339" i="10" s="1"/>
  <c r="M337" i="8"/>
  <c r="E347" i="10" s="1"/>
  <c r="M345" i="8"/>
  <c r="E355" i="10" s="1"/>
  <c r="M348" i="8"/>
  <c r="E358" i="10" s="1"/>
  <c r="M352" i="8"/>
  <c r="E362" i="10" s="1"/>
  <c r="M356" i="8"/>
  <c r="E366" i="10" s="1"/>
  <c r="M360" i="8"/>
  <c r="E370" i="10" s="1"/>
  <c r="M365" i="8"/>
  <c r="E375" i="10" s="1"/>
  <c r="M369" i="8"/>
  <c r="E379" i="10" s="1"/>
  <c r="M373" i="8"/>
  <c r="E383" i="10" s="1"/>
  <c r="M377" i="8"/>
  <c r="E387" i="10" s="1"/>
  <c r="M381" i="8"/>
  <c r="E391" i="10" s="1"/>
  <c r="M385" i="8"/>
  <c r="E395" i="10" s="1"/>
  <c r="M389" i="8"/>
  <c r="E399" i="10" s="1"/>
  <c r="M393" i="8"/>
  <c r="E403" i="10" s="1"/>
  <c r="M397" i="8"/>
  <c r="E407" i="10" s="1"/>
  <c r="M401" i="8"/>
  <c r="E411" i="10" s="1"/>
  <c r="M405" i="8"/>
  <c r="E415" i="10" s="1"/>
  <c r="M409" i="8"/>
  <c r="E419" i="10" s="1"/>
  <c r="M413" i="8"/>
  <c r="E423" i="10" s="1"/>
  <c r="M417" i="8"/>
  <c r="E427" i="10" s="1"/>
  <c r="M421" i="8"/>
  <c r="E431" i="10" s="1"/>
  <c r="M425" i="8"/>
  <c r="E435" i="10" s="1"/>
  <c r="M429" i="8"/>
  <c r="E439" i="10" s="1"/>
  <c r="M433" i="8"/>
  <c r="E443" i="10" s="1"/>
  <c r="M438" i="8"/>
  <c r="E448" i="10" s="1"/>
  <c r="M442" i="8"/>
  <c r="E452" i="10" s="1"/>
  <c r="M446" i="8"/>
  <c r="E456" i="10" s="1"/>
  <c r="M450" i="8"/>
  <c r="E460" i="10" s="1"/>
  <c r="M454" i="8"/>
  <c r="E464" i="10" s="1"/>
  <c r="M458" i="8"/>
  <c r="E468" i="10" s="1"/>
  <c r="M462" i="8"/>
  <c r="E472" i="10" s="1"/>
  <c r="M466" i="8"/>
  <c r="E476" i="10" s="1"/>
  <c r="M470" i="8"/>
  <c r="E480" i="10" s="1"/>
  <c r="M474" i="8"/>
  <c r="E484" i="10" s="1"/>
  <c r="M475" i="8"/>
  <c r="E485" i="10" s="1"/>
  <c r="M479" i="8"/>
  <c r="E489" i="10" s="1"/>
  <c r="M484" i="8"/>
  <c r="E494" i="10" s="1"/>
  <c r="M488" i="8"/>
  <c r="E498" i="10" s="1"/>
  <c r="M492" i="8"/>
  <c r="E502" i="10" s="1"/>
  <c r="M496" i="8"/>
  <c r="E506" i="10" s="1"/>
  <c r="M500" i="8"/>
  <c r="E510" i="10" s="1"/>
  <c r="M504" i="8"/>
  <c r="E514" i="10" s="1"/>
  <c r="M508" i="8"/>
  <c r="E518" i="10" s="1"/>
  <c r="M512" i="8"/>
  <c r="E522" i="10" s="1"/>
  <c r="B17" i="8"/>
  <c r="B21" i="8"/>
  <c r="B25" i="8"/>
  <c r="B29" i="8"/>
  <c r="B33" i="8"/>
  <c r="B37" i="8"/>
  <c r="B41" i="8"/>
  <c r="B45" i="8"/>
  <c r="B49" i="8"/>
  <c r="B53" i="8"/>
  <c r="B57" i="8"/>
  <c r="B61" i="8"/>
  <c r="B65" i="8"/>
  <c r="B69" i="8"/>
  <c r="B73" i="8"/>
  <c r="B122" i="8"/>
  <c r="B80" i="8"/>
  <c r="B84" i="8"/>
  <c r="B88" i="8"/>
  <c r="B92" i="8"/>
  <c r="B96" i="8"/>
  <c r="B100" i="8"/>
  <c r="B104" i="8"/>
  <c r="B108" i="8"/>
  <c r="B112" i="8"/>
  <c r="M62" i="8"/>
  <c r="E72" i="10" s="1"/>
  <c r="M92" i="8"/>
  <c r="E102" i="10" s="1"/>
  <c r="M129" i="8"/>
  <c r="E139" i="10" s="1"/>
  <c r="M161" i="8"/>
  <c r="E171" i="10" s="1"/>
  <c r="M162" i="8"/>
  <c r="E172" i="10" s="1"/>
  <c r="M192" i="8"/>
  <c r="E202" i="10" s="1"/>
  <c r="M218" i="8"/>
  <c r="E228" i="10" s="1"/>
  <c r="M232" i="8"/>
  <c r="E242" i="10" s="1"/>
  <c r="M248" i="8"/>
  <c r="E258" i="10" s="1"/>
  <c r="M264" i="8"/>
  <c r="E274" i="10" s="1"/>
  <c r="M280" i="8"/>
  <c r="E290" i="10" s="1"/>
  <c r="M296" i="8"/>
  <c r="E306" i="10" s="1"/>
  <c r="M312" i="8"/>
  <c r="E322" i="10" s="1"/>
  <c r="M328" i="8"/>
  <c r="E338" i="10" s="1"/>
  <c r="M344" i="8"/>
  <c r="E354" i="10" s="1"/>
  <c r="M354" i="8"/>
  <c r="E364" i="10" s="1"/>
  <c r="M368" i="8"/>
  <c r="E378" i="10" s="1"/>
  <c r="M376" i="8"/>
  <c r="E386" i="10" s="1"/>
  <c r="M384" i="8"/>
  <c r="E394" i="10" s="1"/>
  <c r="M392" i="8"/>
  <c r="E402" i="10" s="1"/>
  <c r="M400" i="8"/>
  <c r="E410" i="10" s="1"/>
  <c r="M408" i="8"/>
  <c r="E418" i="10" s="1"/>
  <c r="M416" i="8"/>
  <c r="E426" i="10" s="1"/>
  <c r="M424" i="8"/>
  <c r="E434" i="10" s="1"/>
  <c r="M432" i="8"/>
  <c r="E442" i="10" s="1"/>
  <c r="M440" i="8"/>
  <c r="E450" i="10" s="1"/>
  <c r="M448" i="8"/>
  <c r="E458" i="10" s="1"/>
  <c r="M456" i="8"/>
  <c r="E466" i="10" s="1"/>
  <c r="M464" i="8"/>
  <c r="E474" i="10" s="1"/>
  <c r="M472" i="8"/>
  <c r="E482" i="10" s="1"/>
  <c r="M477" i="8"/>
  <c r="E487" i="10" s="1"/>
  <c r="M483" i="8"/>
  <c r="E493" i="10" s="1"/>
  <c r="M491" i="8"/>
  <c r="E501" i="10" s="1"/>
  <c r="M499" i="8"/>
  <c r="E509" i="10" s="1"/>
  <c r="M507" i="8"/>
  <c r="E517" i="10" s="1"/>
  <c r="B18" i="8"/>
  <c r="B26" i="8"/>
  <c r="B34" i="8"/>
  <c r="B42" i="8"/>
  <c r="B50" i="8"/>
  <c r="B58" i="8"/>
  <c r="B66" i="8"/>
  <c r="B74" i="8"/>
  <c r="B81" i="8"/>
  <c r="B89" i="8"/>
  <c r="B97" i="8"/>
  <c r="B105" i="8"/>
  <c r="B113" i="8"/>
  <c r="B118" i="8"/>
  <c r="B123" i="8"/>
  <c r="B127" i="8"/>
  <c r="B131" i="8"/>
  <c r="B135" i="8"/>
  <c r="B139" i="8"/>
  <c r="B143" i="8"/>
  <c r="B147" i="8"/>
  <c r="B151" i="8"/>
  <c r="B155" i="8"/>
  <c r="B159" i="8"/>
  <c r="B163" i="8"/>
  <c r="B167" i="8"/>
  <c r="B171" i="8"/>
  <c r="B175" i="8"/>
  <c r="B179" i="8"/>
  <c r="B183" i="8"/>
  <c r="B187" i="8"/>
  <c r="B191" i="8"/>
  <c r="B195" i="8"/>
  <c r="B199" i="8"/>
  <c r="B203" i="8"/>
  <c r="B207" i="8"/>
  <c r="B211" i="8"/>
  <c r="B215" i="8"/>
  <c r="B219" i="8"/>
  <c r="B223" i="8"/>
  <c r="B227" i="8"/>
  <c r="B231" i="8"/>
  <c r="B235" i="8"/>
  <c r="B239" i="8"/>
  <c r="B243" i="8"/>
  <c r="B247" i="8"/>
  <c r="B251" i="8"/>
  <c r="B255" i="8"/>
  <c r="B259" i="8"/>
  <c r="B263" i="8"/>
  <c r="B267" i="8"/>
  <c r="B271" i="8"/>
  <c r="B275" i="8"/>
  <c r="B279" i="8"/>
  <c r="B283" i="8"/>
  <c r="B287" i="8"/>
  <c r="B291" i="8"/>
  <c r="B295" i="8"/>
  <c r="B299" i="8"/>
  <c r="B303" i="8"/>
  <c r="B307" i="8"/>
  <c r="B311" i="8"/>
  <c r="B315" i="8"/>
  <c r="B319" i="8"/>
  <c r="B323" i="8"/>
  <c r="B327" i="8"/>
  <c r="B331" i="8"/>
  <c r="B335" i="8"/>
  <c r="B339" i="8"/>
  <c r="B514" i="8"/>
  <c r="B510" i="8"/>
  <c r="B506" i="8"/>
  <c r="B502" i="8"/>
  <c r="B498" i="8"/>
  <c r="B494" i="8"/>
  <c r="B490" i="8"/>
  <c r="B486" i="8"/>
  <c r="B482" i="8"/>
  <c r="B478" i="8"/>
  <c r="B474" i="8"/>
  <c r="B470" i="8"/>
  <c r="B466" i="8"/>
  <c r="B462" i="8"/>
  <c r="B458" i="8"/>
  <c r="B454" i="8"/>
  <c r="B450" i="8"/>
  <c r="B446" i="8"/>
  <c r="B442" i="8"/>
  <c r="B438" i="8"/>
  <c r="B434" i="8"/>
  <c r="B430" i="8"/>
  <c r="B426" i="8"/>
  <c r="B422" i="8"/>
  <c r="B418" i="8"/>
  <c r="B414" i="8"/>
  <c r="B410" i="8"/>
  <c r="B406" i="8"/>
  <c r="B402" i="8"/>
  <c r="B398" i="8"/>
  <c r="B394" i="8"/>
  <c r="B390" i="8"/>
  <c r="B386" i="8"/>
  <c r="B382" i="8"/>
  <c r="B378" i="8"/>
  <c r="M57" i="8"/>
  <c r="E67" i="10" s="1"/>
  <c r="M79" i="8"/>
  <c r="E89" i="10" s="1"/>
  <c r="M109" i="8"/>
  <c r="E119" i="10" s="1"/>
  <c r="M114" i="8"/>
  <c r="E124" i="10" s="1"/>
  <c r="M146" i="8"/>
  <c r="E156" i="10" s="1"/>
  <c r="M179" i="8"/>
  <c r="E189" i="10" s="1"/>
  <c r="M211" i="8"/>
  <c r="E221" i="10" s="1"/>
  <c r="M227" i="8"/>
  <c r="E237" i="10" s="1"/>
  <c r="M243" i="8"/>
  <c r="E253" i="10" s="1"/>
  <c r="M259" i="8"/>
  <c r="E269" i="10" s="1"/>
  <c r="M275" i="8"/>
  <c r="E285" i="10" s="1"/>
  <c r="M291" i="8"/>
  <c r="E301" i="10" s="1"/>
  <c r="M307" i="8"/>
  <c r="E317" i="10" s="1"/>
  <c r="M325" i="8"/>
  <c r="E335" i="10" s="1"/>
  <c r="M341" i="8"/>
  <c r="E351" i="10" s="1"/>
  <c r="M351" i="8"/>
  <c r="E361" i="10" s="1"/>
  <c r="M359" i="8"/>
  <c r="E369" i="10" s="1"/>
  <c r="M367" i="8"/>
  <c r="E377" i="10" s="1"/>
  <c r="M375" i="8"/>
  <c r="E385" i="10" s="1"/>
  <c r="M383" i="8"/>
  <c r="E393" i="10" s="1"/>
  <c r="M391" i="8"/>
  <c r="E401" i="10" s="1"/>
  <c r="M399" i="8"/>
  <c r="E409" i="10" s="1"/>
  <c r="M407" i="8"/>
  <c r="E417" i="10" s="1"/>
  <c r="M415" i="8"/>
  <c r="E425" i="10" s="1"/>
  <c r="M423" i="8"/>
  <c r="E433" i="10" s="1"/>
  <c r="M431" i="8"/>
  <c r="E441" i="10" s="1"/>
  <c r="M437" i="8"/>
  <c r="E447" i="10" s="1"/>
  <c r="M445" i="8"/>
  <c r="E455" i="10" s="1"/>
  <c r="M453" i="8"/>
  <c r="E463" i="10" s="1"/>
  <c r="M461" i="8"/>
  <c r="E471" i="10" s="1"/>
  <c r="M469" i="8"/>
  <c r="E479" i="10" s="1"/>
  <c r="M482" i="8"/>
  <c r="E492" i="10" s="1"/>
  <c r="M490" i="8"/>
  <c r="E500" i="10" s="1"/>
  <c r="M498" i="8"/>
  <c r="E508" i="10" s="1"/>
  <c r="M506" i="8"/>
  <c r="E516" i="10" s="1"/>
  <c r="M514" i="8"/>
  <c r="E524" i="10" s="1"/>
  <c r="M515" i="8"/>
  <c r="E525" i="10" s="1"/>
  <c r="B19" i="8"/>
  <c r="B27" i="8"/>
  <c r="B35" i="8"/>
  <c r="B43" i="8"/>
  <c r="B51" i="8"/>
  <c r="B59" i="8"/>
  <c r="B67" i="8"/>
  <c r="B75" i="8"/>
  <c r="B82" i="8"/>
  <c r="B90" i="8"/>
  <c r="B98" i="8"/>
  <c r="B106" i="8"/>
  <c r="B114" i="8"/>
  <c r="B119" i="8"/>
  <c r="B124" i="8"/>
  <c r="B128" i="8"/>
  <c r="B132" i="8"/>
  <c r="B136" i="8"/>
  <c r="B140" i="8"/>
  <c r="B144" i="8"/>
  <c r="B148" i="8"/>
  <c r="B152" i="8"/>
  <c r="B156" i="8"/>
  <c r="B160" i="8"/>
  <c r="B164" i="8"/>
  <c r="B168" i="8"/>
  <c r="B172" i="8"/>
  <c r="B176" i="8"/>
  <c r="B180" i="8"/>
  <c r="B184" i="8"/>
  <c r="B188" i="8"/>
  <c r="B192" i="8"/>
  <c r="B196" i="8"/>
  <c r="B200" i="8"/>
  <c r="B204" i="8"/>
  <c r="B208" i="8"/>
  <c r="B212" i="8"/>
  <c r="B216" i="8"/>
  <c r="B220" i="8"/>
  <c r="B224" i="8"/>
  <c r="B228" i="8"/>
  <c r="B232" i="8"/>
  <c r="B236" i="8"/>
  <c r="B240" i="8"/>
  <c r="B244" i="8"/>
  <c r="B248" i="8"/>
  <c r="B252" i="8"/>
  <c r="B256" i="8"/>
  <c r="B260" i="8"/>
  <c r="B264" i="8"/>
  <c r="B268" i="8"/>
  <c r="B272" i="8"/>
  <c r="B276" i="8"/>
  <c r="B280" i="8"/>
  <c r="B284" i="8"/>
  <c r="B288" i="8"/>
  <c r="B292" i="8"/>
  <c r="B296" i="8"/>
  <c r="B300" i="8"/>
  <c r="B304" i="8"/>
  <c r="B308" i="8"/>
  <c r="B312" i="8"/>
  <c r="B316" i="8"/>
  <c r="B320" i="8"/>
  <c r="B324" i="8"/>
  <c r="B328" i="8"/>
  <c r="B332" i="8"/>
  <c r="B336" i="8"/>
  <c r="B340" i="8"/>
  <c r="B513" i="8"/>
  <c r="B509" i="8"/>
  <c r="B505" i="8"/>
  <c r="B501" i="8"/>
  <c r="B497" i="8"/>
  <c r="B493" i="8"/>
  <c r="B489" i="8"/>
  <c r="B485" i="8"/>
  <c r="B481" i="8"/>
  <c r="B477" i="8"/>
  <c r="B473" i="8"/>
  <c r="B469" i="8"/>
  <c r="B465" i="8"/>
  <c r="B461" i="8"/>
  <c r="B457" i="8"/>
  <c r="B453" i="8"/>
  <c r="B449" i="8"/>
  <c r="B445" i="8"/>
  <c r="B441" i="8"/>
  <c r="B437" i="8"/>
  <c r="B433" i="8"/>
  <c r="B429" i="8"/>
  <c r="B425" i="8"/>
  <c r="B421" i="8"/>
  <c r="B417" i="8"/>
  <c r="B413" i="8"/>
  <c r="B409" i="8"/>
  <c r="B405" i="8"/>
  <c r="B401" i="8"/>
  <c r="B397" i="8"/>
  <c r="B393" i="8"/>
  <c r="B389" i="8"/>
  <c r="B385" i="8"/>
  <c r="B381" i="8"/>
  <c r="B377" i="8"/>
  <c r="B373" i="8"/>
  <c r="B369" i="8"/>
  <c r="B343" i="8"/>
  <c r="B347" i="8"/>
  <c r="B351" i="8"/>
  <c r="B355" i="8"/>
  <c r="B359" i="8"/>
  <c r="B363" i="8"/>
  <c r="B367" i="8"/>
  <c r="B372" i="8"/>
  <c r="B379" i="8"/>
  <c r="B387" i="8"/>
  <c r="B395" i="8"/>
  <c r="B403" i="8"/>
  <c r="B411" i="8"/>
  <c r="B419" i="8"/>
  <c r="B427" i="8"/>
  <c r="B435" i="8"/>
  <c r="B443" i="8"/>
  <c r="B451" i="8"/>
  <c r="B459" i="8"/>
  <c r="B467" i="8"/>
  <c r="B475" i="8"/>
  <c r="B483" i="8"/>
  <c r="B491" i="8"/>
  <c r="B499" i="8"/>
  <c r="B507" i="8"/>
  <c r="B515" i="8"/>
  <c r="B334" i="8"/>
  <c r="B326" i="8"/>
  <c r="B318" i="8"/>
  <c r="B310" i="8"/>
  <c r="B302" i="8"/>
  <c r="B294" i="8"/>
  <c r="B286" i="8"/>
  <c r="B278" i="8"/>
  <c r="B270" i="8"/>
  <c r="B262" i="8"/>
  <c r="B254" i="8"/>
  <c r="B246" i="8"/>
  <c r="B238" i="8"/>
  <c r="B230" i="8"/>
  <c r="B222" i="8"/>
  <c r="B214" i="8"/>
  <c r="B206" i="8"/>
  <c r="B198" i="8"/>
  <c r="B190" i="8"/>
  <c r="B182" i="8"/>
  <c r="B174" i="8"/>
  <c r="B166" i="8"/>
  <c r="B158" i="8"/>
  <c r="B150" i="8"/>
  <c r="B142" i="8"/>
  <c r="B134" i="8"/>
  <c r="B126" i="8"/>
  <c r="B117" i="8"/>
  <c r="B102" i="8"/>
  <c r="B86" i="8"/>
  <c r="B71" i="8"/>
  <c r="B55" i="8"/>
  <c r="B39" i="8"/>
  <c r="B23" i="8"/>
  <c r="M503" i="8"/>
  <c r="E513" i="10" s="1"/>
  <c r="M487" i="8"/>
  <c r="E497" i="10" s="1"/>
  <c r="M473" i="8"/>
  <c r="E483" i="10" s="1"/>
  <c r="M457" i="8"/>
  <c r="E467" i="10" s="1"/>
  <c r="D443" i="8"/>
  <c r="M441" i="8"/>
  <c r="E451" i="10" s="1"/>
  <c r="M427" i="8"/>
  <c r="E437" i="10" s="1"/>
  <c r="M411" i="8"/>
  <c r="E421" i="10" s="1"/>
  <c r="M395" i="8"/>
  <c r="E405" i="10" s="1"/>
  <c r="M379" i="8"/>
  <c r="E389" i="10" s="1"/>
  <c r="M363" i="8"/>
  <c r="E373" i="10" s="1"/>
  <c r="M347" i="8"/>
  <c r="E357" i="10" s="1"/>
  <c r="M317" i="8"/>
  <c r="E327" i="10" s="1"/>
  <c r="M283" i="8"/>
  <c r="E293" i="10" s="1"/>
  <c r="M251" i="8"/>
  <c r="E261" i="10" s="1"/>
  <c r="M219" i="8"/>
  <c r="E229" i="10" s="1"/>
  <c r="M163" i="8"/>
  <c r="E173" i="10" s="1"/>
  <c r="M113" i="8"/>
  <c r="E123" i="10" s="1"/>
  <c r="M67" i="8"/>
  <c r="E77" i="10" s="1"/>
  <c r="B344" i="8"/>
  <c r="B348" i="8"/>
  <c r="B352" i="8"/>
  <c r="B356" i="8"/>
  <c r="B360" i="8"/>
  <c r="B364" i="8"/>
  <c r="B368" i="8"/>
  <c r="B374" i="8"/>
  <c r="B380" i="8"/>
  <c r="B388" i="8"/>
  <c r="B396" i="8"/>
  <c r="B404" i="8"/>
  <c r="B412" i="8"/>
  <c r="B420" i="8"/>
  <c r="B428" i="8"/>
  <c r="B436" i="8"/>
  <c r="B444" i="8"/>
  <c r="B452" i="8"/>
  <c r="B460" i="8"/>
  <c r="B468" i="8"/>
  <c r="B476" i="8"/>
  <c r="B484" i="8"/>
  <c r="B492" i="8"/>
  <c r="B500" i="8"/>
  <c r="B508" i="8"/>
  <c r="B341" i="8"/>
  <c r="B333" i="8"/>
  <c r="B325" i="8"/>
  <c r="B317" i="8"/>
  <c r="B309" i="8"/>
  <c r="B301" i="8"/>
  <c r="B293" i="8"/>
  <c r="B285" i="8"/>
  <c r="B277" i="8"/>
  <c r="B269" i="8"/>
  <c r="B261" i="8"/>
  <c r="B253" i="8"/>
  <c r="B245" i="8"/>
  <c r="B237" i="8"/>
  <c r="B229" i="8"/>
  <c r="B221" i="8"/>
  <c r="B213" i="8"/>
  <c r="B205" i="8"/>
  <c r="B197" i="8"/>
  <c r="B189" i="8"/>
  <c r="B181" i="8"/>
  <c r="B173" i="8"/>
  <c r="B165" i="8"/>
  <c r="B157" i="8"/>
  <c r="B149" i="8"/>
  <c r="B141" i="8"/>
  <c r="B133" i="8"/>
  <c r="B125" i="8"/>
  <c r="B116" i="8"/>
  <c r="B101" i="8"/>
  <c r="B85" i="8"/>
  <c r="B70" i="8"/>
  <c r="B54" i="8"/>
  <c r="B38" i="8"/>
  <c r="B22" i="8"/>
  <c r="M510" i="8"/>
  <c r="E520" i="10" s="1"/>
  <c r="M494" i="8"/>
  <c r="E504" i="10" s="1"/>
  <c r="M478" i="8"/>
  <c r="E488" i="10" s="1"/>
  <c r="M460" i="8"/>
  <c r="E470" i="10" s="1"/>
  <c r="M444" i="8"/>
  <c r="E454" i="10" s="1"/>
  <c r="M428" i="8"/>
  <c r="E438" i="10" s="1"/>
  <c r="M412" i="8"/>
  <c r="E422" i="10" s="1"/>
  <c r="M396" i="8"/>
  <c r="E406" i="10" s="1"/>
  <c r="D395" i="8"/>
  <c r="M380" i="8"/>
  <c r="E390" i="10" s="1"/>
  <c r="M364" i="8"/>
  <c r="E374" i="10" s="1"/>
  <c r="M350" i="8"/>
  <c r="E360" i="10" s="1"/>
  <c r="M320" i="8"/>
  <c r="E330" i="10" s="1"/>
  <c r="M288" i="8"/>
  <c r="E298" i="10" s="1"/>
  <c r="M256" i="8"/>
  <c r="E266" i="10" s="1"/>
  <c r="M224" i="8"/>
  <c r="E234" i="10" s="1"/>
  <c r="M178" i="8"/>
  <c r="E188" i="10" s="1"/>
  <c r="M130" i="8"/>
  <c r="E140" i="10" s="1"/>
  <c r="M78" i="8"/>
  <c r="E88" i="10" s="1"/>
  <c r="D460" i="8"/>
  <c r="D361" i="8"/>
  <c r="D432" i="8"/>
  <c r="D412" i="8"/>
  <c r="D294" i="8"/>
  <c r="D246" i="8"/>
  <c r="D86" i="8"/>
  <c r="D345" i="8"/>
  <c r="D90" i="8"/>
  <c r="D133" i="8"/>
  <c r="D37" i="8"/>
  <c r="D34" i="8"/>
  <c r="D38" i="8"/>
  <c r="M6" i="8"/>
  <c r="E25" i="10" s="1"/>
  <c r="M19" i="8"/>
  <c r="E29" i="10" s="1"/>
  <c r="I19" i="8"/>
  <c r="I18" i="8"/>
  <c r="C12" i="1"/>
  <c r="I6" i="8"/>
  <c r="C5" i="2"/>
  <c r="B33" i="6"/>
  <c r="B97" i="6"/>
  <c r="B157" i="6"/>
  <c r="B175" i="6"/>
  <c r="B191" i="6"/>
  <c r="B207" i="6"/>
  <c r="B223" i="6"/>
  <c r="B239" i="6"/>
  <c r="B255" i="6"/>
  <c r="B271" i="6"/>
  <c r="B287" i="6"/>
  <c r="B303" i="6"/>
  <c r="B319" i="6"/>
  <c r="B335" i="6"/>
  <c r="B351" i="6"/>
  <c r="B367" i="6"/>
  <c r="B383" i="6"/>
  <c r="B399" i="6"/>
  <c r="B415" i="6"/>
  <c r="B431" i="6"/>
  <c r="B447" i="6"/>
  <c r="B463" i="6"/>
  <c r="B468" i="6"/>
  <c r="B472" i="6"/>
  <c r="B476" i="6"/>
  <c r="B480" i="6"/>
  <c r="B484" i="6"/>
  <c r="B488" i="6"/>
  <c r="B492" i="6"/>
  <c r="B496" i="6"/>
  <c r="B500" i="6"/>
  <c r="B504" i="6"/>
  <c r="B508" i="6"/>
  <c r="B512" i="6"/>
  <c r="B11" i="6"/>
  <c r="B7" i="6"/>
  <c r="B6" i="6"/>
  <c r="B65" i="6"/>
  <c r="B129" i="6"/>
  <c r="B167" i="6"/>
  <c r="B183" i="6"/>
  <c r="B199" i="6"/>
  <c r="B231" i="6"/>
  <c r="B247" i="6"/>
  <c r="B279" i="6"/>
  <c r="B311" i="6"/>
  <c r="B359" i="6"/>
  <c r="B391" i="6"/>
  <c r="B423" i="6"/>
  <c r="B455" i="6"/>
  <c r="B470" i="6"/>
  <c r="B478" i="6"/>
  <c r="B490" i="6"/>
  <c r="B502" i="6"/>
  <c r="B9" i="6"/>
  <c r="B17" i="6"/>
  <c r="B81" i="6"/>
  <c r="B145" i="6"/>
  <c r="B171" i="6"/>
  <c r="B187" i="6"/>
  <c r="B203" i="6"/>
  <c r="B219" i="6"/>
  <c r="B235" i="6"/>
  <c r="B251" i="6"/>
  <c r="B283" i="6"/>
  <c r="B299" i="6"/>
  <c r="B331" i="6"/>
  <c r="B363" i="6"/>
  <c r="B411" i="6"/>
  <c r="B443" i="6"/>
  <c r="B471" i="6"/>
  <c r="B483" i="6"/>
  <c r="B491" i="6"/>
  <c r="B503" i="6"/>
  <c r="B8" i="6"/>
  <c r="B49" i="6"/>
  <c r="B113" i="6"/>
  <c r="B163" i="6"/>
  <c r="B179" i="6"/>
  <c r="B195" i="6"/>
  <c r="B211" i="6"/>
  <c r="B227" i="6"/>
  <c r="B243" i="6"/>
  <c r="B259" i="6"/>
  <c r="B275" i="6"/>
  <c r="B291" i="6"/>
  <c r="B307" i="6"/>
  <c r="B323" i="6"/>
  <c r="B339" i="6"/>
  <c r="B355" i="6"/>
  <c r="B371" i="6"/>
  <c r="B387" i="6"/>
  <c r="B403" i="6"/>
  <c r="B419" i="6"/>
  <c r="B435" i="6"/>
  <c r="B451" i="6"/>
  <c r="B465" i="6"/>
  <c r="B469" i="6"/>
  <c r="B473" i="6"/>
  <c r="B477" i="6"/>
  <c r="B481" i="6"/>
  <c r="B485" i="6"/>
  <c r="B489" i="6"/>
  <c r="B493" i="6"/>
  <c r="B497" i="6"/>
  <c r="B501" i="6"/>
  <c r="B505" i="6"/>
  <c r="B509" i="6"/>
  <c r="B513" i="6"/>
  <c r="B10" i="6"/>
  <c r="B439" i="6"/>
  <c r="B486" i="6"/>
  <c r="B498" i="6"/>
  <c r="B510" i="6"/>
  <c r="B13" i="6"/>
  <c r="B379" i="6"/>
  <c r="B459" i="6"/>
  <c r="B475" i="6"/>
  <c r="B487" i="6"/>
  <c r="B499" i="6"/>
  <c r="B511" i="6"/>
  <c r="B215" i="6"/>
  <c r="B263" i="6"/>
  <c r="B295" i="6"/>
  <c r="B327" i="6"/>
  <c r="B343" i="6"/>
  <c r="B375" i="6"/>
  <c r="B407" i="6"/>
  <c r="B466" i="6"/>
  <c r="B474" i="6"/>
  <c r="B482" i="6"/>
  <c r="B494" i="6"/>
  <c r="B506" i="6"/>
  <c r="B5" i="6"/>
  <c r="B267" i="6"/>
  <c r="B315" i="6"/>
  <c r="B347" i="6"/>
  <c r="B395" i="6"/>
  <c r="B427" i="6"/>
  <c r="B467" i="6"/>
  <c r="B479" i="6"/>
  <c r="B495" i="6"/>
  <c r="B507" i="6"/>
  <c r="B12" i="6"/>
  <c r="C31" i="2"/>
  <c r="C34" i="2" s="1"/>
  <c r="C13" i="1"/>
  <c r="C6" i="1" s="1"/>
  <c r="C4" i="1"/>
  <c r="E475" i="10"/>
  <c r="E96" i="10"/>
  <c r="E155" i="10"/>
  <c r="E118" i="10"/>
  <c r="E86" i="10"/>
  <c r="E345" i="10"/>
  <c r="C36" i="2"/>
  <c r="C20" i="9" s="1"/>
  <c r="C19" i="9" s="1"/>
  <c r="B4" i="6"/>
  <c r="B14" i="6"/>
  <c r="B18" i="6"/>
  <c r="B22" i="6"/>
  <c r="B26" i="6"/>
  <c r="B30" i="6"/>
  <c r="B34" i="6"/>
  <c r="B38" i="6"/>
  <c r="B42" i="6"/>
  <c r="B46" i="6"/>
  <c r="B50" i="6"/>
  <c r="B54" i="6"/>
  <c r="B58" i="6"/>
  <c r="B62" i="6"/>
  <c r="B66" i="6"/>
  <c r="B70" i="6"/>
  <c r="B74" i="6"/>
  <c r="B78" i="6"/>
  <c r="B82" i="6"/>
  <c r="B86" i="6"/>
  <c r="B90" i="6"/>
  <c r="B94" i="6"/>
  <c r="B98" i="6"/>
  <c r="B102" i="6"/>
  <c r="B106" i="6"/>
  <c r="B110" i="6"/>
  <c r="B114" i="6"/>
  <c r="B118" i="6"/>
  <c r="B122" i="6"/>
  <c r="B126" i="6"/>
  <c r="B130" i="6"/>
  <c r="B134" i="6"/>
  <c r="B138" i="6"/>
  <c r="B142" i="6"/>
  <c r="B146" i="6"/>
  <c r="B150" i="6"/>
  <c r="B15" i="6"/>
  <c r="B19" i="6"/>
  <c r="B23" i="6"/>
  <c r="B27" i="6"/>
  <c r="B31" i="6"/>
  <c r="B35" i="6"/>
  <c r="B39" i="6"/>
  <c r="B43" i="6"/>
  <c r="B47" i="6"/>
  <c r="B51" i="6"/>
  <c r="B55" i="6"/>
  <c r="B59" i="6"/>
  <c r="B63" i="6"/>
  <c r="B67" i="6"/>
  <c r="B71" i="6"/>
  <c r="B75" i="6"/>
  <c r="B79" i="6"/>
  <c r="B83" i="6"/>
  <c r="B87" i="6"/>
  <c r="B91" i="6"/>
  <c r="B95" i="6"/>
  <c r="B99" i="6"/>
  <c r="B103" i="6"/>
  <c r="B107" i="6"/>
  <c r="B111" i="6"/>
  <c r="B115" i="6"/>
  <c r="B119" i="6"/>
  <c r="B123" i="6"/>
  <c r="B127" i="6"/>
  <c r="B131" i="6"/>
  <c r="B135" i="6"/>
  <c r="B139" i="6"/>
  <c r="B143" i="6"/>
  <c r="B147" i="6"/>
  <c r="B151" i="6"/>
  <c r="B155" i="6"/>
  <c r="B159" i="6"/>
  <c r="B16" i="6"/>
  <c r="B20" i="6"/>
  <c r="B24" i="6"/>
  <c r="B28" i="6"/>
  <c r="B32" i="6"/>
  <c r="B36" i="6"/>
  <c r="B40" i="6"/>
  <c r="B44" i="6"/>
  <c r="B48" i="6"/>
  <c r="B52" i="6"/>
  <c r="B56" i="6"/>
  <c r="B60" i="6"/>
  <c r="B64" i="6"/>
  <c r="B68" i="6"/>
  <c r="B72" i="6"/>
  <c r="B76" i="6"/>
  <c r="B80" i="6"/>
  <c r="B84" i="6"/>
  <c r="B88" i="6"/>
  <c r="B92" i="6"/>
  <c r="B96" i="6"/>
  <c r="B100" i="6"/>
  <c r="B104" i="6"/>
  <c r="B108" i="6"/>
  <c r="B112" i="6"/>
  <c r="B116" i="6"/>
  <c r="B120" i="6"/>
  <c r="B124" i="6"/>
  <c r="B128" i="6"/>
  <c r="B132" i="6"/>
  <c r="B136" i="6"/>
  <c r="B140" i="6"/>
  <c r="B144" i="6"/>
  <c r="B148" i="6"/>
  <c r="B152" i="6"/>
  <c r="B156" i="6"/>
  <c r="B160" i="6"/>
  <c r="B21" i="6"/>
  <c r="B37" i="6"/>
  <c r="B53" i="6"/>
  <c r="B69" i="6"/>
  <c r="B85" i="6"/>
  <c r="B101" i="6"/>
  <c r="B117" i="6"/>
  <c r="B133" i="6"/>
  <c r="B149" i="6"/>
  <c r="B158" i="6"/>
  <c r="B164" i="6"/>
  <c r="B168" i="6"/>
  <c r="B172" i="6"/>
  <c r="B176" i="6"/>
  <c r="B180" i="6"/>
  <c r="B184" i="6"/>
  <c r="B188" i="6"/>
  <c r="B192" i="6"/>
  <c r="B196" i="6"/>
  <c r="B200" i="6"/>
  <c r="B204" i="6"/>
  <c r="B208" i="6"/>
  <c r="B212" i="6"/>
  <c r="B216" i="6"/>
  <c r="B220" i="6"/>
  <c r="B224" i="6"/>
  <c r="B228" i="6"/>
  <c r="B232" i="6"/>
  <c r="B236" i="6"/>
  <c r="B240" i="6"/>
  <c r="B244" i="6"/>
  <c r="B248" i="6"/>
  <c r="B252" i="6"/>
  <c r="B256" i="6"/>
  <c r="B260" i="6"/>
  <c r="B264" i="6"/>
  <c r="B268" i="6"/>
  <c r="B272" i="6"/>
  <c r="B276" i="6"/>
  <c r="B280" i="6"/>
  <c r="B284" i="6"/>
  <c r="B288" i="6"/>
  <c r="B292" i="6"/>
  <c r="B296" i="6"/>
  <c r="B300" i="6"/>
  <c r="B304" i="6"/>
  <c r="B308" i="6"/>
  <c r="B312" i="6"/>
  <c r="B316" i="6"/>
  <c r="B320" i="6"/>
  <c r="B324" i="6"/>
  <c r="B328" i="6"/>
  <c r="B332" i="6"/>
  <c r="B336" i="6"/>
  <c r="B340" i="6"/>
  <c r="B344" i="6"/>
  <c r="B348" i="6"/>
  <c r="B352" i="6"/>
  <c r="B356" i="6"/>
  <c r="B360" i="6"/>
  <c r="B364" i="6"/>
  <c r="B368" i="6"/>
  <c r="B372" i="6"/>
  <c r="B376" i="6"/>
  <c r="B380" i="6"/>
  <c r="B384" i="6"/>
  <c r="B388" i="6"/>
  <c r="B392" i="6"/>
  <c r="B396" i="6"/>
  <c r="B400" i="6"/>
  <c r="B404" i="6"/>
  <c r="B408" i="6"/>
  <c r="B412" i="6"/>
  <c r="B416" i="6"/>
  <c r="B420" i="6"/>
  <c r="B424" i="6"/>
  <c r="B428" i="6"/>
  <c r="B432" i="6"/>
  <c r="B436" i="6"/>
  <c r="B440" i="6"/>
  <c r="B444" i="6"/>
  <c r="B448" i="6"/>
  <c r="B452" i="6"/>
  <c r="B456" i="6"/>
  <c r="B460" i="6"/>
  <c r="B464" i="6"/>
  <c r="B25" i="6"/>
  <c r="B41" i="6"/>
  <c r="B57" i="6"/>
  <c r="B73" i="6"/>
  <c r="B89" i="6"/>
  <c r="B105" i="6"/>
  <c r="B121" i="6"/>
  <c r="B137" i="6"/>
  <c r="B153" i="6"/>
  <c r="B161" i="6"/>
  <c r="B165" i="6"/>
  <c r="B169" i="6"/>
  <c r="B173" i="6"/>
  <c r="B177" i="6"/>
  <c r="B181" i="6"/>
  <c r="B185" i="6"/>
  <c r="B189" i="6"/>
  <c r="B193" i="6"/>
  <c r="B197" i="6"/>
  <c r="B201" i="6"/>
  <c r="B205" i="6"/>
  <c r="B209" i="6"/>
  <c r="B213" i="6"/>
  <c r="B217" i="6"/>
  <c r="B221" i="6"/>
  <c r="B225" i="6"/>
  <c r="B229" i="6"/>
  <c r="B233" i="6"/>
  <c r="B237" i="6"/>
  <c r="B241" i="6"/>
  <c r="B245" i="6"/>
  <c r="B249" i="6"/>
  <c r="B253" i="6"/>
  <c r="B257" i="6"/>
  <c r="B261" i="6"/>
  <c r="B265" i="6"/>
  <c r="B269" i="6"/>
  <c r="B273" i="6"/>
  <c r="B277" i="6"/>
  <c r="B281" i="6"/>
  <c r="B285" i="6"/>
  <c r="B289" i="6"/>
  <c r="B293" i="6"/>
  <c r="B297" i="6"/>
  <c r="B301" i="6"/>
  <c r="B305" i="6"/>
  <c r="B309" i="6"/>
  <c r="B313" i="6"/>
  <c r="B317" i="6"/>
  <c r="B321" i="6"/>
  <c r="B325" i="6"/>
  <c r="B329" i="6"/>
  <c r="B333" i="6"/>
  <c r="B337" i="6"/>
  <c r="B341" i="6"/>
  <c r="B345" i="6"/>
  <c r="B349" i="6"/>
  <c r="B353" i="6"/>
  <c r="B357" i="6"/>
  <c r="B361" i="6"/>
  <c r="B365" i="6"/>
  <c r="B369" i="6"/>
  <c r="B373" i="6"/>
  <c r="B377" i="6"/>
  <c r="B381" i="6"/>
  <c r="B385" i="6"/>
  <c r="B389" i="6"/>
  <c r="B393" i="6"/>
  <c r="B397" i="6"/>
  <c r="B401" i="6"/>
  <c r="B405" i="6"/>
  <c r="B409" i="6"/>
  <c r="B413" i="6"/>
  <c r="B417" i="6"/>
  <c r="B421" i="6"/>
  <c r="B425" i="6"/>
  <c r="B429" i="6"/>
  <c r="B433" i="6"/>
  <c r="B437" i="6"/>
  <c r="B441" i="6"/>
  <c r="B445" i="6"/>
  <c r="B449" i="6"/>
  <c r="B453" i="6"/>
  <c r="B457" i="6"/>
  <c r="B461" i="6"/>
  <c r="B29" i="6"/>
  <c r="B45" i="6"/>
  <c r="B61" i="6"/>
  <c r="B77" i="6"/>
  <c r="B93" i="6"/>
  <c r="B109" i="6"/>
  <c r="B125" i="6"/>
  <c r="B141" i="6"/>
  <c r="B154" i="6"/>
  <c r="B162" i="6"/>
  <c r="B166" i="6"/>
  <c r="B170" i="6"/>
  <c r="B174" i="6"/>
  <c r="B178" i="6"/>
  <c r="B182" i="6"/>
  <c r="B186" i="6"/>
  <c r="B190" i="6"/>
  <c r="B194" i="6"/>
  <c r="B198" i="6"/>
  <c r="B202" i="6"/>
  <c r="B206" i="6"/>
  <c r="B210" i="6"/>
  <c r="B214" i="6"/>
  <c r="B218" i="6"/>
  <c r="B222" i="6"/>
  <c r="B226" i="6"/>
  <c r="B230" i="6"/>
  <c r="B234" i="6"/>
  <c r="B238" i="6"/>
  <c r="B242" i="6"/>
  <c r="B246" i="6"/>
  <c r="B250" i="6"/>
  <c r="B254" i="6"/>
  <c r="B258" i="6"/>
  <c r="B262" i="6"/>
  <c r="B266" i="6"/>
  <c r="B270" i="6"/>
  <c r="B274" i="6"/>
  <c r="B278" i="6"/>
  <c r="B282" i="6"/>
  <c r="B286" i="6"/>
  <c r="B290" i="6"/>
  <c r="B294" i="6"/>
  <c r="B298" i="6"/>
  <c r="B302" i="6"/>
  <c r="B306" i="6"/>
  <c r="B310" i="6"/>
  <c r="B314" i="6"/>
  <c r="B318" i="6"/>
  <c r="B322" i="6"/>
  <c r="B326" i="6"/>
  <c r="B330" i="6"/>
  <c r="B334" i="6"/>
  <c r="B338" i="6"/>
  <c r="B342" i="6"/>
  <c r="B346" i="6"/>
  <c r="B350" i="6"/>
  <c r="B354" i="6"/>
  <c r="B358" i="6"/>
  <c r="B362" i="6"/>
  <c r="B366" i="6"/>
  <c r="B370" i="6"/>
  <c r="B374" i="6"/>
  <c r="B378" i="6"/>
  <c r="B382" i="6"/>
  <c r="B386" i="6"/>
  <c r="B390" i="6"/>
  <c r="B394" i="6"/>
  <c r="B398" i="6"/>
  <c r="B402" i="6"/>
  <c r="B406" i="6"/>
  <c r="B410" i="6"/>
  <c r="B414" i="6"/>
  <c r="B418" i="6"/>
  <c r="B422" i="6"/>
  <c r="B426" i="6"/>
  <c r="B430" i="6"/>
  <c r="B434" i="6"/>
  <c r="B438" i="6"/>
  <c r="B442" i="6"/>
  <c r="B446" i="6"/>
  <c r="B450" i="6"/>
  <c r="B454" i="6"/>
  <c r="B458" i="6"/>
  <c r="B462" i="6"/>
  <c r="C74" i="9"/>
  <c r="C70" i="9"/>
  <c r="C28" i="2"/>
  <c r="D386" i="8"/>
  <c r="D458" i="8"/>
  <c r="D369" i="8"/>
  <c r="D232" i="8"/>
  <c r="D220" i="8"/>
  <c r="D179" i="8"/>
  <c r="C27" i="9"/>
  <c r="C28" i="9" s="1"/>
  <c r="C29" i="9" s="1"/>
  <c r="C3" i="9"/>
  <c r="C4" i="9" s="1"/>
  <c r="B6" i="8"/>
  <c r="C68" i="9"/>
  <c r="M18" i="8"/>
  <c r="E28" i="10" s="1"/>
  <c r="M22" i="8"/>
  <c r="E32" i="10" s="1"/>
  <c r="M26" i="8"/>
  <c r="E36" i="10" s="1"/>
  <c r="M30" i="8"/>
  <c r="E40" i="10" s="1"/>
  <c r="M34" i="8"/>
  <c r="E44" i="10" s="1"/>
  <c r="M38" i="8"/>
  <c r="E48" i="10" s="1"/>
  <c r="M42" i="8"/>
  <c r="E52" i="10" s="1"/>
  <c r="M46" i="8"/>
  <c r="E56" i="10" s="1"/>
  <c r="M50" i="8"/>
  <c r="E60" i="10" s="1"/>
  <c r="C11" i="1"/>
  <c r="C6" i="2" l="1"/>
  <c r="C27" i="1" s="1"/>
  <c r="C27" i="2"/>
  <c r="C23" i="2"/>
  <c r="C35" i="1" s="1"/>
  <c r="C36" i="1" s="1"/>
  <c r="C37" i="1" s="1"/>
  <c r="C38" i="1" s="1"/>
  <c r="C39" i="1" s="1"/>
  <c r="E81" i="10"/>
  <c r="C41" i="9"/>
  <c r="C40" i="9" s="1"/>
  <c r="C53" i="9" s="1"/>
  <c r="E115" i="10"/>
  <c r="C32" i="2"/>
  <c r="C17" i="9" s="1"/>
  <c r="E85" i="10"/>
  <c r="C59" i="9"/>
  <c r="E82" i="10"/>
  <c r="C10" i="1"/>
  <c r="C7" i="2"/>
  <c r="C33" i="2"/>
  <c r="C5" i="9"/>
  <c r="C6" i="9" s="1"/>
  <c r="C2" i="9" s="1"/>
  <c r="C29" i="2"/>
  <c r="C22" i="9"/>
  <c r="C30" i="9"/>
  <c r="C31" i="9" s="1"/>
  <c r="C32" i="9" s="1"/>
  <c r="C26" i="9" s="1"/>
  <c r="C26" i="1" l="1"/>
  <c r="C16" i="9"/>
  <c r="C24" i="1"/>
  <c r="C85" i="6"/>
  <c r="D85" i="6" s="1"/>
  <c r="E85" i="6" s="1"/>
  <c r="C164" i="6"/>
  <c r="D164" i="6" s="1"/>
  <c r="G176" i="10" s="1"/>
  <c r="C59" i="6"/>
  <c r="D59" i="6" s="1"/>
  <c r="H59" i="6" s="1"/>
  <c r="C257" i="6"/>
  <c r="D257" i="6" s="1"/>
  <c r="G269" i="10" s="1"/>
  <c r="C67" i="6"/>
  <c r="D67" i="6" s="1"/>
  <c r="G79" i="10" s="1"/>
  <c r="C488" i="6"/>
  <c r="D488" i="6" s="1"/>
  <c r="G500" i="10" s="1"/>
  <c r="C315" i="6"/>
  <c r="D315" i="6" s="1"/>
  <c r="G327" i="10" s="1"/>
  <c r="C47" i="6"/>
  <c r="D47" i="6" s="1"/>
  <c r="F47" i="6" s="1"/>
  <c r="C371" i="6"/>
  <c r="D371" i="6" s="1"/>
  <c r="J371" i="6" s="1"/>
  <c r="C329" i="6"/>
  <c r="D329" i="6" s="1"/>
  <c r="G341" i="10" s="1"/>
  <c r="C424" i="6"/>
  <c r="D424" i="6" s="1"/>
  <c r="G436" i="10" s="1"/>
  <c r="C204" i="6"/>
  <c r="D204" i="6" s="1"/>
  <c r="J204" i="6" s="1"/>
  <c r="C506" i="6"/>
  <c r="D506" i="6" s="1"/>
  <c r="E506" i="6" s="1"/>
  <c r="H518" i="10" s="1"/>
  <c r="C287" i="6"/>
  <c r="D287" i="6" s="1"/>
  <c r="G299" i="10" s="1"/>
  <c r="C335" i="6"/>
  <c r="D335" i="6" s="1"/>
  <c r="G347" i="10" s="1"/>
  <c r="C319" i="6"/>
  <c r="D319" i="6" s="1"/>
  <c r="J319" i="6" s="1"/>
  <c r="C161" i="6"/>
  <c r="D161" i="6" s="1"/>
  <c r="E161" i="6" s="1"/>
  <c r="H173" i="10" s="1"/>
  <c r="C188" i="6"/>
  <c r="D188" i="6" s="1"/>
  <c r="G200" i="10" s="1"/>
  <c r="C148" i="6"/>
  <c r="D148" i="6" s="1"/>
  <c r="G160" i="10" s="1"/>
  <c r="C388" i="6"/>
  <c r="D388" i="6" s="1"/>
  <c r="E388" i="6" s="1"/>
  <c r="H400" i="10" s="1"/>
  <c r="C466" i="6"/>
  <c r="D466" i="6" s="1"/>
  <c r="F466" i="6" s="1"/>
  <c r="I478" i="10" s="1"/>
  <c r="C320" i="6"/>
  <c r="D320" i="6" s="1"/>
  <c r="G332" i="10" s="1"/>
  <c r="C397" i="6"/>
  <c r="D397" i="6" s="1"/>
  <c r="G409" i="10" s="1"/>
  <c r="C66" i="9"/>
  <c r="C192" i="6"/>
  <c r="D192" i="6" s="1"/>
  <c r="F192" i="6" s="1"/>
  <c r="I204" i="10" s="1"/>
  <c r="C240" i="6"/>
  <c r="D240" i="6" s="1"/>
  <c r="G252" i="10" s="1"/>
  <c r="C489" i="6"/>
  <c r="D489" i="6" s="1"/>
  <c r="G501" i="10" s="1"/>
  <c r="C340" i="6"/>
  <c r="D340" i="6" s="1"/>
  <c r="F340" i="6" s="1"/>
  <c r="C122" i="6"/>
  <c r="D122" i="6" s="1"/>
  <c r="F122" i="6" s="1"/>
  <c r="I134" i="10" s="1"/>
  <c r="C446" i="6"/>
  <c r="D446" i="6" s="1"/>
  <c r="G458" i="10" s="1"/>
  <c r="C150" i="6"/>
  <c r="D150" i="6" s="1"/>
  <c r="G162" i="10" s="1"/>
  <c r="C443" i="6"/>
  <c r="D443" i="6" s="1"/>
  <c r="G455" i="10" s="1"/>
  <c r="C464" i="6"/>
  <c r="D464" i="6" s="1"/>
  <c r="J464" i="6" s="1"/>
  <c r="C297" i="6"/>
  <c r="D297" i="6" s="1"/>
  <c r="G309" i="10" s="1"/>
  <c r="C249" i="6"/>
  <c r="D249" i="6" s="1"/>
  <c r="G261" i="10" s="1"/>
  <c r="C129" i="6"/>
  <c r="D129" i="6" s="1"/>
  <c r="C347" i="6"/>
  <c r="D347" i="6" s="1"/>
  <c r="J347" i="6" s="1"/>
  <c r="C293" i="6"/>
  <c r="D293" i="6" s="1"/>
  <c r="H293" i="6" s="1"/>
  <c r="N305" i="10" s="1"/>
  <c r="C502" i="6"/>
  <c r="D502" i="6" s="1"/>
  <c r="G514" i="10" s="1"/>
  <c r="C263" i="6"/>
  <c r="D263" i="6" s="1"/>
  <c r="G275" i="10" s="1"/>
  <c r="C197" i="6"/>
  <c r="D197" i="6" s="1"/>
  <c r="J197" i="6" s="1"/>
  <c r="C492" i="6"/>
  <c r="D492" i="6" s="1"/>
  <c r="G504" i="10" s="1"/>
  <c r="C245" i="6"/>
  <c r="D245" i="6" s="1"/>
  <c r="G257" i="10" s="1"/>
  <c r="C120" i="6"/>
  <c r="D120" i="6" s="1"/>
  <c r="C475" i="6"/>
  <c r="D475" i="6" s="1"/>
  <c r="E475" i="6" s="1"/>
  <c r="H487" i="10" s="1"/>
  <c r="C383" i="6"/>
  <c r="D383" i="6" s="1"/>
  <c r="J383" i="6" s="1"/>
  <c r="C168" i="6"/>
  <c r="D168" i="6" s="1"/>
  <c r="G180" i="10" s="1"/>
  <c r="C212" i="6"/>
  <c r="D212" i="6" s="1"/>
  <c r="C504" i="6"/>
  <c r="D504" i="6" s="1"/>
  <c r="E504" i="6" s="1"/>
  <c r="H516" i="10" s="1"/>
  <c r="C440" i="6"/>
  <c r="D440" i="6" s="1"/>
  <c r="G452" i="10" s="1"/>
  <c r="C392" i="6"/>
  <c r="D392" i="6" s="1"/>
  <c r="G404" i="10" s="1"/>
  <c r="C281" i="6"/>
  <c r="D281" i="6" s="1"/>
  <c r="C209" i="6"/>
  <c r="D209" i="6" s="1"/>
  <c r="J209" i="6" s="1"/>
  <c r="C283" i="6"/>
  <c r="D283" i="6" s="1"/>
  <c r="J283" i="6" s="1"/>
  <c r="C19" i="6"/>
  <c r="D19" i="6" s="1"/>
  <c r="H19" i="6" s="1"/>
  <c r="C131" i="6"/>
  <c r="D131" i="6" s="1"/>
  <c r="C109" i="6"/>
  <c r="D109" i="6" s="1"/>
  <c r="J109" i="6" s="1"/>
  <c r="C78" i="6"/>
  <c r="D78" i="6" s="1"/>
  <c r="G90" i="10" s="1"/>
  <c r="C251" i="6"/>
  <c r="D251" i="6" s="1"/>
  <c r="G263" i="10" s="1"/>
  <c r="C175" i="6"/>
  <c r="D175" i="6" s="1"/>
  <c r="C5" i="6"/>
  <c r="D5" i="6" s="1"/>
  <c r="C494" i="6"/>
  <c r="D494" i="6" s="1"/>
  <c r="G506" i="10" s="1"/>
  <c r="C374" i="6"/>
  <c r="D374" i="6" s="1"/>
  <c r="G386" i="10" s="1"/>
  <c r="C223" i="6"/>
  <c r="D223" i="6" s="1"/>
  <c r="C317" i="6"/>
  <c r="D317" i="6" s="1"/>
  <c r="E317" i="6" s="1"/>
  <c r="H329" i="10" s="1"/>
  <c r="C105" i="6"/>
  <c r="D105" i="6" s="1"/>
  <c r="G117" i="10" s="1"/>
  <c r="C452" i="6"/>
  <c r="D452" i="6" s="1"/>
  <c r="G464" i="10" s="1"/>
  <c r="C191" i="6"/>
  <c r="D191" i="6" s="1"/>
  <c r="C179" i="6"/>
  <c r="D179" i="6" s="1"/>
  <c r="E179" i="6" s="1"/>
  <c r="H191" i="10" s="1"/>
  <c r="C7" i="6"/>
  <c r="D7" i="6" s="1"/>
  <c r="E7" i="6" s="1"/>
  <c r="C511" i="6"/>
  <c r="D511" i="6" s="1"/>
  <c r="G523" i="10" s="1"/>
  <c r="C473" i="6"/>
  <c r="D473" i="6" s="1"/>
  <c r="H473" i="6" s="1"/>
  <c r="N485" i="10" s="1"/>
  <c r="C419" i="6"/>
  <c r="D419" i="6" s="1"/>
  <c r="F419" i="6" s="1"/>
  <c r="I431" i="10" s="1"/>
  <c r="C361" i="6"/>
  <c r="D361" i="6" s="1"/>
  <c r="G373" i="10" s="1"/>
  <c r="C144" i="6"/>
  <c r="D144" i="6" s="1"/>
  <c r="G156" i="10" s="1"/>
  <c r="C104" i="6"/>
  <c r="D104" i="6" s="1"/>
  <c r="H104" i="6" s="1"/>
  <c r="C262" i="6"/>
  <c r="D262" i="6" s="1"/>
  <c r="E262" i="6" s="1"/>
  <c r="H274" i="10" s="1"/>
  <c r="C210" i="6"/>
  <c r="D210" i="6" s="1"/>
  <c r="G222" i="10" s="1"/>
  <c r="C68" i="6"/>
  <c r="D68" i="6" s="1"/>
  <c r="F68" i="6" s="1"/>
  <c r="C235" i="6"/>
  <c r="D235" i="6" s="1"/>
  <c r="C512" i="6"/>
  <c r="D512" i="6" s="1"/>
  <c r="E512" i="6" s="1"/>
  <c r="H524" i="10" s="1"/>
  <c r="C400" i="6"/>
  <c r="D400" i="6" s="1"/>
  <c r="G412" i="10" s="1"/>
  <c r="C299" i="6"/>
  <c r="D299" i="6" s="1"/>
  <c r="G311" i="10" s="1"/>
  <c r="C172" i="6"/>
  <c r="D172" i="6" s="1"/>
  <c r="G184" i="10" s="1"/>
  <c r="C27" i="6"/>
  <c r="D27" i="6" s="1"/>
  <c r="F27" i="6" s="1"/>
  <c r="C474" i="6"/>
  <c r="D474" i="6" s="1"/>
  <c r="G486" i="10" s="1"/>
  <c r="C23" i="6"/>
  <c r="D23" i="6" s="1"/>
  <c r="F23" i="6" s="1"/>
  <c r="C438" i="6"/>
  <c r="D438" i="6" s="1"/>
  <c r="C84" i="6"/>
  <c r="D84" i="6" s="1"/>
  <c r="H84" i="6" s="1"/>
  <c r="C62" i="6"/>
  <c r="D62" i="6" s="1"/>
  <c r="J62" i="6" s="1"/>
  <c r="C207" i="6"/>
  <c r="D207" i="6" s="1"/>
  <c r="G219" i="10" s="1"/>
  <c r="C513" i="6"/>
  <c r="D513" i="6" s="1"/>
  <c r="C423" i="6"/>
  <c r="D423" i="6" s="1"/>
  <c r="F423" i="6" s="1"/>
  <c r="C176" i="6"/>
  <c r="D176" i="6" s="1"/>
  <c r="G188" i="10" s="1"/>
  <c r="C264" i="6"/>
  <c r="D264" i="6" s="1"/>
  <c r="G276" i="10" s="1"/>
  <c r="C66" i="6"/>
  <c r="D66" i="6" s="1"/>
  <c r="C9" i="6"/>
  <c r="D9" i="6" s="1"/>
  <c r="E9" i="6" s="1"/>
  <c r="C496" i="6"/>
  <c r="D496" i="6" s="1"/>
  <c r="G508" i="10" s="1"/>
  <c r="C432" i="6"/>
  <c r="D432" i="6" s="1"/>
  <c r="G444" i="10" s="1"/>
  <c r="C384" i="6"/>
  <c r="D384" i="6" s="1"/>
  <c r="G396" i="10" s="1"/>
  <c r="C265" i="6"/>
  <c r="D265" i="6" s="1"/>
  <c r="J265" i="6" s="1"/>
  <c r="C42" i="6"/>
  <c r="D42" i="6" s="1"/>
  <c r="H42" i="6" s="1"/>
  <c r="C151" i="6"/>
  <c r="D151" i="6" s="1"/>
  <c r="G163" i="10" s="1"/>
  <c r="C193" i="6"/>
  <c r="D193" i="6" s="1"/>
  <c r="C99" i="6"/>
  <c r="D99" i="6" s="1"/>
  <c r="C77" i="6"/>
  <c r="D77" i="6" s="1"/>
  <c r="G89" i="10" s="1"/>
  <c r="C103" i="6"/>
  <c r="D103" i="6" s="1"/>
  <c r="E103" i="6" s="1"/>
  <c r="C227" i="6"/>
  <c r="D227" i="6" s="1"/>
  <c r="C79" i="6"/>
  <c r="D79" i="6" s="1"/>
  <c r="F79" i="6" s="1"/>
  <c r="C6" i="6"/>
  <c r="D6" i="6" s="1"/>
  <c r="E6" i="6" s="1"/>
  <c r="C454" i="6"/>
  <c r="D454" i="6" s="1"/>
  <c r="G466" i="10" s="1"/>
  <c r="C132" i="6"/>
  <c r="D132" i="6" s="1"/>
  <c r="C102" i="6"/>
  <c r="D102" i="6" s="1"/>
  <c r="E102" i="6" s="1"/>
  <c r="C57" i="6"/>
  <c r="D57" i="6" s="1"/>
  <c r="J57" i="6" s="1"/>
  <c r="C490" i="6"/>
  <c r="D490" i="6" s="1"/>
  <c r="G502" i="10" s="1"/>
  <c r="C351" i="6"/>
  <c r="D351" i="6" s="1"/>
  <c r="C396" i="6"/>
  <c r="D396" i="6" s="1"/>
  <c r="H396" i="6" s="1"/>
  <c r="N408" i="10" s="1"/>
  <c r="C182" i="6"/>
  <c r="D182" i="6" s="1"/>
  <c r="G194" i="10" s="1"/>
  <c r="C125" i="6"/>
  <c r="D125" i="6" s="1"/>
  <c r="G137" i="10" s="1"/>
  <c r="C338" i="6"/>
  <c r="D338" i="6" s="1"/>
  <c r="G350" i="10" s="1"/>
  <c r="C497" i="6"/>
  <c r="D497" i="6" s="1"/>
  <c r="J497" i="6" s="1"/>
  <c r="C451" i="6"/>
  <c r="D451" i="6" s="1"/>
  <c r="G463" i="10" s="1"/>
  <c r="C399" i="6"/>
  <c r="D399" i="6" s="1"/>
  <c r="G411" i="10" s="1"/>
  <c r="C349" i="6"/>
  <c r="D349" i="6" s="1"/>
  <c r="G361" i="10" s="1"/>
  <c r="C344" i="6"/>
  <c r="D344" i="6" s="1"/>
  <c r="J344" i="6" s="1"/>
  <c r="C242" i="6"/>
  <c r="D242" i="6" s="1"/>
  <c r="G254" i="10" s="1"/>
  <c r="C130" i="6"/>
  <c r="D130" i="6" s="1"/>
  <c r="G142" i="10" s="1"/>
  <c r="C434" i="6"/>
  <c r="D434" i="6" s="1"/>
  <c r="G446" i="10" s="1"/>
  <c r="C116" i="6"/>
  <c r="D116" i="6" s="1"/>
  <c r="F116" i="6" s="1"/>
  <c r="I128" i="10" s="1"/>
  <c r="C24" i="6"/>
  <c r="D24" i="6" s="1"/>
  <c r="G36" i="10" s="1"/>
  <c r="C442" i="6"/>
  <c r="D442" i="6" s="1"/>
  <c r="G454" i="10" s="1"/>
  <c r="C139" i="6"/>
  <c r="D139" i="6" s="1"/>
  <c r="C279" i="6"/>
  <c r="D279" i="6" s="1"/>
  <c r="F279" i="6" s="1"/>
  <c r="I291" i="10" s="1"/>
  <c r="C420" i="6"/>
  <c r="D420" i="6" s="1"/>
  <c r="G432" i="10" s="1"/>
  <c r="C261" i="6"/>
  <c r="D261" i="6" s="1"/>
  <c r="G273" i="10" s="1"/>
  <c r="C159" i="6"/>
  <c r="D159" i="6" s="1"/>
  <c r="G171" i="10" s="1"/>
  <c r="C118" i="6"/>
  <c r="D118" i="6" s="1"/>
  <c r="C189" i="6"/>
  <c r="D189" i="6" s="1"/>
  <c r="G201" i="10" s="1"/>
  <c r="C8" i="6"/>
  <c r="D8" i="6" s="1"/>
  <c r="E8" i="6" s="1"/>
  <c r="C11" i="6"/>
  <c r="D11" i="6" s="1"/>
  <c r="C88" i="6"/>
  <c r="D88" i="6" s="1"/>
  <c r="J88" i="6" s="1"/>
  <c r="C509" i="6"/>
  <c r="D509" i="6" s="1"/>
  <c r="G521" i="10" s="1"/>
  <c r="C479" i="6"/>
  <c r="D479" i="6" s="1"/>
  <c r="G491" i="10" s="1"/>
  <c r="C457" i="6"/>
  <c r="D457" i="6" s="1"/>
  <c r="C441" i="6"/>
  <c r="D441" i="6" s="1"/>
  <c r="H441" i="6" s="1"/>
  <c r="N453" i="10" s="1"/>
  <c r="C417" i="6"/>
  <c r="D417" i="6" s="1"/>
  <c r="G429" i="10" s="1"/>
  <c r="C387" i="6"/>
  <c r="D387" i="6" s="1"/>
  <c r="G399" i="10" s="1"/>
  <c r="C357" i="6"/>
  <c r="D357" i="6" s="1"/>
  <c r="C306" i="6"/>
  <c r="D306" i="6" s="1"/>
  <c r="C112" i="6"/>
  <c r="D112" i="6" s="1"/>
  <c r="H112" i="6" s="1"/>
  <c r="C324" i="6"/>
  <c r="D324" i="6" s="1"/>
  <c r="G336" i="10" s="1"/>
  <c r="C72" i="6"/>
  <c r="D72" i="6" s="1"/>
  <c r="C160" i="6"/>
  <c r="D160" i="6" s="1"/>
  <c r="E160" i="6" s="1"/>
  <c r="H172" i="10" s="1"/>
  <c r="C246" i="6"/>
  <c r="D246" i="6" s="1"/>
  <c r="G258" i="10" s="1"/>
  <c r="C230" i="6"/>
  <c r="D230" i="6" s="1"/>
  <c r="G242" i="10" s="1"/>
  <c r="C208" i="6"/>
  <c r="D208" i="6" s="1"/>
  <c r="C114" i="6"/>
  <c r="D114" i="6" s="1"/>
  <c r="C498" i="6"/>
  <c r="D498" i="6" s="1"/>
  <c r="G510" i="10" s="1"/>
  <c r="C187" i="6"/>
  <c r="D187" i="6" s="1"/>
  <c r="G199" i="10" s="1"/>
  <c r="C174" i="6"/>
  <c r="D174" i="6" s="1"/>
  <c r="C158" i="6"/>
  <c r="D158" i="6" s="1"/>
  <c r="H158" i="6" s="1"/>
  <c r="N170" i="10" s="1"/>
  <c r="C34" i="6"/>
  <c r="D34" i="6" s="1"/>
  <c r="E34" i="6" s="1"/>
  <c r="C311" i="6"/>
  <c r="D311" i="6" s="1"/>
  <c r="G323" i="10" s="1"/>
  <c r="C412" i="6"/>
  <c r="D412" i="6" s="1"/>
  <c r="C253" i="6"/>
  <c r="D253" i="6" s="1"/>
  <c r="E253" i="6" s="1"/>
  <c r="H265" i="10" s="1"/>
  <c r="C26" i="6"/>
  <c r="D26" i="6" s="1"/>
  <c r="J26" i="6" s="1"/>
  <c r="C86" i="6"/>
  <c r="D86" i="6" s="1"/>
  <c r="E86" i="6" s="1"/>
  <c r="C157" i="6"/>
  <c r="D157" i="6" s="1"/>
  <c r="C12" i="6"/>
  <c r="D12" i="6" s="1"/>
  <c r="E12" i="6" s="1"/>
  <c r="C342" i="6"/>
  <c r="D342" i="6" s="1"/>
  <c r="G354" i="10" s="1"/>
  <c r="C312" i="6"/>
  <c r="D312" i="6" s="1"/>
  <c r="G324" i="10" s="1"/>
  <c r="C507" i="6"/>
  <c r="D507" i="6" s="1"/>
  <c r="G519" i="10" s="1"/>
  <c r="C477" i="6"/>
  <c r="D477" i="6" s="1"/>
  <c r="J477" i="6" s="1"/>
  <c r="C455" i="6"/>
  <c r="D455" i="6" s="1"/>
  <c r="G467" i="10" s="1"/>
  <c r="C425" i="6"/>
  <c r="D425" i="6" s="1"/>
  <c r="G437" i="10" s="1"/>
  <c r="C415" i="6"/>
  <c r="D415" i="6" s="1"/>
  <c r="G427" i="10" s="1"/>
  <c r="C385" i="6"/>
  <c r="D385" i="6" s="1"/>
  <c r="F385" i="6" s="1"/>
  <c r="I397" i="10" s="1"/>
  <c r="C353" i="6"/>
  <c r="D353" i="6" s="1"/>
  <c r="J353" i="6" s="1"/>
  <c r="C266" i="6"/>
  <c r="D266" i="6" s="1"/>
  <c r="G278" i="10" s="1"/>
  <c r="C352" i="6"/>
  <c r="D352" i="6" s="1"/>
  <c r="G364" i="10" s="1"/>
  <c r="C316" i="6"/>
  <c r="D316" i="6" s="1"/>
  <c r="J316" i="6" s="1"/>
  <c r="C44" i="6"/>
  <c r="D44" i="6" s="1"/>
  <c r="J44" i="6" s="1"/>
  <c r="C28" i="6"/>
  <c r="D28" i="6" s="1"/>
  <c r="G40" i="10" s="1"/>
  <c r="C244" i="6"/>
  <c r="D244" i="6" s="1"/>
  <c r="C220" i="6"/>
  <c r="D220" i="6" s="1"/>
  <c r="H220" i="6" s="1"/>
  <c r="N232" i="10" s="1"/>
  <c r="C194" i="6"/>
  <c r="D194" i="6" s="1"/>
  <c r="G206" i="10" s="1"/>
  <c r="C82" i="6"/>
  <c r="D82" i="6" s="1"/>
  <c r="G94" i="10" s="1"/>
  <c r="C458" i="6"/>
  <c r="D458" i="6" s="1"/>
  <c r="C211" i="6"/>
  <c r="D211" i="6" s="1"/>
  <c r="E211" i="6" s="1"/>
  <c r="H223" i="10" s="1"/>
  <c r="C482" i="6"/>
  <c r="D482" i="6" s="1"/>
  <c r="G494" i="10" s="1"/>
  <c r="C124" i="6"/>
  <c r="D124" i="6" s="1"/>
  <c r="G136" i="10" s="1"/>
  <c r="C169" i="6"/>
  <c r="D169" i="6" s="1"/>
  <c r="G181" i="10" s="1"/>
  <c r="C107" i="6"/>
  <c r="D107" i="6" s="1"/>
  <c r="G119" i="10" s="1"/>
  <c r="C203" i="6"/>
  <c r="D203" i="6" s="1"/>
  <c r="E203" i="6" s="1"/>
  <c r="H215" i="10" s="1"/>
  <c r="C430" i="6"/>
  <c r="D430" i="6" s="1"/>
  <c r="G442" i="10" s="1"/>
  <c r="C301" i="6"/>
  <c r="D301" i="6" s="1"/>
  <c r="E301" i="6" s="1"/>
  <c r="H313" i="10" s="1"/>
  <c r="C219" i="6"/>
  <c r="D219" i="6" s="1"/>
  <c r="E219" i="6" s="1"/>
  <c r="H231" i="10" s="1"/>
  <c r="C484" i="6"/>
  <c r="D484" i="6" s="1"/>
  <c r="G496" i="10" s="1"/>
  <c r="C127" i="6"/>
  <c r="D127" i="6" s="1"/>
  <c r="G139" i="10" s="1"/>
  <c r="C93" i="6"/>
  <c r="D93" i="6" s="1"/>
  <c r="C280" i="6"/>
  <c r="D280" i="6" s="1"/>
  <c r="H280" i="6" s="1"/>
  <c r="N292" i="10" s="1"/>
  <c r="C471" i="6"/>
  <c r="D471" i="6" s="1"/>
  <c r="J471" i="6" s="1"/>
  <c r="C407" i="6"/>
  <c r="D407" i="6" s="1"/>
  <c r="G419" i="10" s="1"/>
  <c r="C325" i="6"/>
  <c r="D325" i="6" s="1"/>
  <c r="C300" i="6"/>
  <c r="D300" i="6" s="1"/>
  <c r="G312" i="10" s="1"/>
  <c r="C260" i="6"/>
  <c r="D260" i="6" s="1"/>
  <c r="G272" i="10" s="1"/>
  <c r="C58" i="6"/>
  <c r="D58" i="6" s="1"/>
  <c r="G70" i="10" s="1"/>
  <c r="C456" i="6"/>
  <c r="D456" i="6" s="1"/>
  <c r="C119" i="6"/>
  <c r="D119" i="6" s="1"/>
  <c r="F119" i="6" s="1"/>
  <c r="I131" i="10" s="1"/>
  <c r="C51" i="6"/>
  <c r="D51" i="6" s="1"/>
  <c r="J51" i="6" s="1"/>
  <c r="C378" i="6"/>
  <c r="D378" i="6" s="1"/>
  <c r="G390" i="10" s="1"/>
  <c r="C137" i="6"/>
  <c r="D137" i="6" s="1"/>
  <c r="E137" i="6" s="1"/>
  <c r="H149" i="10" s="1"/>
  <c r="C71" i="6"/>
  <c r="D71" i="6" s="1"/>
  <c r="G83" i="10" s="1"/>
  <c r="C422" i="6"/>
  <c r="D422" i="6" s="1"/>
  <c r="G434" i="10" s="1"/>
  <c r="C198" i="6"/>
  <c r="D198" i="6" s="1"/>
  <c r="G210" i="10" s="1"/>
  <c r="C153" i="6"/>
  <c r="D153" i="6" s="1"/>
  <c r="C133" i="6"/>
  <c r="D133" i="6" s="1"/>
  <c r="H133" i="6" s="1"/>
  <c r="N145" i="10" s="1"/>
  <c r="C156" i="6"/>
  <c r="D156" i="6" s="1"/>
  <c r="C54" i="6"/>
  <c r="D54" i="6" s="1"/>
  <c r="E54" i="6" s="1"/>
  <c r="C476" i="6"/>
  <c r="D476" i="6" s="1"/>
  <c r="F476" i="6" s="1"/>
  <c r="C305" i="6"/>
  <c r="D305" i="6" s="1"/>
  <c r="G317" i="10" s="1"/>
  <c r="C95" i="6"/>
  <c r="D95" i="6" s="1"/>
  <c r="H95" i="6" s="1"/>
  <c r="C52" i="6"/>
  <c r="D52" i="6" s="1"/>
  <c r="E52" i="6" s="1"/>
  <c r="C32" i="6"/>
  <c r="D32" i="6" s="1"/>
  <c r="F32" i="6" s="1"/>
  <c r="C354" i="6"/>
  <c r="D354" i="6" s="1"/>
  <c r="C184" i="6"/>
  <c r="D184" i="6" s="1"/>
  <c r="C493" i="6"/>
  <c r="D493" i="6" s="1"/>
  <c r="G505" i="10" s="1"/>
  <c r="C461" i="6"/>
  <c r="D461" i="6" s="1"/>
  <c r="C435" i="6"/>
  <c r="D435" i="6" s="1"/>
  <c r="H435" i="6" s="1"/>
  <c r="N447" i="10" s="1"/>
  <c r="C403" i="6"/>
  <c r="D403" i="6" s="1"/>
  <c r="J403" i="6" s="1"/>
  <c r="C379" i="6"/>
  <c r="D379" i="6" s="1"/>
  <c r="G391" i="10" s="1"/>
  <c r="C322" i="6"/>
  <c r="D322" i="6" s="1"/>
  <c r="J322" i="6" s="1"/>
  <c r="C360" i="6"/>
  <c r="D360" i="6" s="1"/>
  <c r="C292" i="6"/>
  <c r="D292" i="6" s="1"/>
  <c r="J292" i="6" s="1"/>
  <c r="C278" i="6"/>
  <c r="D278" i="6" s="1"/>
  <c r="G290" i="10" s="1"/>
  <c r="C258" i="6"/>
  <c r="D258" i="6" s="1"/>
  <c r="E258" i="6" s="1"/>
  <c r="H270" i="10" s="1"/>
  <c r="C226" i="6"/>
  <c r="D226" i="6" s="1"/>
  <c r="J226" i="6" s="1"/>
  <c r="C154" i="6"/>
  <c r="D154" i="6" s="1"/>
  <c r="G166" i="10" s="1"/>
  <c r="C50" i="6"/>
  <c r="D50" i="6" s="1"/>
  <c r="G62" i="10" s="1"/>
  <c r="C271" i="6"/>
  <c r="D271" i="6" s="1"/>
  <c r="F271" i="6" s="1"/>
  <c r="I283" i="10" s="1"/>
  <c r="C215" i="6"/>
  <c r="D215" i="6" s="1"/>
  <c r="C165" i="6"/>
  <c r="D165" i="6" s="1"/>
  <c r="C149" i="6"/>
  <c r="D149" i="6" s="1"/>
  <c r="G161" i="10" s="1"/>
  <c r="C380" i="6"/>
  <c r="D380" i="6" s="1"/>
  <c r="J380" i="6" s="1"/>
  <c r="C81" i="6"/>
  <c r="D81" i="6" s="1"/>
  <c r="C358" i="6"/>
  <c r="D358" i="6" s="1"/>
  <c r="G370" i="10" s="1"/>
  <c r="C495" i="6"/>
  <c r="D495" i="6" s="1"/>
  <c r="G507" i="10" s="1"/>
  <c r="C439" i="6"/>
  <c r="D439" i="6" s="1"/>
  <c r="J439" i="6" s="1"/>
  <c r="C381" i="6"/>
  <c r="D381" i="6" s="1"/>
  <c r="C14" i="6"/>
  <c r="D14" i="6" s="1"/>
  <c r="G26" i="10" s="1"/>
  <c r="C286" i="6"/>
  <c r="D286" i="6" s="1"/>
  <c r="G298" i="10" s="1"/>
  <c r="C228" i="6"/>
  <c r="D228" i="6" s="1"/>
  <c r="C186" i="6"/>
  <c r="D186" i="6" s="1"/>
  <c r="G198" i="10" s="1"/>
  <c r="C117" i="6"/>
  <c r="D117" i="6" s="1"/>
  <c r="G129" i="10" s="1"/>
  <c r="C359" i="6"/>
  <c r="D359" i="6" s="1"/>
  <c r="G371" i="10" s="1"/>
  <c r="C376" i="6"/>
  <c r="D376" i="6" s="1"/>
  <c r="J376" i="6" s="1"/>
  <c r="C241" i="6"/>
  <c r="D241" i="6" s="1"/>
  <c r="C97" i="6"/>
  <c r="D97" i="6" s="1"/>
  <c r="F97" i="6" s="1"/>
  <c r="C303" i="6"/>
  <c r="D303" i="6" s="1"/>
  <c r="F303" i="6" s="1"/>
  <c r="C448" i="6"/>
  <c r="D448" i="6" s="1"/>
  <c r="J448" i="6" s="1"/>
  <c r="C142" i="6"/>
  <c r="D142" i="6" s="1"/>
  <c r="F142" i="6" s="1"/>
  <c r="I154" i="10" s="1"/>
  <c r="C217" i="6"/>
  <c r="D217" i="6" s="1"/>
  <c r="G229" i="10" s="1"/>
  <c r="C87" i="6"/>
  <c r="D87" i="6" s="1"/>
  <c r="G99" i="10" s="1"/>
  <c r="C163" i="6"/>
  <c r="D163" i="6" s="1"/>
  <c r="C16" i="6"/>
  <c r="D16" i="6" s="1"/>
  <c r="C110" i="6"/>
  <c r="D110" i="6" s="1"/>
  <c r="J110" i="6" s="1"/>
  <c r="C40" i="6"/>
  <c r="D40" i="6" s="1"/>
  <c r="H40" i="6" s="1"/>
  <c r="C510" i="6"/>
  <c r="D510" i="6" s="1"/>
  <c r="H510" i="6" s="1"/>
  <c r="N522" i="10" s="1"/>
  <c r="C382" i="6"/>
  <c r="D382" i="6" s="1"/>
  <c r="F382" i="6" s="1"/>
  <c r="I394" i="10" s="1"/>
  <c r="C166" i="6"/>
  <c r="D166" i="6" s="1"/>
  <c r="G178" i="10" s="1"/>
  <c r="C121" i="6"/>
  <c r="D121" i="6" s="1"/>
  <c r="G133" i="10" s="1"/>
  <c r="C101" i="6"/>
  <c r="D101" i="6" s="1"/>
  <c r="J101" i="6" s="1"/>
  <c r="C60" i="6"/>
  <c r="D60" i="6" s="1"/>
  <c r="C367" i="6"/>
  <c r="D367" i="6" s="1"/>
  <c r="H367" i="6" s="1"/>
  <c r="N379" i="10" s="1"/>
  <c r="C460" i="6"/>
  <c r="D460" i="6" s="1"/>
  <c r="G472" i="10" s="1"/>
  <c r="C273" i="6"/>
  <c r="D273" i="6" s="1"/>
  <c r="J273" i="6" s="1"/>
  <c r="C63" i="6"/>
  <c r="D63" i="6" s="1"/>
  <c r="G75" i="10" s="1"/>
  <c r="C21" i="6"/>
  <c r="D21" i="6" s="1"/>
  <c r="E21" i="6" s="1"/>
  <c r="C346" i="6"/>
  <c r="D346" i="6" s="1"/>
  <c r="G358" i="10" s="1"/>
  <c r="C152" i="6"/>
  <c r="D152" i="6" s="1"/>
  <c r="J152" i="6" s="1"/>
  <c r="C491" i="6"/>
  <c r="D491" i="6" s="1"/>
  <c r="G503" i="10" s="1"/>
  <c r="C459" i="6"/>
  <c r="D459" i="6" s="1"/>
  <c r="H459" i="6" s="1"/>
  <c r="N471" i="10" s="1"/>
  <c r="C433" i="6"/>
  <c r="D433" i="6" s="1"/>
  <c r="H433" i="6" s="1"/>
  <c r="N445" i="10" s="1"/>
  <c r="C401" i="6"/>
  <c r="D401" i="6" s="1"/>
  <c r="C365" i="6"/>
  <c r="D365" i="6" s="1"/>
  <c r="C314" i="6"/>
  <c r="D314" i="6" s="1"/>
  <c r="G326" i="10" s="1"/>
  <c r="C356" i="6"/>
  <c r="D356" i="6" s="1"/>
  <c r="G368" i="10" s="1"/>
  <c r="C284" i="6"/>
  <c r="D284" i="6" s="1"/>
  <c r="J284" i="6" s="1"/>
  <c r="C270" i="6"/>
  <c r="D270" i="6" s="1"/>
  <c r="J270" i="6" s="1"/>
  <c r="C248" i="6"/>
  <c r="D248" i="6" s="1"/>
  <c r="J248" i="6" s="1"/>
  <c r="C224" i="6"/>
  <c r="D224" i="6" s="1"/>
  <c r="G236" i="10" s="1"/>
  <c r="C146" i="6"/>
  <c r="D146" i="6" s="1"/>
  <c r="J146" i="6" s="1"/>
  <c r="C48" i="6"/>
  <c r="D48" i="6" s="1"/>
  <c r="F48" i="6" s="1"/>
  <c r="C277" i="6"/>
  <c r="D277" i="6" s="1"/>
  <c r="G289" i="10" s="1"/>
  <c r="C73" i="6"/>
  <c r="D73" i="6" s="1"/>
  <c r="H73" i="6" s="1"/>
  <c r="C259" i="6"/>
  <c r="D259" i="6" s="1"/>
  <c r="F259" i="6" s="1"/>
  <c r="I271" i="10" s="1"/>
  <c r="C143" i="6"/>
  <c r="D143" i="6" s="1"/>
  <c r="G155" i="10" s="1"/>
  <c r="C363" i="6"/>
  <c r="D363" i="6" s="1"/>
  <c r="E363" i="6" s="1"/>
  <c r="H375" i="10" s="1"/>
  <c r="C90" i="6"/>
  <c r="D90" i="6" s="1"/>
  <c r="G102" i="10" s="1"/>
  <c r="C162" i="6"/>
  <c r="D162" i="6" s="1"/>
  <c r="C214" i="6"/>
  <c r="D214" i="6" s="1"/>
  <c r="H214" i="6" s="1"/>
  <c r="N226" i="10" s="1"/>
  <c r="C232" i="6"/>
  <c r="D232" i="6" s="1"/>
  <c r="G244" i="10" s="1"/>
  <c r="C250" i="6"/>
  <c r="D250" i="6" s="1"/>
  <c r="G262" i="10" s="1"/>
  <c r="C46" i="6"/>
  <c r="D46" i="6" s="1"/>
  <c r="J46" i="6" s="1"/>
  <c r="C302" i="6"/>
  <c r="D302" i="6" s="1"/>
  <c r="H302" i="6" s="1"/>
  <c r="N314" i="10" s="1"/>
  <c r="C200" i="6"/>
  <c r="D200" i="6" s="1"/>
  <c r="J200" i="6" s="1"/>
  <c r="C328" i="6"/>
  <c r="D328" i="6" s="1"/>
  <c r="G340" i="10" s="1"/>
  <c r="C364" i="6"/>
  <c r="D364" i="6" s="1"/>
  <c r="C274" i="6"/>
  <c r="D274" i="6" s="1"/>
  <c r="J274" i="6" s="1"/>
  <c r="C333" i="6"/>
  <c r="D333" i="6" s="1"/>
  <c r="F333" i="6" s="1"/>
  <c r="C369" i="6"/>
  <c r="D369" i="6" s="1"/>
  <c r="G381" i="10" s="1"/>
  <c r="C391" i="6"/>
  <c r="D391" i="6" s="1"/>
  <c r="J391" i="6" s="1"/>
  <c r="C409" i="6"/>
  <c r="D409" i="6" s="1"/>
  <c r="J409" i="6" s="1"/>
  <c r="C427" i="6"/>
  <c r="D427" i="6" s="1"/>
  <c r="F427" i="6" s="1"/>
  <c r="I439" i="10" s="1"/>
  <c r="C445" i="6"/>
  <c r="D445" i="6" s="1"/>
  <c r="G457" i="10" s="1"/>
  <c r="C463" i="6"/>
  <c r="D463" i="6" s="1"/>
  <c r="G475" i="10" s="1"/>
  <c r="C481" i="6"/>
  <c r="D481" i="6" s="1"/>
  <c r="G493" i="10" s="1"/>
  <c r="C499" i="6"/>
  <c r="D499" i="6" s="1"/>
  <c r="G511" i="10" s="1"/>
  <c r="C304" i="6"/>
  <c r="D304" i="6" s="1"/>
  <c r="G316" i="10" s="1"/>
  <c r="C326" i="6"/>
  <c r="D326" i="6" s="1"/>
  <c r="C362" i="6"/>
  <c r="D362" i="6" s="1"/>
  <c r="G374" i="10" s="1"/>
  <c r="C43" i="6"/>
  <c r="D43" i="6" s="1"/>
  <c r="J43" i="6" s="1"/>
  <c r="C113" i="6"/>
  <c r="D113" i="6" s="1"/>
  <c r="F113" i="6" s="1"/>
  <c r="C275" i="6"/>
  <c r="D275" i="6" s="1"/>
  <c r="J275" i="6" s="1"/>
  <c r="C221" i="6"/>
  <c r="D221" i="6" s="1"/>
  <c r="J221" i="6" s="1"/>
  <c r="C321" i="6"/>
  <c r="D321" i="6" s="1"/>
  <c r="G333" i="10" s="1"/>
  <c r="C428" i="6"/>
  <c r="D428" i="6" s="1"/>
  <c r="G440" i="10" s="1"/>
  <c r="C500" i="6"/>
  <c r="D500" i="6" s="1"/>
  <c r="J500" i="6" s="1"/>
  <c r="C10" i="6"/>
  <c r="D10" i="6" s="1"/>
  <c r="C201" i="6"/>
  <c r="D201" i="6" s="1"/>
  <c r="J201" i="6" s="1"/>
  <c r="C243" i="6"/>
  <c r="D243" i="6" s="1"/>
  <c r="E243" i="6" s="1"/>
  <c r="H255" i="10" s="1"/>
  <c r="C39" i="6"/>
  <c r="D39" i="6" s="1"/>
  <c r="H39" i="6" s="1"/>
  <c r="C91" i="6"/>
  <c r="D91" i="6" s="1"/>
  <c r="G103" i="10" s="1"/>
  <c r="C185" i="6"/>
  <c r="D185" i="6" s="1"/>
  <c r="G197" i="10" s="1"/>
  <c r="C180" i="6"/>
  <c r="D180" i="6" s="1"/>
  <c r="G192" i="10" s="1"/>
  <c r="C231" i="6"/>
  <c r="D231" i="6" s="1"/>
  <c r="J231" i="6" s="1"/>
  <c r="C390" i="6"/>
  <c r="D390" i="6" s="1"/>
  <c r="E390" i="6" s="1"/>
  <c r="H402" i="10" s="1"/>
  <c r="C462" i="6"/>
  <c r="D462" i="6" s="1"/>
  <c r="F462" i="6" s="1"/>
  <c r="I474" i="10" s="1"/>
  <c r="C196" i="6"/>
  <c r="D196" i="6" s="1"/>
  <c r="G208" i="10" s="1"/>
  <c r="C181" i="6"/>
  <c r="D181" i="6" s="1"/>
  <c r="F181" i="6" s="1"/>
  <c r="I193" i="10" s="1"/>
  <c r="C20" i="6"/>
  <c r="D20" i="6" s="1"/>
  <c r="C402" i="6"/>
  <c r="D402" i="6" s="1"/>
  <c r="G414" i="10" s="1"/>
  <c r="C17" i="6"/>
  <c r="D17" i="6" s="1"/>
  <c r="J17" i="6" s="1"/>
  <c r="C141" i="6"/>
  <c r="D141" i="6" s="1"/>
  <c r="C195" i="6"/>
  <c r="D195" i="6" s="1"/>
  <c r="H195" i="6" s="1"/>
  <c r="N207" i="10" s="1"/>
  <c r="C76" i="6"/>
  <c r="D76" i="6" s="1"/>
  <c r="C183" i="6"/>
  <c r="D183" i="6" s="1"/>
  <c r="G195" i="10" s="1"/>
  <c r="C225" i="6"/>
  <c r="D225" i="6" s="1"/>
  <c r="E225" i="6" s="1"/>
  <c r="H237" i="10" s="1"/>
  <c r="C313" i="6"/>
  <c r="D313" i="6" s="1"/>
  <c r="F313" i="6" s="1"/>
  <c r="C408" i="6"/>
  <c r="D408" i="6" s="1"/>
  <c r="G420" i="10" s="1"/>
  <c r="C472" i="6"/>
  <c r="D472" i="6" s="1"/>
  <c r="G484" i="10" s="1"/>
  <c r="C327" i="6"/>
  <c r="D327" i="6" s="1"/>
  <c r="F327" i="6" s="1"/>
  <c r="I339" i="10" s="1"/>
  <c r="C100" i="6"/>
  <c r="D100" i="6" s="1"/>
  <c r="H100" i="6" s="1"/>
  <c r="C480" i="6"/>
  <c r="D480" i="6" s="1"/>
  <c r="C29" i="6"/>
  <c r="D29" i="6" s="1"/>
  <c r="F29" i="6" s="1"/>
  <c r="C410" i="6"/>
  <c r="D410" i="6" s="1"/>
  <c r="C38" i="6"/>
  <c r="D38" i="6" s="1"/>
  <c r="C178" i="6"/>
  <c r="D178" i="6" s="1"/>
  <c r="G190" i="10" s="1"/>
  <c r="C236" i="6"/>
  <c r="D236" i="6" s="1"/>
  <c r="G248" i="10" s="1"/>
  <c r="C128" i="6"/>
  <c r="D128" i="6" s="1"/>
  <c r="E128" i="6" s="1"/>
  <c r="H140" i="10" s="1"/>
  <c r="C276" i="6"/>
  <c r="D276" i="6" s="1"/>
  <c r="F276" i="6" s="1"/>
  <c r="I288" i="10" s="1"/>
  <c r="C336" i="6"/>
  <c r="D336" i="6" s="1"/>
  <c r="J336" i="6" s="1"/>
  <c r="C290" i="6"/>
  <c r="D290" i="6" s="1"/>
  <c r="G302" i="10" s="1"/>
  <c r="C377" i="6"/>
  <c r="D377" i="6" s="1"/>
  <c r="F377" i="6" s="1"/>
  <c r="I389" i="10" s="1"/>
  <c r="C431" i="6"/>
  <c r="D431" i="6" s="1"/>
  <c r="C467" i="6"/>
  <c r="D467" i="6" s="1"/>
  <c r="G479" i="10" s="1"/>
  <c r="C505" i="6"/>
  <c r="D505" i="6" s="1"/>
  <c r="G517" i="10" s="1"/>
  <c r="C334" i="6"/>
  <c r="D334" i="6" s="1"/>
  <c r="C31" i="6"/>
  <c r="D31" i="6" s="1"/>
  <c r="C49" i="6"/>
  <c r="D49" i="6" s="1"/>
  <c r="E49" i="6" s="1"/>
  <c r="C237" i="6"/>
  <c r="D237" i="6" s="1"/>
  <c r="G249" i="10" s="1"/>
  <c r="C295" i="6"/>
  <c r="D295" i="6" s="1"/>
  <c r="H295" i="6" s="1"/>
  <c r="N307" i="10" s="1"/>
  <c r="C199" i="6"/>
  <c r="D199" i="6" s="1"/>
  <c r="F199" i="6" s="1"/>
  <c r="I211" i="10" s="1"/>
  <c r="C309" i="6"/>
  <c r="D309" i="6" s="1"/>
  <c r="G321" i="10" s="1"/>
  <c r="C69" i="6"/>
  <c r="D69" i="6" s="1"/>
  <c r="E69" i="6" s="1"/>
  <c r="C285" i="6"/>
  <c r="D285" i="6" s="1"/>
  <c r="J285" i="6" s="1"/>
  <c r="C247" i="6"/>
  <c r="D247" i="6" s="1"/>
  <c r="C486" i="6"/>
  <c r="D486" i="6" s="1"/>
  <c r="C171" i="6"/>
  <c r="D171" i="6" s="1"/>
  <c r="G183" i="10" s="1"/>
  <c r="C450" i="6"/>
  <c r="D450" i="6" s="1"/>
  <c r="C205" i="6"/>
  <c r="D205" i="6" s="1"/>
  <c r="C94" i="6"/>
  <c r="D94" i="6" s="1"/>
  <c r="F94" i="6" s="1"/>
  <c r="C386" i="6"/>
  <c r="D386" i="6" s="1"/>
  <c r="G398" i="10" s="1"/>
  <c r="C22" i="6"/>
  <c r="D22" i="6" s="1"/>
  <c r="E22" i="6" s="1"/>
  <c r="C98" i="6"/>
  <c r="D98" i="6" s="1"/>
  <c r="G110" i="10" s="1"/>
  <c r="C170" i="6"/>
  <c r="D170" i="6" s="1"/>
  <c r="H170" i="6" s="1"/>
  <c r="N182" i="10" s="1"/>
  <c r="C216" i="6"/>
  <c r="D216" i="6" s="1"/>
  <c r="G228" i="10" s="1"/>
  <c r="C234" i="6"/>
  <c r="D234" i="6" s="1"/>
  <c r="H234" i="6" s="1"/>
  <c r="N246" i="10" s="1"/>
  <c r="C252" i="6"/>
  <c r="D252" i="6" s="1"/>
  <c r="G264" i="10" s="1"/>
  <c r="C96" i="6"/>
  <c r="D96" i="6" s="1"/>
  <c r="G108" i="10" s="1"/>
  <c r="C310" i="6"/>
  <c r="D310" i="6" s="1"/>
  <c r="G322" i="10" s="1"/>
  <c r="C268" i="6"/>
  <c r="D268" i="6" s="1"/>
  <c r="J268" i="6" s="1"/>
  <c r="C332" i="6"/>
  <c r="D332" i="6" s="1"/>
  <c r="C368" i="6"/>
  <c r="D368" i="6" s="1"/>
  <c r="J368" i="6" s="1"/>
  <c r="C282" i="6"/>
  <c r="D282" i="6" s="1"/>
  <c r="G294" i="10" s="1"/>
  <c r="C337" i="6"/>
  <c r="D337" i="6" s="1"/>
  <c r="C375" i="6"/>
  <c r="D375" i="6" s="1"/>
  <c r="J375" i="6" s="1"/>
  <c r="C393" i="6"/>
  <c r="D393" i="6" s="1"/>
  <c r="F393" i="6" s="1"/>
  <c r="C411" i="6"/>
  <c r="D411" i="6" s="1"/>
  <c r="G423" i="10" s="1"/>
  <c r="C429" i="6"/>
  <c r="D429" i="6" s="1"/>
  <c r="C447" i="6"/>
  <c r="D447" i="6" s="1"/>
  <c r="J447" i="6" s="1"/>
  <c r="C465" i="6"/>
  <c r="D465" i="6" s="1"/>
  <c r="G477" i="10" s="1"/>
  <c r="C483" i="6"/>
  <c r="D483" i="6" s="1"/>
  <c r="H483" i="6" s="1"/>
  <c r="N495" i="10" s="1"/>
  <c r="C503" i="6"/>
  <c r="D503" i="6" s="1"/>
  <c r="G515" i="10" s="1"/>
  <c r="C30" i="6"/>
  <c r="D30" i="6" s="1"/>
  <c r="H30" i="6" s="1"/>
  <c r="C330" i="6"/>
  <c r="D330" i="6" s="1"/>
  <c r="G342" i="10" s="1"/>
  <c r="C366" i="6"/>
  <c r="D366" i="6" s="1"/>
  <c r="G378" i="10" s="1"/>
  <c r="C33" i="6"/>
  <c r="D33" i="6" s="1"/>
  <c r="H33" i="6" s="1"/>
  <c r="C83" i="6"/>
  <c r="D83" i="6" s="1"/>
  <c r="E83" i="6" s="1"/>
  <c r="C145" i="6"/>
  <c r="D145" i="6" s="1"/>
  <c r="C307" i="6"/>
  <c r="D307" i="6" s="1"/>
  <c r="G319" i="10" s="1"/>
  <c r="C229" i="6"/>
  <c r="D229" i="6" s="1"/>
  <c r="H229" i="6" s="1"/>
  <c r="N241" i="10" s="1"/>
  <c r="C135" i="6"/>
  <c r="D135" i="6" s="1"/>
  <c r="J135" i="6" s="1"/>
  <c r="C436" i="6"/>
  <c r="D436" i="6" s="1"/>
  <c r="G448" i="10" s="1"/>
  <c r="C508" i="6"/>
  <c r="D508" i="6" s="1"/>
  <c r="G520" i="10" s="1"/>
  <c r="C13" i="6"/>
  <c r="D13" i="6" s="1"/>
  <c r="E13" i="6" s="1"/>
  <c r="C111" i="6"/>
  <c r="D111" i="6" s="1"/>
  <c r="E111" i="6" s="1"/>
  <c r="C394" i="6"/>
  <c r="D394" i="6" s="1"/>
  <c r="F394" i="6" s="1"/>
  <c r="C45" i="6"/>
  <c r="D45" i="6" s="1"/>
  <c r="F45" i="6" s="1"/>
  <c r="C123" i="6"/>
  <c r="D123" i="6" s="1"/>
  <c r="C269" i="6"/>
  <c r="D269" i="6" s="1"/>
  <c r="F269" i="6" s="1"/>
  <c r="I281" i="10" s="1"/>
  <c r="C36" i="6"/>
  <c r="D36" i="6" s="1"/>
  <c r="E36" i="6" s="1"/>
  <c r="C239" i="6"/>
  <c r="D239" i="6" s="1"/>
  <c r="G251" i="10" s="1"/>
  <c r="C398" i="6"/>
  <c r="D398" i="6" s="1"/>
  <c r="F398" i="6" s="1"/>
  <c r="I410" i="10" s="1"/>
  <c r="C478" i="6"/>
  <c r="D478" i="6" s="1"/>
  <c r="E478" i="6" s="1"/>
  <c r="H490" i="10" s="1"/>
  <c r="C339" i="6"/>
  <c r="D339" i="6" s="1"/>
  <c r="E339" i="6" s="1"/>
  <c r="H351" i="10" s="1"/>
  <c r="C75" i="6"/>
  <c r="D75" i="6" s="1"/>
  <c r="F75" i="6" s="1"/>
  <c r="C126" i="6"/>
  <c r="D126" i="6" s="1"/>
  <c r="H126" i="6" s="1"/>
  <c r="N138" i="10" s="1"/>
  <c r="C426" i="6"/>
  <c r="D426" i="6" s="1"/>
  <c r="F426" i="6" s="1"/>
  <c r="I438" i="10" s="1"/>
  <c r="C53" i="6"/>
  <c r="D53" i="6" s="1"/>
  <c r="H53" i="6" s="1"/>
  <c r="C173" i="6"/>
  <c r="D173" i="6" s="1"/>
  <c r="G185" i="10" s="1"/>
  <c r="C37" i="6"/>
  <c r="D37" i="6" s="1"/>
  <c r="C108" i="6"/>
  <c r="D108" i="6" s="1"/>
  <c r="H108" i="6" s="1"/>
  <c r="C267" i="6"/>
  <c r="D267" i="6" s="1"/>
  <c r="C233" i="6"/>
  <c r="D233" i="6" s="1"/>
  <c r="F233" i="6" s="1"/>
  <c r="C416" i="6"/>
  <c r="D416" i="6" s="1"/>
  <c r="H416" i="6" s="1"/>
  <c r="N428" i="10" s="1"/>
  <c r="C343" i="6"/>
  <c r="D343" i="6" s="1"/>
  <c r="H343" i="6" s="1"/>
  <c r="N355" i="10" s="1"/>
  <c r="C190" i="6"/>
  <c r="D190" i="6" s="1"/>
  <c r="G202" i="10" s="1"/>
  <c r="C106" i="6"/>
  <c r="D106" i="6" s="1"/>
  <c r="G118" i="10" s="1"/>
  <c r="C218" i="6"/>
  <c r="D218" i="6" s="1"/>
  <c r="C256" i="6"/>
  <c r="D256" i="6" s="1"/>
  <c r="C318" i="6"/>
  <c r="D318" i="6" s="1"/>
  <c r="J318" i="6" s="1"/>
  <c r="C372" i="6"/>
  <c r="D372" i="6" s="1"/>
  <c r="G384" i="10" s="1"/>
  <c r="C345" i="6"/>
  <c r="D345" i="6" s="1"/>
  <c r="F345" i="6" s="1"/>
  <c r="I357" i="10" s="1"/>
  <c r="C395" i="6"/>
  <c r="D395" i="6" s="1"/>
  <c r="F395" i="6" s="1"/>
  <c r="I407" i="10" s="1"/>
  <c r="C413" i="6"/>
  <c r="D413" i="6" s="1"/>
  <c r="J413" i="6" s="1"/>
  <c r="C449" i="6"/>
  <c r="D449" i="6" s="1"/>
  <c r="G461" i="10" s="1"/>
  <c r="C487" i="6"/>
  <c r="D487" i="6" s="1"/>
  <c r="H487" i="6" s="1"/>
  <c r="N499" i="10" s="1"/>
  <c r="C56" i="6"/>
  <c r="D56" i="6" s="1"/>
  <c r="C370" i="6"/>
  <c r="D370" i="6" s="1"/>
  <c r="J370" i="6" s="1"/>
  <c r="C115" i="6"/>
  <c r="D115" i="6" s="1"/>
  <c r="G127" i="10" s="1"/>
  <c r="C323" i="6"/>
  <c r="D323" i="6" s="1"/>
  <c r="E323" i="6" s="1"/>
  <c r="H335" i="10" s="1"/>
  <c r="C444" i="6"/>
  <c r="D444" i="6" s="1"/>
  <c r="F444" i="6" s="1"/>
  <c r="I456" i="10" s="1"/>
  <c r="C25" i="6"/>
  <c r="D25" i="6" s="1"/>
  <c r="F25" i="6" s="1"/>
  <c r="C418" i="6"/>
  <c r="D418" i="6" s="1"/>
  <c r="G430" i="10" s="1"/>
  <c r="C155" i="6"/>
  <c r="D155" i="6" s="1"/>
  <c r="F155" i="6" s="1"/>
  <c r="I167" i="10" s="1"/>
  <c r="C70" i="6"/>
  <c r="D70" i="6" s="1"/>
  <c r="C414" i="6"/>
  <c r="D414" i="6" s="1"/>
  <c r="C355" i="6"/>
  <c r="D355" i="6" s="1"/>
  <c r="G367" i="10" s="1"/>
  <c r="C92" i="6"/>
  <c r="D92" i="6" s="1"/>
  <c r="H92" i="6" s="1"/>
  <c r="C15" i="6"/>
  <c r="D15" i="6" s="1"/>
  <c r="E15" i="6" s="1"/>
  <c r="C65" i="6"/>
  <c r="D65" i="6" s="1"/>
  <c r="F65" i="6" s="1"/>
  <c r="C140" i="6"/>
  <c r="D140" i="6" s="1"/>
  <c r="G152" i="10" s="1"/>
  <c r="C9" i="1"/>
  <c r="C470" i="6"/>
  <c r="D470" i="6" s="1"/>
  <c r="C406" i="6"/>
  <c r="D406" i="6" s="1"/>
  <c r="G418" i="10" s="1"/>
  <c r="C255" i="6"/>
  <c r="D255" i="6" s="1"/>
  <c r="G267" i="10" s="1"/>
  <c r="C134" i="6"/>
  <c r="D134" i="6" s="1"/>
  <c r="E134" i="6" s="1"/>
  <c r="H146" i="10" s="1"/>
  <c r="C35" i="6"/>
  <c r="D35" i="6" s="1"/>
  <c r="J35" i="6" s="1"/>
  <c r="C89" i="6"/>
  <c r="D89" i="6" s="1"/>
  <c r="G101" i="10" s="1"/>
  <c r="C18" i="6"/>
  <c r="D18" i="6" s="1"/>
  <c r="F18" i="6" s="1"/>
  <c r="C41" i="6"/>
  <c r="D41" i="6" s="1"/>
  <c r="C167" i="6"/>
  <c r="D167" i="6" s="1"/>
  <c r="J167" i="6" s="1"/>
  <c r="C206" i="6"/>
  <c r="D206" i="6" s="1"/>
  <c r="C55" i="6"/>
  <c r="D55" i="6" s="1"/>
  <c r="F55" i="6" s="1"/>
  <c r="C4" i="6"/>
  <c r="D4" i="6" s="1"/>
  <c r="C468" i="6"/>
  <c r="D468" i="6" s="1"/>
  <c r="G480" i="10" s="1"/>
  <c r="C404" i="6"/>
  <c r="D404" i="6" s="1"/>
  <c r="G416" i="10" s="1"/>
  <c r="C289" i="6"/>
  <c r="D289" i="6" s="1"/>
  <c r="G301" i="10" s="1"/>
  <c r="C213" i="6"/>
  <c r="D213" i="6" s="1"/>
  <c r="H213" i="6" s="1"/>
  <c r="N225" i="10" s="1"/>
  <c r="C291" i="6"/>
  <c r="D291" i="6" s="1"/>
  <c r="F291" i="6" s="1"/>
  <c r="I303" i="10" s="1"/>
  <c r="C177" i="6"/>
  <c r="D177" i="6" s="1"/>
  <c r="G189" i="10" s="1"/>
  <c r="C147" i="6"/>
  <c r="D147" i="6" s="1"/>
  <c r="G159" i="10" s="1"/>
  <c r="C61" i="6"/>
  <c r="D61" i="6" s="1"/>
  <c r="C296" i="6"/>
  <c r="D296" i="6" s="1"/>
  <c r="F296" i="6" s="1"/>
  <c r="I308" i="10" s="1"/>
  <c r="C350" i="6"/>
  <c r="D350" i="6" s="1"/>
  <c r="G362" i="10" s="1"/>
  <c r="C288" i="6"/>
  <c r="D288" i="6" s="1"/>
  <c r="G300" i="10" s="1"/>
  <c r="C272" i="6"/>
  <c r="D272" i="6" s="1"/>
  <c r="C501" i="6"/>
  <c r="D501" i="6" s="1"/>
  <c r="C485" i="6"/>
  <c r="D485" i="6" s="1"/>
  <c r="C469" i="6"/>
  <c r="D469" i="6" s="1"/>
  <c r="G481" i="10" s="1"/>
  <c r="C453" i="6"/>
  <c r="D453" i="6" s="1"/>
  <c r="H453" i="6" s="1"/>
  <c r="N465" i="10" s="1"/>
  <c r="C437" i="6"/>
  <c r="D437" i="6" s="1"/>
  <c r="J437" i="6" s="1"/>
  <c r="C421" i="6"/>
  <c r="D421" i="6" s="1"/>
  <c r="G433" i="10" s="1"/>
  <c r="C405" i="6"/>
  <c r="D405" i="6" s="1"/>
  <c r="G417" i="10" s="1"/>
  <c r="C389" i="6"/>
  <c r="D389" i="6" s="1"/>
  <c r="J389" i="6" s="1"/>
  <c r="C373" i="6"/>
  <c r="D373" i="6" s="1"/>
  <c r="J373" i="6" s="1"/>
  <c r="C341" i="6"/>
  <c r="D341" i="6" s="1"/>
  <c r="G353" i="10" s="1"/>
  <c r="C298" i="6"/>
  <c r="D298" i="6" s="1"/>
  <c r="G310" i="10" s="1"/>
  <c r="C80" i="6"/>
  <c r="D80" i="6" s="1"/>
  <c r="J80" i="6" s="1"/>
  <c r="C348" i="6"/>
  <c r="D348" i="6" s="1"/>
  <c r="C308" i="6"/>
  <c r="D308" i="6" s="1"/>
  <c r="G320" i="10" s="1"/>
  <c r="C136" i="6"/>
  <c r="D136" i="6" s="1"/>
  <c r="G148" i="10" s="1"/>
  <c r="C294" i="6"/>
  <c r="D294" i="6" s="1"/>
  <c r="J294" i="6" s="1"/>
  <c r="C64" i="6"/>
  <c r="D64" i="6" s="1"/>
  <c r="F64" i="6" s="1"/>
  <c r="C254" i="6"/>
  <c r="D254" i="6" s="1"/>
  <c r="C238" i="6"/>
  <c r="D238" i="6" s="1"/>
  <c r="G250" i="10" s="1"/>
  <c r="C222" i="6"/>
  <c r="D222" i="6" s="1"/>
  <c r="C202" i="6"/>
  <c r="D202" i="6" s="1"/>
  <c r="H202" i="6" s="1"/>
  <c r="N214" i="10" s="1"/>
  <c r="C138" i="6"/>
  <c r="D138" i="6" s="1"/>
  <c r="G150" i="10" s="1"/>
  <c r="C74" i="6"/>
  <c r="D74" i="6" s="1"/>
  <c r="G86" i="10" s="1"/>
  <c r="C331" i="6"/>
  <c r="D331" i="6" s="1"/>
  <c r="J331" i="6" s="1"/>
  <c r="G76" i="10"/>
  <c r="G124" i="10"/>
  <c r="H189" i="6"/>
  <c r="N201" i="10" s="1"/>
  <c r="E440" i="6"/>
  <c r="H452" i="10" s="1"/>
  <c r="F315" i="6"/>
  <c r="I327" i="10" s="1"/>
  <c r="J492" i="6"/>
  <c r="F509" i="6"/>
  <c r="I521" i="10" s="1"/>
  <c r="F397" i="6"/>
  <c r="I409" i="10" s="1"/>
  <c r="J397" i="6"/>
  <c r="F246" i="6"/>
  <c r="I258" i="10" s="1"/>
  <c r="E6" i="8"/>
  <c r="F6" i="8" s="1"/>
  <c r="G18" i="8"/>
  <c r="H18" i="8" s="1"/>
  <c r="G22" i="8"/>
  <c r="H22" i="8" s="1"/>
  <c r="G26" i="8"/>
  <c r="H26" i="8" s="1"/>
  <c r="G30" i="8"/>
  <c r="H30" i="8" s="1"/>
  <c r="G34" i="8"/>
  <c r="H34" i="8" s="1"/>
  <c r="G38" i="8"/>
  <c r="H38" i="8" s="1"/>
  <c r="G42" i="8"/>
  <c r="H42" i="8" s="1"/>
  <c r="G46" i="8"/>
  <c r="H46" i="8" s="1"/>
  <c r="G50" i="8"/>
  <c r="H50" i="8" s="1"/>
  <c r="G54" i="8"/>
  <c r="H54" i="8" s="1"/>
  <c r="C35" i="9"/>
  <c r="C34" i="9" s="1"/>
  <c r="C50" i="9" s="1"/>
  <c r="G27" i="8"/>
  <c r="H27" i="8" s="1"/>
  <c r="G28" i="8"/>
  <c r="H28" i="8" s="1"/>
  <c r="G29" i="8"/>
  <c r="H29" i="8" s="1"/>
  <c r="G43" i="8"/>
  <c r="H43" i="8" s="1"/>
  <c r="G44" i="8"/>
  <c r="H44" i="8" s="1"/>
  <c r="G45" i="8"/>
  <c r="H45" i="8" s="1"/>
  <c r="G58" i="8"/>
  <c r="H58" i="8" s="1"/>
  <c r="G62" i="8"/>
  <c r="H62" i="8" s="1"/>
  <c r="G66" i="8"/>
  <c r="H66" i="8" s="1"/>
  <c r="G70" i="8"/>
  <c r="H70" i="8" s="1"/>
  <c r="G74" i="8"/>
  <c r="H74" i="8" s="1"/>
  <c r="G17" i="8"/>
  <c r="H17" i="8" s="1"/>
  <c r="G31" i="8"/>
  <c r="H31" i="8" s="1"/>
  <c r="G32" i="8"/>
  <c r="H32" i="8" s="1"/>
  <c r="G33" i="8"/>
  <c r="H33" i="8" s="1"/>
  <c r="G47" i="8"/>
  <c r="H47" i="8" s="1"/>
  <c r="G48" i="8"/>
  <c r="H48" i="8" s="1"/>
  <c r="G49" i="8"/>
  <c r="H49" i="8" s="1"/>
  <c r="G55" i="8"/>
  <c r="H55" i="8" s="1"/>
  <c r="G59" i="8"/>
  <c r="H59" i="8" s="1"/>
  <c r="G63" i="8"/>
  <c r="H63" i="8" s="1"/>
  <c r="G67" i="8"/>
  <c r="H67" i="8" s="1"/>
  <c r="G71" i="8"/>
  <c r="H71" i="8" s="1"/>
  <c r="G75" i="8"/>
  <c r="H75" i="8" s="1"/>
  <c r="C38" i="9"/>
  <c r="C37" i="9" s="1"/>
  <c r="C56" i="9" s="1"/>
  <c r="G16" i="8"/>
  <c r="H16" i="8" s="1"/>
  <c r="G19" i="8"/>
  <c r="H19" i="8" s="1"/>
  <c r="G20" i="8"/>
  <c r="H20" i="8" s="1"/>
  <c r="G21" i="8"/>
  <c r="H21" i="8" s="1"/>
  <c r="G35" i="8"/>
  <c r="H35" i="8" s="1"/>
  <c r="G36" i="8"/>
  <c r="H36" i="8" s="1"/>
  <c r="G37" i="8"/>
  <c r="H37" i="8" s="1"/>
  <c r="G51" i="8"/>
  <c r="H51" i="8" s="1"/>
  <c r="G52" i="8"/>
  <c r="H52" i="8" s="1"/>
  <c r="G53" i="8"/>
  <c r="H53" i="8" s="1"/>
  <c r="G56" i="8"/>
  <c r="H56" i="8" s="1"/>
  <c r="G60" i="8"/>
  <c r="H60" i="8" s="1"/>
  <c r="G64" i="8"/>
  <c r="H64" i="8" s="1"/>
  <c r="G68" i="8"/>
  <c r="H68" i="8" s="1"/>
  <c r="G72" i="8"/>
  <c r="H72" i="8" s="1"/>
  <c r="G57" i="8"/>
  <c r="H57" i="8" s="1"/>
  <c r="G73" i="8"/>
  <c r="H73" i="8" s="1"/>
  <c r="G79" i="8"/>
  <c r="H79" i="8" s="1"/>
  <c r="G83" i="8"/>
  <c r="H83" i="8" s="1"/>
  <c r="G87" i="8"/>
  <c r="H87" i="8" s="1"/>
  <c r="G91" i="8"/>
  <c r="H91" i="8" s="1"/>
  <c r="G95" i="8"/>
  <c r="H95" i="8" s="1"/>
  <c r="G99" i="8"/>
  <c r="H99" i="8" s="1"/>
  <c r="G103" i="8"/>
  <c r="H103" i="8" s="1"/>
  <c r="G107" i="8"/>
  <c r="H107" i="8" s="1"/>
  <c r="G111" i="8"/>
  <c r="H111" i="8" s="1"/>
  <c r="G115" i="8"/>
  <c r="H115" i="8" s="1"/>
  <c r="G119" i="8"/>
  <c r="H119" i="8" s="1"/>
  <c r="G123" i="8"/>
  <c r="H123" i="8" s="1"/>
  <c r="G127" i="8"/>
  <c r="H127" i="8" s="1"/>
  <c r="G131" i="8"/>
  <c r="H131" i="8" s="1"/>
  <c r="G23" i="8"/>
  <c r="H23" i="8" s="1"/>
  <c r="G25" i="8"/>
  <c r="H25" i="8" s="1"/>
  <c r="G39" i="8"/>
  <c r="H39" i="8" s="1"/>
  <c r="G41" i="8"/>
  <c r="H41" i="8" s="1"/>
  <c r="G69" i="8"/>
  <c r="H69" i="8" s="1"/>
  <c r="G76" i="8"/>
  <c r="H76" i="8" s="1"/>
  <c r="G80" i="8"/>
  <c r="H80" i="8" s="1"/>
  <c r="G84" i="8"/>
  <c r="H84" i="8" s="1"/>
  <c r="G88" i="8"/>
  <c r="H88" i="8" s="1"/>
  <c r="G92" i="8"/>
  <c r="H92" i="8" s="1"/>
  <c r="G96" i="8"/>
  <c r="H96" i="8" s="1"/>
  <c r="G100" i="8"/>
  <c r="H100" i="8" s="1"/>
  <c r="G104" i="8"/>
  <c r="H104" i="8" s="1"/>
  <c r="G108" i="8"/>
  <c r="H108" i="8" s="1"/>
  <c r="G112" i="8"/>
  <c r="H112" i="8" s="1"/>
  <c r="G65" i="8"/>
  <c r="H65" i="8" s="1"/>
  <c r="G77" i="8"/>
  <c r="H77" i="8" s="1"/>
  <c r="G81" i="8"/>
  <c r="H81" i="8" s="1"/>
  <c r="G85" i="8"/>
  <c r="H85" i="8" s="1"/>
  <c r="G89" i="8"/>
  <c r="H89" i="8" s="1"/>
  <c r="G93" i="8"/>
  <c r="H93" i="8" s="1"/>
  <c r="G97" i="8"/>
  <c r="H97" i="8" s="1"/>
  <c r="G101" i="8"/>
  <c r="H101" i="8" s="1"/>
  <c r="G105" i="8"/>
  <c r="H105" i="8" s="1"/>
  <c r="G109" i="8"/>
  <c r="H109" i="8" s="1"/>
  <c r="G113" i="8"/>
  <c r="H113" i="8" s="1"/>
  <c r="G117" i="8"/>
  <c r="H117" i="8" s="1"/>
  <c r="G121" i="8"/>
  <c r="H121" i="8" s="1"/>
  <c r="G125" i="8"/>
  <c r="H125" i="8" s="1"/>
  <c r="G129" i="8"/>
  <c r="H129" i="8" s="1"/>
  <c r="G82" i="8"/>
  <c r="H82" i="8" s="1"/>
  <c r="G98" i="8"/>
  <c r="H98" i="8" s="1"/>
  <c r="G114" i="8"/>
  <c r="H114" i="8" s="1"/>
  <c r="G116" i="8"/>
  <c r="H116" i="8" s="1"/>
  <c r="G118" i="8"/>
  <c r="H118" i="8" s="1"/>
  <c r="G120" i="8"/>
  <c r="H120" i="8" s="1"/>
  <c r="G122" i="8"/>
  <c r="H122" i="8" s="1"/>
  <c r="G124" i="8"/>
  <c r="H124" i="8" s="1"/>
  <c r="G126" i="8"/>
  <c r="H126" i="8" s="1"/>
  <c r="G128" i="8"/>
  <c r="H128" i="8" s="1"/>
  <c r="G130" i="8"/>
  <c r="H130" i="8" s="1"/>
  <c r="G132" i="8"/>
  <c r="H132" i="8" s="1"/>
  <c r="G134" i="8"/>
  <c r="H134" i="8" s="1"/>
  <c r="G138" i="8"/>
  <c r="H138" i="8" s="1"/>
  <c r="G142" i="8"/>
  <c r="H142" i="8" s="1"/>
  <c r="G146" i="8"/>
  <c r="H146" i="8" s="1"/>
  <c r="G150" i="8"/>
  <c r="H150" i="8" s="1"/>
  <c r="G154" i="8"/>
  <c r="H154" i="8" s="1"/>
  <c r="G158" i="8"/>
  <c r="H158" i="8" s="1"/>
  <c r="G162" i="8"/>
  <c r="H162" i="8" s="1"/>
  <c r="G166" i="8"/>
  <c r="H166" i="8" s="1"/>
  <c r="G170" i="8"/>
  <c r="H170" i="8" s="1"/>
  <c r="G174" i="8"/>
  <c r="H174" i="8" s="1"/>
  <c r="G178" i="8"/>
  <c r="H178" i="8" s="1"/>
  <c r="G182" i="8"/>
  <c r="H182" i="8" s="1"/>
  <c r="G186" i="8"/>
  <c r="H186" i="8" s="1"/>
  <c r="G190" i="8"/>
  <c r="H190" i="8" s="1"/>
  <c r="G194" i="8"/>
  <c r="H194" i="8" s="1"/>
  <c r="G198" i="8"/>
  <c r="H198" i="8" s="1"/>
  <c r="G202" i="8"/>
  <c r="H202" i="8" s="1"/>
  <c r="G206" i="8"/>
  <c r="H206" i="8" s="1"/>
  <c r="G210" i="8"/>
  <c r="H210" i="8" s="1"/>
  <c r="G214" i="8"/>
  <c r="H214" i="8" s="1"/>
  <c r="G78" i="8"/>
  <c r="H78" i="8" s="1"/>
  <c r="G94" i="8"/>
  <c r="H94" i="8" s="1"/>
  <c r="G110" i="8"/>
  <c r="H110" i="8" s="1"/>
  <c r="G135" i="8"/>
  <c r="H135" i="8" s="1"/>
  <c r="G139" i="8"/>
  <c r="H139" i="8" s="1"/>
  <c r="G143" i="8"/>
  <c r="H143" i="8" s="1"/>
  <c r="G147" i="8"/>
  <c r="H147" i="8" s="1"/>
  <c r="G151" i="8"/>
  <c r="H151" i="8" s="1"/>
  <c r="G155" i="8"/>
  <c r="H155" i="8" s="1"/>
  <c r="G159" i="8"/>
  <c r="H159" i="8" s="1"/>
  <c r="G163" i="8"/>
  <c r="H163" i="8" s="1"/>
  <c r="G167" i="8"/>
  <c r="H167" i="8" s="1"/>
  <c r="G171" i="8"/>
  <c r="H171" i="8" s="1"/>
  <c r="G175" i="8"/>
  <c r="H175" i="8" s="1"/>
  <c r="G179" i="8"/>
  <c r="H179" i="8" s="1"/>
  <c r="G183" i="8"/>
  <c r="H183" i="8" s="1"/>
  <c r="G187" i="8"/>
  <c r="H187" i="8" s="1"/>
  <c r="G191" i="8"/>
  <c r="H191" i="8" s="1"/>
  <c r="G195" i="8"/>
  <c r="H195" i="8" s="1"/>
  <c r="G199" i="8"/>
  <c r="H199" i="8" s="1"/>
  <c r="G203" i="8"/>
  <c r="H203" i="8" s="1"/>
  <c r="G40" i="8"/>
  <c r="H40" i="8" s="1"/>
  <c r="G90" i="8"/>
  <c r="H90" i="8" s="1"/>
  <c r="G106" i="8"/>
  <c r="H106" i="8" s="1"/>
  <c r="G136" i="8"/>
  <c r="H136" i="8" s="1"/>
  <c r="G140" i="8"/>
  <c r="H140" i="8" s="1"/>
  <c r="G144" i="8"/>
  <c r="H144" i="8" s="1"/>
  <c r="G148" i="8"/>
  <c r="H148" i="8" s="1"/>
  <c r="G152" i="8"/>
  <c r="H152" i="8" s="1"/>
  <c r="G156" i="8"/>
  <c r="H156" i="8" s="1"/>
  <c r="G160" i="8"/>
  <c r="H160" i="8" s="1"/>
  <c r="G164" i="8"/>
  <c r="H164" i="8" s="1"/>
  <c r="G168" i="8"/>
  <c r="H168" i="8" s="1"/>
  <c r="G172" i="8"/>
  <c r="H172" i="8" s="1"/>
  <c r="G176" i="8"/>
  <c r="H176" i="8" s="1"/>
  <c r="G180" i="8"/>
  <c r="H180" i="8" s="1"/>
  <c r="G184" i="8"/>
  <c r="H184" i="8" s="1"/>
  <c r="G188" i="8"/>
  <c r="H188" i="8" s="1"/>
  <c r="G192" i="8"/>
  <c r="H192" i="8" s="1"/>
  <c r="G196" i="8"/>
  <c r="H196" i="8" s="1"/>
  <c r="G200" i="8"/>
  <c r="H200" i="8" s="1"/>
  <c r="G204" i="8"/>
  <c r="H204" i="8" s="1"/>
  <c r="G208" i="8"/>
  <c r="H208" i="8" s="1"/>
  <c r="G212" i="8"/>
  <c r="H212" i="8" s="1"/>
  <c r="G216" i="8"/>
  <c r="H216" i="8" s="1"/>
  <c r="G102" i="8"/>
  <c r="H102" i="8" s="1"/>
  <c r="G145" i="8"/>
  <c r="H145" i="8" s="1"/>
  <c r="G161" i="8"/>
  <c r="H161" i="8" s="1"/>
  <c r="G177" i="8"/>
  <c r="H177" i="8" s="1"/>
  <c r="G193" i="8"/>
  <c r="H193" i="8" s="1"/>
  <c r="G219" i="8"/>
  <c r="H219" i="8" s="1"/>
  <c r="G223" i="8"/>
  <c r="H223" i="8" s="1"/>
  <c r="G227" i="8"/>
  <c r="H227" i="8" s="1"/>
  <c r="G231" i="8"/>
  <c r="H231" i="8" s="1"/>
  <c r="G235" i="8"/>
  <c r="H235" i="8" s="1"/>
  <c r="G239" i="8"/>
  <c r="H239" i="8" s="1"/>
  <c r="G243" i="8"/>
  <c r="H243" i="8" s="1"/>
  <c r="G247" i="8"/>
  <c r="H247" i="8" s="1"/>
  <c r="G251" i="8"/>
  <c r="H251" i="8" s="1"/>
  <c r="G255" i="8"/>
  <c r="H255" i="8" s="1"/>
  <c r="G259" i="8"/>
  <c r="H259" i="8" s="1"/>
  <c r="G263" i="8"/>
  <c r="H263" i="8" s="1"/>
  <c r="G267" i="8"/>
  <c r="H267" i="8" s="1"/>
  <c r="G271" i="8"/>
  <c r="H271" i="8" s="1"/>
  <c r="G275" i="8"/>
  <c r="H275" i="8" s="1"/>
  <c r="G279" i="8"/>
  <c r="H279" i="8" s="1"/>
  <c r="G283" i="8"/>
  <c r="H283" i="8" s="1"/>
  <c r="G287" i="8"/>
  <c r="H287" i="8" s="1"/>
  <c r="G291" i="8"/>
  <c r="H291" i="8" s="1"/>
  <c r="G295" i="8"/>
  <c r="H295" i="8" s="1"/>
  <c r="G61" i="8"/>
  <c r="H61" i="8" s="1"/>
  <c r="G141" i="8"/>
  <c r="H141" i="8" s="1"/>
  <c r="G157" i="8"/>
  <c r="H157" i="8" s="1"/>
  <c r="G173" i="8"/>
  <c r="H173" i="8" s="1"/>
  <c r="G189" i="8"/>
  <c r="H189" i="8" s="1"/>
  <c r="G205" i="8"/>
  <c r="H205" i="8" s="1"/>
  <c r="G207" i="8"/>
  <c r="H207" i="8" s="1"/>
  <c r="G209" i="8"/>
  <c r="H209" i="8" s="1"/>
  <c r="G211" i="8"/>
  <c r="H211" i="8" s="1"/>
  <c r="G213" i="8"/>
  <c r="H213" i="8" s="1"/>
  <c r="G215" i="8"/>
  <c r="H215" i="8" s="1"/>
  <c r="G220" i="8"/>
  <c r="H220" i="8" s="1"/>
  <c r="G224" i="8"/>
  <c r="H224" i="8" s="1"/>
  <c r="G228" i="8"/>
  <c r="H228" i="8" s="1"/>
  <c r="G232" i="8"/>
  <c r="H232" i="8" s="1"/>
  <c r="G236" i="8"/>
  <c r="H236" i="8" s="1"/>
  <c r="G240" i="8"/>
  <c r="H240" i="8" s="1"/>
  <c r="G244" i="8"/>
  <c r="H244" i="8" s="1"/>
  <c r="G248" i="8"/>
  <c r="H248" i="8" s="1"/>
  <c r="G252" i="8"/>
  <c r="H252" i="8" s="1"/>
  <c r="G256" i="8"/>
  <c r="H256" i="8" s="1"/>
  <c r="G260" i="8"/>
  <c r="H260" i="8" s="1"/>
  <c r="G264" i="8"/>
  <c r="H264" i="8" s="1"/>
  <c r="G268" i="8"/>
  <c r="H268" i="8" s="1"/>
  <c r="G272" i="8"/>
  <c r="H272" i="8" s="1"/>
  <c r="G276" i="8"/>
  <c r="H276" i="8" s="1"/>
  <c r="G280" i="8"/>
  <c r="H280" i="8" s="1"/>
  <c r="G284" i="8"/>
  <c r="H284" i="8" s="1"/>
  <c r="G288" i="8"/>
  <c r="H288" i="8" s="1"/>
  <c r="G292" i="8"/>
  <c r="H292" i="8" s="1"/>
  <c r="G296" i="8"/>
  <c r="H296" i="8" s="1"/>
  <c r="G300" i="8"/>
  <c r="H300" i="8" s="1"/>
  <c r="G137" i="8"/>
  <c r="H137" i="8" s="1"/>
  <c r="G153" i="8"/>
  <c r="H153" i="8" s="1"/>
  <c r="G169" i="8"/>
  <c r="H169" i="8" s="1"/>
  <c r="G185" i="8"/>
  <c r="H185" i="8" s="1"/>
  <c r="G201" i="8"/>
  <c r="H201" i="8" s="1"/>
  <c r="G217" i="8"/>
  <c r="H217" i="8" s="1"/>
  <c r="G221" i="8"/>
  <c r="H221" i="8" s="1"/>
  <c r="G225" i="8"/>
  <c r="H225" i="8" s="1"/>
  <c r="G229" i="8"/>
  <c r="H229" i="8" s="1"/>
  <c r="G233" i="8"/>
  <c r="H233" i="8" s="1"/>
  <c r="G237" i="8"/>
  <c r="H237" i="8" s="1"/>
  <c r="G241" i="8"/>
  <c r="H241" i="8" s="1"/>
  <c r="G245" i="8"/>
  <c r="H245" i="8" s="1"/>
  <c r="G249" i="8"/>
  <c r="H249" i="8" s="1"/>
  <c r="G253" i="8"/>
  <c r="H253" i="8" s="1"/>
  <c r="G257" i="8"/>
  <c r="H257" i="8" s="1"/>
  <c r="G261" i="8"/>
  <c r="H261" i="8" s="1"/>
  <c r="G265" i="8"/>
  <c r="H265" i="8" s="1"/>
  <c r="G269" i="8"/>
  <c r="H269" i="8" s="1"/>
  <c r="G273" i="8"/>
  <c r="H273" i="8" s="1"/>
  <c r="G277" i="8"/>
  <c r="H277" i="8" s="1"/>
  <c r="G281" i="8"/>
  <c r="H281" i="8" s="1"/>
  <c r="G285" i="8"/>
  <c r="H285" i="8" s="1"/>
  <c r="G289" i="8"/>
  <c r="H289" i="8" s="1"/>
  <c r="G293" i="8"/>
  <c r="H293" i="8" s="1"/>
  <c r="G149" i="8"/>
  <c r="H149" i="8" s="1"/>
  <c r="G222" i="8"/>
  <c r="H222" i="8" s="1"/>
  <c r="G238" i="8"/>
  <c r="H238" i="8" s="1"/>
  <c r="G254" i="8"/>
  <c r="H254" i="8" s="1"/>
  <c r="G270" i="8"/>
  <c r="H270" i="8" s="1"/>
  <c r="G286" i="8"/>
  <c r="H286" i="8" s="1"/>
  <c r="G301" i="8"/>
  <c r="H301" i="8" s="1"/>
  <c r="G302" i="8"/>
  <c r="H302" i="8" s="1"/>
  <c r="G306" i="8"/>
  <c r="H306" i="8" s="1"/>
  <c r="G310" i="8"/>
  <c r="H310" i="8" s="1"/>
  <c r="G314" i="8"/>
  <c r="H314" i="8" s="1"/>
  <c r="G318" i="8"/>
  <c r="H318" i="8" s="1"/>
  <c r="G322" i="8"/>
  <c r="H322" i="8" s="1"/>
  <c r="G326" i="8"/>
  <c r="H326" i="8" s="1"/>
  <c r="G330" i="8"/>
  <c r="H330" i="8" s="1"/>
  <c r="G334" i="8"/>
  <c r="H334" i="8" s="1"/>
  <c r="G338" i="8"/>
  <c r="H338" i="8" s="1"/>
  <c r="G342" i="8"/>
  <c r="H342" i="8" s="1"/>
  <c r="G346" i="8"/>
  <c r="H346" i="8" s="1"/>
  <c r="G350" i="8"/>
  <c r="H350" i="8" s="1"/>
  <c r="G354" i="8"/>
  <c r="H354" i="8" s="1"/>
  <c r="G358" i="8"/>
  <c r="H358" i="8" s="1"/>
  <c r="G362" i="8"/>
  <c r="H362" i="8" s="1"/>
  <c r="G366" i="8"/>
  <c r="H366" i="8" s="1"/>
  <c r="G370" i="8"/>
  <c r="H370" i="8" s="1"/>
  <c r="G165" i="8"/>
  <c r="H165" i="8" s="1"/>
  <c r="G218" i="8"/>
  <c r="H218" i="8" s="1"/>
  <c r="G234" i="8"/>
  <c r="H234" i="8" s="1"/>
  <c r="G250" i="8"/>
  <c r="H250" i="8" s="1"/>
  <c r="G266" i="8"/>
  <c r="H266" i="8" s="1"/>
  <c r="G282" i="8"/>
  <c r="H282" i="8" s="1"/>
  <c r="G303" i="8"/>
  <c r="H303" i="8" s="1"/>
  <c r="G307" i="8"/>
  <c r="H307" i="8" s="1"/>
  <c r="G311" i="8"/>
  <c r="H311" i="8" s="1"/>
  <c r="G315" i="8"/>
  <c r="H315" i="8" s="1"/>
  <c r="G319" i="8"/>
  <c r="H319" i="8" s="1"/>
  <c r="G323" i="8"/>
  <c r="H323" i="8" s="1"/>
  <c r="G327" i="8"/>
  <c r="H327" i="8" s="1"/>
  <c r="G331" i="8"/>
  <c r="H331" i="8" s="1"/>
  <c r="G335" i="8"/>
  <c r="H335" i="8" s="1"/>
  <c r="G339" i="8"/>
  <c r="H339" i="8" s="1"/>
  <c r="G343" i="8"/>
  <c r="H343" i="8" s="1"/>
  <c r="G347" i="8"/>
  <c r="H347" i="8" s="1"/>
  <c r="G351" i="8"/>
  <c r="H351" i="8" s="1"/>
  <c r="G355" i="8"/>
  <c r="H355" i="8" s="1"/>
  <c r="G359" i="8"/>
  <c r="H359" i="8" s="1"/>
  <c r="G363" i="8"/>
  <c r="H363" i="8" s="1"/>
  <c r="G86" i="8"/>
  <c r="H86" i="8" s="1"/>
  <c r="G181" i="8"/>
  <c r="H181" i="8" s="1"/>
  <c r="G230" i="8"/>
  <c r="H230" i="8" s="1"/>
  <c r="G246" i="8"/>
  <c r="H246" i="8" s="1"/>
  <c r="G262" i="8"/>
  <c r="H262" i="8" s="1"/>
  <c r="G278" i="8"/>
  <c r="H278" i="8" s="1"/>
  <c r="G294" i="8"/>
  <c r="H294" i="8" s="1"/>
  <c r="G298" i="8"/>
  <c r="H298" i="8" s="1"/>
  <c r="G299" i="8"/>
  <c r="H299" i="8" s="1"/>
  <c r="G304" i="8"/>
  <c r="H304" i="8" s="1"/>
  <c r="G308" i="8"/>
  <c r="H308" i="8" s="1"/>
  <c r="G312" i="8"/>
  <c r="H312" i="8" s="1"/>
  <c r="G316" i="8"/>
  <c r="H316" i="8" s="1"/>
  <c r="G320" i="8"/>
  <c r="H320" i="8" s="1"/>
  <c r="G324" i="8"/>
  <c r="H324" i="8" s="1"/>
  <c r="G328" i="8"/>
  <c r="H328" i="8" s="1"/>
  <c r="G332" i="8"/>
  <c r="H332" i="8" s="1"/>
  <c r="G336" i="8"/>
  <c r="H336" i="8" s="1"/>
  <c r="G340" i="8"/>
  <c r="H340" i="8" s="1"/>
  <c r="G344" i="8"/>
  <c r="H344" i="8" s="1"/>
  <c r="G348" i="8"/>
  <c r="H348" i="8" s="1"/>
  <c r="G352" i="8"/>
  <c r="H352" i="8" s="1"/>
  <c r="G356" i="8"/>
  <c r="H356" i="8" s="1"/>
  <c r="G360" i="8"/>
  <c r="H360" i="8" s="1"/>
  <c r="G364" i="8"/>
  <c r="H364" i="8" s="1"/>
  <c r="G368" i="8"/>
  <c r="H368" i="8" s="1"/>
  <c r="G372" i="8"/>
  <c r="H372" i="8" s="1"/>
  <c r="G226" i="8"/>
  <c r="H226" i="8" s="1"/>
  <c r="G290" i="8"/>
  <c r="H290" i="8" s="1"/>
  <c r="G313" i="8"/>
  <c r="H313" i="8" s="1"/>
  <c r="G329" i="8"/>
  <c r="H329" i="8" s="1"/>
  <c r="G345" i="8"/>
  <c r="H345" i="8" s="1"/>
  <c r="G361" i="8"/>
  <c r="H361" i="8" s="1"/>
  <c r="G373" i="8"/>
  <c r="H373" i="8" s="1"/>
  <c r="G377" i="8"/>
  <c r="H377" i="8" s="1"/>
  <c r="G381" i="8"/>
  <c r="H381" i="8" s="1"/>
  <c r="G385" i="8"/>
  <c r="H385" i="8" s="1"/>
  <c r="G389" i="8"/>
  <c r="H389" i="8" s="1"/>
  <c r="G393" i="8"/>
  <c r="H393" i="8" s="1"/>
  <c r="G397" i="8"/>
  <c r="H397" i="8" s="1"/>
  <c r="G401" i="8"/>
  <c r="H401" i="8" s="1"/>
  <c r="G405" i="8"/>
  <c r="H405" i="8" s="1"/>
  <c r="G409" i="8"/>
  <c r="H409" i="8" s="1"/>
  <c r="G413" i="8"/>
  <c r="H413" i="8" s="1"/>
  <c r="G417" i="8"/>
  <c r="H417" i="8" s="1"/>
  <c r="G421" i="8"/>
  <c r="H421" i="8" s="1"/>
  <c r="G425" i="8"/>
  <c r="H425" i="8" s="1"/>
  <c r="G429" i="8"/>
  <c r="H429" i="8" s="1"/>
  <c r="G433" i="8"/>
  <c r="H433" i="8" s="1"/>
  <c r="G437" i="8"/>
  <c r="H437" i="8" s="1"/>
  <c r="G441" i="8"/>
  <c r="H441" i="8" s="1"/>
  <c r="G445" i="8"/>
  <c r="H445" i="8" s="1"/>
  <c r="G449" i="8"/>
  <c r="H449" i="8" s="1"/>
  <c r="G453" i="8"/>
  <c r="H453" i="8" s="1"/>
  <c r="G457" i="8"/>
  <c r="H457" i="8" s="1"/>
  <c r="G461" i="8"/>
  <c r="H461" i="8" s="1"/>
  <c r="G465" i="8"/>
  <c r="H465" i="8" s="1"/>
  <c r="G469" i="8"/>
  <c r="H469" i="8" s="1"/>
  <c r="G473" i="8"/>
  <c r="H473" i="8" s="1"/>
  <c r="G477" i="8"/>
  <c r="H477" i="8" s="1"/>
  <c r="G481" i="8"/>
  <c r="H481" i="8" s="1"/>
  <c r="G485" i="8"/>
  <c r="H485" i="8" s="1"/>
  <c r="G489" i="8"/>
  <c r="H489" i="8" s="1"/>
  <c r="G493" i="8"/>
  <c r="H493" i="8" s="1"/>
  <c r="G497" i="8"/>
  <c r="H497" i="8" s="1"/>
  <c r="G501" i="8"/>
  <c r="H501" i="8" s="1"/>
  <c r="G505" i="8"/>
  <c r="H505" i="8" s="1"/>
  <c r="G509" i="8"/>
  <c r="H509" i="8" s="1"/>
  <c r="G513" i="8"/>
  <c r="H513" i="8" s="1"/>
  <c r="G242" i="8"/>
  <c r="H242" i="8" s="1"/>
  <c r="G309" i="8"/>
  <c r="H309" i="8" s="1"/>
  <c r="G325" i="8"/>
  <c r="H325" i="8" s="1"/>
  <c r="G341" i="8"/>
  <c r="H341" i="8" s="1"/>
  <c r="G357" i="8"/>
  <c r="H357" i="8" s="1"/>
  <c r="G374" i="8"/>
  <c r="H374" i="8" s="1"/>
  <c r="G378" i="8"/>
  <c r="H378" i="8" s="1"/>
  <c r="G382" i="8"/>
  <c r="H382" i="8" s="1"/>
  <c r="G386" i="8"/>
  <c r="H386" i="8" s="1"/>
  <c r="G390" i="8"/>
  <c r="H390" i="8" s="1"/>
  <c r="G394" i="8"/>
  <c r="H394" i="8" s="1"/>
  <c r="G398" i="8"/>
  <c r="H398" i="8" s="1"/>
  <c r="G402" i="8"/>
  <c r="H402" i="8" s="1"/>
  <c r="G406" i="8"/>
  <c r="H406" i="8" s="1"/>
  <c r="G410" i="8"/>
  <c r="H410" i="8" s="1"/>
  <c r="G414" i="8"/>
  <c r="H414" i="8" s="1"/>
  <c r="G418" i="8"/>
  <c r="H418" i="8" s="1"/>
  <c r="G422" i="8"/>
  <c r="H422" i="8" s="1"/>
  <c r="G426" i="8"/>
  <c r="H426" i="8" s="1"/>
  <c r="G430" i="8"/>
  <c r="H430" i="8" s="1"/>
  <c r="G434" i="8"/>
  <c r="H434" i="8" s="1"/>
  <c r="G438" i="8"/>
  <c r="H438" i="8" s="1"/>
  <c r="G442" i="8"/>
  <c r="H442" i="8" s="1"/>
  <c r="G446" i="8"/>
  <c r="H446" i="8" s="1"/>
  <c r="G450" i="8"/>
  <c r="H450" i="8" s="1"/>
  <c r="G454" i="8"/>
  <c r="H454" i="8" s="1"/>
  <c r="G458" i="8"/>
  <c r="H458" i="8" s="1"/>
  <c r="G462" i="8"/>
  <c r="H462" i="8" s="1"/>
  <c r="G466" i="8"/>
  <c r="H466" i="8" s="1"/>
  <c r="G470" i="8"/>
  <c r="H470" i="8" s="1"/>
  <c r="G474" i="8"/>
  <c r="H474" i="8" s="1"/>
  <c r="G478" i="8"/>
  <c r="H478" i="8" s="1"/>
  <c r="G482" i="8"/>
  <c r="H482" i="8" s="1"/>
  <c r="G486" i="8"/>
  <c r="H486" i="8" s="1"/>
  <c r="G490" i="8"/>
  <c r="H490" i="8" s="1"/>
  <c r="G494" i="8"/>
  <c r="H494" i="8" s="1"/>
  <c r="G498" i="8"/>
  <c r="H498" i="8" s="1"/>
  <c r="G502" i="8"/>
  <c r="H502" i="8" s="1"/>
  <c r="G506" i="8"/>
  <c r="H506" i="8" s="1"/>
  <c r="G510" i="8"/>
  <c r="H510" i="8" s="1"/>
  <c r="G514" i="8"/>
  <c r="H514" i="8" s="1"/>
  <c r="G133" i="8"/>
  <c r="H133" i="8" s="1"/>
  <c r="G258" i="8"/>
  <c r="H258" i="8" s="1"/>
  <c r="G297" i="8"/>
  <c r="H297" i="8" s="1"/>
  <c r="G305" i="8"/>
  <c r="H305" i="8" s="1"/>
  <c r="G321" i="8"/>
  <c r="H321" i="8" s="1"/>
  <c r="G337" i="8"/>
  <c r="H337" i="8" s="1"/>
  <c r="G353" i="8"/>
  <c r="H353" i="8" s="1"/>
  <c r="G375" i="8"/>
  <c r="H375" i="8" s="1"/>
  <c r="G379" i="8"/>
  <c r="H379" i="8" s="1"/>
  <c r="G383" i="8"/>
  <c r="H383" i="8" s="1"/>
  <c r="G387" i="8"/>
  <c r="H387" i="8" s="1"/>
  <c r="G391" i="8"/>
  <c r="H391" i="8" s="1"/>
  <c r="G395" i="8"/>
  <c r="H395" i="8" s="1"/>
  <c r="G399" i="8"/>
  <c r="H399" i="8" s="1"/>
  <c r="G403" i="8"/>
  <c r="H403" i="8" s="1"/>
  <c r="G407" i="8"/>
  <c r="H407" i="8" s="1"/>
  <c r="G411" i="8"/>
  <c r="H411" i="8" s="1"/>
  <c r="G415" i="8"/>
  <c r="H415" i="8" s="1"/>
  <c r="G419" i="8"/>
  <c r="H419" i="8" s="1"/>
  <c r="G423" i="8"/>
  <c r="H423" i="8" s="1"/>
  <c r="G427" i="8"/>
  <c r="H427" i="8" s="1"/>
  <c r="G431" i="8"/>
  <c r="H431" i="8" s="1"/>
  <c r="G435" i="8"/>
  <c r="H435" i="8" s="1"/>
  <c r="G439" i="8"/>
  <c r="H439" i="8" s="1"/>
  <c r="G443" i="8"/>
  <c r="H443" i="8" s="1"/>
  <c r="G447" i="8"/>
  <c r="H447" i="8" s="1"/>
  <c r="G451" i="8"/>
  <c r="H451" i="8" s="1"/>
  <c r="G455" i="8"/>
  <c r="H455" i="8" s="1"/>
  <c r="G459" i="8"/>
  <c r="H459" i="8" s="1"/>
  <c r="G463" i="8"/>
  <c r="H463" i="8" s="1"/>
  <c r="G467" i="8"/>
  <c r="H467" i="8" s="1"/>
  <c r="G471" i="8"/>
  <c r="H471" i="8" s="1"/>
  <c r="G475" i="8"/>
  <c r="H475" i="8" s="1"/>
  <c r="G479" i="8"/>
  <c r="H479" i="8" s="1"/>
  <c r="G483" i="8"/>
  <c r="H483" i="8" s="1"/>
  <c r="G487" i="8"/>
  <c r="H487" i="8" s="1"/>
  <c r="G491" i="8"/>
  <c r="H491" i="8" s="1"/>
  <c r="G495" i="8"/>
  <c r="H495" i="8" s="1"/>
  <c r="G499" i="8"/>
  <c r="H499" i="8" s="1"/>
  <c r="G503" i="8"/>
  <c r="H503" i="8" s="1"/>
  <c r="G507" i="8"/>
  <c r="H507" i="8" s="1"/>
  <c r="G511" i="8"/>
  <c r="H511" i="8" s="1"/>
  <c r="G515" i="8"/>
  <c r="H515" i="8" s="1"/>
  <c r="G349" i="8"/>
  <c r="H349" i="8" s="1"/>
  <c r="G376" i="8"/>
  <c r="H376" i="8" s="1"/>
  <c r="G392" i="8"/>
  <c r="H392" i="8" s="1"/>
  <c r="G408" i="8"/>
  <c r="H408" i="8" s="1"/>
  <c r="G424" i="8"/>
  <c r="H424" i="8" s="1"/>
  <c r="G440" i="8"/>
  <c r="H440" i="8" s="1"/>
  <c r="G456" i="8"/>
  <c r="H456" i="8" s="1"/>
  <c r="G472" i="8"/>
  <c r="H472" i="8" s="1"/>
  <c r="G488" i="8"/>
  <c r="H488" i="8" s="1"/>
  <c r="G504" i="8"/>
  <c r="H504" i="8" s="1"/>
  <c r="G274" i="8"/>
  <c r="H274" i="8" s="1"/>
  <c r="G365" i="8"/>
  <c r="H365" i="8" s="1"/>
  <c r="G367" i="8"/>
  <c r="H367" i="8" s="1"/>
  <c r="G369" i="8"/>
  <c r="H369" i="8" s="1"/>
  <c r="G371" i="8"/>
  <c r="H371" i="8" s="1"/>
  <c r="G388" i="8"/>
  <c r="H388" i="8" s="1"/>
  <c r="G404" i="8"/>
  <c r="H404" i="8" s="1"/>
  <c r="G420" i="8"/>
  <c r="H420" i="8" s="1"/>
  <c r="G436" i="8"/>
  <c r="H436" i="8" s="1"/>
  <c r="G452" i="8"/>
  <c r="H452" i="8" s="1"/>
  <c r="G468" i="8"/>
  <c r="H468" i="8" s="1"/>
  <c r="G484" i="8"/>
  <c r="H484" i="8" s="1"/>
  <c r="G500" i="8"/>
  <c r="H500" i="8" s="1"/>
  <c r="G197" i="8"/>
  <c r="H197" i="8" s="1"/>
  <c r="G380" i="8"/>
  <c r="H380" i="8" s="1"/>
  <c r="G384" i="8"/>
  <c r="H384" i="8" s="1"/>
  <c r="G412" i="8"/>
  <c r="H412" i="8" s="1"/>
  <c r="G416" i="8"/>
  <c r="H416" i="8" s="1"/>
  <c r="G444" i="8"/>
  <c r="H444" i="8" s="1"/>
  <c r="G448" i="8"/>
  <c r="H448" i="8" s="1"/>
  <c r="G476" i="8"/>
  <c r="H476" i="8" s="1"/>
  <c r="G480" i="8"/>
  <c r="H480" i="8" s="1"/>
  <c r="G508" i="8"/>
  <c r="H508" i="8" s="1"/>
  <c r="G512" i="8"/>
  <c r="H512" i="8" s="1"/>
  <c r="G428" i="8"/>
  <c r="H428" i="8" s="1"/>
  <c r="G464" i="8"/>
  <c r="H464" i="8" s="1"/>
  <c r="G460" i="8"/>
  <c r="H460" i="8" s="1"/>
  <c r="G496" i="8"/>
  <c r="H496" i="8" s="1"/>
  <c r="G333" i="8"/>
  <c r="H333" i="8" s="1"/>
  <c r="G400" i="8"/>
  <c r="H400" i="8" s="1"/>
  <c r="G492" i="8"/>
  <c r="H492" i="8" s="1"/>
  <c r="G432" i="8"/>
  <c r="H432" i="8" s="1"/>
  <c r="G396" i="8"/>
  <c r="H396" i="8" s="1"/>
  <c r="E15" i="8"/>
  <c r="F15" i="8" s="1"/>
  <c r="E13" i="8"/>
  <c r="F13" i="8" s="1"/>
  <c r="E11" i="8"/>
  <c r="F11" i="8" s="1"/>
  <c r="E9" i="8"/>
  <c r="F9" i="8" s="1"/>
  <c r="E7" i="8"/>
  <c r="F7" i="8" s="1"/>
  <c r="E16" i="8"/>
  <c r="F16" i="8" s="1"/>
  <c r="E17" i="8"/>
  <c r="F17" i="8" s="1"/>
  <c r="E18" i="8"/>
  <c r="F18" i="8" s="1"/>
  <c r="E19" i="8"/>
  <c r="F19" i="8" s="1"/>
  <c r="E20" i="8"/>
  <c r="F20" i="8" s="1"/>
  <c r="E21" i="8"/>
  <c r="F21" i="8" s="1"/>
  <c r="E22" i="8"/>
  <c r="F22" i="8" s="1"/>
  <c r="E23" i="8"/>
  <c r="F23" i="8" s="1"/>
  <c r="E24" i="8"/>
  <c r="F24" i="8" s="1"/>
  <c r="E25" i="8"/>
  <c r="F25" i="8" s="1"/>
  <c r="E26" i="8"/>
  <c r="F26" i="8" s="1"/>
  <c r="E27" i="8"/>
  <c r="F27" i="8" s="1"/>
  <c r="E28" i="8"/>
  <c r="F28" i="8" s="1"/>
  <c r="E29" i="8"/>
  <c r="F29" i="8" s="1"/>
  <c r="E30" i="8"/>
  <c r="F30" i="8" s="1"/>
  <c r="E31" i="8"/>
  <c r="F31" i="8" s="1"/>
  <c r="E32" i="8"/>
  <c r="F32" i="8" s="1"/>
  <c r="E33" i="8"/>
  <c r="F33" i="8" s="1"/>
  <c r="E34" i="8"/>
  <c r="F34" i="8" s="1"/>
  <c r="E35" i="8"/>
  <c r="F35" i="8" s="1"/>
  <c r="E36" i="8"/>
  <c r="F36" i="8" s="1"/>
  <c r="E37" i="8"/>
  <c r="F37" i="8" s="1"/>
  <c r="E38" i="8"/>
  <c r="F38" i="8" s="1"/>
  <c r="E39" i="8"/>
  <c r="F39" i="8" s="1"/>
  <c r="E40" i="8"/>
  <c r="F40" i="8" s="1"/>
  <c r="E41" i="8"/>
  <c r="F41" i="8" s="1"/>
  <c r="E42" i="8"/>
  <c r="F42" i="8" s="1"/>
  <c r="E43" i="8"/>
  <c r="F43" i="8" s="1"/>
  <c r="E44" i="8"/>
  <c r="F44" i="8" s="1"/>
  <c r="E45" i="8"/>
  <c r="F45" i="8" s="1"/>
  <c r="E46" i="8"/>
  <c r="F46" i="8" s="1"/>
  <c r="E47" i="8"/>
  <c r="F47" i="8" s="1"/>
  <c r="E48" i="8"/>
  <c r="F48" i="8" s="1"/>
  <c r="E49" i="8"/>
  <c r="F49" i="8" s="1"/>
  <c r="E50" i="8"/>
  <c r="F50" i="8" s="1"/>
  <c r="E51" i="8"/>
  <c r="F51" i="8" s="1"/>
  <c r="E52" i="8"/>
  <c r="F52" i="8" s="1"/>
  <c r="E53" i="8"/>
  <c r="F53" i="8" s="1"/>
  <c r="E54" i="8"/>
  <c r="F54" i="8" s="1"/>
  <c r="E55" i="8"/>
  <c r="F55" i="8" s="1"/>
  <c r="E56" i="8"/>
  <c r="F56" i="8" s="1"/>
  <c r="E57" i="8"/>
  <c r="F57" i="8" s="1"/>
  <c r="E58" i="8"/>
  <c r="F58" i="8" s="1"/>
  <c r="E59" i="8"/>
  <c r="F59" i="8" s="1"/>
  <c r="E60" i="8"/>
  <c r="F60" i="8" s="1"/>
  <c r="E61" i="8"/>
  <c r="F61" i="8" s="1"/>
  <c r="E62" i="8"/>
  <c r="F62" i="8" s="1"/>
  <c r="E63" i="8"/>
  <c r="F63" i="8" s="1"/>
  <c r="E64" i="8"/>
  <c r="F64" i="8" s="1"/>
  <c r="E65" i="8"/>
  <c r="F65" i="8" s="1"/>
  <c r="E66" i="8"/>
  <c r="F66" i="8" s="1"/>
  <c r="E67" i="8"/>
  <c r="F67" i="8" s="1"/>
  <c r="E68" i="8"/>
  <c r="F68" i="8" s="1"/>
  <c r="E69" i="8"/>
  <c r="F69" i="8" s="1"/>
  <c r="E70" i="8"/>
  <c r="F70" i="8" s="1"/>
  <c r="E71" i="8"/>
  <c r="F71" i="8" s="1"/>
  <c r="E72" i="8"/>
  <c r="F72" i="8" s="1"/>
  <c r="E73" i="8"/>
  <c r="F73" i="8" s="1"/>
  <c r="E74" i="8"/>
  <c r="F74" i="8" s="1"/>
  <c r="E75" i="8"/>
  <c r="F75" i="8" s="1"/>
  <c r="E76" i="8"/>
  <c r="F76" i="8" s="1"/>
  <c r="E122" i="8"/>
  <c r="F122" i="8" s="1"/>
  <c r="E77" i="8"/>
  <c r="F77" i="8" s="1"/>
  <c r="E78" i="8"/>
  <c r="F78" i="8" s="1"/>
  <c r="E79" i="8"/>
  <c r="F79" i="8" s="1"/>
  <c r="E80" i="8"/>
  <c r="F80" i="8" s="1"/>
  <c r="E81" i="8"/>
  <c r="F81" i="8" s="1"/>
  <c r="E82" i="8"/>
  <c r="F82" i="8" s="1"/>
  <c r="E83" i="8"/>
  <c r="F83" i="8" s="1"/>
  <c r="E84" i="8"/>
  <c r="F84" i="8" s="1"/>
  <c r="E85" i="8"/>
  <c r="F85" i="8" s="1"/>
  <c r="E86" i="8"/>
  <c r="F86" i="8" s="1"/>
  <c r="E87" i="8"/>
  <c r="F87" i="8" s="1"/>
  <c r="E88" i="8"/>
  <c r="F88" i="8" s="1"/>
  <c r="E89" i="8"/>
  <c r="F89" i="8" s="1"/>
  <c r="E90" i="8"/>
  <c r="F90" i="8" s="1"/>
  <c r="E91" i="8"/>
  <c r="F91" i="8" s="1"/>
  <c r="E92" i="8"/>
  <c r="F92" i="8" s="1"/>
  <c r="E93" i="8"/>
  <c r="F93" i="8" s="1"/>
  <c r="E94" i="8"/>
  <c r="F94" i="8" s="1"/>
  <c r="E95" i="8"/>
  <c r="F95" i="8" s="1"/>
  <c r="E96" i="8"/>
  <c r="F96" i="8" s="1"/>
  <c r="E97" i="8"/>
  <c r="F97" i="8" s="1"/>
  <c r="E98" i="8"/>
  <c r="F98" i="8" s="1"/>
  <c r="E99" i="8"/>
  <c r="F99" i="8" s="1"/>
  <c r="E100" i="8"/>
  <c r="F100" i="8" s="1"/>
  <c r="E101" i="8"/>
  <c r="F101" i="8" s="1"/>
  <c r="E102" i="8"/>
  <c r="F102" i="8" s="1"/>
  <c r="E103" i="8"/>
  <c r="F103" i="8" s="1"/>
  <c r="E104" i="8"/>
  <c r="F104" i="8" s="1"/>
  <c r="E105" i="8"/>
  <c r="F105" i="8" s="1"/>
  <c r="E106" i="8"/>
  <c r="F106" i="8" s="1"/>
  <c r="E107" i="8"/>
  <c r="F107" i="8" s="1"/>
  <c r="E108" i="8"/>
  <c r="F108" i="8" s="1"/>
  <c r="E109" i="8"/>
  <c r="F109" i="8" s="1"/>
  <c r="E110" i="8"/>
  <c r="F110" i="8" s="1"/>
  <c r="E111" i="8"/>
  <c r="F111" i="8" s="1"/>
  <c r="E112" i="8"/>
  <c r="F112" i="8" s="1"/>
  <c r="E113" i="8"/>
  <c r="F113" i="8" s="1"/>
  <c r="E114" i="8"/>
  <c r="F114" i="8" s="1"/>
  <c r="E115" i="8"/>
  <c r="F115" i="8" s="1"/>
  <c r="E116" i="8"/>
  <c r="F116" i="8" s="1"/>
  <c r="E117" i="8"/>
  <c r="F117" i="8" s="1"/>
  <c r="E118" i="8"/>
  <c r="F118" i="8" s="1"/>
  <c r="E119" i="8"/>
  <c r="F119" i="8" s="1"/>
  <c r="E120" i="8"/>
  <c r="F120" i="8" s="1"/>
  <c r="E121" i="8"/>
  <c r="F121" i="8" s="1"/>
  <c r="E123" i="8"/>
  <c r="F123" i="8" s="1"/>
  <c r="E124" i="8"/>
  <c r="F124" i="8" s="1"/>
  <c r="E125" i="8"/>
  <c r="F125" i="8" s="1"/>
  <c r="E126" i="8"/>
  <c r="F126" i="8" s="1"/>
  <c r="E127" i="8"/>
  <c r="F127" i="8" s="1"/>
  <c r="E128" i="8"/>
  <c r="F128" i="8" s="1"/>
  <c r="E129" i="8"/>
  <c r="F129" i="8" s="1"/>
  <c r="E130" i="8"/>
  <c r="F130" i="8" s="1"/>
  <c r="E131" i="8"/>
  <c r="F131" i="8" s="1"/>
  <c r="E132" i="8"/>
  <c r="F132" i="8" s="1"/>
  <c r="E133" i="8"/>
  <c r="F133" i="8" s="1"/>
  <c r="E134" i="8"/>
  <c r="F134" i="8" s="1"/>
  <c r="E135" i="8"/>
  <c r="F135" i="8" s="1"/>
  <c r="E136" i="8"/>
  <c r="F136" i="8" s="1"/>
  <c r="E137" i="8"/>
  <c r="F137" i="8" s="1"/>
  <c r="E138" i="8"/>
  <c r="F138" i="8" s="1"/>
  <c r="E139" i="8"/>
  <c r="F139" i="8" s="1"/>
  <c r="E140" i="8"/>
  <c r="F140" i="8" s="1"/>
  <c r="E141" i="8"/>
  <c r="F141" i="8" s="1"/>
  <c r="E142" i="8"/>
  <c r="F142" i="8" s="1"/>
  <c r="E143" i="8"/>
  <c r="F143" i="8" s="1"/>
  <c r="E144" i="8"/>
  <c r="F144" i="8" s="1"/>
  <c r="E145" i="8"/>
  <c r="F145" i="8" s="1"/>
  <c r="E146" i="8"/>
  <c r="F146" i="8" s="1"/>
  <c r="E147" i="8"/>
  <c r="F147" i="8" s="1"/>
  <c r="E148" i="8"/>
  <c r="F148" i="8" s="1"/>
  <c r="E149" i="8"/>
  <c r="F149" i="8" s="1"/>
  <c r="E150" i="8"/>
  <c r="F150" i="8" s="1"/>
  <c r="E151" i="8"/>
  <c r="F151" i="8" s="1"/>
  <c r="E152" i="8"/>
  <c r="F152" i="8" s="1"/>
  <c r="E153" i="8"/>
  <c r="F153" i="8" s="1"/>
  <c r="E154" i="8"/>
  <c r="F154" i="8" s="1"/>
  <c r="E155" i="8"/>
  <c r="F155" i="8" s="1"/>
  <c r="E156" i="8"/>
  <c r="F156" i="8" s="1"/>
  <c r="E157" i="8"/>
  <c r="F157" i="8" s="1"/>
  <c r="E158" i="8"/>
  <c r="F158" i="8" s="1"/>
  <c r="E159" i="8"/>
  <c r="F159" i="8" s="1"/>
  <c r="E160" i="8"/>
  <c r="F160" i="8" s="1"/>
  <c r="E161" i="8"/>
  <c r="F161" i="8" s="1"/>
  <c r="E162" i="8"/>
  <c r="F162" i="8" s="1"/>
  <c r="E163" i="8"/>
  <c r="F163" i="8" s="1"/>
  <c r="E164" i="8"/>
  <c r="F164" i="8" s="1"/>
  <c r="E165" i="8"/>
  <c r="F165" i="8" s="1"/>
  <c r="E166" i="8"/>
  <c r="F166" i="8" s="1"/>
  <c r="E167" i="8"/>
  <c r="F167" i="8" s="1"/>
  <c r="E168" i="8"/>
  <c r="F168" i="8" s="1"/>
  <c r="E169" i="8"/>
  <c r="F169" i="8" s="1"/>
  <c r="E170" i="8"/>
  <c r="F170" i="8" s="1"/>
  <c r="E171" i="8"/>
  <c r="F171" i="8" s="1"/>
  <c r="E172" i="8"/>
  <c r="F172" i="8" s="1"/>
  <c r="E173" i="8"/>
  <c r="F173" i="8" s="1"/>
  <c r="E174" i="8"/>
  <c r="F174" i="8" s="1"/>
  <c r="E175" i="8"/>
  <c r="F175" i="8" s="1"/>
  <c r="E176" i="8"/>
  <c r="F176" i="8" s="1"/>
  <c r="E177" i="8"/>
  <c r="F177" i="8" s="1"/>
  <c r="E178" i="8"/>
  <c r="F178" i="8" s="1"/>
  <c r="E179" i="8"/>
  <c r="F179" i="8" s="1"/>
  <c r="E180" i="8"/>
  <c r="F180" i="8" s="1"/>
  <c r="E181" i="8"/>
  <c r="F181" i="8" s="1"/>
  <c r="E182" i="8"/>
  <c r="F182" i="8" s="1"/>
  <c r="E183" i="8"/>
  <c r="F183" i="8" s="1"/>
  <c r="E184" i="8"/>
  <c r="F184" i="8" s="1"/>
  <c r="E185" i="8"/>
  <c r="F185" i="8" s="1"/>
  <c r="E186" i="8"/>
  <c r="F186" i="8" s="1"/>
  <c r="E187" i="8"/>
  <c r="F187" i="8" s="1"/>
  <c r="E188" i="8"/>
  <c r="F188" i="8" s="1"/>
  <c r="E189" i="8"/>
  <c r="F189" i="8" s="1"/>
  <c r="E190" i="8"/>
  <c r="F190" i="8" s="1"/>
  <c r="E191" i="8"/>
  <c r="F191" i="8" s="1"/>
  <c r="E192" i="8"/>
  <c r="F192" i="8" s="1"/>
  <c r="E193" i="8"/>
  <c r="F193" i="8" s="1"/>
  <c r="E194" i="8"/>
  <c r="F194" i="8" s="1"/>
  <c r="E195" i="8"/>
  <c r="F195" i="8" s="1"/>
  <c r="E196" i="8"/>
  <c r="F196" i="8" s="1"/>
  <c r="E197" i="8"/>
  <c r="F197" i="8" s="1"/>
  <c r="E198" i="8"/>
  <c r="F198" i="8" s="1"/>
  <c r="E199" i="8"/>
  <c r="F199" i="8" s="1"/>
  <c r="E200" i="8"/>
  <c r="F200" i="8" s="1"/>
  <c r="E201" i="8"/>
  <c r="F201" i="8" s="1"/>
  <c r="E202" i="8"/>
  <c r="F202" i="8" s="1"/>
  <c r="E203" i="8"/>
  <c r="F203" i="8" s="1"/>
  <c r="E204" i="8"/>
  <c r="F204" i="8" s="1"/>
  <c r="E205" i="8"/>
  <c r="F205" i="8" s="1"/>
  <c r="E206" i="8"/>
  <c r="F206" i="8" s="1"/>
  <c r="E207" i="8"/>
  <c r="F207" i="8" s="1"/>
  <c r="E208" i="8"/>
  <c r="F208" i="8" s="1"/>
  <c r="E209" i="8"/>
  <c r="F209" i="8" s="1"/>
  <c r="E210" i="8"/>
  <c r="F210" i="8" s="1"/>
  <c r="E211" i="8"/>
  <c r="F211" i="8" s="1"/>
  <c r="E212" i="8"/>
  <c r="F212" i="8" s="1"/>
  <c r="E213" i="8"/>
  <c r="F213" i="8" s="1"/>
  <c r="E214" i="8"/>
  <c r="F214" i="8" s="1"/>
  <c r="E215" i="8"/>
  <c r="F215" i="8" s="1"/>
  <c r="E216" i="8"/>
  <c r="F216" i="8" s="1"/>
  <c r="E217" i="8"/>
  <c r="F217" i="8" s="1"/>
  <c r="E218" i="8"/>
  <c r="F218" i="8" s="1"/>
  <c r="E219" i="8"/>
  <c r="F219" i="8" s="1"/>
  <c r="E220" i="8"/>
  <c r="F220" i="8" s="1"/>
  <c r="E221" i="8"/>
  <c r="F221" i="8" s="1"/>
  <c r="E222" i="8"/>
  <c r="F222" i="8" s="1"/>
  <c r="E223" i="8"/>
  <c r="F223" i="8" s="1"/>
  <c r="E224" i="8"/>
  <c r="F224" i="8" s="1"/>
  <c r="E225" i="8"/>
  <c r="F225" i="8" s="1"/>
  <c r="E226" i="8"/>
  <c r="F226" i="8" s="1"/>
  <c r="E227" i="8"/>
  <c r="F227" i="8" s="1"/>
  <c r="E228" i="8"/>
  <c r="F228" i="8" s="1"/>
  <c r="E229" i="8"/>
  <c r="F229" i="8" s="1"/>
  <c r="E230" i="8"/>
  <c r="F230" i="8" s="1"/>
  <c r="E231" i="8"/>
  <c r="F231" i="8" s="1"/>
  <c r="E232" i="8"/>
  <c r="F232" i="8" s="1"/>
  <c r="E233" i="8"/>
  <c r="F233" i="8" s="1"/>
  <c r="E234" i="8"/>
  <c r="F234" i="8" s="1"/>
  <c r="E235" i="8"/>
  <c r="F235" i="8" s="1"/>
  <c r="E236" i="8"/>
  <c r="F236" i="8" s="1"/>
  <c r="E237" i="8"/>
  <c r="F237" i="8" s="1"/>
  <c r="E238" i="8"/>
  <c r="F238" i="8" s="1"/>
  <c r="E239" i="8"/>
  <c r="F239" i="8" s="1"/>
  <c r="E240" i="8"/>
  <c r="F240" i="8" s="1"/>
  <c r="E241" i="8"/>
  <c r="F241" i="8" s="1"/>
  <c r="E242" i="8"/>
  <c r="F242" i="8" s="1"/>
  <c r="E243" i="8"/>
  <c r="F243" i="8" s="1"/>
  <c r="E244" i="8"/>
  <c r="F244" i="8" s="1"/>
  <c r="E245" i="8"/>
  <c r="F245" i="8" s="1"/>
  <c r="E246" i="8"/>
  <c r="F246" i="8" s="1"/>
  <c r="E247" i="8"/>
  <c r="F247" i="8" s="1"/>
  <c r="E248" i="8"/>
  <c r="F248" i="8" s="1"/>
  <c r="E249" i="8"/>
  <c r="F249" i="8" s="1"/>
  <c r="E250" i="8"/>
  <c r="F250" i="8" s="1"/>
  <c r="E251" i="8"/>
  <c r="F251" i="8" s="1"/>
  <c r="E252" i="8"/>
  <c r="F252" i="8" s="1"/>
  <c r="E253" i="8"/>
  <c r="F253" i="8" s="1"/>
  <c r="E254" i="8"/>
  <c r="F254" i="8" s="1"/>
  <c r="E255" i="8"/>
  <c r="F255" i="8" s="1"/>
  <c r="E256" i="8"/>
  <c r="F256" i="8" s="1"/>
  <c r="E257" i="8"/>
  <c r="F257" i="8" s="1"/>
  <c r="E258" i="8"/>
  <c r="F258" i="8" s="1"/>
  <c r="E259" i="8"/>
  <c r="F259" i="8" s="1"/>
  <c r="E260" i="8"/>
  <c r="F260" i="8" s="1"/>
  <c r="E261" i="8"/>
  <c r="F261" i="8" s="1"/>
  <c r="E262" i="8"/>
  <c r="F262" i="8" s="1"/>
  <c r="E263" i="8"/>
  <c r="F263" i="8" s="1"/>
  <c r="E264" i="8"/>
  <c r="F264" i="8" s="1"/>
  <c r="E265" i="8"/>
  <c r="F265" i="8" s="1"/>
  <c r="E266" i="8"/>
  <c r="F266" i="8" s="1"/>
  <c r="E267" i="8"/>
  <c r="F267" i="8" s="1"/>
  <c r="E268" i="8"/>
  <c r="F268" i="8" s="1"/>
  <c r="E269" i="8"/>
  <c r="F269" i="8" s="1"/>
  <c r="E270" i="8"/>
  <c r="F270" i="8" s="1"/>
  <c r="E271" i="8"/>
  <c r="F271" i="8" s="1"/>
  <c r="E272" i="8"/>
  <c r="F272" i="8" s="1"/>
  <c r="E273" i="8"/>
  <c r="F273" i="8" s="1"/>
  <c r="E274" i="8"/>
  <c r="F274" i="8" s="1"/>
  <c r="E275" i="8"/>
  <c r="F275" i="8" s="1"/>
  <c r="E276" i="8"/>
  <c r="F276" i="8" s="1"/>
  <c r="E277" i="8"/>
  <c r="F277" i="8" s="1"/>
  <c r="E278" i="8"/>
  <c r="F278" i="8" s="1"/>
  <c r="E279" i="8"/>
  <c r="F279" i="8" s="1"/>
  <c r="E280" i="8"/>
  <c r="F280" i="8" s="1"/>
  <c r="E281" i="8"/>
  <c r="F281" i="8" s="1"/>
  <c r="E282" i="8"/>
  <c r="F282" i="8" s="1"/>
  <c r="E283" i="8"/>
  <c r="F283" i="8" s="1"/>
  <c r="E284" i="8"/>
  <c r="F284" i="8" s="1"/>
  <c r="E285" i="8"/>
  <c r="F285" i="8" s="1"/>
  <c r="E286" i="8"/>
  <c r="F286" i="8" s="1"/>
  <c r="E287" i="8"/>
  <c r="F287" i="8" s="1"/>
  <c r="E288" i="8"/>
  <c r="F288" i="8" s="1"/>
  <c r="E289" i="8"/>
  <c r="F289" i="8" s="1"/>
  <c r="E290" i="8"/>
  <c r="F290" i="8" s="1"/>
  <c r="E291" i="8"/>
  <c r="F291" i="8" s="1"/>
  <c r="E292" i="8"/>
  <c r="F292" i="8" s="1"/>
  <c r="E293" i="8"/>
  <c r="F293" i="8" s="1"/>
  <c r="E294" i="8"/>
  <c r="F294" i="8" s="1"/>
  <c r="E295" i="8"/>
  <c r="F295" i="8" s="1"/>
  <c r="E296" i="8"/>
  <c r="F296" i="8" s="1"/>
  <c r="E297" i="8"/>
  <c r="F297" i="8" s="1"/>
  <c r="E298" i="8"/>
  <c r="F298" i="8" s="1"/>
  <c r="E299" i="8"/>
  <c r="F299" i="8" s="1"/>
  <c r="E300" i="8"/>
  <c r="F300" i="8" s="1"/>
  <c r="E301" i="8"/>
  <c r="F301" i="8" s="1"/>
  <c r="E302" i="8"/>
  <c r="F302" i="8" s="1"/>
  <c r="E303" i="8"/>
  <c r="F303" i="8" s="1"/>
  <c r="E304" i="8"/>
  <c r="F304" i="8" s="1"/>
  <c r="E305" i="8"/>
  <c r="F305" i="8" s="1"/>
  <c r="E306" i="8"/>
  <c r="F306" i="8" s="1"/>
  <c r="E307" i="8"/>
  <c r="F307" i="8" s="1"/>
  <c r="E308" i="8"/>
  <c r="F308" i="8" s="1"/>
  <c r="E309" i="8"/>
  <c r="F309" i="8" s="1"/>
  <c r="E310" i="8"/>
  <c r="F310" i="8" s="1"/>
  <c r="E311" i="8"/>
  <c r="F311" i="8" s="1"/>
  <c r="E312" i="8"/>
  <c r="F312" i="8" s="1"/>
  <c r="E313" i="8"/>
  <c r="F313" i="8" s="1"/>
  <c r="E314" i="8"/>
  <c r="F314" i="8" s="1"/>
  <c r="E315" i="8"/>
  <c r="F315" i="8" s="1"/>
  <c r="E316" i="8"/>
  <c r="F316" i="8" s="1"/>
  <c r="E317" i="8"/>
  <c r="F317" i="8" s="1"/>
  <c r="E318" i="8"/>
  <c r="F318" i="8" s="1"/>
  <c r="E319" i="8"/>
  <c r="F319" i="8" s="1"/>
  <c r="E320" i="8"/>
  <c r="F320" i="8" s="1"/>
  <c r="E321" i="8"/>
  <c r="F321" i="8" s="1"/>
  <c r="E322" i="8"/>
  <c r="F322" i="8" s="1"/>
  <c r="E323" i="8"/>
  <c r="F323" i="8" s="1"/>
  <c r="E324" i="8"/>
  <c r="F324" i="8" s="1"/>
  <c r="E325" i="8"/>
  <c r="F325" i="8" s="1"/>
  <c r="E326" i="8"/>
  <c r="F326" i="8" s="1"/>
  <c r="E327" i="8"/>
  <c r="F327" i="8" s="1"/>
  <c r="E328" i="8"/>
  <c r="F328" i="8" s="1"/>
  <c r="E329" i="8"/>
  <c r="F329" i="8" s="1"/>
  <c r="E330" i="8"/>
  <c r="F330" i="8" s="1"/>
  <c r="E331" i="8"/>
  <c r="F331" i="8" s="1"/>
  <c r="E332" i="8"/>
  <c r="F332" i="8" s="1"/>
  <c r="E333" i="8"/>
  <c r="F333" i="8" s="1"/>
  <c r="E334" i="8"/>
  <c r="F334" i="8" s="1"/>
  <c r="E335" i="8"/>
  <c r="F335" i="8" s="1"/>
  <c r="E336" i="8"/>
  <c r="F336" i="8" s="1"/>
  <c r="E337" i="8"/>
  <c r="F337" i="8" s="1"/>
  <c r="E338" i="8"/>
  <c r="F338" i="8" s="1"/>
  <c r="E339" i="8"/>
  <c r="F339" i="8" s="1"/>
  <c r="E340" i="8"/>
  <c r="F340" i="8" s="1"/>
  <c r="E341" i="8"/>
  <c r="F341" i="8" s="1"/>
  <c r="E515" i="8"/>
  <c r="F515" i="8" s="1"/>
  <c r="E514" i="8"/>
  <c r="F514" i="8" s="1"/>
  <c r="E513" i="8"/>
  <c r="F513" i="8" s="1"/>
  <c r="E512" i="8"/>
  <c r="F512" i="8" s="1"/>
  <c r="E511" i="8"/>
  <c r="F511" i="8" s="1"/>
  <c r="E510" i="8"/>
  <c r="F510" i="8" s="1"/>
  <c r="E509" i="8"/>
  <c r="F509" i="8" s="1"/>
  <c r="E508" i="8"/>
  <c r="F508" i="8" s="1"/>
  <c r="E507" i="8"/>
  <c r="F507" i="8" s="1"/>
  <c r="E506" i="8"/>
  <c r="F506" i="8" s="1"/>
  <c r="E505" i="8"/>
  <c r="F505" i="8" s="1"/>
  <c r="E504" i="8"/>
  <c r="F504" i="8" s="1"/>
  <c r="E503" i="8"/>
  <c r="F503" i="8" s="1"/>
  <c r="E502" i="8"/>
  <c r="F502" i="8" s="1"/>
  <c r="E501" i="8"/>
  <c r="F501" i="8" s="1"/>
  <c r="E500" i="8"/>
  <c r="F500" i="8" s="1"/>
  <c r="E499" i="8"/>
  <c r="F499" i="8" s="1"/>
  <c r="E498" i="8"/>
  <c r="F498" i="8" s="1"/>
  <c r="E497" i="8"/>
  <c r="F497" i="8" s="1"/>
  <c r="E496" i="8"/>
  <c r="F496" i="8" s="1"/>
  <c r="G317" i="8"/>
  <c r="H317" i="8" s="1"/>
  <c r="C44" i="9"/>
  <c r="C43" i="9" s="1"/>
  <c r="C62" i="9" s="1"/>
  <c r="G12" i="8"/>
  <c r="H12" i="8" s="1"/>
  <c r="E10" i="8"/>
  <c r="F10" i="8" s="1"/>
  <c r="G9" i="8"/>
  <c r="H9" i="8" s="1"/>
  <c r="G14" i="8"/>
  <c r="H14" i="8" s="1"/>
  <c r="E12" i="8"/>
  <c r="F12" i="8" s="1"/>
  <c r="G11" i="8"/>
  <c r="H11" i="8" s="1"/>
  <c r="G24" i="8"/>
  <c r="H24" i="8" s="1"/>
  <c r="G15" i="8"/>
  <c r="H15" i="8" s="1"/>
  <c r="G10" i="8"/>
  <c r="H10" i="8" s="1"/>
  <c r="E8" i="8"/>
  <c r="F8" i="8" s="1"/>
  <c r="G7" i="8"/>
  <c r="H7" i="8" s="1"/>
  <c r="E14" i="8"/>
  <c r="F14" i="8" s="1"/>
  <c r="G8" i="8"/>
  <c r="H8" i="8" s="1"/>
  <c r="E494" i="8"/>
  <c r="F494" i="8" s="1"/>
  <c r="E492" i="8"/>
  <c r="F492" i="8" s="1"/>
  <c r="E490" i="8"/>
  <c r="F490" i="8" s="1"/>
  <c r="E488" i="8"/>
  <c r="F488" i="8" s="1"/>
  <c r="E486" i="8"/>
  <c r="F486" i="8" s="1"/>
  <c r="E484" i="8"/>
  <c r="F484" i="8" s="1"/>
  <c r="E482" i="8"/>
  <c r="F482" i="8" s="1"/>
  <c r="E480" i="8"/>
  <c r="F480" i="8" s="1"/>
  <c r="E478" i="8"/>
  <c r="F478" i="8" s="1"/>
  <c r="E476" i="8"/>
  <c r="F476" i="8" s="1"/>
  <c r="E474" i="8"/>
  <c r="F474" i="8" s="1"/>
  <c r="E472" i="8"/>
  <c r="F472" i="8" s="1"/>
  <c r="E470" i="8"/>
  <c r="F470" i="8" s="1"/>
  <c r="E468" i="8"/>
  <c r="F468" i="8" s="1"/>
  <c r="E466" i="8"/>
  <c r="F466" i="8" s="1"/>
  <c r="E464" i="8"/>
  <c r="F464" i="8" s="1"/>
  <c r="E462" i="8"/>
  <c r="F462" i="8" s="1"/>
  <c r="E460" i="8"/>
  <c r="F460" i="8" s="1"/>
  <c r="E458" i="8"/>
  <c r="F458" i="8" s="1"/>
  <c r="E456" i="8"/>
  <c r="F456" i="8" s="1"/>
  <c r="E454" i="8"/>
  <c r="F454" i="8" s="1"/>
  <c r="E452" i="8"/>
  <c r="F452" i="8" s="1"/>
  <c r="E450" i="8"/>
  <c r="F450" i="8" s="1"/>
  <c r="E448" i="8"/>
  <c r="F448" i="8" s="1"/>
  <c r="E446" i="8"/>
  <c r="F446" i="8" s="1"/>
  <c r="E444" i="8"/>
  <c r="F444" i="8" s="1"/>
  <c r="E442" i="8"/>
  <c r="F442" i="8" s="1"/>
  <c r="E440" i="8"/>
  <c r="F440" i="8" s="1"/>
  <c r="E438" i="8"/>
  <c r="F438" i="8" s="1"/>
  <c r="E436" i="8"/>
  <c r="F436" i="8" s="1"/>
  <c r="E434" i="8"/>
  <c r="F434" i="8" s="1"/>
  <c r="E432" i="8"/>
  <c r="F432" i="8" s="1"/>
  <c r="E430" i="8"/>
  <c r="F430" i="8" s="1"/>
  <c r="E428" i="8"/>
  <c r="F428" i="8" s="1"/>
  <c r="E426" i="8"/>
  <c r="F426" i="8" s="1"/>
  <c r="E424" i="8"/>
  <c r="F424" i="8" s="1"/>
  <c r="E422" i="8"/>
  <c r="F422" i="8" s="1"/>
  <c r="E420" i="8"/>
  <c r="F420" i="8" s="1"/>
  <c r="E418" i="8"/>
  <c r="F418" i="8" s="1"/>
  <c r="E416" i="8"/>
  <c r="F416" i="8" s="1"/>
  <c r="E414" i="8"/>
  <c r="F414" i="8" s="1"/>
  <c r="E412" i="8"/>
  <c r="F412" i="8" s="1"/>
  <c r="E410" i="8"/>
  <c r="F410" i="8" s="1"/>
  <c r="E408" i="8"/>
  <c r="F408" i="8" s="1"/>
  <c r="E406" i="8"/>
  <c r="F406" i="8" s="1"/>
  <c r="E404" i="8"/>
  <c r="F404" i="8" s="1"/>
  <c r="E402" i="8"/>
  <c r="F402" i="8" s="1"/>
  <c r="E400" i="8"/>
  <c r="F400" i="8" s="1"/>
  <c r="E398" i="8"/>
  <c r="F398" i="8" s="1"/>
  <c r="E396" i="8"/>
  <c r="F396" i="8" s="1"/>
  <c r="E394" i="8"/>
  <c r="F394" i="8" s="1"/>
  <c r="E392" i="8"/>
  <c r="F392" i="8" s="1"/>
  <c r="E390" i="8"/>
  <c r="F390" i="8" s="1"/>
  <c r="E388" i="8"/>
  <c r="F388" i="8" s="1"/>
  <c r="E386" i="8"/>
  <c r="F386" i="8" s="1"/>
  <c r="E384" i="8"/>
  <c r="F384" i="8" s="1"/>
  <c r="E382" i="8"/>
  <c r="F382" i="8" s="1"/>
  <c r="E380" i="8"/>
  <c r="F380" i="8" s="1"/>
  <c r="E378" i="8"/>
  <c r="F378" i="8" s="1"/>
  <c r="E376" i="8"/>
  <c r="F376" i="8" s="1"/>
  <c r="E374" i="8"/>
  <c r="F374" i="8" s="1"/>
  <c r="E372" i="8"/>
  <c r="F372" i="8" s="1"/>
  <c r="E370" i="8"/>
  <c r="F370" i="8" s="1"/>
  <c r="E368" i="8"/>
  <c r="F368" i="8" s="1"/>
  <c r="E366" i="8"/>
  <c r="F366" i="8" s="1"/>
  <c r="E364" i="8"/>
  <c r="F364" i="8" s="1"/>
  <c r="E362" i="8"/>
  <c r="F362" i="8" s="1"/>
  <c r="E360" i="8"/>
  <c r="F360" i="8" s="1"/>
  <c r="E358" i="8"/>
  <c r="F358" i="8" s="1"/>
  <c r="E356" i="8"/>
  <c r="F356" i="8" s="1"/>
  <c r="E354" i="8"/>
  <c r="F354" i="8" s="1"/>
  <c r="E352" i="8"/>
  <c r="F352" i="8" s="1"/>
  <c r="E350" i="8"/>
  <c r="F350" i="8" s="1"/>
  <c r="E348" i="8"/>
  <c r="F348" i="8" s="1"/>
  <c r="E346" i="8"/>
  <c r="F346" i="8" s="1"/>
  <c r="E344" i="8"/>
  <c r="F344" i="8" s="1"/>
  <c r="E342" i="8"/>
  <c r="F342" i="8" s="1"/>
  <c r="E495" i="8"/>
  <c r="F495" i="8" s="1"/>
  <c r="E493" i="8"/>
  <c r="F493" i="8" s="1"/>
  <c r="E491" i="8"/>
  <c r="F491" i="8" s="1"/>
  <c r="E489" i="8"/>
  <c r="F489" i="8" s="1"/>
  <c r="E487" i="8"/>
  <c r="F487" i="8" s="1"/>
  <c r="E485" i="8"/>
  <c r="F485" i="8" s="1"/>
  <c r="E483" i="8"/>
  <c r="F483" i="8" s="1"/>
  <c r="E481" i="8"/>
  <c r="F481" i="8" s="1"/>
  <c r="E479" i="8"/>
  <c r="F479" i="8" s="1"/>
  <c r="E477" i="8"/>
  <c r="F477" i="8" s="1"/>
  <c r="E475" i="8"/>
  <c r="F475" i="8" s="1"/>
  <c r="E473" i="8"/>
  <c r="F473" i="8" s="1"/>
  <c r="E471" i="8"/>
  <c r="F471" i="8" s="1"/>
  <c r="E469" i="8"/>
  <c r="F469" i="8" s="1"/>
  <c r="E467" i="8"/>
  <c r="F467" i="8" s="1"/>
  <c r="E465" i="8"/>
  <c r="F465" i="8" s="1"/>
  <c r="E463" i="8"/>
  <c r="F463" i="8" s="1"/>
  <c r="E461" i="8"/>
  <c r="F461" i="8" s="1"/>
  <c r="E459" i="8"/>
  <c r="F459" i="8" s="1"/>
  <c r="E457" i="8"/>
  <c r="F457" i="8" s="1"/>
  <c r="E455" i="8"/>
  <c r="F455" i="8" s="1"/>
  <c r="E453" i="8"/>
  <c r="F453" i="8" s="1"/>
  <c r="E451" i="8"/>
  <c r="F451" i="8" s="1"/>
  <c r="E449" i="8"/>
  <c r="F449" i="8" s="1"/>
  <c r="E447" i="8"/>
  <c r="F447" i="8" s="1"/>
  <c r="E445" i="8"/>
  <c r="F445" i="8" s="1"/>
  <c r="E443" i="8"/>
  <c r="F443" i="8" s="1"/>
  <c r="E441" i="8"/>
  <c r="F441" i="8" s="1"/>
  <c r="E439" i="8"/>
  <c r="F439" i="8" s="1"/>
  <c r="E437" i="8"/>
  <c r="F437" i="8" s="1"/>
  <c r="E435" i="8"/>
  <c r="F435" i="8" s="1"/>
  <c r="E433" i="8"/>
  <c r="F433" i="8" s="1"/>
  <c r="E431" i="8"/>
  <c r="F431" i="8" s="1"/>
  <c r="E429" i="8"/>
  <c r="F429" i="8" s="1"/>
  <c r="E427" i="8"/>
  <c r="F427" i="8" s="1"/>
  <c r="E425" i="8"/>
  <c r="F425" i="8" s="1"/>
  <c r="E423" i="8"/>
  <c r="F423" i="8" s="1"/>
  <c r="E421" i="8"/>
  <c r="F421" i="8" s="1"/>
  <c r="E419" i="8"/>
  <c r="F419" i="8" s="1"/>
  <c r="E417" i="8"/>
  <c r="F417" i="8" s="1"/>
  <c r="E415" i="8"/>
  <c r="F415" i="8" s="1"/>
  <c r="E413" i="8"/>
  <c r="F413" i="8" s="1"/>
  <c r="E411" i="8"/>
  <c r="F411" i="8" s="1"/>
  <c r="E409" i="8"/>
  <c r="F409" i="8" s="1"/>
  <c r="E407" i="8"/>
  <c r="F407" i="8" s="1"/>
  <c r="E405" i="8"/>
  <c r="F405" i="8" s="1"/>
  <c r="E403" i="8"/>
  <c r="F403" i="8" s="1"/>
  <c r="E401" i="8"/>
  <c r="F401" i="8" s="1"/>
  <c r="E399" i="8"/>
  <c r="F399" i="8" s="1"/>
  <c r="E397" i="8"/>
  <c r="F397" i="8" s="1"/>
  <c r="E395" i="8"/>
  <c r="F395" i="8" s="1"/>
  <c r="E393" i="8"/>
  <c r="F393" i="8" s="1"/>
  <c r="E391" i="8"/>
  <c r="F391" i="8" s="1"/>
  <c r="E389" i="8"/>
  <c r="F389" i="8" s="1"/>
  <c r="E387" i="8"/>
  <c r="F387" i="8" s="1"/>
  <c r="E385" i="8"/>
  <c r="F385" i="8" s="1"/>
  <c r="E383" i="8"/>
  <c r="F383" i="8" s="1"/>
  <c r="E381" i="8"/>
  <c r="F381" i="8" s="1"/>
  <c r="E379" i="8"/>
  <c r="F379" i="8" s="1"/>
  <c r="E377" i="8"/>
  <c r="F377" i="8" s="1"/>
  <c r="E375" i="8"/>
  <c r="F375" i="8" s="1"/>
  <c r="E373" i="8"/>
  <c r="F373" i="8" s="1"/>
  <c r="E371" i="8"/>
  <c r="F371" i="8" s="1"/>
  <c r="E369" i="8"/>
  <c r="F369" i="8" s="1"/>
  <c r="E367" i="8"/>
  <c r="F367" i="8" s="1"/>
  <c r="E365" i="8"/>
  <c r="F365" i="8" s="1"/>
  <c r="E363" i="8"/>
  <c r="F363" i="8" s="1"/>
  <c r="E361" i="8"/>
  <c r="F361" i="8" s="1"/>
  <c r="E359" i="8"/>
  <c r="F359" i="8" s="1"/>
  <c r="E357" i="8"/>
  <c r="F357" i="8" s="1"/>
  <c r="E355" i="8"/>
  <c r="F355" i="8" s="1"/>
  <c r="E353" i="8"/>
  <c r="F353" i="8" s="1"/>
  <c r="E351" i="8"/>
  <c r="F351" i="8" s="1"/>
  <c r="E349" i="8"/>
  <c r="F349" i="8" s="1"/>
  <c r="E347" i="8"/>
  <c r="F347" i="8" s="1"/>
  <c r="E345" i="8"/>
  <c r="F345" i="8" s="1"/>
  <c r="E343" i="8"/>
  <c r="F343" i="8" s="1"/>
  <c r="G6" i="8"/>
  <c r="H6" i="8" s="1"/>
  <c r="G13" i="8"/>
  <c r="H13" i="8" s="1"/>
  <c r="J320" i="6"/>
  <c r="F361" i="6"/>
  <c r="I373" i="10" s="1"/>
  <c r="F44" i="6"/>
  <c r="J496" i="6"/>
  <c r="H400" i="6"/>
  <c r="N412" i="10" s="1"/>
  <c r="H474" i="6"/>
  <c r="N486" i="10" s="1"/>
  <c r="F188" i="6"/>
  <c r="I200" i="10" s="1"/>
  <c r="E188" i="6"/>
  <c r="H200" i="10" s="1"/>
  <c r="J85" i="6"/>
  <c r="H85" i="6"/>
  <c r="H454" i="6"/>
  <c r="N466" i="10" s="1"/>
  <c r="F287" i="6"/>
  <c r="I299" i="10" s="1"/>
  <c r="E24" i="6"/>
  <c r="H62" i="6"/>
  <c r="H335" i="6"/>
  <c r="N347" i="10" s="1"/>
  <c r="H420" i="6"/>
  <c r="N432" i="10" s="1"/>
  <c r="F7" i="6"/>
  <c r="H176" i="6"/>
  <c r="N188" i="10" s="1"/>
  <c r="C24" i="9"/>
  <c r="C47" i="9" s="1"/>
  <c r="C46" i="9" s="1"/>
  <c r="C9" i="9"/>
  <c r="C10" i="9" s="1"/>
  <c r="H455" i="6"/>
  <c r="N467" i="10" s="1"/>
  <c r="E329" i="6"/>
  <c r="H341" i="10" s="1"/>
  <c r="F240" i="6"/>
  <c r="I252" i="10" s="1"/>
  <c r="E240" i="6"/>
  <c r="H252" i="10" s="1"/>
  <c r="E164" i="6"/>
  <c r="H176" i="10" s="1"/>
  <c r="J488" i="6"/>
  <c r="H488" i="6"/>
  <c r="N500" i="10" s="1"/>
  <c r="F77" i="6"/>
  <c r="E77" i="6"/>
  <c r="F78" i="6"/>
  <c r="E78" i="6"/>
  <c r="E446" i="6"/>
  <c r="H458" i="10" s="1"/>
  <c r="J59" i="6"/>
  <c r="J105" i="6"/>
  <c r="H105" i="6"/>
  <c r="F182" i="6"/>
  <c r="I194" i="10" s="1"/>
  <c r="E182" i="6"/>
  <c r="H194" i="10" s="1"/>
  <c r="E342" i="6"/>
  <c r="H354" i="10" s="1"/>
  <c r="J417" i="6"/>
  <c r="J242" i="6"/>
  <c r="E210" i="6"/>
  <c r="H222" i="10" s="1"/>
  <c r="E498" i="6"/>
  <c r="H510" i="10" s="1"/>
  <c r="F489" i="6" l="1"/>
  <c r="I501" i="10" s="1"/>
  <c r="F85" i="6"/>
  <c r="F107" i="6"/>
  <c r="F497" i="6"/>
  <c r="I509" i="10" s="1"/>
  <c r="E84" i="6"/>
  <c r="E371" i="6"/>
  <c r="H383" i="10" s="1"/>
  <c r="F164" i="6"/>
  <c r="I176" i="10" s="1"/>
  <c r="J297" i="6"/>
  <c r="F57" i="6"/>
  <c r="I69" i="10" s="1"/>
  <c r="J220" i="6"/>
  <c r="G97" i="10"/>
  <c r="H419" i="6"/>
  <c r="N431" i="10" s="1"/>
  <c r="F317" i="6"/>
  <c r="I329" i="10" s="1"/>
  <c r="H417" i="6"/>
  <c r="N429" i="10" s="1"/>
  <c r="H451" i="6"/>
  <c r="N463" i="10" s="1"/>
  <c r="J230" i="6"/>
  <c r="F59" i="6"/>
  <c r="I71" i="10" s="1"/>
  <c r="E424" i="6"/>
  <c r="H436" i="10" s="1"/>
  <c r="H179" i="6"/>
  <c r="N191" i="10" s="1"/>
  <c r="H148" i="6"/>
  <c r="N160" i="10" s="1"/>
  <c r="G71" i="10"/>
  <c r="H226" i="6"/>
  <c r="N238" i="10" s="1"/>
  <c r="J253" i="6"/>
  <c r="J329" i="6"/>
  <c r="E297" i="6"/>
  <c r="H309" i="10" s="1"/>
  <c r="H209" i="6"/>
  <c r="N221" i="10" s="1"/>
  <c r="F424" i="6"/>
  <c r="F148" i="6"/>
  <c r="I160" i="10" s="1"/>
  <c r="J506" i="6"/>
  <c r="F67" i="6"/>
  <c r="H186" i="6"/>
  <c r="N198" i="10" s="1"/>
  <c r="H316" i="6"/>
  <c r="N328" i="10" s="1"/>
  <c r="J466" i="6"/>
  <c r="F353" i="6"/>
  <c r="E59" i="6"/>
  <c r="H71" i="10" s="1"/>
  <c r="J203" i="6"/>
  <c r="F425" i="6"/>
  <c r="I437" i="10" s="1"/>
  <c r="J335" i="6"/>
  <c r="F210" i="6"/>
  <c r="I222" i="10" s="1"/>
  <c r="J424" i="6"/>
  <c r="E112" i="6"/>
  <c r="H124" i="10" s="1"/>
  <c r="F335" i="6"/>
  <c r="I347" i="10" s="1"/>
  <c r="J494" i="6"/>
  <c r="J42" i="6"/>
  <c r="F242" i="6"/>
  <c r="I254" i="10" s="1"/>
  <c r="E283" i="6"/>
  <c r="H295" i="10" s="1"/>
  <c r="H26" i="6"/>
  <c r="N38" i="10" s="1"/>
  <c r="E293" i="6"/>
  <c r="H305" i="10" s="1"/>
  <c r="H299" i="6"/>
  <c r="N311" i="10" s="1"/>
  <c r="E315" i="6"/>
  <c r="H327" i="10" s="1"/>
  <c r="G295" i="10"/>
  <c r="E383" i="6"/>
  <c r="H395" i="10" s="1"/>
  <c r="H498" i="6"/>
  <c r="N510" i="10" s="1"/>
  <c r="H446" i="6"/>
  <c r="N458" i="10" s="1"/>
  <c r="H283" i="6"/>
  <c r="N295" i="10" s="1"/>
  <c r="F383" i="6"/>
  <c r="E261" i="6"/>
  <c r="H273" i="10" s="1"/>
  <c r="E287" i="6"/>
  <c r="H299" i="10" s="1"/>
  <c r="F293" i="6"/>
  <c r="I305" i="10" s="1"/>
  <c r="H320" i="6"/>
  <c r="N332" i="10" s="1"/>
  <c r="H397" i="6"/>
  <c r="N409" i="10" s="1"/>
  <c r="E148" i="6"/>
  <c r="H160" i="10" s="1"/>
  <c r="J315" i="6"/>
  <c r="J117" i="6"/>
  <c r="F498" i="6"/>
  <c r="I510" i="10" s="1"/>
  <c r="J210" i="6"/>
  <c r="H242" i="6"/>
  <c r="N254" i="10" s="1"/>
  <c r="E417" i="6"/>
  <c r="H429" i="10" s="1"/>
  <c r="J342" i="6"/>
  <c r="J182" i="6"/>
  <c r="E105" i="6"/>
  <c r="H117" i="10" s="1"/>
  <c r="F446" i="6"/>
  <c r="I458" i="10" s="1"/>
  <c r="J78" i="6"/>
  <c r="J77" i="6"/>
  <c r="F283" i="6"/>
  <c r="F488" i="6"/>
  <c r="I500" i="10" s="1"/>
  <c r="J164" i="6"/>
  <c r="J482" i="6"/>
  <c r="J240" i="6"/>
  <c r="J112" i="6"/>
  <c r="F329" i="6"/>
  <c r="I341" i="10" s="1"/>
  <c r="H383" i="6"/>
  <c r="N395" i="10" s="1"/>
  <c r="F455" i="6"/>
  <c r="I467" i="10" s="1"/>
  <c r="G38" i="10"/>
  <c r="H194" i="6"/>
  <c r="N206" i="10" s="1"/>
  <c r="F176" i="6"/>
  <c r="I188" i="10" s="1"/>
  <c r="F451" i="6"/>
  <c r="I463" i="10" s="1"/>
  <c r="H7" i="6"/>
  <c r="G56" i="10"/>
  <c r="F420" i="6"/>
  <c r="I432" i="10" s="1"/>
  <c r="F62" i="6"/>
  <c r="I74" i="10" s="1"/>
  <c r="F24" i="6"/>
  <c r="I36" i="10" s="1"/>
  <c r="J287" i="6"/>
  <c r="F6" i="6"/>
  <c r="G6" i="6" s="1"/>
  <c r="J293" i="6"/>
  <c r="J188" i="6"/>
  <c r="J474" i="6"/>
  <c r="F297" i="6"/>
  <c r="I309" i="10" s="1"/>
  <c r="F400" i="6"/>
  <c r="I412" i="10" s="1"/>
  <c r="E496" i="6"/>
  <c r="H508" i="10" s="1"/>
  <c r="E44" i="6"/>
  <c r="H56" i="10" s="1"/>
  <c r="E361" i="6"/>
  <c r="H373" i="10" s="1"/>
  <c r="E320" i="6"/>
  <c r="H332" i="10" s="1"/>
  <c r="E246" i="6"/>
  <c r="H258" i="10" s="1"/>
  <c r="H509" i="6"/>
  <c r="N521" i="10" s="1"/>
  <c r="E492" i="6"/>
  <c r="H504" i="10" s="1"/>
  <c r="J34" i="6"/>
  <c r="E57" i="6"/>
  <c r="G74" i="10"/>
  <c r="G46" i="10"/>
  <c r="G305" i="10"/>
  <c r="F342" i="6"/>
  <c r="I354" i="10" s="1"/>
  <c r="H49" i="6"/>
  <c r="N61" i="10" s="1"/>
  <c r="F482" i="6"/>
  <c r="I494" i="10" s="1"/>
  <c r="F112" i="6"/>
  <c r="I124" i="10" s="1"/>
  <c r="F194" i="6"/>
  <c r="I206" i="10" s="1"/>
  <c r="E176" i="6"/>
  <c r="H188" i="10" s="1"/>
  <c r="E353" i="6"/>
  <c r="H365" i="10" s="1"/>
  <c r="E451" i="6"/>
  <c r="H463" i="10" s="1"/>
  <c r="E26" i="6"/>
  <c r="J420" i="6"/>
  <c r="E62" i="6"/>
  <c r="H74" i="10" s="1"/>
  <c r="H24" i="6"/>
  <c r="N36" i="10" s="1"/>
  <c r="H6" i="6"/>
  <c r="F474" i="6"/>
  <c r="I486" i="10" s="1"/>
  <c r="J400" i="6"/>
  <c r="F496" i="6"/>
  <c r="I508" i="10" s="1"/>
  <c r="H44" i="6"/>
  <c r="N56" i="10" s="1"/>
  <c r="H361" i="6"/>
  <c r="N373" i="10" s="1"/>
  <c r="J246" i="6"/>
  <c r="J509" i="6"/>
  <c r="F492" i="6"/>
  <c r="I504" i="10" s="1"/>
  <c r="F34" i="6"/>
  <c r="I46" i="10" s="1"/>
  <c r="H57" i="6"/>
  <c r="N69" i="10" s="1"/>
  <c r="E494" i="6"/>
  <c r="H506" i="10" s="1"/>
  <c r="H440" i="6"/>
  <c r="N452" i="10" s="1"/>
  <c r="E189" i="6"/>
  <c r="H201" i="10" s="1"/>
  <c r="E42" i="6"/>
  <c r="H54" i="10" s="1"/>
  <c r="G395" i="10"/>
  <c r="G365" i="10"/>
  <c r="J498" i="6"/>
  <c r="H210" i="6"/>
  <c r="N222" i="10" s="1"/>
  <c r="E242" i="6"/>
  <c r="H254" i="10" s="1"/>
  <c r="F417" i="6"/>
  <c r="I429" i="10" s="1"/>
  <c r="H342" i="6"/>
  <c r="N354" i="10" s="1"/>
  <c r="H182" i="6"/>
  <c r="N194" i="10" s="1"/>
  <c r="F105" i="6"/>
  <c r="J446" i="6"/>
  <c r="H78" i="6"/>
  <c r="N90" i="10" s="1"/>
  <c r="H77" i="6"/>
  <c r="N89" i="10" s="1"/>
  <c r="E488" i="6"/>
  <c r="H500" i="10" s="1"/>
  <c r="H164" i="6"/>
  <c r="N176" i="10" s="1"/>
  <c r="E482" i="6"/>
  <c r="H494" i="10" s="1"/>
  <c r="H240" i="6"/>
  <c r="N252" i="10" s="1"/>
  <c r="H329" i="6"/>
  <c r="N341" i="10" s="1"/>
  <c r="J455" i="6"/>
  <c r="E194" i="6"/>
  <c r="H206" i="10" s="1"/>
  <c r="J176" i="6"/>
  <c r="H353" i="6"/>
  <c r="N365" i="10" s="1"/>
  <c r="J451" i="6"/>
  <c r="F26" i="6"/>
  <c r="I38" i="10" s="1"/>
  <c r="E420" i="6"/>
  <c r="H432" i="10" s="1"/>
  <c r="J24" i="6"/>
  <c r="H287" i="6"/>
  <c r="N299" i="10" s="1"/>
  <c r="H188" i="6"/>
  <c r="N200" i="10" s="1"/>
  <c r="E474" i="6"/>
  <c r="H486" i="10" s="1"/>
  <c r="H297" i="6"/>
  <c r="N309" i="10" s="1"/>
  <c r="E400" i="6"/>
  <c r="H412" i="10" s="1"/>
  <c r="H496" i="6"/>
  <c r="N508" i="10" s="1"/>
  <c r="G54" i="10"/>
  <c r="J361" i="6"/>
  <c r="F320" i="6"/>
  <c r="I332" i="10" s="1"/>
  <c r="G69" i="10"/>
  <c r="H492" i="6"/>
  <c r="N504" i="10" s="1"/>
  <c r="H34" i="6"/>
  <c r="N46" i="10" s="1"/>
  <c r="E185" i="6"/>
  <c r="H197" i="10" s="1"/>
  <c r="F494" i="6"/>
  <c r="I506" i="10" s="1"/>
  <c r="F440" i="6"/>
  <c r="I452" i="10" s="1"/>
  <c r="F189" i="6"/>
  <c r="I201" i="10" s="1"/>
  <c r="F42" i="6"/>
  <c r="H117" i="6"/>
  <c r="N129" i="10" s="1"/>
  <c r="H482" i="6"/>
  <c r="N494" i="10" s="1"/>
  <c r="E455" i="6"/>
  <c r="H467" i="10" s="1"/>
  <c r="J194" i="6"/>
  <c r="H246" i="6"/>
  <c r="N258" i="10" s="1"/>
  <c r="E509" i="6"/>
  <c r="H521" i="10" s="1"/>
  <c r="H494" i="6"/>
  <c r="N506" i="10" s="1"/>
  <c r="J440" i="6"/>
  <c r="J189" i="6"/>
  <c r="H130" i="6"/>
  <c r="N142" i="10" s="1"/>
  <c r="G113" i="10"/>
  <c r="J92" i="6"/>
  <c r="J32" i="6"/>
  <c r="H204" i="6"/>
  <c r="N216" i="10" s="1"/>
  <c r="J257" i="6"/>
  <c r="J155" i="6"/>
  <c r="H22" i="6"/>
  <c r="N34" i="10" s="1"/>
  <c r="J263" i="6"/>
  <c r="E434" i="6"/>
  <c r="H446" i="10" s="1"/>
  <c r="J22" i="6"/>
  <c r="H349" i="6"/>
  <c r="N361" i="10" s="1"/>
  <c r="J104" i="6"/>
  <c r="F443" i="6"/>
  <c r="I455" i="10" s="1"/>
  <c r="H80" i="6"/>
  <c r="N92" i="10" s="1"/>
  <c r="F257" i="6"/>
  <c r="I269" i="10" s="1"/>
  <c r="J169" i="6"/>
  <c r="J377" i="6"/>
  <c r="F380" i="6"/>
  <c r="I392" i="10" s="1"/>
  <c r="H319" i="6"/>
  <c r="N331" i="10" s="1"/>
  <c r="F172" i="6"/>
  <c r="I184" i="10" s="1"/>
  <c r="H257" i="6"/>
  <c r="N269" i="10" s="1"/>
  <c r="F352" i="6"/>
  <c r="I364" i="10" s="1"/>
  <c r="F338" i="6"/>
  <c r="I350" i="10" s="1"/>
  <c r="F384" i="6"/>
  <c r="I396" i="10" s="1"/>
  <c r="H159" i="6"/>
  <c r="N171" i="10" s="1"/>
  <c r="H128" i="6"/>
  <c r="N140" i="10" s="1"/>
  <c r="J128" i="6"/>
  <c r="J323" i="6"/>
  <c r="F415" i="6"/>
  <c r="I427" i="10" s="1"/>
  <c r="E25" i="6"/>
  <c r="I25" i="6" s="1"/>
  <c r="G25" i="6" s="1"/>
  <c r="E257" i="6"/>
  <c r="H269" i="10" s="1"/>
  <c r="E67" i="6"/>
  <c r="H79" i="10" s="1"/>
  <c r="H67" i="6"/>
  <c r="N79" i="10" s="1"/>
  <c r="J143" i="6"/>
  <c r="J67" i="6"/>
  <c r="F56" i="6"/>
  <c r="H56" i="6"/>
  <c r="N68" i="10" s="1"/>
  <c r="H205" i="6"/>
  <c r="N217" i="10" s="1"/>
  <c r="E205" i="6"/>
  <c r="H217" i="10" s="1"/>
  <c r="H247" i="6"/>
  <c r="N259" i="10" s="1"/>
  <c r="F247" i="6"/>
  <c r="I259" i="10" s="1"/>
  <c r="G50" i="10"/>
  <c r="J38" i="6"/>
  <c r="F20" i="6"/>
  <c r="I32" i="10" s="1"/>
  <c r="E20" i="6"/>
  <c r="H32" i="10" s="1"/>
  <c r="F365" i="6"/>
  <c r="I377" i="10" s="1"/>
  <c r="H365" i="6"/>
  <c r="N377" i="10" s="1"/>
  <c r="H107" i="6"/>
  <c r="N119" i="10" s="1"/>
  <c r="J107" i="6"/>
  <c r="E107" i="6"/>
  <c r="H119" i="10" s="1"/>
  <c r="G223" i="10"/>
  <c r="J211" i="6"/>
  <c r="H211" i="6"/>
  <c r="N223" i="10" s="1"/>
  <c r="G232" i="10"/>
  <c r="E220" i="6"/>
  <c r="H232" i="10" s="1"/>
  <c r="F220" i="6"/>
  <c r="I232" i="10" s="1"/>
  <c r="G328" i="10"/>
  <c r="E316" i="6"/>
  <c r="H328" i="10" s="1"/>
  <c r="F316" i="6"/>
  <c r="I328" i="10" s="1"/>
  <c r="G397" i="10"/>
  <c r="H385" i="6"/>
  <c r="N397" i="10" s="1"/>
  <c r="J385" i="6"/>
  <c r="E385" i="6"/>
  <c r="H397" i="10" s="1"/>
  <c r="G489" i="10"/>
  <c r="E477" i="6"/>
  <c r="H489" i="10" s="1"/>
  <c r="F477" i="6"/>
  <c r="I489" i="10" s="1"/>
  <c r="H12" i="6"/>
  <c r="F12" i="6"/>
  <c r="G12" i="6" s="1"/>
  <c r="G265" i="10"/>
  <c r="H253" i="6"/>
  <c r="N265" i="10" s="1"/>
  <c r="F253" i="6"/>
  <c r="I253" i="6" s="1"/>
  <c r="G253" i="6" s="1"/>
  <c r="J265" i="10" s="1"/>
  <c r="G170" i="10"/>
  <c r="E158" i="6"/>
  <c r="H170" i="10" s="1"/>
  <c r="F158" i="6"/>
  <c r="I170" i="10" s="1"/>
  <c r="J158" i="6"/>
  <c r="G126" i="10"/>
  <c r="E114" i="6"/>
  <c r="H126" i="10" s="1"/>
  <c r="F114" i="6"/>
  <c r="I126" i="10" s="1"/>
  <c r="J114" i="6"/>
  <c r="H114" i="6"/>
  <c r="N126" i="10" s="1"/>
  <c r="G172" i="10"/>
  <c r="F160" i="6"/>
  <c r="I172" i="10" s="1"/>
  <c r="J160" i="6"/>
  <c r="H160" i="6"/>
  <c r="N172" i="10" s="1"/>
  <c r="G318" i="10"/>
  <c r="E306" i="6"/>
  <c r="H318" i="10" s="1"/>
  <c r="F306" i="6"/>
  <c r="I318" i="10" s="1"/>
  <c r="J306" i="6"/>
  <c r="H306" i="6"/>
  <c r="N318" i="10" s="1"/>
  <c r="G453" i="10"/>
  <c r="E441" i="6"/>
  <c r="H453" i="10" s="1"/>
  <c r="F441" i="6"/>
  <c r="I453" i="10" s="1"/>
  <c r="J441" i="6"/>
  <c r="F88" i="6"/>
  <c r="I100" i="10" s="1"/>
  <c r="G100" i="10"/>
  <c r="H88" i="6"/>
  <c r="N100" i="10" s="1"/>
  <c r="E88" i="6"/>
  <c r="H100" i="10" s="1"/>
  <c r="G130" i="10"/>
  <c r="E118" i="6"/>
  <c r="H130" i="10" s="1"/>
  <c r="F118" i="6"/>
  <c r="I130" i="10" s="1"/>
  <c r="J118" i="6"/>
  <c r="H118" i="6"/>
  <c r="N130" i="10" s="1"/>
  <c r="G291" i="10"/>
  <c r="E279" i="6"/>
  <c r="H291" i="10" s="1"/>
  <c r="J279" i="6"/>
  <c r="H279" i="6"/>
  <c r="N291" i="10" s="1"/>
  <c r="G128" i="10"/>
  <c r="J116" i="6"/>
  <c r="H116" i="6"/>
  <c r="N128" i="10" s="1"/>
  <c r="E116" i="6"/>
  <c r="H128" i="10" s="1"/>
  <c r="G356" i="10"/>
  <c r="H344" i="6"/>
  <c r="N356" i="10" s="1"/>
  <c r="F344" i="6"/>
  <c r="I356" i="10" s="1"/>
  <c r="E344" i="6"/>
  <c r="H356" i="10" s="1"/>
  <c r="G509" i="10"/>
  <c r="E497" i="6"/>
  <c r="H509" i="10" s="1"/>
  <c r="H497" i="6"/>
  <c r="N509" i="10" s="1"/>
  <c r="G408" i="10"/>
  <c r="F396" i="6"/>
  <c r="I408" i="10" s="1"/>
  <c r="E396" i="6"/>
  <c r="H408" i="10" s="1"/>
  <c r="J396" i="6"/>
  <c r="G114" i="10"/>
  <c r="J102" i="6"/>
  <c r="H102" i="6"/>
  <c r="N114" i="10" s="1"/>
  <c r="F102" i="6"/>
  <c r="I114" i="10" s="1"/>
  <c r="J79" i="6"/>
  <c r="H79" i="6"/>
  <c r="N91" i="10" s="1"/>
  <c r="E79" i="6"/>
  <c r="H91" i="10" s="1"/>
  <c r="G91" i="10"/>
  <c r="G111" i="10"/>
  <c r="E99" i="6"/>
  <c r="F99" i="6"/>
  <c r="I111" i="10" s="1"/>
  <c r="H99" i="6"/>
  <c r="N111" i="10" s="1"/>
  <c r="G277" i="10"/>
  <c r="F265" i="6"/>
  <c r="I277" i="10" s="1"/>
  <c r="H265" i="6"/>
  <c r="N277" i="10" s="1"/>
  <c r="E265" i="6"/>
  <c r="H277" i="10" s="1"/>
  <c r="F9" i="6"/>
  <c r="G9" i="6" s="1"/>
  <c r="H9" i="6"/>
  <c r="G435" i="10"/>
  <c r="J423" i="6"/>
  <c r="H423" i="6"/>
  <c r="N435" i="10" s="1"/>
  <c r="E423" i="6"/>
  <c r="H435" i="10" s="1"/>
  <c r="G96" i="10"/>
  <c r="F84" i="6"/>
  <c r="I96" i="10" s="1"/>
  <c r="J84" i="6"/>
  <c r="H27" i="6"/>
  <c r="N39" i="10" s="1"/>
  <c r="G39" i="10"/>
  <c r="E27" i="6"/>
  <c r="I27" i="6" s="1"/>
  <c r="G27" i="6" s="1"/>
  <c r="J27" i="6"/>
  <c r="G524" i="10"/>
  <c r="H512" i="6"/>
  <c r="N524" i="10" s="1"/>
  <c r="J512" i="6"/>
  <c r="F512" i="6"/>
  <c r="I524" i="10" s="1"/>
  <c r="G274" i="10"/>
  <c r="J262" i="6"/>
  <c r="H262" i="6"/>
  <c r="N274" i="10" s="1"/>
  <c r="F262" i="6"/>
  <c r="I274" i="10" s="1"/>
  <c r="G431" i="10"/>
  <c r="J419" i="6"/>
  <c r="E419" i="6"/>
  <c r="H431" i="10" s="1"/>
  <c r="G191" i="10"/>
  <c r="J179" i="6"/>
  <c r="F179" i="6"/>
  <c r="I191" i="10" s="1"/>
  <c r="G329" i="10"/>
  <c r="J317" i="6"/>
  <c r="H317" i="6"/>
  <c r="N329" i="10" s="1"/>
  <c r="E5" i="6"/>
  <c r="F5" i="6"/>
  <c r="H5" i="6"/>
  <c r="H109" i="6"/>
  <c r="N121" i="10" s="1"/>
  <c r="E109" i="6"/>
  <c r="G121" i="10"/>
  <c r="F109" i="6"/>
  <c r="I121" i="10" s="1"/>
  <c r="G221" i="10"/>
  <c r="E209" i="6"/>
  <c r="H221" i="10" s="1"/>
  <c r="F209" i="6"/>
  <c r="I221" i="10" s="1"/>
  <c r="G516" i="10"/>
  <c r="J504" i="6"/>
  <c r="F504" i="6"/>
  <c r="I516" i="10" s="1"/>
  <c r="H504" i="6"/>
  <c r="N516" i="10" s="1"/>
  <c r="G487" i="10"/>
  <c r="J475" i="6"/>
  <c r="F475" i="6"/>
  <c r="I487" i="10" s="1"/>
  <c r="H475" i="6"/>
  <c r="N487" i="10" s="1"/>
  <c r="G209" i="10"/>
  <c r="E197" i="6"/>
  <c r="H209" i="10" s="1"/>
  <c r="F197" i="6"/>
  <c r="I209" i="10" s="1"/>
  <c r="H197" i="6"/>
  <c r="N209" i="10" s="1"/>
  <c r="G359" i="10"/>
  <c r="H347" i="6"/>
  <c r="N359" i="10" s="1"/>
  <c r="E347" i="6"/>
  <c r="H359" i="10" s="1"/>
  <c r="F347" i="6"/>
  <c r="I359" i="10" s="1"/>
  <c r="G476" i="10"/>
  <c r="E464" i="6"/>
  <c r="H476" i="10" s="1"/>
  <c r="H464" i="6"/>
  <c r="N476" i="10" s="1"/>
  <c r="F464" i="6"/>
  <c r="I476" i="10" s="1"/>
  <c r="G134" i="10"/>
  <c r="E122" i="6"/>
  <c r="H134" i="10" s="1"/>
  <c r="J122" i="6"/>
  <c r="H122" i="6"/>
  <c r="N134" i="10" s="1"/>
  <c r="G204" i="10"/>
  <c r="J192" i="6"/>
  <c r="H192" i="6"/>
  <c r="N204" i="10" s="1"/>
  <c r="E192" i="6"/>
  <c r="H204" i="10" s="1"/>
  <c r="G478" i="10"/>
  <c r="E466" i="6"/>
  <c r="H478" i="10" s="1"/>
  <c r="H466" i="6"/>
  <c r="N478" i="10" s="1"/>
  <c r="G173" i="10"/>
  <c r="J161" i="6"/>
  <c r="H161" i="6"/>
  <c r="N173" i="10" s="1"/>
  <c r="F161" i="6"/>
  <c r="I173" i="10" s="1"/>
  <c r="G518" i="10"/>
  <c r="H506" i="6"/>
  <c r="N518" i="10" s="1"/>
  <c r="F506" i="6"/>
  <c r="I518" i="10" s="1"/>
  <c r="G383" i="10"/>
  <c r="H371" i="6"/>
  <c r="N383" i="10" s="1"/>
  <c r="F371" i="6"/>
  <c r="I383" i="10" s="1"/>
  <c r="E218" i="6"/>
  <c r="H230" i="10" s="1"/>
  <c r="F218" i="6"/>
  <c r="I230" i="10" s="1"/>
  <c r="J218" i="6"/>
  <c r="F37" i="6"/>
  <c r="I49" i="10" s="1"/>
  <c r="H37" i="6"/>
  <c r="N49" i="10" s="1"/>
  <c r="F123" i="6"/>
  <c r="I135" i="10" s="1"/>
  <c r="E123" i="6"/>
  <c r="H135" i="10" s="1"/>
  <c r="G135" i="10"/>
  <c r="H123" i="6"/>
  <c r="N135" i="10" s="1"/>
  <c r="J123" i="6"/>
  <c r="F33" i="6"/>
  <c r="I45" i="10" s="1"/>
  <c r="E33" i="6"/>
  <c r="H45" i="10" s="1"/>
  <c r="G45" i="10"/>
  <c r="G349" i="10"/>
  <c r="E337" i="6"/>
  <c r="H349" i="10" s="1"/>
  <c r="F337" i="6"/>
  <c r="I349" i="10" s="1"/>
  <c r="H337" i="6"/>
  <c r="N349" i="10" s="1"/>
  <c r="G307" i="10"/>
  <c r="E295" i="6"/>
  <c r="H307" i="10" s="1"/>
  <c r="F295" i="6"/>
  <c r="I307" i="10" s="1"/>
  <c r="J295" i="6"/>
  <c r="F334" i="6"/>
  <c r="I346" i="10" s="1"/>
  <c r="E334" i="6"/>
  <c r="H346" i="10" s="1"/>
  <c r="G389" i="10"/>
  <c r="H377" i="6"/>
  <c r="N389" i="10" s="1"/>
  <c r="E377" i="6"/>
  <c r="H389" i="10" s="1"/>
  <c r="G422" i="10"/>
  <c r="H410" i="6"/>
  <c r="N422" i="10" s="1"/>
  <c r="F410" i="6"/>
  <c r="I422" i="10" s="1"/>
  <c r="J410" i="6"/>
  <c r="G237" i="10"/>
  <c r="H225" i="6"/>
  <c r="N237" i="10" s="1"/>
  <c r="F225" i="6"/>
  <c r="I237" i="10" s="1"/>
  <c r="J225" i="6"/>
  <c r="E141" i="6"/>
  <c r="H153" i="10" s="1"/>
  <c r="J141" i="6"/>
  <c r="G287" i="10"/>
  <c r="H275" i="6"/>
  <c r="N287" i="10" s="1"/>
  <c r="F275" i="6"/>
  <c r="I287" i="10" s="1"/>
  <c r="J326" i="6"/>
  <c r="E326" i="6"/>
  <c r="H338" i="10" s="1"/>
  <c r="J463" i="6"/>
  <c r="E463" i="6"/>
  <c r="H475" i="10" s="1"/>
  <c r="F463" i="6"/>
  <c r="I475" i="10" s="1"/>
  <c r="H463" i="6"/>
  <c r="N475" i="10" s="1"/>
  <c r="G376" i="10"/>
  <c r="E364" i="6"/>
  <c r="H376" i="10" s="1"/>
  <c r="J364" i="6"/>
  <c r="F364" i="6"/>
  <c r="I376" i="10" s="1"/>
  <c r="H364" i="6"/>
  <c r="N376" i="10" s="1"/>
  <c r="F46" i="6"/>
  <c r="G58" i="10"/>
  <c r="H46" i="6"/>
  <c r="N58" i="10" s="1"/>
  <c r="E46" i="6"/>
  <c r="H58" i="10" s="1"/>
  <c r="G174" i="10"/>
  <c r="H162" i="6"/>
  <c r="N174" i="10" s="1"/>
  <c r="F162" i="6"/>
  <c r="I174" i="10" s="1"/>
  <c r="G271" i="10"/>
  <c r="H259" i="6"/>
  <c r="N271" i="10" s="1"/>
  <c r="E259" i="6"/>
  <c r="H271" i="10" s="1"/>
  <c r="J259" i="6"/>
  <c r="G158" i="10"/>
  <c r="H146" i="6"/>
  <c r="N158" i="10" s="1"/>
  <c r="E146" i="6"/>
  <c r="H158" i="10" s="1"/>
  <c r="G413" i="10"/>
  <c r="H401" i="6"/>
  <c r="N413" i="10" s="1"/>
  <c r="F401" i="6"/>
  <c r="I413" i="10" s="1"/>
  <c r="J401" i="6"/>
  <c r="H273" i="6"/>
  <c r="N285" i="10" s="1"/>
  <c r="F273" i="6"/>
  <c r="I285" i="10" s="1"/>
  <c r="G285" i="10"/>
  <c r="E273" i="6"/>
  <c r="H285" i="10" s="1"/>
  <c r="G522" i="10"/>
  <c r="E510" i="6"/>
  <c r="H522" i="10" s="1"/>
  <c r="F510" i="6"/>
  <c r="I522" i="10" s="1"/>
  <c r="J510" i="6"/>
  <c r="J163" i="6"/>
  <c r="E163" i="6"/>
  <c r="H175" i="10" s="1"/>
  <c r="G460" i="10"/>
  <c r="F448" i="6"/>
  <c r="I460" i="10" s="1"/>
  <c r="E448" i="6"/>
  <c r="H460" i="10" s="1"/>
  <c r="H448" i="6"/>
  <c r="N460" i="10" s="1"/>
  <c r="G240" i="10"/>
  <c r="E228" i="6"/>
  <c r="H240" i="10" s="1"/>
  <c r="H228" i="6"/>
  <c r="N240" i="10" s="1"/>
  <c r="G392" i="10"/>
  <c r="E380" i="6"/>
  <c r="H392" i="10" s="1"/>
  <c r="H380" i="6"/>
  <c r="N392" i="10" s="1"/>
  <c r="G270" i="10"/>
  <c r="F258" i="6"/>
  <c r="I270" i="10" s="1"/>
  <c r="J258" i="6"/>
  <c r="G473" i="10"/>
  <c r="E461" i="6"/>
  <c r="H473" i="10" s="1"/>
  <c r="F461" i="6"/>
  <c r="I473" i="10" s="1"/>
  <c r="J461" i="6"/>
  <c r="H461" i="6"/>
  <c r="N473" i="10" s="1"/>
  <c r="G488" i="10"/>
  <c r="H476" i="6"/>
  <c r="N488" i="10" s="1"/>
  <c r="E476" i="6"/>
  <c r="H488" i="10" s="1"/>
  <c r="F153" i="6"/>
  <c r="I165" i="10" s="1"/>
  <c r="J153" i="6"/>
  <c r="E153" i="6"/>
  <c r="H165" i="10" s="1"/>
  <c r="G149" i="10"/>
  <c r="J137" i="6"/>
  <c r="H137" i="6"/>
  <c r="N149" i="10" s="1"/>
  <c r="F137" i="6"/>
  <c r="I149" i="10" s="1"/>
  <c r="G468" i="10"/>
  <c r="H456" i="6"/>
  <c r="N468" i="10" s="1"/>
  <c r="F456" i="6"/>
  <c r="I468" i="10" s="1"/>
  <c r="E456" i="6"/>
  <c r="H468" i="10" s="1"/>
  <c r="G337" i="10"/>
  <c r="E325" i="6"/>
  <c r="H337" i="10" s="1"/>
  <c r="J325" i="6"/>
  <c r="F325" i="6"/>
  <c r="I337" i="10" s="1"/>
  <c r="H325" i="6"/>
  <c r="N337" i="10" s="1"/>
  <c r="H93" i="6"/>
  <c r="N105" i="10" s="1"/>
  <c r="F93" i="6"/>
  <c r="I105" i="10" s="1"/>
  <c r="J93" i="6"/>
  <c r="G313" i="10"/>
  <c r="J301" i="6"/>
  <c r="H301" i="6"/>
  <c r="N313" i="10" s="1"/>
  <c r="F301" i="6"/>
  <c r="I313" i="10" s="1"/>
  <c r="G470" i="10"/>
  <c r="F458" i="6"/>
  <c r="I470" i="10" s="1"/>
  <c r="G256" i="10"/>
  <c r="F244" i="6"/>
  <c r="I256" i="10" s="1"/>
  <c r="G169" i="10"/>
  <c r="E157" i="6"/>
  <c r="H169" i="10" s="1"/>
  <c r="G424" i="10"/>
  <c r="F412" i="6"/>
  <c r="I424" i="10" s="1"/>
  <c r="G186" i="10"/>
  <c r="H174" i="6"/>
  <c r="N186" i="10" s="1"/>
  <c r="G220" i="10"/>
  <c r="F208" i="6"/>
  <c r="I220" i="10" s="1"/>
  <c r="E72" i="6"/>
  <c r="H84" i="10" s="1"/>
  <c r="H72" i="6"/>
  <c r="N84" i="10" s="1"/>
  <c r="G369" i="10"/>
  <c r="H357" i="6"/>
  <c r="N369" i="10" s="1"/>
  <c r="G469" i="10"/>
  <c r="J457" i="6"/>
  <c r="F11" i="6"/>
  <c r="E11" i="6"/>
  <c r="G151" i="10"/>
  <c r="E139" i="6"/>
  <c r="H151" i="10" s="1"/>
  <c r="G363" i="10"/>
  <c r="F351" i="6"/>
  <c r="I363" i="10" s="1"/>
  <c r="G144" i="10"/>
  <c r="J132" i="6"/>
  <c r="G239" i="10"/>
  <c r="E227" i="6"/>
  <c r="H239" i="10" s="1"/>
  <c r="H193" i="6"/>
  <c r="N205" i="10" s="1"/>
  <c r="F193" i="6"/>
  <c r="I205" i="10" s="1"/>
  <c r="F66" i="6"/>
  <c r="E66" i="6"/>
  <c r="H78" i="10" s="1"/>
  <c r="F513" i="6"/>
  <c r="I525" i="10" s="1"/>
  <c r="E513" i="6"/>
  <c r="H525" i="10" s="1"/>
  <c r="G450" i="10"/>
  <c r="E438" i="6"/>
  <c r="H450" i="10" s="1"/>
  <c r="G247" i="10"/>
  <c r="H235" i="6"/>
  <c r="N247" i="10" s="1"/>
  <c r="F473" i="6"/>
  <c r="I485" i="10" s="1"/>
  <c r="G485" i="10"/>
  <c r="G203" i="10"/>
  <c r="F191" i="6"/>
  <c r="I203" i="10" s="1"/>
  <c r="E223" i="6"/>
  <c r="H235" i="10" s="1"/>
  <c r="G235" i="10"/>
  <c r="G187" i="10"/>
  <c r="E175" i="6"/>
  <c r="H187" i="10" s="1"/>
  <c r="G143" i="10"/>
  <c r="F131" i="6"/>
  <c r="I143" i="10" s="1"/>
  <c r="G293" i="10"/>
  <c r="H281" i="6"/>
  <c r="N293" i="10" s="1"/>
  <c r="G224" i="10"/>
  <c r="E212" i="6"/>
  <c r="H224" i="10" s="1"/>
  <c r="G132" i="10"/>
  <c r="F120" i="6"/>
  <c r="I132" i="10" s="1"/>
  <c r="G141" i="10"/>
  <c r="J129" i="6"/>
  <c r="H443" i="6"/>
  <c r="N455" i="10" s="1"/>
  <c r="J443" i="6"/>
  <c r="E443" i="6"/>
  <c r="H455" i="10" s="1"/>
  <c r="G352" i="10"/>
  <c r="J340" i="6"/>
  <c r="H340" i="6"/>
  <c r="N352" i="10" s="1"/>
  <c r="E340" i="6"/>
  <c r="H352" i="10" s="1"/>
  <c r="G400" i="10"/>
  <c r="H388" i="6"/>
  <c r="N400" i="10" s="1"/>
  <c r="J388" i="6"/>
  <c r="F388" i="6"/>
  <c r="I400" i="10" s="1"/>
  <c r="G331" i="10"/>
  <c r="E319" i="6"/>
  <c r="H331" i="10" s="1"/>
  <c r="F319" i="6"/>
  <c r="I331" i="10" s="1"/>
  <c r="G216" i="10"/>
  <c r="E204" i="6"/>
  <c r="H216" i="10" s="1"/>
  <c r="F204" i="6"/>
  <c r="I216" i="10" s="1"/>
  <c r="H47" i="6"/>
  <c r="N59" i="10" s="1"/>
  <c r="E47" i="6"/>
  <c r="I47" i="6" s="1"/>
  <c r="G47" i="6" s="1"/>
  <c r="J47" i="6"/>
  <c r="G59" i="10"/>
  <c r="F453" i="6"/>
  <c r="I465" i="10" s="1"/>
  <c r="E453" i="6"/>
  <c r="H465" i="10" s="1"/>
  <c r="G465" i="10"/>
  <c r="G73" i="10"/>
  <c r="E61" i="6"/>
  <c r="H73" i="10" s="1"/>
  <c r="F61" i="6"/>
  <c r="I73" i="10" s="1"/>
  <c r="F4" i="6"/>
  <c r="I25" i="10" s="1"/>
  <c r="E4" i="6"/>
  <c r="H25" i="10" s="1"/>
  <c r="G25" i="10"/>
  <c r="J4" i="6"/>
  <c r="H4" i="6"/>
  <c r="N25" i="10" s="1"/>
  <c r="G146" i="10"/>
  <c r="J134" i="6"/>
  <c r="H134" i="6"/>
  <c r="N146" i="10" s="1"/>
  <c r="F134" i="6"/>
  <c r="I146" i="10" s="1"/>
  <c r="G104" i="10"/>
  <c r="E92" i="6"/>
  <c r="H104" i="10" s="1"/>
  <c r="F92" i="6"/>
  <c r="I104" i="10" s="1"/>
  <c r="G241" i="10"/>
  <c r="E229" i="6"/>
  <c r="H241" i="10" s="1"/>
  <c r="F229" i="6"/>
  <c r="I241" i="10" s="1"/>
  <c r="J229" i="6"/>
  <c r="E429" i="6"/>
  <c r="H441" i="10" s="1"/>
  <c r="J429" i="6"/>
  <c r="G246" i="10"/>
  <c r="E234" i="6"/>
  <c r="H246" i="10" s="1"/>
  <c r="F234" i="6"/>
  <c r="I246" i="10" s="1"/>
  <c r="J234" i="6"/>
  <c r="G462" i="10"/>
  <c r="H450" i="6"/>
  <c r="N462" i="10" s="1"/>
  <c r="E450" i="6"/>
  <c r="H462" i="10" s="1"/>
  <c r="G193" i="10"/>
  <c r="J181" i="6"/>
  <c r="H181" i="6"/>
  <c r="N193" i="10" s="1"/>
  <c r="E181" i="6"/>
  <c r="H193" i="10" s="1"/>
  <c r="J33" i="6"/>
  <c r="F146" i="6"/>
  <c r="I158" i="10" s="1"/>
  <c r="E500" i="6"/>
  <c r="H512" i="10" s="1"/>
  <c r="E162" i="6"/>
  <c r="H174" i="10" s="1"/>
  <c r="J228" i="6"/>
  <c r="J337" i="6"/>
  <c r="H61" i="6"/>
  <c r="N73" i="10" s="1"/>
  <c r="E389" i="6"/>
  <c r="H401" i="10" s="1"/>
  <c r="J453" i="6"/>
  <c r="E271" i="6"/>
  <c r="H283" i="10" s="1"/>
  <c r="G234" i="10"/>
  <c r="F222" i="6"/>
  <c r="I234" i="10" s="1"/>
  <c r="J222" i="6"/>
  <c r="H222" i="6"/>
  <c r="N234" i="10" s="1"/>
  <c r="E222" i="6"/>
  <c r="H234" i="10" s="1"/>
  <c r="G92" i="10"/>
  <c r="E80" i="6"/>
  <c r="H92" i="10" s="1"/>
  <c r="F80" i="6"/>
  <c r="I92" i="10" s="1"/>
  <c r="F272" i="6"/>
  <c r="I284" i="10" s="1"/>
  <c r="E272" i="6"/>
  <c r="H284" i="10" s="1"/>
  <c r="J213" i="6"/>
  <c r="E213" i="6"/>
  <c r="H225" i="10" s="1"/>
  <c r="G53" i="10"/>
  <c r="J41" i="6"/>
  <c r="E9" i="1"/>
  <c r="C5" i="1"/>
  <c r="C7" i="1" s="1"/>
  <c r="C8" i="1" s="1"/>
  <c r="C3" i="1" s="1"/>
  <c r="C20" i="1" s="1"/>
  <c r="G167" i="10"/>
  <c r="E155" i="6"/>
  <c r="H167" i="10" s="1"/>
  <c r="H155" i="6"/>
  <c r="N167" i="10" s="1"/>
  <c r="F323" i="6"/>
  <c r="I335" i="10" s="1"/>
  <c r="G335" i="10"/>
  <c r="H323" i="6"/>
  <c r="N335" i="10" s="1"/>
  <c r="G357" i="10"/>
  <c r="H345" i="6"/>
  <c r="N357" i="10" s="1"/>
  <c r="E345" i="6"/>
  <c r="H357" i="10" s="1"/>
  <c r="J345" i="6"/>
  <c r="G428" i="10"/>
  <c r="F416" i="6"/>
  <c r="E416" i="6"/>
  <c r="H428" i="10" s="1"/>
  <c r="J416" i="6"/>
  <c r="G138" i="10"/>
  <c r="E126" i="6"/>
  <c r="H138" i="10" s="1"/>
  <c r="F126" i="6"/>
  <c r="I138" i="10" s="1"/>
  <c r="J126" i="6"/>
  <c r="J503" i="6"/>
  <c r="F503" i="6"/>
  <c r="I515" i="10" s="1"/>
  <c r="E503" i="6"/>
  <c r="H515" i="10" s="1"/>
  <c r="E39" i="6"/>
  <c r="H51" i="10" s="1"/>
  <c r="G51" i="10"/>
  <c r="F39" i="6"/>
  <c r="J39" i="6"/>
  <c r="J450" i="6"/>
  <c r="E410" i="6"/>
  <c r="H422" i="10" s="1"/>
  <c r="H258" i="6"/>
  <c r="N270" i="10" s="1"/>
  <c r="E401" i="6"/>
  <c r="H413" i="10" s="1"/>
  <c r="F326" i="6"/>
  <c r="I338" i="10" s="1"/>
  <c r="J476" i="6"/>
  <c r="F450" i="6"/>
  <c r="I462" i="10" s="1"/>
  <c r="J456" i="6"/>
  <c r="J37" i="6"/>
  <c r="J162" i="6"/>
  <c r="F228" i="6"/>
  <c r="I240" i="10" s="1"/>
  <c r="E507" i="6"/>
  <c r="H519" i="10" s="1"/>
  <c r="H153" i="6"/>
  <c r="N165" i="10" s="1"/>
  <c r="J61" i="6"/>
  <c r="F211" i="6"/>
  <c r="I223" i="10" s="1"/>
  <c r="E294" i="6"/>
  <c r="H306" i="10" s="1"/>
  <c r="H389" i="6"/>
  <c r="N401" i="10" s="1"/>
  <c r="H429" i="6"/>
  <c r="N441" i="10" s="1"/>
  <c r="H477" i="6"/>
  <c r="N489" i="10" s="1"/>
  <c r="E275" i="6"/>
  <c r="H287" i="10" s="1"/>
  <c r="E327" i="6"/>
  <c r="H339" i="10" s="1"/>
  <c r="H503" i="6"/>
  <c r="N515" i="10" s="1"/>
  <c r="J99" i="6"/>
  <c r="J250" i="6"/>
  <c r="H424" i="6"/>
  <c r="N436" i="10" s="1"/>
  <c r="F207" i="6"/>
  <c r="I219" i="10" s="1"/>
  <c r="E335" i="6"/>
  <c r="H347" i="10" s="1"/>
  <c r="E397" i="6"/>
  <c r="H409" i="10" s="1"/>
  <c r="J148" i="6"/>
  <c r="H315" i="6"/>
  <c r="N327" i="10" s="1"/>
  <c r="F372" i="6"/>
  <c r="I384" i="10" s="1"/>
  <c r="E124" i="6"/>
  <c r="H136" i="10" s="1"/>
  <c r="J68" i="6"/>
  <c r="G52" i="10"/>
  <c r="J264" i="6"/>
  <c r="J249" i="6"/>
  <c r="F312" i="6"/>
  <c r="I324" i="10" s="1"/>
  <c r="E187" i="6"/>
  <c r="H199" i="10" s="1"/>
  <c r="J23" i="6"/>
  <c r="F168" i="6"/>
  <c r="I180" i="10" s="1"/>
  <c r="E150" i="6"/>
  <c r="H162" i="10" s="1"/>
  <c r="J374" i="6"/>
  <c r="J460" i="6"/>
  <c r="F472" i="6"/>
  <c r="I484" i="10" s="1"/>
  <c r="H386" i="6"/>
  <c r="N398" i="10" s="1"/>
  <c r="H392" i="6"/>
  <c r="N404" i="10" s="1"/>
  <c r="H251" i="6"/>
  <c r="N263" i="10" s="1"/>
  <c r="F86" i="6"/>
  <c r="I98" i="10" s="1"/>
  <c r="F452" i="6"/>
  <c r="I464" i="10" s="1"/>
  <c r="J479" i="6"/>
  <c r="J387" i="6"/>
  <c r="J125" i="6"/>
  <c r="J266" i="6"/>
  <c r="H103" i="6"/>
  <c r="N115" i="10" s="1"/>
  <c r="E28" i="6"/>
  <c r="H40" i="10" s="1"/>
  <c r="E324" i="6"/>
  <c r="H336" i="10" s="1"/>
  <c r="E144" i="6"/>
  <c r="H156" i="10" s="1"/>
  <c r="J433" i="6"/>
  <c r="E489" i="6"/>
  <c r="H501" i="10" s="1"/>
  <c r="H490" i="6"/>
  <c r="N502" i="10" s="1"/>
  <c r="H187" i="6"/>
  <c r="N199" i="10" s="1"/>
  <c r="H23" i="6"/>
  <c r="N35" i="10" s="1"/>
  <c r="E392" i="6"/>
  <c r="H404" i="10" s="1"/>
  <c r="F264" i="6"/>
  <c r="I276" i="10" s="1"/>
  <c r="H304" i="6"/>
  <c r="N316" i="10" s="1"/>
  <c r="H150" i="6"/>
  <c r="N162" i="10" s="1"/>
  <c r="F374" i="6"/>
  <c r="I386" i="10" s="1"/>
  <c r="J251" i="6"/>
  <c r="J124" i="6"/>
  <c r="F130" i="6"/>
  <c r="I142" i="10" s="1"/>
  <c r="F387" i="6"/>
  <c r="I399" i="10" s="1"/>
  <c r="F8" i="6"/>
  <c r="G8" i="6" s="1"/>
  <c r="F125" i="6"/>
  <c r="I137" i="10" s="1"/>
  <c r="G35" i="10"/>
  <c r="J261" i="6"/>
  <c r="E454" i="6"/>
  <c r="H466" i="10" s="1"/>
  <c r="E19" i="6"/>
  <c r="H31" i="10" s="1"/>
  <c r="E151" i="6"/>
  <c r="H163" i="10" s="1"/>
  <c r="E299" i="6"/>
  <c r="H311" i="10" s="1"/>
  <c r="F249" i="6"/>
  <c r="I261" i="10" s="1"/>
  <c r="G31" i="10"/>
  <c r="H115" i="6"/>
  <c r="N127" i="10" s="1"/>
  <c r="E311" i="6"/>
  <c r="H323" i="10" s="1"/>
  <c r="J442" i="6"/>
  <c r="E82" i="6"/>
  <c r="H94" i="10" s="1"/>
  <c r="H245" i="6"/>
  <c r="N257" i="10" s="1"/>
  <c r="G85" i="10"/>
  <c r="J90" i="6"/>
  <c r="J28" i="6"/>
  <c r="H324" i="6"/>
  <c r="N336" i="10" s="1"/>
  <c r="J144" i="6"/>
  <c r="E425" i="6"/>
  <c r="H437" i="10" s="1"/>
  <c r="H489" i="6"/>
  <c r="N501" i="10" s="1"/>
  <c r="E312" i="6"/>
  <c r="H324" i="10" s="1"/>
  <c r="E490" i="6"/>
  <c r="H502" i="10" s="1"/>
  <c r="F187" i="6"/>
  <c r="I199" i="10" s="1"/>
  <c r="F392" i="6"/>
  <c r="I404" i="10" s="1"/>
  <c r="J216" i="6"/>
  <c r="E168" i="6"/>
  <c r="H180" i="10" s="1"/>
  <c r="E479" i="6"/>
  <c r="H491" i="10" s="1"/>
  <c r="J150" i="6"/>
  <c r="F251" i="6"/>
  <c r="I263" i="10" s="1"/>
  <c r="F124" i="6"/>
  <c r="I136" i="10" s="1"/>
  <c r="E68" i="6"/>
  <c r="H80" i="10" s="1"/>
  <c r="E379" i="6"/>
  <c r="H391" i="10" s="1"/>
  <c r="H8" i="6"/>
  <c r="E207" i="6"/>
  <c r="H219" i="10" s="1"/>
  <c r="H86" i="6"/>
  <c r="N98" i="10" s="1"/>
  <c r="H452" i="6"/>
  <c r="N464" i="10" s="1"/>
  <c r="J454" i="6"/>
  <c r="J19" i="6"/>
  <c r="J151" i="6"/>
  <c r="F299" i="6"/>
  <c r="I311" i="10" s="1"/>
  <c r="H432" i="6"/>
  <c r="N444" i="10" s="1"/>
  <c r="H511" i="6"/>
  <c r="N523" i="10" s="1"/>
  <c r="H502" i="6"/>
  <c r="N514" i="10" s="1"/>
  <c r="F311" i="6"/>
  <c r="I323" i="10" s="1"/>
  <c r="F442" i="6"/>
  <c r="I454" i="10" s="1"/>
  <c r="F82" i="6"/>
  <c r="I94" i="10" s="1"/>
  <c r="J399" i="6"/>
  <c r="E245" i="6"/>
  <c r="H257" i="10" s="1"/>
  <c r="G115" i="10"/>
  <c r="G98" i="10"/>
  <c r="F28" i="6"/>
  <c r="I40" i="10" s="1"/>
  <c r="J278" i="6"/>
  <c r="F324" i="6"/>
  <c r="I336" i="10" s="1"/>
  <c r="F144" i="6"/>
  <c r="I156" i="10" s="1"/>
  <c r="H425" i="6"/>
  <c r="N437" i="10" s="1"/>
  <c r="J489" i="6"/>
  <c r="H312" i="6"/>
  <c r="N324" i="10" s="1"/>
  <c r="E307" i="6"/>
  <c r="H319" i="10" s="1"/>
  <c r="F490" i="6"/>
  <c r="I502" i="10" s="1"/>
  <c r="H121" i="6"/>
  <c r="N133" i="10" s="1"/>
  <c r="E23" i="6"/>
  <c r="H35" i="10" s="1"/>
  <c r="E264" i="6"/>
  <c r="H276" i="10" s="1"/>
  <c r="J168" i="6"/>
  <c r="G66" i="10"/>
  <c r="H479" i="6"/>
  <c r="N491" i="10" s="1"/>
  <c r="F150" i="6"/>
  <c r="I162" i="10" s="1"/>
  <c r="H374" i="6"/>
  <c r="N386" i="10" s="1"/>
  <c r="G29" i="10"/>
  <c r="E87" i="6"/>
  <c r="H99" i="10" s="1"/>
  <c r="H68" i="6"/>
  <c r="N80" i="10" s="1"/>
  <c r="E130" i="6"/>
  <c r="H142" i="10" s="1"/>
  <c r="H236" i="6"/>
  <c r="N248" i="10" s="1"/>
  <c r="J290" i="6"/>
  <c r="E387" i="6"/>
  <c r="H399" i="10" s="1"/>
  <c r="E125" i="6"/>
  <c r="H137" i="10" s="1"/>
  <c r="J207" i="6"/>
  <c r="J86" i="6"/>
  <c r="H261" i="6"/>
  <c r="N273" i="10" s="1"/>
  <c r="E452" i="6"/>
  <c r="H464" i="10" s="1"/>
  <c r="J198" i="6"/>
  <c r="F19" i="6"/>
  <c r="I31" i="10" s="1"/>
  <c r="F151" i="6"/>
  <c r="I163" i="10" s="1"/>
  <c r="H249" i="6"/>
  <c r="N261" i="10" s="1"/>
  <c r="J432" i="6"/>
  <c r="J511" i="6"/>
  <c r="E502" i="6"/>
  <c r="H514" i="10" s="1"/>
  <c r="H230" i="6"/>
  <c r="N242" i="10" s="1"/>
  <c r="H266" i="6"/>
  <c r="N278" i="10" s="1"/>
  <c r="F399" i="6"/>
  <c r="I411" i="10" s="1"/>
  <c r="J103" i="6"/>
  <c r="F169" i="6"/>
  <c r="I181" i="10" s="1"/>
  <c r="E58" i="6"/>
  <c r="H70" i="10" s="1"/>
  <c r="F90" i="6"/>
  <c r="I102" i="10" s="1"/>
  <c r="J282" i="6"/>
  <c r="F349" i="6"/>
  <c r="I361" i="10" s="1"/>
  <c r="J449" i="6"/>
  <c r="F457" i="6"/>
  <c r="I469" i="10" s="1"/>
  <c r="J473" i="6"/>
  <c r="H513" i="6"/>
  <c r="N525" i="10" s="1"/>
  <c r="H127" i="6"/>
  <c r="N139" i="10" s="1"/>
  <c r="J412" i="6"/>
  <c r="H263" i="6"/>
  <c r="N275" i="10" s="1"/>
  <c r="J175" i="6"/>
  <c r="J407" i="6"/>
  <c r="E338" i="6"/>
  <c r="H350" i="10" s="1"/>
  <c r="E120" i="6"/>
  <c r="H132" i="10" s="1"/>
  <c r="J147" i="6"/>
  <c r="E233" i="6"/>
  <c r="H245" i="10" s="1"/>
  <c r="J384" i="6"/>
  <c r="J434" i="6"/>
  <c r="H66" i="6"/>
  <c r="N78" i="10" s="1"/>
  <c r="H212" i="6"/>
  <c r="N224" i="10" s="1"/>
  <c r="E244" i="6"/>
  <c r="H256" i="10" s="1"/>
  <c r="H507" i="6"/>
  <c r="N519" i="10" s="1"/>
  <c r="E239" i="6"/>
  <c r="H251" i="10" s="1"/>
  <c r="E378" i="6"/>
  <c r="H390" i="10" s="1"/>
  <c r="H458" i="6"/>
  <c r="N470" i="10" s="1"/>
  <c r="F357" i="6"/>
  <c r="I369" i="10" s="1"/>
  <c r="F366" i="6"/>
  <c r="I378" i="10" s="1"/>
  <c r="H157" i="6"/>
  <c r="N169" i="10" s="1"/>
  <c r="E191" i="6"/>
  <c r="H203" i="10" s="1"/>
  <c r="H237" i="6"/>
  <c r="N249" i="10" s="1"/>
  <c r="E351" i="6"/>
  <c r="H363" i="10" s="1"/>
  <c r="F132" i="6"/>
  <c r="I144" i="10" s="1"/>
  <c r="F227" i="6"/>
  <c r="I239" i="10" s="1"/>
  <c r="F129" i="6"/>
  <c r="I141" i="10" s="1"/>
  <c r="J235" i="6"/>
  <c r="E208" i="6"/>
  <c r="H220" i="10" s="1"/>
  <c r="J352" i="6"/>
  <c r="H139" i="6"/>
  <c r="N151" i="10" s="1"/>
  <c r="F180" i="6"/>
  <c r="I192" i="10" s="1"/>
  <c r="H223" i="6"/>
  <c r="N235" i="10" s="1"/>
  <c r="J438" i="6"/>
  <c r="G78" i="10"/>
  <c r="E169" i="6"/>
  <c r="H181" i="10" s="1"/>
  <c r="J58" i="6"/>
  <c r="J154" i="6"/>
  <c r="H28" i="6"/>
  <c r="N40" i="10" s="1"/>
  <c r="F310" i="6"/>
  <c r="I322" i="10" s="1"/>
  <c r="F72" i="6"/>
  <c r="I84" i="10" s="1"/>
  <c r="J324" i="6"/>
  <c r="H144" i="6"/>
  <c r="N156" i="10" s="1"/>
  <c r="H333" i="6"/>
  <c r="N345" i="10" s="1"/>
  <c r="J349" i="6"/>
  <c r="J425" i="6"/>
  <c r="E457" i="6"/>
  <c r="H469" i="10" s="1"/>
  <c r="E473" i="6"/>
  <c r="H485" i="10" s="1"/>
  <c r="J513" i="6"/>
  <c r="J312" i="6"/>
  <c r="H412" i="6"/>
  <c r="N424" i="10" s="1"/>
  <c r="E508" i="6"/>
  <c r="H520" i="10" s="1"/>
  <c r="J490" i="6"/>
  <c r="J187" i="6"/>
  <c r="F263" i="6"/>
  <c r="H175" i="6"/>
  <c r="N187" i="10" s="1"/>
  <c r="H131" i="6"/>
  <c r="N143" i="10" s="1"/>
  <c r="J193" i="6"/>
  <c r="J281" i="6"/>
  <c r="J392" i="6"/>
  <c r="H264" i="6"/>
  <c r="N276" i="10" s="1"/>
  <c r="H168" i="6"/>
  <c r="N180" i="10" s="1"/>
  <c r="F479" i="6"/>
  <c r="I491" i="10" s="1"/>
  <c r="H338" i="6"/>
  <c r="N350" i="10" s="1"/>
  <c r="H120" i="6"/>
  <c r="N132" i="10" s="1"/>
  <c r="E374" i="6"/>
  <c r="H386" i="10" s="1"/>
  <c r="E251" i="6"/>
  <c r="H263" i="10" s="1"/>
  <c r="H384" i="6"/>
  <c r="N396" i="10" s="1"/>
  <c r="H124" i="6"/>
  <c r="N136" i="10" s="1"/>
  <c r="F434" i="6"/>
  <c r="I446" i="10" s="1"/>
  <c r="J66" i="6"/>
  <c r="J130" i="6"/>
  <c r="J212" i="6"/>
  <c r="H244" i="6"/>
  <c r="N256" i="10" s="1"/>
  <c r="E104" i="6"/>
  <c r="H116" i="10" s="1"/>
  <c r="H387" i="6"/>
  <c r="N399" i="10" s="1"/>
  <c r="J411" i="6"/>
  <c r="J507" i="6"/>
  <c r="F346" i="6"/>
  <c r="I358" i="10" s="1"/>
  <c r="H125" i="6"/>
  <c r="N137" i="10" s="1"/>
  <c r="H207" i="6"/>
  <c r="N219" i="10" s="1"/>
  <c r="F159" i="6"/>
  <c r="I171" i="10" s="1"/>
  <c r="F261" i="6"/>
  <c r="I273" i="10" s="1"/>
  <c r="J452" i="6"/>
  <c r="H418" i="6"/>
  <c r="N430" i="10" s="1"/>
  <c r="F174" i="6"/>
  <c r="I186" i="10" s="1"/>
  <c r="E422" i="6"/>
  <c r="H434" i="10" s="1"/>
  <c r="F454" i="6"/>
  <c r="I466" i="10" s="1"/>
  <c r="H172" i="6"/>
  <c r="N184" i="10" s="1"/>
  <c r="H151" i="6"/>
  <c r="N163" i="10" s="1"/>
  <c r="J299" i="6"/>
  <c r="E249" i="6"/>
  <c r="H261" i="10" s="1"/>
  <c r="E432" i="6"/>
  <c r="H444" i="10" s="1"/>
  <c r="F224" i="6"/>
  <c r="I236" i="10" s="1"/>
  <c r="H415" i="6"/>
  <c r="N427" i="10" s="1"/>
  <c r="F511" i="6"/>
  <c r="I523" i="10" s="1"/>
  <c r="E55" i="6"/>
  <c r="H67" i="10" s="1"/>
  <c r="J502" i="6"/>
  <c r="E458" i="6"/>
  <c r="H470" i="10" s="1"/>
  <c r="F106" i="6"/>
  <c r="I118" i="10" s="1"/>
  <c r="F230" i="6"/>
  <c r="I242" i="10" s="1"/>
  <c r="F136" i="6"/>
  <c r="I148" i="10" s="1"/>
  <c r="F266" i="6"/>
  <c r="I278" i="10" s="1"/>
  <c r="J357" i="6"/>
  <c r="J405" i="6"/>
  <c r="E445" i="6"/>
  <c r="H457" i="10" s="1"/>
  <c r="J157" i="6"/>
  <c r="H191" i="6"/>
  <c r="N203" i="10" s="1"/>
  <c r="H311" i="6"/>
  <c r="N323" i="10" s="1"/>
  <c r="H351" i="6"/>
  <c r="N363" i="10" s="1"/>
  <c r="H442" i="6"/>
  <c r="N454" i="10" s="1"/>
  <c r="H69" i="6"/>
  <c r="N81" i="10" s="1"/>
  <c r="E132" i="6"/>
  <c r="H144" i="10" s="1"/>
  <c r="H227" i="6"/>
  <c r="N239" i="10" s="1"/>
  <c r="F17" i="6"/>
  <c r="I29" i="10" s="1"/>
  <c r="E129" i="6"/>
  <c r="H141" i="10" s="1"/>
  <c r="E183" i="6"/>
  <c r="H195" i="10" s="1"/>
  <c r="E235" i="6"/>
  <c r="H247" i="10" s="1"/>
  <c r="H82" i="6"/>
  <c r="N94" i="10" s="1"/>
  <c r="H208" i="6"/>
  <c r="N220" i="10" s="1"/>
  <c r="E352" i="6"/>
  <c r="H364" i="10" s="1"/>
  <c r="E399" i="6"/>
  <c r="H411" i="10" s="1"/>
  <c r="J245" i="6"/>
  <c r="J139" i="6"/>
  <c r="J223" i="6"/>
  <c r="F223" i="6"/>
  <c r="I235" i="10" s="1"/>
  <c r="F438" i="6"/>
  <c r="I450" i="10" s="1"/>
  <c r="F103" i="6"/>
  <c r="I103" i="6" s="1"/>
  <c r="G103" i="6" s="1"/>
  <c r="G116" i="10"/>
  <c r="G525" i="10"/>
  <c r="G205" i="10"/>
  <c r="G84" i="10"/>
  <c r="F278" i="6"/>
  <c r="I290" i="10" s="1"/>
  <c r="J72" i="6"/>
  <c r="H11" i="6"/>
  <c r="E131" i="6"/>
  <c r="H143" i="10" s="1"/>
  <c r="E193" i="6"/>
  <c r="H205" i="10" s="1"/>
  <c r="E140" i="6"/>
  <c r="H152" i="10" s="1"/>
  <c r="F281" i="6"/>
  <c r="F286" i="6"/>
  <c r="I298" i="10" s="1"/>
  <c r="F104" i="6"/>
  <c r="I116" i="10" s="1"/>
  <c r="J159" i="6"/>
  <c r="H149" i="6"/>
  <c r="N161" i="10" s="1"/>
  <c r="J174" i="6"/>
  <c r="E172" i="6"/>
  <c r="H184" i="10" s="1"/>
  <c r="J303" i="6"/>
  <c r="F73" i="6"/>
  <c r="I85" i="10" s="1"/>
  <c r="E415" i="6"/>
  <c r="H427" i="10" s="1"/>
  <c r="H169" i="6"/>
  <c r="N181" i="10" s="1"/>
  <c r="F58" i="6"/>
  <c r="F356" i="6"/>
  <c r="I368" i="10" s="1"/>
  <c r="E349" i="6"/>
  <c r="H361" i="10" s="1"/>
  <c r="H457" i="6"/>
  <c r="N469" i="10" s="1"/>
  <c r="F505" i="6"/>
  <c r="I517" i="10" s="1"/>
  <c r="E412" i="6"/>
  <c r="H424" i="10" s="1"/>
  <c r="H54" i="6"/>
  <c r="N66" i="10" s="1"/>
  <c r="E263" i="6"/>
  <c r="H275" i="10" s="1"/>
  <c r="E171" i="6"/>
  <c r="H183" i="10" s="1"/>
  <c r="F175" i="6"/>
  <c r="I187" i="10" s="1"/>
  <c r="J131" i="6"/>
  <c r="E281" i="6"/>
  <c r="H293" i="10" s="1"/>
  <c r="H359" i="6"/>
  <c r="N371" i="10" s="1"/>
  <c r="J50" i="6"/>
  <c r="J495" i="6"/>
  <c r="J338" i="6"/>
  <c r="J120" i="6"/>
  <c r="E75" i="6"/>
  <c r="I75" i="6" s="1"/>
  <c r="G75" i="6" s="1"/>
  <c r="E384" i="6"/>
  <c r="H396" i="10" s="1"/>
  <c r="H434" i="6"/>
  <c r="N446" i="10" s="1"/>
  <c r="F212" i="6"/>
  <c r="I224" i="10" s="1"/>
  <c r="J244" i="6"/>
  <c r="J328" i="6"/>
  <c r="E369" i="6"/>
  <c r="H381" i="10" s="1"/>
  <c r="F483" i="6"/>
  <c r="I495" i="10" s="1"/>
  <c r="F507" i="6"/>
  <c r="I519" i="10" s="1"/>
  <c r="E159" i="6"/>
  <c r="H171" i="10" s="1"/>
  <c r="H484" i="6"/>
  <c r="N496" i="10" s="1"/>
  <c r="E174" i="6"/>
  <c r="H186" i="10" s="1"/>
  <c r="E45" i="6"/>
  <c r="H57" i="10" s="1"/>
  <c r="H196" i="6"/>
  <c r="N208" i="10" s="1"/>
  <c r="J40" i="6"/>
  <c r="J172" i="6"/>
  <c r="F432" i="6"/>
  <c r="I444" i="10" s="1"/>
  <c r="E73" i="6"/>
  <c r="H85" i="10" s="1"/>
  <c r="E96" i="6"/>
  <c r="H108" i="10" s="1"/>
  <c r="J415" i="6"/>
  <c r="E511" i="6"/>
  <c r="H523" i="10" s="1"/>
  <c r="E436" i="6"/>
  <c r="H448" i="10" s="1"/>
  <c r="J255" i="6"/>
  <c r="F502" i="6"/>
  <c r="I514" i="10" s="1"/>
  <c r="J458" i="6"/>
  <c r="E230" i="6"/>
  <c r="H242" i="10" s="1"/>
  <c r="F238" i="6"/>
  <c r="I250" i="10" s="1"/>
  <c r="E266" i="6"/>
  <c r="H278" i="10" s="1"/>
  <c r="E357" i="6"/>
  <c r="H369" i="10" s="1"/>
  <c r="F157" i="6"/>
  <c r="I169" i="10" s="1"/>
  <c r="J191" i="6"/>
  <c r="J428" i="6"/>
  <c r="J311" i="6"/>
  <c r="J351" i="6"/>
  <c r="E442" i="6"/>
  <c r="H454" i="10" s="1"/>
  <c r="H132" i="6"/>
  <c r="N144" i="10" s="1"/>
  <c r="E430" i="6"/>
  <c r="H442" i="10" s="1"/>
  <c r="J227" i="6"/>
  <c r="H129" i="6"/>
  <c r="N141" i="10" s="1"/>
  <c r="E29" i="6"/>
  <c r="H41" i="10" s="1"/>
  <c r="F235" i="6"/>
  <c r="I247" i="10" s="1"/>
  <c r="J82" i="6"/>
  <c r="J208" i="6"/>
  <c r="H352" i="6"/>
  <c r="N364" i="10" s="1"/>
  <c r="H399" i="6"/>
  <c r="N411" i="10" s="1"/>
  <c r="H52" i="6"/>
  <c r="N64" i="10" s="1"/>
  <c r="F245" i="6"/>
  <c r="I257" i="10" s="1"/>
  <c r="F139" i="6"/>
  <c r="I151" i="10" s="1"/>
  <c r="H438" i="6"/>
  <c r="N450" i="10" s="1"/>
  <c r="F270" i="6"/>
  <c r="I282" i="10" s="1"/>
  <c r="H300" i="6"/>
  <c r="N312" i="10" s="1"/>
  <c r="H64" i="6"/>
  <c r="N76" i="10" s="1"/>
  <c r="H447" i="6"/>
  <c r="N459" i="10" s="1"/>
  <c r="G355" i="10"/>
  <c r="F252" i="6"/>
  <c r="I264" i="10" s="1"/>
  <c r="H291" i="6"/>
  <c r="N303" i="10" s="1"/>
  <c r="H48" i="6"/>
  <c r="N60" i="10" s="1"/>
  <c r="F221" i="6"/>
  <c r="I233" i="10" s="1"/>
  <c r="E186" i="6"/>
  <c r="H198" i="10" s="1"/>
  <c r="J365" i="6"/>
  <c r="F305" i="6"/>
  <c r="I317" i="10" s="1"/>
  <c r="E133" i="6"/>
  <c r="H145" i="10" s="1"/>
  <c r="J98" i="6"/>
  <c r="F300" i="6"/>
  <c r="I312" i="10" s="1"/>
  <c r="G68" i="10"/>
  <c r="J491" i="6"/>
  <c r="H91" i="6"/>
  <c r="N103" i="10" s="1"/>
  <c r="E142" i="6"/>
  <c r="H154" i="10" s="1"/>
  <c r="E63" i="6"/>
  <c r="H75" i="10" s="1"/>
  <c r="H468" i="6"/>
  <c r="N480" i="10" s="1"/>
  <c r="H481" i="6"/>
  <c r="N493" i="10" s="1"/>
  <c r="J30" i="6"/>
  <c r="G27" i="10"/>
  <c r="J305" i="6"/>
  <c r="H15" i="6"/>
  <c r="N27" i="10" s="1"/>
  <c r="H119" i="6"/>
  <c r="N131" i="10" s="1"/>
  <c r="E435" i="6"/>
  <c r="H447" i="10" s="1"/>
  <c r="E362" i="6"/>
  <c r="H374" i="10" s="1"/>
  <c r="J91" i="6"/>
  <c r="J269" i="6"/>
  <c r="J313" i="6"/>
  <c r="H167" i="6"/>
  <c r="N179" i="10" s="1"/>
  <c r="J186" i="6"/>
  <c r="F186" i="6"/>
  <c r="I198" i="10" s="1"/>
  <c r="E226" i="6"/>
  <c r="H238" i="10" s="1"/>
  <c r="F481" i="6"/>
  <c r="I493" i="10" s="1"/>
  <c r="F30" i="6"/>
  <c r="I42" i="10" s="1"/>
  <c r="E382" i="6"/>
  <c r="H394" i="10" s="1"/>
  <c r="J252" i="6"/>
  <c r="E300" i="6"/>
  <c r="H312" i="10" s="1"/>
  <c r="E56" i="6"/>
  <c r="H68" i="10" s="1"/>
  <c r="H362" i="6"/>
  <c r="N374" i="10" s="1"/>
  <c r="G32" i="10"/>
  <c r="H199" i="6"/>
  <c r="N211" i="10" s="1"/>
  <c r="J111" i="6"/>
  <c r="J190" i="6"/>
  <c r="F358" i="6"/>
  <c r="I370" i="10" s="1"/>
  <c r="G33" i="10"/>
  <c r="F309" i="6"/>
  <c r="I321" i="10" s="1"/>
  <c r="E65" i="6"/>
  <c r="H77" i="10" s="1"/>
  <c r="J53" i="6"/>
  <c r="F260" i="6"/>
  <c r="I272" i="10" s="1"/>
  <c r="E499" i="6"/>
  <c r="H511" i="10" s="1"/>
  <c r="H330" i="6"/>
  <c r="N342" i="10" s="1"/>
  <c r="H368" i="6"/>
  <c r="N380" i="10" s="1"/>
  <c r="H370" i="6"/>
  <c r="N382" i="10" s="1"/>
  <c r="H277" i="6"/>
  <c r="N289" i="10" s="1"/>
  <c r="E413" i="6"/>
  <c r="H425" i="10" s="1"/>
  <c r="J232" i="6"/>
  <c r="H173" i="6"/>
  <c r="N185" i="10" s="1"/>
  <c r="E154" i="6"/>
  <c r="H166" i="10" s="1"/>
  <c r="H36" i="6"/>
  <c r="N48" i="10" s="1"/>
  <c r="E94" i="6"/>
  <c r="I94" i="6" s="1"/>
  <c r="G94" i="6" s="1"/>
  <c r="H403" i="6"/>
  <c r="N415" i="10" s="1"/>
  <c r="J467" i="6"/>
  <c r="H178" i="6"/>
  <c r="N190" i="10" s="1"/>
  <c r="F413" i="6"/>
  <c r="I425" i="10" s="1"/>
  <c r="H21" i="6"/>
  <c r="N33" i="10" s="1"/>
  <c r="J95" i="6"/>
  <c r="G87" i="10"/>
  <c r="G345" i="10"/>
  <c r="J314" i="6"/>
  <c r="E393" i="6"/>
  <c r="H405" i="10" s="1"/>
  <c r="H166" i="6"/>
  <c r="N178" i="10" s="1"/>
  <c r="E321" i="6"/>
  <c r="H333" i="10" s="1"/>
  <c r="F217" i="6"/>
  <c r="J402" i="6"/>
  <c r="J408" i="6"/>
  <c r="F117" i="6"/>
  <c r="I129" i="10" s="1"/>
  <c r="F190" i="6"/>
  <c r="I202" i="10" s="1"/>
  <c r="E358" i="6"/>
  <c r="H370" i="10" s="1"/>
  <c r="E309" i="6"/>
  <c r="H321" i="10" s="1"/>
  <c r="J36" i="6"/>
  <c r="J166" i="6"/>
  <c r="H65" i="6"/>
  <c r="N77" i="10" s="1"/>
  <c r="H94" i="6"/>
  <c r="N106" i="10" s="1"/>
  <c r="F53" i="6"/>
  <c r="I65" i="10" s="1"/>
  <c r="E260" i="6"/>
  <c r="H272" i="10" s="1"/>
  <c r="F403" i="6"/>
  <c r="I415" i="10" s="1"/>
  <c r="F467" i="6"/>
  <c r="I479" i="10" s="1"/>
  <c r="H499" i="6"/>
  <c r="N511" i="10" s="1"/>
  <c r="J330" i="6"/>
  <c r="H321" i="6"/>
  <c r="N333" i="10" s="1"/>
  <c r="E484" i="6"/>
  <c r="H496" i="10" s="1"/>
  <c r="J422" i="6"/>
  <c r="H217" i="6"/>
  <c r="N229" i="10" s="1"/>
  <c r="J178" i="6"/>
  <c r="H96" i="6"/>
  <c r="N108" i="10" s="1"/>
  <c r="F436" i="6"/>
  <c r="I448" i="10" s="1"/>
  <c r="H406" i="6"/>
  <c r="N418" i="10" s="1"/>
  <c r="F203" i="6"/>
  <c r="I203" i="6" s="1"/>
  <c r="G203" i="6" s="1"/>
  <c r="J215" i="10" s="1"/>
  <c r="J277" i="6"/>
  <c r="G65" i="10"/>
  <c r="H421" i="6"/>
  <c r="N433" i="10" s="1"/>
  <c r="J21" i="6"/>
  <c r="H25" i="6"/>
  <c r="N37" i="10" s="1"/>
  <c r="G48" i="10"/>
  <c r="H185" i="6"/>
  <c r="N197" i="10" s="1"/>
  <c r="F402" i="6"/>
  <c r="I414" i="10" s="1"/>
  <c r="H408" i="6"/>
  <c r="N420" i="10" s="1"/>
  <c r="F232" i="6"/>
  <c r="I244" i="10" s="1"/>
  <c r="F95" i="6"/>
  <c r="G425" i="10"/>
  <c r="G81" i="10"/>
  <c r="G77" i="10"/>
  <c r="G107" i="10"/>
  <c r="G106" i="10"/>
  <c r="G495" i="10"/>
  <c r="F154" i="6"/>
  <c r="I166" i="10" s="1"/>
  <c r="F314" i="6"/>
  <c r="I326" i="10" s="1"/>
  <c r="J333" i="6"/>
  <c r="H393" i="6"/>
  <c r="N405" i="10" s="1"/>
  <c r="E117" i="6"/>
  <c r="H129" i="10" s="1"/>
  <c r="E190" i="6"/>
  <c r="H202" i="10" s="1"/>
  <c r="H154" i="6"/>
  <c r="N166" i="10" s="1"/>
  <c r="E200" i="6"/>
  <c r="H212" i="10" s="1"/>
  <c r="E314" i="6"/>
  <c r="H326" i="10" s="1"/>
  <c r="E333" i="6"/>
  <c r="H345" i="10" s="1"/>
  <c r="J393" i="6"/>
  <c r="H358" i="6"/>
  <c r="N370" i="10" s="1"/>
  <c r="H309" i="6"/>
  <c r="N321" i="10" s="1"/>
  <c r="F36" i="6"/>
  <c r="I36" i="6" s="1"/>
  <c r="G36" i="6" s="1"/>
  <c r="F166" i="6"/>
  <c r="I178" i="10" s="1"/>
  <c r="J65" i="6"/>
  <c r="J94" i="6"/>
  <c r="E53" i="6"/>
  <c r="H65" i="10" s="1"/>
  <c r="H260" i="6"/>
  <c r="N272" i="10" s="1"/>
  <c r="E403" i="6"/>
  <c r="H415" i="10" s="1"/>
  <c r="E467" i="6"/>
  <c r="H479" i="10" s="1"/>
  <c r="J499" i="6"/>
  <c r="F330" i="6"/>
  <c r="I342" i="10" s="1"/>
  <c r="F321" i="6"/>
  <c r="I333" i="10" s="1"/>
  <c r="F484" i="6"/>
  <c r="I496" i="10" s="1"/>
  <c r="F422" i="6"/>
  <c r="I434" i="10" s="1"/>
  <c r="E217" i="6"/>
  <c r="H229" i="10" s="1"/>
  <c r="F178" i="6"/>
  <c r="I190" i="10" s="1"/>
  <c r="J96" i="6"/>
  <c r="J436" i="6"/>
  <c r="H203" i="6"/>
  <c r="N215" i="10" s="1"/>
  <c r="F277" i="6"/>
  <c r="I289" i="10" s="1"/>
  <c r="E138" i="6"/>
  <c r="H150" i="10" s="1"/>
  <c r="F308" i="6"/>
  <c r="I320" i="10" s="1"/>
  <c r="H413" i="6"/>
  <c r="N425" i="10" s="1"/>
  <c r="J421" i="6"/>
  <c r="E350" i="6"/>
  <c r="H362" i="10" s="1"/>
  <c r="F21" i="6"/>
  <c r="I33" i="10" s="1"/>
  <c r="J25" i="6"/>
  <c r="J185" i="6"/>
  <c r="H402" i="6"/>
  <c r="N414" i="10" s="1"/>
  <c r="E408" i="6"/>
  <c r="H420" i="10" s="1"/>
  <c r="E232" i="6"/>
  <c r="H244" i="10" s="1"/>
  <c r="E95" i="6"/>
  <c r="H107" i="10" s="1"/>
  <c r="E89" i="6"/>
  <c r="H101" i="10" s="1"/>
  <c r="F355" i="6"/>
  <c r="I367" i="10" s="1"/>
  <c r="G215" i="10"/>
  <c r="G405" i="10"/>
  <c r="G415" i="10"/>
  <c r="H190" i="6"/>
  <c r="N202" i="10" s="1"/>
  <c r="H314" i="6"/>
  <c r="N326" i="10" s="1"/>
  <c r="J358" i="6"/>
  <c r="J309" i="6"/>
  <c r="G37" i="10"/>
  <c r="E166" i="6"/>
  <c r="H178" i="10" s="1"/>
  <c r="J260" i="6"/>
  <c r="F14" i="6"/>
  <c r="I26" i="10" s="1"/>
  <c r="H467" i="6"/>
  <c r="N479" i="10" s="1"/>
  <c r="F499" i="6"/>
  <c r="I511" i="10" s="1"/>
  <c r="E330" i="6"/>
  <c r="H342" i="10" s="1"/>
  <c r="J321" i="6"/>
  <c r="J484" i="6"/>
  <c r="H422" i="6"/>
  <c r="N434" i="10" s="1"/>
  <c r="J217" i="6"/>
  <c r="E178" i="6"/>
  <c r="H190" i="10" s="1"/>
  <c r="F96" i="6"/>
  <c r="I108" i="10" s="1"/>
  <c r="H436" i="6"/>
  <c r="N448" i="10" s="1"/>
  <c r="E277" i="6"/>
  <c r="H289" i="10" s="1"/>
  <c r="F185" i="6"/>
  <c r="I197" i="10" s="1"/>
  <c r="E402" i="6"/>
  <c r="H414" i="10" s="1"/>
  <c r="F408" i="6"/>
  <c r="I420" i="10" s="1"/>
  <c r="H232" i="6"/>
  <c r="N244" i="10" s="1"/>
  <c r="H89" i="6"/>
  <c r="N101" i="10" s="1"/>
  <c r="H58" i="6"/>
  <c r="N70" i="10" s="1"/>
  <c r="H90" i="6"/>
  <c r="N102" i="10" s="1"/>
  <c r="F250" i="6"/>
  <c r="I262" i="10" s="1"/>
  <c r="E278" i="6"/>
  <c r="H290" i="10" s="1"/>
  <c r="E310" i="6"/>
  <c r="H322" i="10" s="1"/>
  <c r="J356" i="6"/>
  <c r="J372" i="6"/>
  <c r="F282" i="6"/>
  <c r="I294" i="10" s="1"/>
  <c r="F433" i="6"/>
  <c r="I445" i="10" s="1"/>
  <c r="F449" i="6"/>
  <c r="I461" i="10" s="1"/>
  <c r="E505" i="6"/>
  <c r="H517" i="10" s="1"/>
  <c r="J307" i="6"/>
  <c r="J127" i="6"/>
  <c r="F508" i="6"/>
  <c r="I520" i="10" s="1"/>
  <c r="J54" i="6"/>
  <c r="J121" i="6"/>
  <c r="H171" i="6"/>
  <c r="N183" i="10" s="1"/>
  <c r="H140" i="6"/>
  <c r="N152" i="10" s="1"/>
  <c r="J359" i="6"/>
  <c r="F50" i="6"/>
  <c r="F216" i="6"/>
  <c r="I228" i="10" s="1"/>
  <c r="F407" i="6"/>
  <c r="I419" i="10" s="1"/>
  <c r="H495" i="6"/>
  <c r="N507" i="10" s="1"/>
  <c r="J304" i="6"/>
  <c r="F147" i="6"/>
  <c r="I159" i="10" s="1"/>
  <c r="H75" i="6"/>
  <c r="N87" i="10" s="1"/>
  <c r="H87" i="6"/>
  <c r="N99" i="10" s="1"/>
  <c r="H233" i="6"/>
  <c r="N245" i="10" s="1"/>
  <c r="J236" i="6"/>
  <c r="E286" i="6"/>
  <c r="H298" i="10" s="1"/>
  <c r="E328" i="6"/>
  <c r="H340" i="10" s="1"/>
  <c r="F290" i="6"/>
  <c r="I302" i="10" s="1"/>
  <c r="H369" i="6"/>
  <c r="N381" i="10" s="1"/>
  <c r="H379" i="6"/>
  <c r="N391" i="10" s="1"/>
  <c r="F411" i="6"/>
  <c r="I423" i="10" s="1"/>
  <c r="E483" i="6"/>
  <c r="H495" i="10" s="1"/>
  <c r="E346" i="6"/>
  <c r="H358" i="10" s="1"/>
  <c r="J113" i="6"/>
  <c r="J149" i="6"/>
  <c r="E418" i="6"/>
  <c r="H430" i="10" s="1"/>
  <c r="H45" i="6"/>
  <c r="N57" i="10" s="1"/>
  <c r="F198" i="6"/>
  <c r="I210" i="10" s="1"/>
  <c r="F239" i="6"/>
  <c r="I251" i="10" s="1"/>
  <c r="J196" i="6"/>
  <c r="F40" i="6"/>
  <c r="I52" i="10" s="1"/>
  <c r="J378" i="6"/>
  <c r="E224" i="6"/>
  <c r="H236" i="10" s="1"/>
  <c r="F289" i="6"/>
  <c r="I301" i="10" s="1"/>
  <c r="E106" i="6"/>
  <c r="H118" i="10" s="1"/>
  <c r="H445" i="6"/>
  <c r="N457" i="10" s="1"/>
  <c r="E469" i="6"/>
  <c r="H481" i="10" s="1"/>
  <c r="H493" i="6"/>
  <c r="N505" i="10" s="1"/>
  <c r="E366" i="6"/>
  <c r="H378" i="10" s="1"/>
  <c r="J115" i="6"/>
  <c r="E237" i="6"/>
  <c r="H249" i="10" s="1"/>
  <c r="H428" i="6"/>
  <c r="N440" i="10" s="1"/>
  <c r="H460" i="6"/>
  <c r="N472" i="10" s="1"/>
  <c r="H243" i="6"/>
  <c r="N255" i="10" s="1"/>
  <c r="J69" i="6"/>
  <c r="J430" i="6"/>
  <c r="E17" i="6"/>
  <c r="H29" i="10" s="1"/>
  <c r="J183" i="6"/>
  <c r="J472" i="6"/>
  <c r="H29" i="6"/>
  <c r="N41" i="10" s="1"/>
  <c r="E386" i="6"/>
  <c r="H398" i="10" s="1"/>
  <c r="J52" i="6"/>
  <c r="E180" i="6"/>
  <c r="H192" i="10" s="1"/>
  <c r="E173" i="6"/>
  <c r="H185" i="10" s="1"/>
  <c r="F173" i="6"/>
  <c r="I185" i="10" s="1"/>
  <c r="G445" i="10"/>
  <c r="G245" i="10"/>
  <c r="G315" i="10"/>
  <c r="E90" i="6"/>
  <c r="H102" i="10" s="1"/>
  <c r="E250" i="6"/>
  <c r="H262" i="10" s="1"/>
  <c r="H278" i="6"/>
  <c r="N290" i="10" s="1"/>
  <c r="H310" i="6"/>
  <c r="N322" i="10" s="1"/>
  <c r="E356" i="6"/>
  <c r="H368" i="10" s="1"/>
  <c r="E372" i="6"/>
  <c r="H384" i="10" s="1"/>
  <c r="E282" i="6"/>
  <c r="H294" i="10" s="1"/>
  <c r="E433" i="6"/>
  <c r="H445" i="10" s="1"/>
  <c r="E449" i="6"/>
  <c r="H461" i="10" s="1"/>
  <c r="H505" i="6"/>
  <c r="N517" i="10" s="1"/>
  <c r="F307" i="6"/>
  <c r="F127" i="6"/>
  <c r="I139" i="10" s="1"/>
  <c r="J508" i="6"/>
  <c r="F54" i="6"/>
  <c r="I54" i="6" s="1"/>
  <c r="G54" i="6" s="1"/>
  <c r="F121" i="6"/>
  <c r="I133" i="10" s="1"/>
  <c r="F171" i="6"/>
  <c r="I183" i="10" s="1"/>
  <c r="J140" i="6"/>
  <c r="F359" i="6"/>
  <c r="I371" i="10" s="1"/>
  <c r="E50" i="6"/>
  <c r="H62" i="10" s="1"/>
  <c r="E216" i="6"/>
  <c r="H228" i="10" s="1"/>
  <c r="E407" i="6"/>
  <c r="H419" i="10" s="1"/>
  <c r="F495" i="6"/>
  <c r="I507" i="10" s="1"/>
  <c r="F304" i="6"/>
  <c r="I316" i="10" s="1"/>
  <c r="J75" i="6"/>
  <c r="J87" i="6"/>
  <c r="J233" i="6"/>
  <c r="F236" i="6"/>
  <c r="I248" i="10" s="1"/>
  <c r="H286" i="6"/>
  <c r="N298" i="10" s="1"/>
  <c r="H328" i="6"/>
  <c r="N340" i="10" s="1"/>
  <c r="E290" i="6"/>
  <c r="H302" i="10" s="1"/>
  <c r="F369" i="6"/>
  <c r="I381" i="10" s="1"/>
  <c r="J379" i="6"/>
  <c r="E411" i="6"/>
  <c r="H423" i="10" s="1"/>
  <c r="J483" i="6"/>
  <c r="H346" i="6"/>
  <c r="N358" i="10" s="1"/>
  <c r="H113" i="6"/>
  <c r="N125" i="10" s="1"/>
  <c r="F149" i="6"/>
  <c r="I161" i="10" s="1"/>
  <c r="J418" i="6"/>
  <c r="J45" i="6"/>
  <c r="E198" i="6"/>
  <c r="H210" i="10" s="1"/>
  <c r="H239" i="6"/>
  <c r="N251" i="10" s="1"/>
  <c r="F196" i="6"/>
  <c r="I208" i="10" s="1"/>
  <c r="E40" i="6"/>
  <c r="H52" i="10" s="1"/>
  <c r="F378" i="6"/>
  <c r="I390" i="10" s="1"/>
  <c r="H303" i="6"/>
  <c r="N315" i="10" s="1"/>
  <c r="J73" i="6"/>
  <c r="H224" i="6"/>
  <c r="N236" i="10" s="1"/>
  <c r="H106" i="6"/>
  <c r="N118" i="10" s="1"/>
  <c r="J445" i="6"/>
  <c r="H469" i="6"/>
  <c r="N481" i="10" s="1"/>
  <c r="J493" i="6"/>
  <c r="H366" i="6"/>
  <c r="N378" i="10" s="1"/>
  <c r="F115" i="6"/>
  <c r="I127" i="10" s="1"/>
  <c r="J237" i="6"/>
  <c r="E428" i="6"/>
  <c r="H440" i="10" s="1"/>
  <c r="E460" i="6"/>
  <c r="H472" i="10" s="1"/>
  <c r="J243" i="6"/>
  <c r="F243" i="6"/>
  <c r="I243" i="6" s="1"/>
  <c r="G243" i="6" s="1"/>
  <c r="J255" i="10" s="1"/>
  <c r="F69" i="6"/>
  <c r="I81" i="10" s="1"/>
  <c r="F430" i="6"/>
  <c r="I442" i="10" s="1"/>
  <c r="H17" i="6"/>
  <c r="N29" i="10" s="1"/>
  <c r="H183" i="6"/>
  <c r="N195" i="10" s="1"/>
  <c r="H472" i="6"/>
  <c r="N484" i="10" s="1"/>
  <c r="J29" i="6"/>
  <c r="J386" i="6"/>
  <c r="F52" i="6"/>
  <c r="I52" i="6" s="1"/>
  <c r="G52" i="6" s="1"/>
  <c r="H180" i="6"/>
  <c r="N192" i="10" s="1"/>
  <c r="E355" i="6"/>
  <c r="H367" i="10" s="1"/>
  <c r="G41" i="10"/>
  <c r="G125" i="10"/>
  <c r="G255" i="10"/>
  <c r="H250" i="6"/>
  <c r="N262" i="10" s="1"/>
  <c r="J310" i="6"/>
  <c r="H356" i="6"/>
  <c r="N368" i="10" s="1"/>
  <c r="H372" i="6"/>
  <c r="N384" i="10" s="1"/>
  <c r="H282" i="6"/>
  <c r="N294" i="10" s="1"/>
  <c r="G57" i="10"/>
  <c r="H449" i="6"/>
  <c r="N461" i="10" s="1"/>
  <c r="J505" i="6"/>
  <c r="H307" i="6"/>
  <c r="N319" i="10" s="1"/>
  <c r="E127" i="6"/>
  <c r="H139" i="10" s="1"/>
  <c r="H508" i="6"/>
  <c r="N520" i="10" s="1"/>
  <c r="E121" i="6"/>
  <c r="H133" i="10" s="1"/>
  <c r="J171" i="6"/>
  <c r="F140" i="6"/>
  <c r="I152" i="10" s="1"/>
  <c r="E359" i="6"/>
  <c r="H371" i="10" s="1"/>
  <c r="H50" i="6"/>
  <c r="N62" i="10" s="1"/>
  <c r="H216" i="6"/>
  <c r="N228" i="10" s="1"/>
  <c r="H407" i="6"/>
  <c r="N419" i="10" s="1"/>
  <c r="E495" i="6"/>
  <c r="H507" i="10" s="1"/>
  <c r="E304" i="6"/>
  <c r="H316" i="10" s="1"/>
  <c r="H147" i="6"/>
  <c r="N159" i="10" s="1"/>
  <c r="F87" i="6"/>
  <c r="I99" i="10" s="1"/>
  <c r="E236" i="6"/>
  <c r="H248" i="10" s="1"/>
  <c r="J286" i="6"/>
  <c r="F328" i="6"/>
  <c r="I340" i="10" s="1"/>
  <c r="H290" i="6"/>
  <c r="N302" i="10" s="1"/>
  <c r="J369" i="6"/>
  <c r="F379" i="6"/>
  <c r="I391" i="10" s="1"/>
  <c r="G64" i="10"/>
  <c r="H411" i="6"/>
  <c r="N423" i="10" s="1"/>
  <c r="J346" i="6"/>
  <c r="E113" i="6"/>
  <c r="H125" i="10" s="1"/>
  <c r="E149" i="6"/>
  <c r="H161" i="10" s="1"/>
  <c r="F418" i="6"/>
  <c r="I430" i="10" s="1"/>
  <c r="H198" i="6"/>
  <c r="N210" i="10" s="1"/>
  <c r="J239" i="6"/>
  <c r="E196" i="6"/>
  <c r="H208" i="10" s="1"/>
  <c r="H378" i="6"/>
  <c r="N390" i="10" s="1"/>
  <c r="E303" i="6"/>
  <c r="H315" i="10" s="1"/>
  <c r="J224" i="6"/>
  <c r="H255" i="6"/>
  <c r="N267" i="10" s="1"/>
  <c r="J106" i="6"/>
  <c r="E238" i="6"/>
  <c r="H250" i="10" s="1"/>
  <c r="F298" i="6"/>
  <c r="I310" i="10" s="1"/>
  <c r="F445" i="6"/>
  <c r="I457" i="10" s="1"/>
  <c r="E493" i="6"/>
  <c r="H505" i="10" s="1"/>
  <c r="F493" i="6"/>
  <c r="J366" i="6"/>
  <c r="E115" i="6"/>
  <c r="H127" i="10" s="1"/>
  <c r="F237" i="6"/>
  <c r="I249" i="10" s="1"/>
  <c r="F428" i="6"/>
  <c r="I440" i="10" s="1"/>
  <c r="F460" i="6"/>
  <c r="I472" i="10" s="1"/>
  <c r="H430" i="6"/>
  <c r="N442" i="10" s="1"/>
  <c r="F183" i="6"/>
  <c r="E472" i="6"/>
  <c r="H484" i="10" s="1"/>
  <c r="F386" i="6"/>
  <c r="I398" i="10" s="1"/>
  <c r="J180" i="6"/>
  <c r="J355" i="6"/>
  <c r="J173" i="6"/>
  <c r="H355" i="6"/>
  <c r="N367" i="10" s="1"/>
  <c r="G266" i="10"/>
  <c r="F254" i="6"/>
  <c r="I266" i="10" s="1"/>
  <c r="G426" i="10"/>
  <c r="F414" i="6"/>
  <c r="I426" i="10" s="1"/>
  <c r="G279" i="10"/>
  <c r="J267" i="6"/>
  <c r="H267" i="6"/>
  <c r="N279" i="10" s="1"/>
  <c r="G157" i="10"/>
  <c r="H145" i="6"/>
  <c r="N157" i="10" s="1"/>
  <c r="E145" i="6"/>
  <c r="H157" i="10" s="1"/>
  <c r="G498" i="10"/>
  <c r="F486" i="6"/>
  <c r="I498" i="10" s="1"/>
  <c r="G88" i="10"/>
  <c r="F76" i="6"/>
  <c r="I88" i="10" s="1"/>
  <c r="G439" i="10"/>
  <c r="H427" i="6"/>
  <c r="N439" i="10" s="1"/>
  <c r="G196" i="10"/>
  <c r="H184" i="6"/>
  <c r="N196" i="10" s="1"/>
  <c r="E184" i="6"/>
  <c r="H196" i="10" s="1"/>
  <c r="H248" i="6"/>
  <c r="N260" i="10" s="1"/>
  <c r="F368" i="6"/>
  <c r="I380" i="10" s="1"/>
  <c r="E406" i="6"/>
  <c r="H418" i="10" s="1"/>
  <c r="E170" i="6"/>
  <c r="H182" i="10" s="1"/>
  <c r="E373" i="6"/>
  <c r="H385" i="10" s="1"/>
  <c r="G385" i="10"/>
  <c r="F373" i="6"/>
  <c r="I385" i="10" s="1"/>
  <c r="G513" i="10"/>
  <c r="J501" i="6"/>
  <c r="H501" i="6"/>
  <c r="N513" i="10" s="1"/>
  <c r="G303" i="10"/>
  <c r="E291" i="6"/>
  <c r="H303" i="10" s="1"/>
  <c r="J291" i="6"/>
  <c r="G179" i="10"/>
  <c r="E167" i="6"/>
  <c r="H179" i="10" s="1"/>
  <c r="G482" i="10"/>
  <c r="J470" i="6"/>
  <c r="E470" i="6"/>
  <c r="H482" i="10" s="1"/>
  <c r="G82" i="10"/>
  <c r="J70" i="6"/>
  <c r="E70" i="6"/>
  <c r="H82" i="10" s="1"/>
  <c r="G268" i="10"/>
  <c r="F256" i="6"/>
  <c r="I268" i="10" s="1"/>
  <c r="H256" i="6"/>
  <c r="N268" i="10" s="1"/>
  <c r="E256" i="6"/>
  <c r="H268" i="10" s="1"/>
  <c r="F108" i="6"/>
  <c r="I120" i="10" s="1"/>
  <c r="G120" i="10"/>
  <c r="J108" i="6"/>
  <c r="E108" i="6"/>
  <c r="G490" i="10"/>
  <c r="F478" i="6"/>
  <c r="I490" i="10" s="1"/>
  <c r="G95" i="10"/>
  <c r="H83" i="6"/>
  <c r="N95" i="10" s="1"/>
  <c r="J83" i="6"/>
  <c r="G459" i="10"/>
  <c r="E447" i="6"/>
  <c r="H459" i="10" s="1"/>
  <c r="G344" i="10"/>
  <c r="F332" i="6"/>
  <c r="I344" i="10" s="1"/>
  <c r="H332" i="6"/>
  <c r="N344" i="10" s="1"/>
  <c r="F98" i="6"/>
  <c r="I110" i="10" s="1"/>
  <c r="H98" i="6"/>
  <c r="N110" i="10" s="1"/>
  <c r="E98" i="6"/>
  <c r="H110" i="10" s="1"/>
  <c r="G259" i="10"/>
  <c r="J247" i="6"/>
  <c r="E247" i="6"/>
  <c r="H259" i="10" s="1"/>
  <c r="F31" i="6"/>
  <c r="I43" i="10" s="1"/>
  <c r="J31" i="6"/>
  <c r="G288" i="10"/>
  <c r="J276" i="6"/>
  <c r="H276" i="6"/>
  <c r="N288" i="10" s="1"/>
  <c r="F100" i="6"/>
  <c r="I112" i="10" s="1"/>
  <c r="J100" i="6"/>
  <c r="E100" i="6"/>
  <c r="H112" i="10" s="1"/>
  <c r="G207" i="10"/>
  <c r="F195" i="6"/>
  <c r="I207" i="10" s="1"/>
  <c r="G402" i="10"/>
  <c r="J390" i="6"/>
  <c r="H390" i="6"/>
  <c r="N402" i="10" s="1"/>
  <c r="F10" i="6"/>
  <c r="E10" i="6"/>
  <c r="G421" i="10"/>
  <c r="F409" i="6"/>
  <c r="I421" i="10" s="1"/>
  <c r="H409" i="6"/>
  <c r="N421" i="10" s="1"/>
  <c r="G314" i="10"/>
  <c r="E302" i="6"/>
  <c r="H314" i="10" s="1"/>
  <c r="F143" i="6"/>
  <c r="I155" i="10" s="1"/>
  <c r="H143" i="6"/>
  <c r="N155" i="10" s="1"/>
  <c r="G282" i="10"/>
  <c r="E270" i="6"/>
  <c r="H282" i="10" s="1"/>
  <c r="J60" i="6"/>
  <c r="G72" i="10"/>
  <c r="H60" i="6"/>
  <c r="N72" i="10" s="1"/>
  <c r="F16" i="6"/>
  <c r="I28" i="10" s="1"/>
  <c r="J16" i="6"/>
  <c r="E16" i="6"/>
  <c r="H28" i="10" s="1"/>
  <c r="G28" i="10"/>
  <c r="G253" i="10"/>
  <c r="F241" i="6"/>
  <c r="I253" i="10" s="1"/>
  <c r="E241" i="6"/>
  <c r="H253" i="10" s="1"/>
  <c r="H241" i="6"/>
  <c r="N253" i="10" s="1"/>
  <c r="G393" i="10"/>
  <c r="F381" i="6"/>
  <c r="I393" i="10" s="1"/>
  <c r="J381" i="6"/>
  <c r="E381" i="6"/>
  <c r="H393" i="10" s="1"/>
  <c r="G227" i="10"/>
  <c r="F215" i="6"/>
  <c r="I227" i="10" s="1"/>
  <c r="J215" i="6"/>
  <c r="G372" i="10"/>
  <c r="J360" i="6"/>
  <c r="H360" i="6"/>
  <c r="N372" i="10" s="1"/>
  <c r="E360" i="6"/>
  <c r="H372" i="10" s="1"/>
  <c r="G366" i="10"/>
  <c r="F354" i="6"/>
  <c r="I366" i="10" s="1"/>
  <c r="F133" i="6"/>
  <c r="I145" i="10" s="1"/>
  <c r="J133" i="6"/>
  <c r="G131" i="10"/>
  <c r="E119" i="6"/>
  <c r="H131" i="10" s="1"/>
  <c r="G292" i="10"/>
  <c r="F280" i="6"/>
  <c r="I292" i="10" s="1"/>
  <c r="J280" i="6"/>
  <c r="E280" i="6"/>
  <c r="H292" i="10" s="1"/>
  <c r="H465" i="6"/>
  <c r="N477" i="10" s="1"/>
  <c r="E481" i="6"/>
  <c r="H493" i="10" s="1"/>
  <c r="F49" i="6"/>
  <c r="I49" i="6" s="1"/>
  <c r="G49" i="6" s="1"/>
  <c r="J300" i="6"/>
  <c r="J56" i="6"/>
  <c r="J362" i="6"/>
  <c r="E31" i="6"/>
  <c r="F83" i="6"/>
  <c r="I95" i="10" s="1"/>
  <c r="F91" i="6"/>
  <c r="I103" i="10" s="1"/>
  <c r="F390" i="6"/>
  <c r="I402" i="10" s="1"/>
  <c r="H426" i="6"/>
  <c r="N438" i="10" s="1"/>
  <c r="E267" i="6"/>
  <c r="H279" i="10" s="1"/>
  <c r="J48" i="6"/>
  <c r="E332" i="6"/>
  <c r="H344" i="10" s="1"/>
  <c r="H20" i="6"/>
  <c r="N32" i="10" s="1"/>
  <c r="F447" i="6"/>
  <c r="I459" i="10" s="1"/>
  <c r="E354" i="6"/>
  <c r="H366" i="10" s="1"/>
  <c r="E468" i="6"/>
  <c r="H480" i="10" s="1"/>
  <c r="F167" i="6"/>
  <c r="I179" i="10" s="1"/>
  <c r="G123" i="10"/>
  <c r="G112" i="10"/>
  <c r="G109" i="10"/>
  <c r="G343" i="10"/>
  <c r="F331" i="6"/>
  <c r="I343" i="10" s="1"/>
  <c r="H331" i="6"/>
  <c r="N343" i="10" s="1"/>
  <c r="E331" i="6"/>
  <c r="H343" i="10" s="1"/>
  <c r="G306" i="10"/>
  <c r="F294" i="6"/>
  <c r="I306" i="10" s="1"/>
  <c r="G401" i="10"/>
  <c r="F389" i="6"/>
  <c r="I401" i="10" s="1"/>
  <c r="G284" i="10"/>
  <c r="J272" i="6"/>
  <c r="H272" i="6"/>
  <c r="N284" i="10" s="1"/>
  <c r="G225" i="10"/>
  <c r="F213" i="6"/>
  <c r="I225" i="10" s="1"/>
  <c r="F41" i="6"/>
  <c r="H41" i="6"/>
  <c r="N53" i="10" s="1"/>
  <c r="E41" i="6"/>
  <c r="H53" i="10" s="1"/>
  <c r="G499" i="10"/>
  <c r="F487" i="6"/>
  <c r="I499" i="10" s="1"/>
  <c r="J487" i="6"/>
  <c r="E487" i="6"/>
  <c r="H499" i="10" s="1"/>
  <c r="G230" i="10"/>
  <c r="H218" i="6"/>
  <c r="N230" i="10" s="1"/>
  <c r="E37" i="6"/>
  <c r="H49" i="10" s="1"/>
  <c r="G49" i="10"/>
  <c r="G410" i="10"/>
  <c r="J398" i="6"/>
  <c r="E398" i="6"/>
  <c r="H410" i="10" s="1"/>
  <c r="H13" i="6"/>
  <c r="F13" i="6"/>
  <c r="G13" i="6" s="1"/>
  <c r="G441" i="10"/>
  <c r="F429" i="6"/>
  <c r="I441" i="10" s="1"/>
  <c r="G280" i="10"/>
  <c r="F268" i="6"/>
  <c r="I280" i="10" s="1"/>
  <c r="H268" i="6"/>
  <c r="N280" i="10" s="1"/>
  <c r="E268" i="6"/>
  <c r="H280" i="10" s="1"/>
  <c r="G34" i="10"/>
  <c r="F22" i="6"/>
  <c r="I34" i="10" s="1"/>
  <c r="G297" i="10"/>
  <c r="F285" i="6"/>
  <c r="I297" i="10" s="1"/>
  <c r="H285" i="6"/>
  <c r="N297" i="10" s="1"/>
  <c r="E285" i="6"/>
  <c r="H297" i="10" s="1"/>
  <c r="G346" i="10"/>
  <c r="J334" i="6"/>
  <c r="H334" i="6"/>
  <c r="N346" i="10" s="1"/>
  <c r="G140" i="10"/>
  <c r="F128" i="6"/>
  <c r="I140" i="10" s="1"/>
  <c r="G339" i="10"/>
  <c r="J327" i="6"/>
  <c r="H327" i="6"/>
  <c r="N339" i="10" s="1"/>
  <c r="G153" i="10"/>
  <c r="F141" i="6"/>
  <c r="I153" i="10" s="1"/>
  <c r="G243" i="10"/>
  <c r="F231" i="6"/>
  <c r="I243" i="10" s="1"/>
  <c r="E231" i="6"/>
  <c r="H243" i="10" s="1"/>
  <c r="H231" i="6"/>
  <c r="N243" i="10" s="1"/>
  <c r="G512" i="10"/>
  <c r="F500" i="6"/>
  <c r="I512" i="10" s="1"/>
  <c r="H500" i="6"/>
  <c r="N512" i="10" s="1"/>
  <c r="G338" i="10"/>
  <c r="H326" i="6"/>
  <c r="N338" i="10" s="1"/>
  <c r="G403" i="10"/>
  <c r="F391" i="6"/>
  <c r="I403" i="10" s="1"/>
  <c r="H391" i="6"/>
  <c r="N403" i="10" s="1"/>
  <c r="E391" i="6"/>
  <c r="H403" i="10" s="1"/>
  <c r="G296" i="10"/>
  <c r="F284" i="6"/>
  <c r="I296" i="10" s="1"/>
  <c r="H284" i="6"/>
  <c r="N296" i="10" s="1"/>
  <c r="E284" i="6"/>
  <c r="H296" i="10" s="1"/>
  <c r="G164" i="10"/>
  <c r="F152" i="6"/>
  <c r="I164" i="10" s="1"/>
  <c r="H152" i="6"/>
  <c r="N164" i="10" s="1"/>
  <c r="E152" i="6"/>
  <c r="H164" i="10" s="1"/>
  <c r="F101" i="6"/>
  <c r="I113" i="10" s="1"/>
  <c r="H101" i="6"/>
  <c r="N113" i="10" s="1"/>
  <c r="E101" i="6"/>
  <c r="G175" i="10"/>
  <c r="F163" i="6"/>
  <c r="I163" i="6" s="1"/>
  <c r="G163" i="6" s="1"/>
  <c r="J175" i="10" s="1"/>
  <c r="H163" i="6"/>
  <c r="N175" i="10" s="1"/>
  <c r="G388" i="10"/>
  <c r="E376" i="6"/>
  <c r="H388" i="10" s="1"/>
  <c r="H376" i="6"/>
  <c r="N388" i="10" s="1"/>
  <c r="G451" i="10"/>
  <c r="F439" i="6"/>
  <c r="I451" i="10" s="1"/>
  <c r="H439" i="6"/>
  <c r="N451" i="10" s="1"/>
  <c r="E439" i="6"/>
  <c r="H451" i="10" s="1"/>
  <c r="G283" i="10"/>
  <c r="J271" i="6"/>
  <c r="H271" i="6"/>
  <c r="N283" i="10" s="1"/>
  <c r="G334" i="10"/>
  <c r="F322" i="6"/>
  <c r="I334" i="10" s="1"/>
  <c r="H322" i="6"/>
  <c r="N334" i="10" s="1"/>
  <c r="E322" i="6"/>
  <c r="H334" i="10" s="1"/>
  <c r="H32" i="6"/>
  <c r="N44" i="10" s="1"/>
  <c r="E32" i="6"/>
  <c r="H44" i="10" s="1"/>
  <c r="G44" i="10"/>
  <c r="G105" i="10"/>
  <c r="E93" i="6"/>
  <c r="H105" i="10" s="1"/>
  <c r="G497" i="10"/>
  <c r="J485" i="6"/>
  <c r="H485" i="6"/>
  <c r="N497" i="10" s="1"/>
  <c r="G218" i="10"/>
  <c r="J206" i="6"/>
  <c r="E206" i="6"/>
  <c r="H218" i="10" s="1"/>
  <c r="G330" i="10"/>
  <c r="F318" i="6"/>
  <c r="I330" i="10" s="1"/>
  <c r="H318" i="6"/>
  <c r="N330" i="10" s="1"/>
  <c r="E318" i="6"/>
  <c r="H330" i="10" s="1"/>
  <c r="G406" i="10"/>
  <c r="H394" i="6"/>
  <c r="N406" i="10" s="1"/>
  <c r="G182" i="10"/>
  <c r="F170" i="6"/>
  <c r="I182" i="10" s="1"/>
  <c r="G492" i="10"/>
  <c r="F480" i="6"/>
  <c r="I492" i="10" s="1"/>
  <c r="E480" i="6"/>
  <c r="H492" i="10" s="1"/>
  <c r="H43" i="6"/>
  <c r="N55" i="10" s="1"/>
  <c r="G55" i="10"/>
  <c r="G260" i="10"/>
  <c r="E248" i="6"/>
  <c r="H260" i="10" s="1"/>
  <c r="G168" i="10"/>
  <c r="J156" i="6"/>
  <c r="H156" i="6"/>
  <c r="N168" i="10" s="1"/>
  <c r="E292" i="6"/>
  <c r="H304" i="10" s="1"/>
  <c r="J465" i="6"/>
  <c r="E491" i="6"/>
  <c r="H503" i="10" s="1"/>
  <c r="F362" i="6"/>
  <c r="I374" i="10" s="1"/>
  <c r="H31" i="6"/>
  <c r="N43" i="10" s="1"/>
  <c r="H70" i="6"/>
  <c r="N82" i="10" s="1"/>
  <c r="H486" i="6"/>
  <c r="N498" i="10" s="1"/>
  <c r="E97" i="6"/>
  <c r="I97" i="6" s="1"/>
  <c r="G97" i="6" s="1"/>
  <c r="F248" i="6"/>
  <c r="I260" i="10" s="1"/>
  <c r="F267" i="6"/>
  <c r="I279" i="10" s="1"/>
  <c r="J170" i="6"/>
  <c r="J332" i="6"/>
  <c r="G61" i="10"/>
  <c r="E501" i="6"/>
  <c r="H513" i="10" s="1"/>
  <c r="J184" i="6"/>
  <c r="J145" i="6"/>
  <c r="J20" i="6"/>
  <c r="E76" i="6"/>
  <c r="H88" i="10" s="1"/>
  <c r="G42" i="10"/>
  <c r="E313" i="6"/>
  <c r="H325" i="10" s="1"/>
  <c r="H354" i="6"/>
  <c r="N366" i="10" s="1"/>
  <c r="F468" i="6"/>
  <c r="I480" i="10" s="1"/>
  <c r="F465" i="6"/>
  <c r="I477" i="10" s="1"/>
  <c r="J481" i="6"/>
  <c r="E156" i="6"/>
  <c r="H168" i="10" s="1"/>
  <c r="H478" i="6"/>
  <c r="N490" i="10" s="1"/>
  <c r="G43" i="10"/>
  <c r="J119" i="6"/>
  <c r="E367" i="6"/>
  <c r="H379" i="10" s="1"/>
  <c r="F360" i="6"/>
  <c r="I372" i="10" s="1"/>
  <c r="H491" i="6"/>
  <c r="N503" i="10" s="1"/>
  <c r="F70" i="6"/>
  <c r="I82" i="10" s="1"/>
  <c r="E486" i="6"/>
  <c r="H498" i="10" s="1"/>
  <c r="H480" i="6"/>
  <c r="N492" i="10" s="1"/>
  <c r="E64" i="6"/>
  <c r="I64" i="6" s="1"/>
  <c r="G64" i="6" s="1"/>
  <c r="H294" i="6"/>
  <c r="N306" i="10" s="1"/>
  <c r="H373" i="6"/>
  <c r="N385" i="10" s="1"/>
  <c r="F501" i="6"/>
  <c r="I513" i="10" s="1"/>
  <c r="F184" i="6"/>
  <c r="I196" i="10" s="1"/>
  <c r="F145" i="6"/>
  <c r="I157" i="10" s="1"/>
  <c r="H462" i="6"/>
  <c r="N474" i="10" s="1"/>
  <c r="H16" i="6"/>
  <c r="N28" i="10" s="1"/>
  <c r="E195" i="6"/>
  <c r="H207" i="10" s="1"/>
  <c r="H76" i="6"/>
  <c r="N88" i="10" s="1"/>
  <c r="J256" i="6"/>
  <c r="J354" i="6"/>
  <c r="G145" i="10"/>
  <c r="G382" i="10"/>
  <c r="F370" i="6"/>
  <c r="I382" i="10" s="1"/>
  <c r="G351" i="10"/>
  <c r="F339" i="6"/>
  <c r="I351" i="10" s="1"/>
  <c r="J339" i="6"/>
  <c r="G380" i="10"/>
  <c r="E368" i="6"/>
  <c r="H380" i="10" s="1"/>
  <c r="G348" i="10"/>
  <c r="E336" i="6"/>
  <c r="H348" i="10" s="1"/>
  <c r="G213" i="10"/>
  <c r="F201" i="6"/>
  <c r="I213" i="10" s="1"/>
  <c r="H201" i="6"/>
  <c r="N213" i="10" s="1"/>
  <c r="E201" i="6"/>
  <c r="H213" i="10" s="1"/>
  <c r="G212" i="10"/>
  <c r="F200" i="6"/>
  <c r="I212" i="10" s="1"/>
  <c r="G471" i="10"/>
  <c r="E459" i="6"/>
  <c r="H471" i="10" s="1"/>
  <c r="G122" i="10"/>
  <c r="H110" i="6"/>
  <c r="N122" i="10" s="1"/>
  <c r="G177" i="10"/>
  <c r="F165" i="6"/>
  <c r="I177" i="10" s="1"/>
  <c r="H165" i="6"/>
  <c r="N177" i="10" s="1"/>
  <c r="E165" i="6"/>
  <c r="H177" i="10" s="1"/>
  <c r="H51" i="6"/>
  <c r="N63" i="10" s="1"/>
  <c r="E51" i="6"/>
  <c r="H63" i="10" s="1"/>
  <c r="H200" i="6"/>
  <c r="N212" i="10" s="1"/>
  <c r="E465" i="6"/>
  <c r="H477" i="10" s="1"/>
  <c r="F110" i="6"/>
  <c r="I122" i="10" s="1"/>
  <c r="F156" i="6"/>
  <c r="I168" i="10" s="1"/>
  <c r="H414" i="6"/>
  <c r="N426" i="10" s="1"/>
  <c r="E14" i="6"/>
  <c r="H26" i="10" s="1"/>
  <c r="J459" i="6"/>
  <c r="E341" i="6"/>
  <c r="H353" i="10" s="1"/>
  <c r="H339" i="6"/>
  <c r="N351" i="10" s="1"/>
  <c r="G360" i="10"/>
  <c r="J348" i="6"/>
  <c r="E348" i="6"/>
  <c r="H360" i="10" s="1"/>
  <c r="G449" i="10"/>
  <c r="F437" i="6"/>
  <c r="I449" i="10" s="1"/>
  <c r="H437" i="6"/>
  <c r="N449" i="10" s="1"/>
  <c r="G308" i="10"/>
  <c r="H296" i="6"/>
  <c r="N308" i="10" s="1"/>
  <c r="E296" i="6"/>
  <c r="H308" i="10" s="1"/>
  <c r="F35" i="6"/>
  <c r="I47" i="10" s="1"/>
  <c r="G47" i="10"/>
  <c r="H35" i="6"/>
  <c r="N47" i="10" s="1"/>
  <c r="E35" i="6"/>
  <c r="H47" i="10" s="1"/>
  <c r="F15" i="6"/>
  <c r="I15" i="6" s="1"/>
  <c r="G15" i="6" s="1"/>
  <c r="J15" i="6"/>
  <c r="G456" i="10"/>
  <c r="J444" i="6"/>
  <c r="E444" i="6"/>
  <c r="H456" i="10" s="1"/>
  <c r="H444" i="6"/>
  <c r="N456" i="10" s="1"/>
  <c r="G407" i="10"/>
  <c r="J395" i="6"/>
  <c r="E395" i="6"/>
  <c r="H407" i="10" s="1"/>
  <c r="J343" i="6"/>
  <c r="E343" i="6"/>
  <c r="H355" i="10" s="1"/>
  <c r="G438" i="10"/>
  <c r="J426" i="6"/>
  <c r="E426" i="6"/>
  <c r="H438" i="10" s="1"/>
  <c r="G281" i="10"/>
  <c r="H269" i="6"/>
  <c r="N281" i="10" s="1"/>
  <c r="E269" i="6"/>
  <c r="H281" i="10" s="1"/>
  <c r="G147" i="10"/>
  <c r="F135" i="6"/>
  <c r="I147" i="10" s="1"/>
  <c r="H135" i="6"/>
  <c r="N147" i="10" s="1"/>
  <c r="E135" i="6"/>
  <c r="H147" i="10" s="1"/>
  <c r="G387" i="10"/>
  <c r="F375" i="6"/>
  <c r="I387" i="10" s="1"/>
  <c r="H375" i="6"/>
  <c r="N387" i="10" s="1"/>
  <c r="E375" i="6"/>
  <c r="H387" i="10" s="1"/>
  <c r="G217" i="10"/>
  <c r="F205" i="6"/>
  <c r="I217" i="10" s="1"/>
  <c r="J205" i="6"/>
  <c r="G211" i="10"/>
  <c r="J199" i="6"/>
  <c r="E199" i="6"/>
  <c r="H211" i="10" s="1"/>
  <c r="G443" i="10"/>
  <c r="F431" i="6"/>
  <c r="I443" i="10" s="1"/>
  <c r="J431" i="6"/>
  <c r="E431" i="6"/>
  <c r="H443" i="10" s="1"/>
  <c r="F38" i="6"/>
  <c r="I50" i="10" s="1"/>
  <c r="H38" i="6"/>
  <c r="N50" i="10" s="1"/>
  <c r="E38" i="6"/>
  <c r="H50" i="10" s="1"/>
  <c r="H313" i="6"/>
  <c r="N325" i="10" s="1"/>
  <c r="G325" i="10"/>
  <c r="G233" i="10"/>
  <c r="E221" i="6"/>
  <c r="H233" i="10" s="1"/>
  <c r="G286" i="10"/>
  <c r="F274" i="6"/>
  <c r="I286" i="10" s="1"/>
  <c r="H274" i="6"/>
  <c r="N286" i="10" s="1"/>
  <c r="E274" i="6"/>
  <c r="H286" i="10" s="1"/>
  <c r="G226" i="10"/>
  <c r="E214" i="6"/>
  <c r="H226" i="10" s="1"/>
  <c r="E48" i="6"/>
  <c r="H60" i="10" s="1"/>
  <c r="G60" i="10"/>
  <c r="G377" i="10"/>
  <c r="E365" i="6"/>
  <c r="H377" i="10" s="1"/>
  <c r="G80" i="10"/>
  <c r="H63" i="6"/>
  <c r="N75" i="10" s="1"/>
  <c r="J63" i="6"/>
  <c r="G394" i="10"/>
  <c r="J382" i="6"/>
  <c r="H382" i="6"/>
  <c r="N394" i="10" s="1"/>
  <c r="G154" i="10"/>
  <c r="J142" i="6"/>
  <c r="H142" i="6"/>
  <c r="N154" i="10" s="1"/>
  <c r="G93" i="10"/>
  <c r="J81" i="6"/>
  <c r="H81" i="6"/>
  <c r="N93" i="10" s="1"/>
  <c r="G238" i="10"/>
  <c r="F226" i="6"/>
  <c r="I238" i="10" s="1"/>
  <c r="G447" i="10"/>
  <c r="F435" i="6"/>
  <c r="I447" i="10" s="1"/>
  <c r="J435" i="6"/>
  <c r="J71" i="6"/>
  <c r="E71" i="6"/>
  <c r="H83" i="10" s="1"/>
  <c r="G231" i="10"/>
  <c r="F219" i="6"/>
  <c r="I231" i="10" s="1"/>
  <c r="J219" i="6"/>
  <c r="H219" i="6"/>
  <c r="N231" i="10" s="1"/>
  <c r="E81" i="6"/>
  <c r="H93" i="10" s="1"/>
  <c r="E305" i="6"/>
  <c r="H317" i="10" s="1"/>
  <c r="E394" i="6"/>
  <c r="H406" i="10" s="1"/>
  <c r="E414" i="6"/>
  <c r="H426" i="10" s="1"/>
  <c r="J478" i="6"/>
  <c r="H336" i="6"/>
  <c r="N348" i="10" s="1"/>
  <c r="H470" i="6"/>
  <c r="N482" i="10" s="1"/>
  <c r="E252" i="6"/>
  <c r="H264" i="10" s="1"/>
  <c r="H14" i="6"/>
  <c r="N26" i="10" s="1"/>
  <c r="E427" i="6"/>
  <c r="H439" i="10" s="1"/>
  <c r="F459" i="6"/>
  <c r="I471" i="10" s="1"/>
  <c r="F491" i="6"/>
  <c r="I503" i="10" s="1"/>
  <c r="J165" i="6"/>
  <c r="H71" i="6"/>
  <c r="N83" i="10" s="1"/>
  <c r="J177" i="6"/>
  <c r="E60" i="6"/>
  <c r="F343" i="6"/>
  <c r="I355" i="10" s="1"/>
  <c r="J214" i="6"/>
  <c r="E254" i="6"/>
  <c r="H266" i="10" s="1"/>
  <c r="J64" i="6"/>
  <c r="J341" i="6"/>
  <c r="H381" i="6"/>
  <c r="N393" i="10" s="1"/>
  <c r="F63" i="6"/>
  <c r="I75" i="10" s="1"/>
  <c r="H111" i="6"/>
  <c r="N123" i="10" s="1"/>
  <c r="H215" i="6"/>
  <c r="N227" i="10" s="1"/>
  <c r="H398" i="6"/>
  <c r="N410" i="10" s="1"/>
  <c r="H141" i="6"/>
  <c r="N153" i="10" s="1"/>
  <c r="J195" i="6"/>
  <c r="F376" i="6"/>
  <c r="I388" i="10" s="1"/>
  <c r="J302" i="6"/>
  <c r="G165" i="10"/>
  <c r="G474" i="10"/>
  <c r="J462" i="6"/>
  <c r="E462" i="6"/>
  <c r="H474" i="10" s="1"/>
  <c r="G375" i="10"/>
  <c r="H363" i="6"/>
  <c r="N375" i="10" s="1"/>
  <c r="J363" i="6"/>
  <c r="G379" i="10"/>
  <c r="F367" i="6"/>
  <c r="I379" i="10" s="1"/>
  <c r="J97" i="6"/>
  <c r="H97" i="6"/>
  <c r="N109" i="10" s="1"/>
  <c r="G304" i="10"/>
  <c r="H292" i="6"/>
  <c r="N304" i="10" s="1"/>
  <c r="G483" i="10"/>
  <c r="F471" i="6"/>
  <c r="I483" i="10" s="1"/>
  <c r="H471" i="6"/>
  <c r="N483" i="10" s="1"/>
  <c r="E471" i="6"/>
  <c r="H483" i="10" s="1"/>
  <c r="F43" i="6"/>
  <c r="J49" i="6"/>
  <c r="F292" i="6"/>
  <c r="I304" i="10" s="1"/>
  <c r="J367" i="6"/>
  <c r="J486" i="6"/>
  <c r="F51" i="6"/>
  <c r="I63" i="10" s="1"/>
  <c r="J480" i="6"/>
  <c r="E485" i="6"/>
  <c r="H497" i="10" s="1"/>
  <c r="J76" i="6"/>
  <c r="G214" i="10"/>
  <c r="F202" i="6"/>
  <c r="I214" i="10" s="1"/>
  <c r="E202" i="6"/>
  <c r="H214" i="10" s="1"/>
  <c r="G63" i="10"/>
  <c r="E409" i="6"/>
  <c r="H421" i="10" s="1"/>
  <c r="E30" i="6"/>
  <c r="H42" i="10" s="1"/>
  <c r="E43" i="6"/>
  <c r="H55" i="10" s="1"/>
  <c r="F81" i="6"/>
  <c r="I93" i="10" s="1"/>
  <c r="H221" i="6"/>
  <c r="N233" i="10" s="1"/>
  <c r="H305" i="6"/>
  <c r="N317" i="10" s="1"/>
  <c r="H10" i="6"/>
  <c r="J394" i="6"/>
  <c r="J414" i="6"/>
  <c r="E110" i="6"/>
  <c r="J241" i="6"/>
  <c r="H270" i="6"/>
  <c r="N282" i="10" s="1"/>
  <c r="F336" i="6"/>
  <c r="I348" i="10" s="1"/>
  <c r="H206" i="6"/>
  <c r="N218" i="10" s="1"/>
  <c r="F470" i="6"/>
  <c r="I482" i="10" s="1"/>
  <c r="E143" i="6"/>
  <c r="H155" i="10" s="1"/>
  <c r="H252" i="6"/>
  <c r="N264" i="10" s="1"/>
  <c r="J14" i="6"/>
  <c r="H395" i="6"/>
  <c r="N407" i="10" s="1"/>
  <c r="J427" i="6"/>
  <c r="E91" i="6"/>
  <c r="H103" i="10" s="1"/>
  <c r="F71" i="6"/>
  <c r="I83" i="10" s="1"/>
  <c r="E370" i="6"/>
  <c r="H382" i="10" s="1"/>
  <c r="F177" i="6"/>
  <c r="I189" i="10" s="1"/>
  <c r="F60" i="6"/>
  <c r="I72" i="10" s="1"/>
  <c r="F214" i="6"/>
  <c r="I226" i="10" s="1"/>
  <c r="H254" i="6"/>
  <c r="N266" i="10" s="1"/>
  <c r="E276" i="6"/>
  <c r="H288" i="10" s="1"/>
  <c r="F111" i="6"/>
  <c r="I123" i="10" s="1"/>
  <c r="E215" i="6"/>
  <c r="H227" i="10" s="1"/>
  <c r="F363" i="6"/>
  <c r="I375" i="10" s="1"/>
  <c r="F302" i="6"/>
  <c r="I314" i="10" s="1"/>
  <c r="H431" i="6"/>
  <c r="N443" i="10" s="1"/>
  <c r="E74" i="6"/>
  <c r="H86" i="10" s="1"/>
  <c r="F405" i="6"/>
  <c r="I417" i="10" s="1"/>
  <c r="E255" i="6"/>
  <c r="H267" i="10" s="1"/>
  <c r="H74" i="6"/>
  <c r="N86" i="10" s="1"/>
  <c r="H138" i="6"/>
  <c r="N150" i="10" s="1"/>
  <c r="H238" i="6"/>
  <c r="N250" i="10" s="1"/>
  <c r="F421" i="6"/>
  <c r="I433" i="10" s="1"/>
  <c r="J469" i="6"/>
  <c r="H288" i="6"/>
  <c r="N300" i="10" s="1"/>
  <c r="H350" i="6"/>
  <c r="N362" i="10" s="1"/>
  <c r="J89" i="6"/>
  <c r="F206" i="6"/>
  <c r="I218" i="10" s="1"/>
  <c r="F255" i="6"/>
  <c r="I267" i="10" s="1"/>
  <c r="J74" i="6"/>
  <c r="J138" i="6"/>
  <c r="J202" i="6"/>
  <c r="J238" i="6"/>
  <c r="J254" i="6"/>
  <c r="F469" i="6"/>
  <c r="I481" i="10" s="1"/>
  <c r="F485" i="6"/>
  <c r="I497" i="10" s="1"/>
  <c r="J288" i="6"/>
  <c r="J350" i="6"/>
  <c r="J296" i="6"/>
  <c r="G30" i="10"/>
  <c r="J468" i="6"/>
  <c r="F89" i="6"/>
  <c r="I101" i="10" s="1"/>
  <c r="J289" i="6"/>
  <c r="E288" i="6"/>
  <c r="H300" i="10" s="1"/>
  <c r="H404" i="6"/>
  <c r="N416" i="10" s="1"/>
  <c r="F138" i="6"/>
  <c r="I150" i="10" s="1"/>
  <c r="F288" i="6"/>
  <c r="I300" i="10" s="1"/>
  <c r="F350" i="6"/>
  <c r="I362" i="10" s="1"/>
  <c r="H55" i="6"/>
  <c r="N67" i="10" s="1"/>
  <c r="H18" i="6"/>
  <c r="N30" i="10" s="1"/>
  <c r="E136" i="6"/>
  <c r="H148" i="10" s="1"/>
  <c r="E308" i="6"/>
  <c r="H320" i="10" s="1"/>
  <c r="F404" i="6"/>
  <c r="I416" i="10" s="1"/>
  <c r="E177" i="6"/>
  <c r="H189" i="10" s="1"/>
  <c r="E289" i="6"/>
  <c r="H301" i="10" s="1"/>
  <c r="J55" i="6"/>
  <c r="J18" i="6"/>
  <c r="J406" i="6"/>
  <c r="H136" i="6"/>
  <c r="N148" i="10" s="1"/>
  <c r="H308" i="6"/>
  <c r="N320" i="10" s="1"/>
  <c r="H348" i="6"/>
  <c r="N360" i="10" s="1"/>
  <c r="H298" i="6"/>
  <c r="N310" i="10" s="1"/>
  <c r="H341" i="6"/>
  <c r="N353" i="10" s="1"/>
  <c r="E405" i="6"/>
  <c r="H417" i="10" s="1"/>
  <c r="E18" i="6"/>
  <c r="H30" i="10" s="1"/>
  <c r="F74" i="6"/>
  <c r="I86" i="10" s="1"/>
  <c r="E404" i="6"/>
  <c r="H416" i="10" s="1"/>
  <c r="E298" i="6"/>
  <c r="H310" i="10" s="1"/>
  <c r="G67" i="10"/>
  <c r="I76" i="10"/>
  <c r="E147" i="6"/>
  <c r="H159" i="10" s="1"/>
  <c r="J404" i="6"/>
  <c r="H177" i="6"/>
  <c r="N189" i="10" s="1"/>
  <c r="H289" i="6"/>
  <c r="N301" i="10" s="1"/>
  <c r="F406" i="6"/>
  <c r="I418" i="10" s="1"/>
  <c r="J136" i="6"/>
  <c r="J308" i="6"/>
  <c r="F348" i="6"/>
  <c r="I360" i="10" s="1"/>
  <c r="J298" i="6"/>
  <c r="F341" i="6"/>
  <c r="I353" i="10" s="1"/>
  <c r="H405" i="6"/>
  <c r="N417" i="10" s="1"/>
  <c r="E421" i="6"/>
  <c r="H433" i="10" s="1"/>
  <c r="E437" i="6"/>
  <c r="H449" i="10" s="1"/>
  <c r="I77" i="10"/>
  <c r="I352" i="10"/>
  <c r="I345" i="10"/>
  <c r="I87" i="10"/>
  <c r="I89" i="10"/>
  <c r="I435" i="10"/>
  <c r="I90" i="10"/>
  <c r="I80" i="10"/>
  <c r="I125" i="10"/>
  <c r="I109" i="10"/>
  <c r="I325" i="10"/>
  <c r="I91" i="10"/>
  <c r="I405" i="10"/>
  <c r="I488" i="10"/>
  <c r="I406" i="10"/>
  <c r="I97" i="10"/>
  <c r="I245" i="10"/>
  <c r="I106" i="10"/>
  <c r="I315" i="10"/>
  <c r="I119" i="10"/>
  <c r="N71" i="10"/>
  <c r="N112" i="10"/>
  <c r="N54" i="10"/>
  <c r="N104" i="10"/>
  <c r="H61" i="10"/>
  <c r="N51" i="10"/>
  <c r="N42" i="10"/>
  <c r="N96" i="10"/>
  <c r="N52" i="10"/>
  <c r="N116" i="10"/>
  <c r="N45" i="10"/>
  <c r="H97" i="10"/>
  <c r="N31" i="10"/>
  <c r="H115" i="10"/>
  <c r="N107" i="10"/>
  <c r="H121" i="10"/>
  <c r="H27" i="10"/>
  <c r="H66" i="10"/>
  <c r="N97" i="10"/>
  <c r="H64" i="10"/>
  <c r="H114" i="10"/>
  <c r="G7" i="6"/>
  <c r="H89" i="10"/>
  <c r="H81" i="10"/>
  <c r="N120" i="10"/>
  <c r="H46" i="10"/>
  <c r="H96" i="10"/>
  <c r="H34" i="10"/>
  <c r="N117" i="10"/>
  <c r="H33" i="10"/>
  <c r="H95" i="10"/>
  <c r="N85" i="10"/>
  <c r="H90" i="10"/>
  <c r="N65" i="10"/>
  <c r="H123" i="10"/>
  <c r="H48" i="10"/>
  <c r="H98" i="10"/>
  <c r="H36" i="10"/>
  <c r="N74" i="10"/>
  <c r="N124" i="10"/>
  <c r="C65" i="9"/>
  <c r="C64" i="9" s="1"/>
  <c r="C77" i="9"/>
  <c r="I67" i="10"/>
  <c r="I37" i="10"/>
  <c r="C14" i="9"/>
  <c r="C13" i="9" s="1"/>
  <c r="C57" i="9" s="1"/>
  <c r="C55" i="9" s="1"/>
  <c r="C11" i="9"/>
  <c r="C8" i="9" s="1"/>
  <c r="C51" i="9" s="1"/>
  <c r="C49" i="9" s="1"/>
  <c r="I44" i="10"/>
  <c r="I30" i="10"/>
  <c r="I35" i="10"/>
  <c r="I57" i="10"/>
  <c r="I77" i="6"/>
  <c r="G77" i="6" s="1"/>
  <c r="I68" i="10"/>
  <c r="I56" i="10"/>
  <c r="I39" i="10"/>
  <c r="I78" i="6"/>
  <c r="G78" i="6" s="1"/>
  <c r="I182" i="6"/>
  <c r="G182" i="6" s="1"/>
  <c r="J194" i="10" s="1"/>
  <c r="I240" i="6"/>
  <c r="G240" i="6" s="1"/>
  <c r="J252" i="10" s="1"/>
  <c r="I59" i="10"/>
  <c r="I85" i="6"/>
  <c r="G85" i="6" s="1"/>
  <c r="I188" i="6"/>
  <c r="G188" i="6" s="1"/>
  <c r="J200" i="10" s="1"/>
  <c r="I60" i="10"/>
  <c r="I41" i="10"/>
  <c r="I164" i="6" l="1"/>
  <c r="G164" i="6" s="1"/>
  <c r="J176" i="10" s="1"/>
  <c r="I353" i="6"/>
  <c r="G353" i="6" s="1"/>
  <c r="J365" i="10" s="1"/>
  <c r="I377" i="6"/>
  <c r="G377" i="6" s="1"/>
  <c r="J389" i="10" s="1"/>
  <c r="I137" i="6"/>
  <c r="G137" i="6" s="1"/>
  <c r="J149" i="10" s="1"/>
  <c r="I181" i="6"/>
  <c r="G181" i="6" s="1"/>
  <c r="J193" i="10" s="1"/>
  <c r="I179" i="6"/>
  <c r="G179" i="6" s="1"/>
  <c r="J191" i="10" s="1"/>
  <c r="I67" i="6"/>
  <c r="G67" i="6" s="1"/>
  <c r="J79" i="10" s="1"/>
  <c r="I258" i="6"/>
  <c r="G258" i="6" s="1"/>
  <c r="J270" i="10" s="1"/>
  <c r="I161" i="6"/>
  <c r="G161" i="6" s="1"/>
  <c r="J173" i="10" s="1"/>
  <c r="I57" i="6"/>
  <c r="G57" i="6" s="1"/>
  <c r="J69" i="10" s="1"/>
  <c r="I475" i="6"/>
  <c r="G475" i="6" s="1"/>
  <c r="J487" i="10" s="1"/>
  <c r="I79" i="10"/>
  <c r="I42" i="6"/>
  <c r="G42" i="6" s="1"/>
  <c r="I79" i="6"/>
  <c r="G79" i="6" s="1"/>
  <c r="J91" i="10" s="1"/>
  <c r="I315" i="6"/>
  <c r="G315" i="6" s="1"/>
  <c r="J327" i="10" s="1"/>
  <c r="I365" i="10"/>
  <c r="I283" i="6"/>
  <c r="G283" i="6" s="1"/>
  <c r="J295" i="10" s="1"/>
  <c r="I497" i="6"/>
  <c r="G497" i="6" s="1"/>
  <c r="J509" i="10" s="1"/>
  <c r="I420" i="6"/>
  <c r="G420" i="6" s="1"/>
  <c r="J432" i="10" s="1"/>
  <c r="I361" i="6"/>
  <c r="G361" i="6" s="1"/>
  <c r="J373" i="10" s="1"/>
  <c r="I383" i="6"/>
  <c r="G383" i="6" s="1"/>
  <c r="J395" i="10" s="1"/>
  <c r="I134" i="6"/>
  <c r="G134" i="6" s="1"/>
  <c r="J146" i="10" s="1"/>
  <c r="I317" i="6"/>
  <c r="G317" i="6" s="1"/>
  <c r="J329" i="10" s="1"/>
  <c r="I279" i="6"/>
  <c r="G279" i="6" s="1"/>
  <c r="J291" i="10" s="1"/>
  <c r="I482" i="6"/>
  <c r="G482" i="6" s="1"/>
  <c r="J494" i="10" s="1"/>
  <c r="I105" i="6"/>
  <c r="G105" i="6" s="1"/>
  <c r="J117" i="10" s="1"/>
  <c r="I424" i="6"/>
  <c r="G424" i="6" s="1"/>
  <c r="J436" i="10" s="1"/>
  <c r="I351" i="6"/>
  <c r="G351" i="6" s="1"/>
  <c r="J363" i="10" s="1"/>
  <c r="I148" i="6"/>
  <c r="G148" i="6" s="1"/>
  <c r="J160" i="10" s="1"/>
  <c r="I397" i="6"/>
  <c r="G397" i="6" s="1"/>
  <c r="J409" i="10" s="1"/>
  <c r="I59" i="6"/>
  <c r="G59" i="6" s="1"/>
  <c r="J71" i="10" s="1"/>
  <c r="I395" i="10"/>
  <c r="I492" i="6"/>
  <c r="G492" i="6" s="1"/>
  <c r="J504" i="10" s="1"/>
  <c r="I169" i="6"/>
  <c r="G169" i="6" s="1"/>
  <c r="J181" i="10" s="1"/>
  <c r="I333" i="6"/>
  <c r="G333" i="6" s="1"/>
  <c r="J345" i="10" s="1"/>
  <c r="I34" i="6"/>
  <c r="G34" i="6" s="1"/>
  <c r="J46" i="10" s="1"/>
  <c r="I21" i="6"/>
  <c r="G21" i="6" s="1"/>
  <c r="J33" i="10" s="1"/>
  <c r="I425" i="6"/>
  <c r="G425" i="6" s="1"/>
  <c r="J437" i="10" s="1"/>
  <c r="I385" i="6"/>
  <c r="G385" i="6" s="1"/>
  <c r="J397" i="10" s="1"/>
  <c r="I474" i="6"/>
  <c r="G474" i="6" s="1"/>
  <c r="J486" i="10" s="1"/>
  <c r="I190" i="6"/>
  <c r="G190" i="6" s="1"/>
  <c r="J202" i="10" s="1"/>
  <c r="I44" i="6"/>
  <c r="G44" i="6" s="1"/>
  <c r="J56" i="10" s="1"/>
  <c r="I86" i="6"/>
  <c r="G86" i="6" s="1"/>
  <c r="J98" i="10" s="1"/>
  <c r="I396" i="6"/>
  <c r="G396" i="6" s="1"/>
  <c r="J408" i="10" s="1"/>
  <c r="I265" i="10"/>
  <c r="I110" i="6"/>
  <c r="G110" i="6" s="1"/>
  <c r="J122" i="10" s="1"/>
  <c r="I26" i="6"/>
  <c r="G26" i="6" s="1"/>
  <c r="J38" i="10" s="1"/>
  <c r="I122" i="6"/>
  <c r="G122" i="6" s="1"/>
  <c r="J134" i="10" s="1"/>
  <c r="I92" i="6"/>
  <c r="G92" i="6" s="1"/>
  <c r="J104" i="10" s="1"/>
  <c r="I349" i="6"/>
  <c r="G349" i="6" s="1"/>
  <c r="J361" i="10" s="1"/>
  <c r="I436" i="10"/>
  <c r="I68" i="6"/>
  <c r="G68" i="6" s="1"/>
  <c r="J80" i="10" s="1"/>
  <c r="I176" i="6"/>
  <c r="G176" i="6" s="1"/>
  <c r="J188" i="10" s="1"/>
  <c r="I329" i="6"/>
  <c r="G329" i="6" s="1"/>
  <c r="J341" i="10" s="1"/>
  <c r="I345" i="6"/>
  <c r="G345" i="6" s="1"/>
  <c r="J357" i="10" s="1"/>
  <c r="I498" i="6"/>
  <c r="G498" i="6" s="1"/>
  <c r="J510" i="10" s="1"/>
  <c r="I48" i="10"/>
  <c r="I197" i="6"/>
  <c r="G197" i="6" s="1"/>
  <c r="J209" i="10" s="1"/>
  <c r="I257" i="6"/>
  <c r="G257" i="6" s="1"/>
  <c r="J269" i="10" s="1"/>
  <c r="H38" i="10"/>
  <c r="I54" i="10"/>
  <c r="I417" i="6"/>
  <c r="G417" i="6" s="1"/>
  <c r="J429" i="10" s="1"/>
  <c r="I301" i="6"/>
  <c r="G301" i="6" s="1"/>
  <c r="J313" i="10" s="1"/>
  <c r="I287" i="6"/>
  <c r="G287" i="6" s="1"/>
  <c r="J299" i="10" s="1"/>
  <c r="I342" i="6"/>
  <c r="G342" i="6" s="1"/>
  <c r="J354" i="10" s="1"/>
  <c r="I446" i="6"/>
  <c r="G446" i="6" s="1"/>
  <c r="J458" i="10" s="1"/>
  <c r="H69" i="10"/>
  <c r="H37" i="10"/>
  <c r="I153" i="6"/>
  <c r="G153" i="6" s="1"/>
  <c r="J165" i="10" s="1"/>
  <c r="I24" i="6"/>
  <c r="G24" i="6" s="1"/>
  <c r="J36" i="10" s="1"/>
  <c r="I293" i="6"/>
  <c r="G293" i="6" s="1"/>
  <c r="J305" i="10" s="1"/>
  <c r="I194" i="6"/>
  <c r="G194" i="6" s="1"/>
  <c r="J206" i="10" s="1"/>
  <c r="I160" i="6"/>
  <c r="G160" i="6" s="1"/>
  <c r="J172" i="10" s="1"/>
  <c r="I246" i="6"/>
  <c r="G246" i="6" s="1"/>
  <c r="J258" i="10" s="1"/>
  <c r="I323" i="6"/>
  <c r="G323" i="6" s="1"/>
  <c r="J335" i="10" s="1"/>
  <c r="I210" i="6"/>
  <c r="G210" i="6" s="1"/>
  <c r="J222" i="10" s="1"/>
  <c r="I440" i="6"/>
  <c r="G440" i="6" s="1"/>
  <c r="J452" i="10" s="1"/>
  <c r="I504" i="6"/>
  <c r="G504" i="6" s="1"/>
  <c r="J516" i="10" s="1"/>
  <c r="I28" i="6"/>
  <c r="G28" i="6" s="1"/>
  <c r="J40" i="10" s="1"/>
  <c r="I509" i="6"/>
  <c r="G509" i="6" s="1"/>
  <c r="J521" i="10" s="1"/>
  <c r="I297" i="6"/>
  <c r="G297" i="6" s="1"/>
  <c r="J309" i="10" s="1"/>
  <c r="I46" i="6"/>
  <c r="G46" i="6" s="1"/>
  <c r="J58" i="10" s="1"/>
  <c r="G5" i="6"/>
  <c r="I324" i="6"/>
  <c r="G324" i="6" s="1"/>
  <c r="J336" i="10" s="1"/>
  <c r="I117" i="10"/>
  <c r="I187" i="6"/>
  <c r="G187" i="6" s="1"/>
  <c r="J199" i="10" s="1"/>
  <c r="I130" i="6"/>
  <c r="G130" i="6" s="1"/>
  <c r="J142" i="10" s="1"/>
  <c r="I400" i="6"/>
  <c r="G400" i="6" s="1"/>
  <c r="J412" i="10" s="1"/>
  <c r="I347" i="6"/>
  <c r="G347" i="6" s="1"/>
  <c r="J359" i="10" s="1"/>
  <c r="I452" i="6"/>
  <c r="G452" i="6" s="1"/>
  <c r="J464" i="10" s="1"/>
  <c r="I62" i="6"/>
  <c r="G62" i="6" s="1"/>
  <c r="J74" i="10" s="1"/>
  <c r="I112" i="6"/>
  <c r="G112" i="6" s="1"/>
  <c r="J124" i="10" s="1"/>
  <c r="I72" i="6"/>
  <c r="G72" i="6" s="1"/>
  <c r="J84" i="10" s="1"/>
  <c r="I155" i="6"/>
  <c r="G155" i="6" s="1"/>
  <c r="J167" i="10" s="1"/>
  <c r="I320" i="6"/>
  <c r="G320" i="6" s="1"/>
  <c r="J332" i="10" s="1"/>
  <c r="I242" i="6"/>
  <c r="G242" i="6" s="1"/>
  <c r="J254" i="10" s="1"/>
  <c r="I208" i="6"/>
  <c r="G208" i="6" s="1"/>
  <c r="J220" i="10" s="1"/>
  <c r="I20" i="6"/>
  <c r="G20" i="6" s="1"/>
  <c r="J32" i="10" s="1"/>
  <c r="I102" i="6"/>
  <c r="G102" i="6" s="1"/>
  <c r="J114" i="10" s="1"/>
  <c r="I477" i="6"/>
  <c r="G477" i="6" s="1"/>
  <c r="J489" i="10" s="1"/>
  <c r="I55" i="6"/>
  <c r="G55" i="6" s="1"/>
  <c r="J67" i="10" s="1"/>
  <c r="I494" i="6"/>
  <c r="G494" i="6" s="1"/>
  <c r="J506" i="10" s="1"/>
  <c r="I123" i="6"/>
  <c r="G123" i="6" s="1"/>
  <c r="J135" i="10" s="1"/>
  <c r="G4" i="6"/>
  <c r="J25" i="10" s="1"/>
  <c r="I455" i="6"/>
  <c r="G455" i="6" s="1"/>
  <c r="J467" i="10" s="1"/>
  <c r="I319" i="6"/>
  <c r="G319" i="6" s="1"/>
  <c r="J331" i="10" s="1"/>
  <c r="I401" i="6"/>
  <c r="G401" i="6" s="1"/>
  <c r="J413" i="10" s="1"/>
  <c r="I56" i="6"/>
  <c r="G56" i="6" s="1"/>
  <c r="J68" i="10" s="1"/>
  <c r="I58" i="10"/>
  <c r="I209" i="6"/>
  <c r="G209" i="6" s="1"/>
  <c r="J221" i="10" s="1"/>
  <c r="H39" i="10"/>
  <c r="I295" i="10"/>
  <c r="I183" i="6"/>
  <c r="G183" i="6" s="1"/>
  <c r="J195" i="10" s="1"/>
  <c r="I189" i="6"/>
  <c r="G189" i="6" s="1"/>
  <c r="J201" i="10" s="1"/>
  <c r="I204" i="6"/>
  <c r="G204" i="6" s="1"/>
  <c r="J216" i="10" s="1"/>
  <c r="I132" i="6"/>
  <c r="G132" i="6" s="1"/>
  <c r="J144" i="10" s="1"/>
  <c r="I275" i="6"/>
  <c r="G275" i="6" s="1"/>
  <c r="J287" i="10" s="1"/>
  <c r="I496" i="6"/>
  <c r="G496" i="6" s="1"/>
  <c r="J508" i="10" s="1"/>
  <c r="I125" i="6"/>
  <c r="G125" i="6" s="1"/>
  <c r="J137" i="10" s="1"/>
  <c r="I510" i="6"/>
  <c r="G510" i="6" s="1"/>
  <c r="J522" i="10" s="1"/>
  <c r="I233" i="6"/>
  <c r="G233" i="6" s="1"/>
  <c r="J245" i="10" s="1"/>
  <c r="I419" i="6"/>
  <c r="G419" i="6" s="1"/>
  <c r="J431" i="10" s="1"/>
  <c r="I84" i="6"/>
  <c r="G84" i="6" s="1"/>
  <c r="J96" i="10" s="1"/>
  <c r="I215" i="10"/>
  <c r="I476" i="6"/>
  <c r="G476" i="6" s="1"/>
  <c r="J488" i="10" s="1"/>
  <c r="I327" i="6"/>
  <c r="G327" i="6" s="1"/>
  <c r="J339" i="10" s="1"/>
  <c r="I245" i="6"/>
  <c r="G245" i="6" s="1"/>
  <c r="J257" i="10" s="1"/>
  <c r="I451" i="6"/>
  <c r="G451" i="6" s="1"/>
  <c r="J463" i="10" s="1"/>
  <c r="I192" i="6"/>
  <c r="G192" i="6" s="1"/>
  <c r="J204" i="10" s="1"/>
  <c r="I4" i="6"/>
  <c r="I172" i="6"/>
  <c r="G172" i="6" s="1"/>
  <c r="J184" i="10" s="1"/>
  <c r="I488" i="6"/>
  <c r="G488" i="6" s="1"/>
  <c r="J500" i="10" s="1"/>
  <c r="I334" i="6"/>
  <c r="G334" i="6" s="1"/>
  <c r="J346" i="10" s="1"/>
  <c r="I80" i="6"/>
  <c r="G80" i="6" s="1"/>
  <c r="J92" i="10" s="1"/>
  <c r="I33" i="6"/>
  <c r="G33" i="6" s="1"/>
  <c r="J45" i="10" s="1"/>
  <c r="I193" i="6"/>
  <c r="G193" i="6" s="1"/>
  <c r="J205" i="10" s="1"/>
  <c r="I295" i="6"/>
  <c r="G295" i="6" s="1"/>
  <c r="J307" i="10" s="1"/>
  <c r="I158" i="6"/>
  <c r="G158" i="6" s="1"/>
  <c r="J170" i="10" s="1"/>
  <c r="I442" i="6"/>
  <c r="G442" i="6" s="1"/>
  <c r="J454" i="10" s="1"/>
  <c r="I273" i="6"/>
  <c r="G273" i="6" s="1"/>
  <c r="J285" i="10" s="1"/>
  <c r="I88" i="6"/>
  <c r="G88" i="6" s="1"/>
  <c r="J100" i="10" s="1"/>
  <c r="I312" i="6"/>
  <c r="G312" i="6" s="1"/>
  <c r="J324" i="10" s="1"/>
  <c r="I259" i="6"/>
  <c r="G259" i="6" s="1"/>
  <c r="J271" i="10" s="1"/>
  <c r="I371" i="6"/>
  <c r="G371" i="6" s="1"/>
  <c r="J383" i="10" s="1"/>
  <c r="I107" i="6"/>
  <c r="G107" i="6" s="1"/>
  <c r="J119" i="10" s="1"/>
  <c r="I229" i="6"/>
  <c r="G229" i="6" s="1"/>
  <c r="J241" i="10" s="1"/>
  <c r="I325" i="6"/>
  <c r="G325" i="6" s="1"/>
  <c r="J337" i="10" s="1"/>
  <c r="I352" i="6"/>
  <c r="G352" i="6" s="1"/>
  <c r="J364" i="10" s="1"/>
  <c r="I463" i="6"/>
  <c r="G463" i="6" s="1"/>
  <c r="J475" i="10" s="1"/>
  <c r="I157" i="6"/>
  <c r="G157" i="6" s="1"/>
  <c r="J169" i="10" s="1"/>
  <c r="I114" i="6"/>
  <c r="G114" i="6" s="1"/>
  <c r="J126" i="10" s="1"/>
  <c r="I228" i="6"/>
  <c r="G228" i="6" s="1"/>
  <c r="J240" i="10" s="1"/>
  <c r="I109" i="6"/>
  <c r="G109" i="6" s="1"/>
  <c r="J121" i="10" s="1"/>
  <c r="I380" i="6"/>
  <c r="G380" i="6" s="1"/>
  <c r="J392" i="10" s="1"/>
  <c r="I19" i="6"/>
  <c r="G19" i="6" s="1"/>
  <c r="J31" i="10" s="1"/>
  <c r="I344" i="6"/>
  <c r="G344" i="6" s="1"/>
  <c r="J356" i="10" s="1"/>
  <c r="I271" i="6"/>
  <c r="G271" i="6" s="1"/>
  <c r="J283" i="10" s="1"/>
  <c r="I399" i="6"/>
  <c r="G399" i="6" s="1"/>
  <c r="J411" i="10" s="1"/>
  <c r="I262" i="6"/>
  <c r="G262" i="6" s="1"/>
  <c r="J274" i="10" s="1"/>
  <c r="I512" i="6"/>
  <c r="G512" i="6" s="1"/>
  <c r="J524" i="10" s="1"/>
  <c r="I337" i="6"/>
  <c r="G337" i="6" s="1"/>
  <c r="J349" i="10" s="1"/>
  <c r="I338" i="6"/>
  <c r="G338" i="6" s="1"/>
  <c r="J350" i="10" s="1"/>
  <c r="I513" i="6"/>
  <c r="G513" i="6" s="1"/>
  <c r="J525" i="10" s="1"/>
  <c r="I23" i="6"/>
  <c r="G23" i="6" s="1"/>
  <c r="J35" i="10" s="1"/>
  <c r="I146" i="6"/>
  <c r="G146" i="6" s="1"/>
  <c r="J158" i="10" s="1"/>
  <c r="I116" i="6"/>
  <c r="G116" i="6" s="1"/>
  <c r="J128" i="10" s="1"/>
  <c r="I142" i="6"/>
  <c r="G142" i="6" s="1"/>
  <c r="J154" i="10" s="1"/>
  <c r="I186" i="6"/>
  <c r="G186" i="6" s="1"/>
  <c r="J198" i="10" s="1"/>
  <c r="I65" i="6"/>
  <c r="G65" i="6" s="1"/>
  <c r="J77" i="10" s="1"/>
  <c r="C25" i="1"/>
  <c r="C22" i="1" s="1"/>
  <c r="C33" i="1" s="1"/>
  <c r="C30" i="1" s="1"/>
  <c r="I82" i="6"/>
  <c r="G82" i="6" s="1"/>
  <c r="J94" i="10" s="1"/>
  <c r="I150" i="6"/>
  <c r="G150" i="6" s="1"/>
  <c r="J162" i="10" s="1"/>
  <c r="I234" i="6"/>
  <c r="G234" i="6" s="1"/>
  <c r="J246" i="10" s="1"/>
  <c r="I124" i="6"/>
  <c r="G124" i="6" s="1"/>
  <c r="J136" i="10" s="1"/>
  <c r="I22" i="6"/>
  <c r="G22" i="6" s="1"/>
  <c r="J34" i="10" s="1"/>
  <c r="I454" i="6"/>
  <c r="G454" i="6" s="1"/>
  <c r="J466" i="10" s="1"/>
  <c r="I255" i="10"/>
  <c r="I115" i="10"/>
  <c r="I230" i="6"/>
  <c r="G230" i="6" s="1"/>
  <c r="J242" i="10" s="1"/>
  <c r="I131" i="6"/>
  <c r="G131" i="6" s="1"/>
  <c r="J143" i="10" s="1"/>
  <c r="I415" i="6"/>
  <c r="G415" i="6" s="1"/>
  <c r="J427" i="10" s="1"/>
  <c r="I87" i="6"/>
  <c r="G87" i="6" s="1"/>
  <c r="J99" i="10" s="1"/>
  <c r="I249" i="6"/>
  <c r="G249" i="6" s="1"/>
  <c r="J261" i="10" s="1"/>
  <c r="I61" i="10"/>
  <c r="I384" i="6"/>
  <c r="G384" i="6" s="1"/>
  <c r="J396" i="10" s="1"/>
  <c r="I313" i="6"/>
  <c r="G313" i="6" s="1"/>
  <c r="J325" i="10" s="1"/>
  <c r="I104" i="6"/>
  <c r="G104" i="6" s="1"/>
  <c r="J116" i="10" s="1"/>
  <c r="I503" i="6"/>
  <c r="G503" i="6" s="1"/>
  <c r="J515" i="10" s="1"/>
  <c r="H59" i="10"/>
  <c r="I372" i="6"/>
  <c r="G372" i="6" s="1"/>
  <c r="J384" i="10" s="1"/>
  <c r="I48" i="6"/>
  <c r="G48" i="6" s="1"/>
  <c r="J60" i="10" s="1"/>
  <c r="I281" i="6"/>
  <c r="G281" i="6" s="1"/>
  <c r="J293" i="10" s="1"/>
  <c r="I263" i="6"/>
  <c r="G263" i="6" s="1"/>
  <c r="J275" i="10" s="1"/>
  <c r="I269" i="6"/>
  <c r="G269" i="6" s="1"/>
  <c r="J281" i="10" s="1"/>
  <c r="I27" i="10"/>
  <c r="I18" i="6"/>
  <c r="G18" i="6" s="1"/>
  <c r="J30" i="10" s="1"/>
  <c r="I17" i="6"/>
  <c r="G17" i="6" s="1"/>
  <c r="J29" i="10" s="1"/>
  <c r="I357" i="6"/>
  <c r="G357" i="6" s="1"/>
  <c r="J369" i="10" s="1"/>
  <c r="I348" i="6"/>
  <c r="G348" i="6" s="1"/>
  <c r="J360" i="10" s="1"/>
  <c r="I45" i="6"/>
  <c r="G45" i="6" s="1"/>
  <c r="J57" i="10" s="1"/>
  <c r="I39" i="6"/>
  <c r="G39" i="6" s="1"/>
  <c r="J51" i="10" s="1"/>
  <c r="I416" i="6"/>
  <c r="G416" i="6" s="1"/>
  <c r="J428" i="10" s="1"/>
  <c r="I66" i="6"/>
  <c r="G66" i="6" s="1"/>
  <c r="J78" i="10" s="1"/>
  <c r="G11" i="6"/>
  <c r="I99" i="6"/>
  <c r="G99" i="6" s="1"/>
  <c r="J111" i="10" s="1"/>
  <c r="I175" i="6"/>
  <c r="G175" i="6" s="1"/>
  <c r="J187" i="10" s="1"/>
  <c r="I73" i="6"/>
  <c r="G73" i="6" s="1"/>
  <c r="J85" i="10" s="1"/>
  <c r="I426" i="6"/>
  <c r="G426" i="6" s="1"/>
  <c r="J438" i="10" s="1"/>
  <c r="I58" i="6"/>
  <c r="G58" i="6" s="1"/>
  <c r="J70" i="10" s="1"/>
  <c r="I93" i="6"/>
  <c r="G93" i="6" s="1"/>
  <c r="J105" i="10" s="1"/>
  <c r="I91" i="6"/>
  <c r="G91" i="6" s="1"/>
  <c r="J103" i="10" s="1"/>
  <c r="I126" i="6"/>
  <c r="G126" i="6" s="1"/>
  <c r="J138" i="10" s="1"/>
  <c r="I506" i="6"/>
  <c r="G506" i="6" s="1"/>
  <c r="J518" i="10" s="1"/>
  <c r="I311" i="6"/>
  <c r="G311" i="6" s="1"/>
  <c r="J323" i="10" s="1"/>
  <c r="I222" i="6"/>
  <c r="G222" i="6" s="1"/>
  <c r="J234" i="10" s="1"/>
  <c r="I151" i="6"/>
  <c r="G151" i="6" s="1"/>
  <c r="J163" i="10" s="1"/>
  <c r="I261" i="6"/>
  <c r="G261" i="6" s="1"/>
  <c r="J273" i="10" s="1"/>
  <c r="I450" i="6"/>
  <c r="G450" i="6" s="1"/>
  <c r="J462" i="10" s="1"/>
  <c r="I264" i="6"/>
  <c r="G264" i="6" s="1"/>
  <c r="J276" i="10" s="1"/>
  <c r="I51" i="10"/>
  <c r="I272" i="6"/>
  <c r="G272" i="6" s="1"/>
  <c r="J284" i="10" s="1"/>
  <c r="I335" i="6"/>
  <c r="G335" i="6" s="1"/>
  <c r="J347" i="10" s="1"/>
  <c r="I443" i="6"/>
  <c r="G443" i="6" s="1"/>
  <c r="J455" i="10" s="1"/>
  <c r="I423" i="6"/>
  <c r="G423" i="6" s="1"/>
  <c r="J435" i="10" s="1"/>
  <c r="I473" i="6"/>
  <c r="G473" i="6" s="1"/>
  <c r="J485" i="10" s="1"/>
  <c r="I410" i="6"/>
  <c r="G410" i="6" s="1"/>
  <c r="J422" i="10" s="1"/>
  <c r="I162" i="6"/>
  <c r="G162" i="6" s="1"/>
  <c r="J174" i="10" s="1"/>
  <c r="I120" i="6"/>
  <c r="G120" i="6" s="1"/>
  <c r="J132" i="10" s="1"/>
  <c r="I453" i="6"/>
  <c r="G453" i="6" s="1"/>
  <c r="J465" i="10" s="1"/>
  <c r="I432" i="6"/>
  <c r="G432" i="6" s="1"/>
  <c r="J444" i="10" s="1"/>
  <c r="I456" i="6"/>
  <c r="G456" i="6" s="1"/>
  <c r="J468" i="10" s="1"/>
  <c r="I61" i="6"/>
  <c r="G61" i="6" s="1"/>
  <c r="J73" i="10" s="1"/>
  <c r="I220" i="6"/>
  <c r="G220" i="6" s="1"/>
  <c r="J232" i="10" s="1"/>
  <c r="I299" i="6"/>
  <c r="G299" i="6" s="1"/>
  <c r="J311" i="10" s="1"/>
  <c r="I378" i="6"/>
  <c r="G378" i="6" s="1"/>
  <c r="J390" i="10" s="1"/>
  <c r="I388" i="6"/>
  <c r="G388" i="6" s="1"/>
  <c r="J400" i="10" s="1"/>
  <c r="H111" i="10"/>
  <c r="I275" i="10"/>
  <c r="I307" i="6"/>
  <c r="G307" i="6" s="1"/>
  <c r="J319" i="10" s="1"/>
  <c r="I223" i="6"/>
  <c r="G223" i="6" s="1"/>
  <c r="J235" i="10" s="1"/>
  <c r="I225" i="6"/>
  <c r="G225" i="6" s="1"/>
  <c r="J237" i="10" s="1"/>
  <c r="I392" i="6"/>
  <c r="G392" i="6" s="1"/>
  <c r="J404" i="10" s="1"/>
  <c r="C17" i="1"/>
  <c r="C18" i="1" s="1"/>
  <c r="C19" i="1" s="1"/>
  <c r="C21" i="1" s="1"/>
  <c r="C16" i="1" s="1"/>
  <c r="I461" i="6"/>
  <c r="G461" i="6" s="1"/>
  <c r="J473" i="10" s="1"/>
  <c r="I458" i="6"/>
  <c r="G458" i="6" s="1"/>
  <c r="J470" i="10" s="1"/>
  <c r="I464" i="6"/>
  <c r="G464" i="6" s="1"/>
  <c r="J476" i="10" s="1"/>
  <c r="I207" i="6"/>
  <c r="G207" i="6" s="1"/>
  <c r="J219" i="10" s="1"/>
  <c r="I448" i="6"/>
  <c r="G448" i="6" s="1"/>
  <c r="J460" i="10" s="1"/>
  <c r="I168" i="6"/>
  <c r="G168" i="6" s="1"/>
  <c r="J180" i="10" s="1"/>
  <c r="I412" i="6"/>
  <c r="G412" i="6" s="1"/>
  <c r="J424" i="10" s="1"/>
  <c r="I511" i="6"/>
  <c r="G511" i="6" s="1"/>
  <c r="J523" i="10" s="1"/>
  <c r="I129" i="6"/>
  <c r="G129" i="6" s="1"/>
  <c r="J141" i="10" s="1"/>
  <c r="I489" i="6"/>
  <c r="G489" i="6" s="1"/>
  <c r="J501" i="10" s="1"/>
  <c r="I438" i="6"/>
  <c r="G438" i="6" s="1"/>
  <c r="J450" i="10" s="1"/>
  <c r="I211" i="6"/>
  <c r="G211" i="6" s="1"/>
  <c r="J223" i="10" s="1"/>
  <c r="H87" i="10"/>
  <c r="I293" i="10"/>
  <c r="I428" i="10"/>
  <c r="I340" i="6"/>
  <c r="G340" i="6" s="1"/>
  <c r="J352" i="10" s="1"/>
  <c r="I78" i="10"/>
  <c r="I364" i="6"/>
  <c r="G364" i="6" s="1"/>
  <c r="J376" i="10" s="1"/>
  <c r="I265" i="6"/>
  <c r="G265" i="6" s="1"/>
  <c r="J277" i="10" s="1"/>
  <c r="I316" i="6"/>
  <c r="G316" i="6" s="1"/>
  <c r="J328" i="10" s="1"/>
  <c r="I507" i="6"/>
  <c r="G507" i="6" s="1"/>
  <c r="J519" i="10" s="1"/>
  <c r="I251" i="6"/>
  <c r="G251" i="6" s="1"/>
  <c r="J263" i="10" s="1"/>
  <c r="I326" i="6"/>
  <c r="G326" i="6" s="1"/>
  <c r="J338" i="10" s="1"/>
  <c r="I218" i="6"/>
  <c r="G218" i="6" s="1"/>
  <c r="J230" i="10" s="1"/>
  <c r="I387" i="6"/>
  <c r="G387" i="6" s="1"/>
  <c r="J399" i="10" s="1"/>
  <c r="I118" i="6"/>
  <c r="G118" i="6" s="1"/>
  <c r="J130" i="10" s="1"/>
  <c r="I306" i="6"/>
  <c r="G306" i="6" s="1"/>
  <c r="J318" i="10" s="1"/>
  <c r="I144" i="6"/>
  <c r="G144" i="6" s="1"/>
  <c r="J156" i="10" s="1"/>
  <c r="I185" i="6"/>
  <c r="G185" i="6" s="1"/>
  <c r="J197" i="10" s="1"/>
  <c r="I441" i="6"/>
  <c r="G441" i="6" s="1"/>
  <c r="J453" i="10" s="1"/>
  <c r="I479" i="6"/>
  <c r="G479" i="6" s="1"/>
  <c r="J491" i="10" s="1"/>
  <c r="I466" i="6"/>
  <c r="G466" i="6" s="1"/>
  <c r="J478" i="10" s="1"/>
  <c r="I490" i="6"/>
  <c r="G490" i="6" s="1"/>
  <c r="J502" i="10" s="1"/>
  <c r="I374" i="6"/>
  <c r="G374" i="6" s="1"/>
  <c r="J386" i="10" s="1"/>
  <c r="I191" i="6"/>
  <c r="G191" i="6" s="1"/>
  <c r="J203" i="10" s="1"/>
  <c r="I309" i="6"/>
  <c r="G309" i="6" s="1"/>
  <c r="J321" i="10" s="1"/>
  <c r="I174" i="6"/>
  <c r="G174" i="6" s="1"/>
  <c r="J186" i="10" s="1"/>
  <c r="I227" i="6"/>
  <c r="G227" i="6" s="1"/>
  <c r="J239" i="10" s="1"/>
  <c r="I483" i="6"/>
  <c r="G483" i="6" s="1"/>
  <c r="J495" i="10" s="1"/>
  <c r="I224" i="6"/>
  <c r="G224" i="6" s="1"/>
  <c r="J236" i="10" s="1"/>
  <c r="I212" i="6"/>
  <c r="G212" i="6" s="1"/>
  <c r="J224" i="10" s="1"/>
  <c r="I382" i="6"/>
  <c r="G382" i="6" s="1"/>
  <c r="J394" i="10" s="1"/>
  <c r="I69" i="6"/>
  <c r="G69" i="6" s="1"/>
  <c r="J81" i="10" s="1"/>
  <c r="I266" i="6"/>
  <c r="G266" i="6" s="1"/>
  <c r="J278" i="10" s="1"/>
  <c r="I502" i="6"/>
  <c r="G502" i="6" s="1"/>
  <c r="J514" i="10" s="1"/>
  <c r="I70" i="10"/>
  <c r="I434" i="6"/>
  <c r="G434" i="6" s="1"/>
  <c r="J446" i="10" s="1"/>
  <c r="I121" i="6"/>
  <c r="G121" i="6" s="1"/>
  <c r="J133" i="10" s="1"/>
  <c r="I139" i="6"/>
  <c r="G139" i="6" s="1"/>
  <c r="J151" i="10" s="1"/>
  <c r="I505" i="6"/>
  <c r="G505" i="6" s="1"/>
  <c r="J517" i="10" s="1"/>
  <c r="I29" i="6"/>
  <c r="G29" i="6" s="1"/>
  <c r="J41" i="10" s="1"/>
  <c r="I244" i="6"/>
  <c r="G244" i="6" s="1"/>
  <c r="J256" i="10" s="1"/>
  <c r="I235" i="6"/>
  <c r="G235" i="6" s="1"/>
  <c r="J247" i="10" s="1"/>
  <c r="I159" i="6"/>
  <c r="G159" i="6" s="1"/>
  <c r="J171" i="10" s="1"/>
  <c r="I330" i="6"/>
  <c r="G330" i="6" s="1"/>
  <c r="J342" i="10" s="1"/>
  <c r="I457" i="6"/>
  <c r="G457" i="6" s="1"/>
  <c r="J469" i="10" s="1"/>
  <c r="I111" i="6"/>
  <c r="G111" i="6" s="1"/>
  <c r="J123" i="10" s="1"/>
  <c r="I413" i="6"/>
  <c r="G413" i="6" s="1"/>
  <c r="J425" i="10" s="1"/>
  <c r="I484" i="6"/>
  <c r="G484" i="6" s="1"/>
  <c r="J496" i="10" s="1"/>
  <c r="I117" i="6"/>
  <c r="G117" i="6" s="1"/>
  <c r="J129" i="10" s="1"/>
  <c r="I467" i="6"/>
  <c r="G467" i="6" s="1"/>
  <c r="J479" i="10" s="1"/>
  <c r="I365" i="6"/>
  <c r="G365" i="6" s="1"/>
  <c r="J377" i="10" s="1"/>
  <c r="I435" i="6"/>
  <c r="G435" i="6" s="1"/>
  <c r="J447" i="10" s="1"/>
  <c r="I37" i="6"/>
  <c r="G37" i="6" s="1"/>
  <c r="J49" i="10" s="1"/>
  <c r="I398" i="6"/>
  <c r="G398" i="6" s="1"/>
  <c r="J410" i="10" s="1"/>
  <c r="H106" i="10"/>
  <c r="I89" i="6"/>
  <c r="G89" i="6" s="1"/>
  <c r="J101" i="10" s="1"/>
  <c r="I296" i="6"/>
  <c r="G296" i="6" s="1"/>
  <c r="J308" i="10" s="1"/>
  <c r="I436" i="6"/>
  <c r="G436" i="6" s="1"/>
  <c r="J448" i="10" s="1"/>
  <c r="I439" i="6"/>
  <c r="G439" i="6" s="1"/>
  <c r="J451" i="10" s="1"/>
  <c r="I173" i="6"/>
  <c r="G173" i="6" s="1"/>
  <c r="J185" i="10" s="1"/>
  <c r="I95" i="6"/>
  <c r="G95" i="6" s="1"/>
  <c r="J107" i="10" s="1"/>
  <c r="I217" i="6"/>
  <c r="G217" i="6" s="1"/>
  <c r="J229" i="10" s="1"/>
  <c r="I386" i="6"/>
  <c r="G386" i="6" s="1"/>
  <c r="J398" i="10" s="1"/>
  <c r="I115" i="6"/>
  <c r="G115" i="6" s="1"/>
  <c r="J127" i="10" s="1"/>
  <c r="I444" i="6"/>
  <c r="G444" i="6" s="1"/>
  <c r="J456" i="10" s="1"/>
  <c r="I53" i="6"/>
  <c r="G53" i="6" s="1"/>
  <c r="J65" i="10" s="1"/>
  <c r="I147" i="6"/>
  <c r="G147" i="6" s="1"/>
  <c r="J159" i="10" s="1"/>
  <c r="I106" i="6"/>
  <c r="G106" i="6" s="1"/>
  <c r="J118" i="10" s="1"/>
  <c r="I260" i="6"/>
  <c r="G260" i="6" s="1"/>
  <c r="J272" i="10" s="1"/>
  <c r="I140" i="6"/>
  <c r="G140" i="6" s="1"/>
  <c r="J152" i="10" s="1"/>
  <c r="I339" i="6"/>
  <c r="G339" i="6" s="1"/>
  <c r="J351" i="10" s="1"/>
  <c r="I96" i="6"/>
  <c r="G96" i="6" s="1"/>
  <c r="J108" i="10" s="1"/>
  <c r="H122" i="10"/>
  <c r="I305" i="6"/>
  <c r="G305" i="6" s="1"/>
  <c r="J317" i="10" s="1"/>
  <c r="I229" i="10"/>
  <c r="I195" i="10"/>
  <c r="I35" i="6"/>
  <c r="G35" i="6" s="1"/>
  <c r="J47" i="10" s="1"/>
  <c r="I76" i="6"/>
  <c r="G76" i="6" s="1"/>
  <c r="J88" i="10" s="1"/>
  <c r="I133" i="6"/>
  <c r="G133" i="6" s="1"/>
  <c r="J145" i="10" s="1"/>
  <c r="I468" i="6"/>
  <c r="G468" i="6" s="1"/>
  <c r="J480" i="10" s="1"/>
  <c r="I408" i="6"/>
  <c r="G408" i="6" s="1"/>
  <c r="J420" i="10" s="1"/>
  <c r="I366" i="6"/>
  <c r="G366" i="6" s="1"/>
  <c r="J378" i="10" s="1"/>
  <c r="I389" i="6"/>
  <c r="G389" i="6" s="1"/>
  <c r="J401" i="10" s="1"/>
  <c r="I30" i="6"/>
  <c r="G30" i="6" s="1"/>
  <c r="J42" i="10" s="1"/>
  <c r="I346" i="6"/>
  <c r="G346" i="6" s="1"/>
  <c r="J358" i="10" s="1"/>
  <c r="I462" i="6"/>
  <c r="G462" i="6" s="1"/>
  <c r="J474" i="10" s="1"/>
  <c r="I478" i="6"/>
  <c r="G478" i="6" s="1"/>
  <c r="J490" i="10" s="1"/>
  <c r="I90" i="6"/>
  <c r="G90" i="6" s="1"/>
  <c r="J102" i="10" s="1"/>
  <c r="I390" i="6"/>
  <c r="G390" i="6" s="1"/>
  <c r="J402" i="10" s="1"/>
  <c r="H76" i="10"/>
  <c r="I107" i="10"/>
  <c r="I16" i="6"/>
  <c r="G16" i="6" s="1"/>
  <c r="J28" i="10" s="1"/>
  <c r="I195" i="6"/>
  <c r="G195" i="6" s="1"/>
  <c r="J207" i="10" s="1"/>
  <c r="I427" i="6"/>
  <c r="G427" i="6" s="1"/>
  <c r="J439" i="10" s="1"/>
  <c r="I481" i="6"/>
  <c r="G481" i="6" s="1"/>
  <c r="J493" i="10" s="1"/>
  <c r="I310" i="6"/>
  <c r="G310" i="6" s="1"/>
  <c r="J322" i="10" s="1"/>
  <c r="I422" i="6"/>
  <c r="G422" i="6" s="1"/>
  <c r="J434" i="10" s="1"/>
  <c r="I314" i="6"/>
  <c r="G314" i="6" s="1"/>
  <c r="J326" i="10" s="1"/>
  <c r="I300" i="6"/>
  <c r="G300" i="6" s="1"/>
  <c r="J312" i="10" s="1"/>
  <c r="I356" i="6"/>
  <c r="G356" i="6" s="1"/>
  <c r="J368" i="10" s="1"/>
  <c r="G10" i="6"/>
  <c r="I493" i="6"/>
  <c r="G493" i="6" s="1"/>
  <c r="J505" i="10" s="1"/>
  <c r="I232" i="6"/>
  <c r="G232" i="6" s="1"/>
  <c r="J244" i="10" s="1"/>
  <c r="I167" i="6"/>
  <c r="G167" i="6" s="1"/>
  <c r="J179" i="10" s="1"/>
  <c r="I363" i="6"/>
  <c r="G363" i="6" s="1"/>
  <c r="J375" i="10" s="1"/>
  <c r="I184" i="6"/>
  <c r="G184" i="6" s="1"/>
  <c r="J196" i="10" s="1"/>
  <c r="I254" i="6"/>
  <c r="G254" i="6" s="1"/>
  <c r="J266" i="10" s="1"/>
  <c r="I213" i="6"/>
  <c r="G213" i="6" s="1"/>
  <c r="J225" i="10" s="1"/>
  <c r="I303" i="6"/>
  <c r="G303" i="6" s="1"/>
  <c r="J315" i="10" s="1"/>
  <c r="I236" i="6"/>
  <c r="G236" i="6" s="1"/>
  <c r="J248" i="10" s="1"/>
  <c r="I393" i="6"/>
  <c r="G393" i="6" s="1"/>
  <c r="J405" i="10" s="1"/>
  <c r="I359" i="6"/>
  <c r="G359" i="6" s="1"/>
  <c r="J371" i="10" s="1"/>
  <c r="I485" i="6"/>
  <c r="G485" i="6" s="1"/>
  <c r="J497" i="10" s="1"/>
  <c r="I472" i="6"/>
  <c r="G472" i="6" s="1"/>
  <c r="J484" i="10" s="1"/>
  <c r="I154" i="6"/>
  <c r="G154" i="6" s="1"/>
  <c r="J166" i="10" s="1"/>
  <c r="I175" i="10"/>
  <c r="I505" i="10"/>
  <c r="I370" i="6"/>
  <c r="G370" i="6" s="1"/>
  <c r="J382" i="10" s="1"/>
  <c r="I508" i="6"/>
  <c r="G508" i="6" s="1"/>
  <c r="J520" i="10" s="1"/>
  <c r="I402" i="6"/>
  <c r="G402" i="6" s="1"/>
  <c r="J414" i="10" s="1"/>
  <c r="I499" i="6"/>
  <c r="G499" i="6" s="1"/>
  <c r="J511" i="10" s="1"/>
  <c r="I66" i="10"/>
  <c r="I362" i="6"/>
  <c r="G362" i="6" s="1"/>
  <c r="J374" i="10" s="1"/>
  <c r="I238" i="6"/>
  <c r="G238" i="6" s="1"/>
  <c r="J250" i="10" s="1"/>
  <c r="I286" i="6"/>
  <c r="G286" i="6" s="1"/>
  <c r="J298" i="10" s="1"/>
  <c r="I38" i="6"/>
  <c r="G38" i="6" s="1"/>
  <c r="J50" i="10" s="1"/>
  <c r="I101" i="6"/>
  <c r="G101" i="6" s="1"/>
  <c r="J113" i="10" s="1"/>
  <c r="I138" i="6"/>
  <c r="G138" i="6" s="1"/>
  <c r="J150" i="10" s="1"/>
  <c r="I166" i="6"/>
  <c r="G166" i="6" s="1"/>
  <c r="J178" i="10" s="1"/>
  <c r="I495" i="6"/>
  <c r="G495" i="6" s="1"/>
  <c r="J507" i="10" s="1"/>
  <c r="I64" i="10"/>
  <c r="I196" i="6"/>
  <c r="G196" i="6" s="1"/>
  <c r="J208" i="10" s="1"/>
  <c r="I449" i="6"/>
  <c r="G449" i="6" s="1"/>
  <c r="J461" i="10" s="1"/>
  <c r="I358" i="6"/>
  <c r="G358" i="6" s="1"/>
  <c r="J370" i="10" s="1"/>
  <c r="I407" i="6"/>
  <c r="G407" i="6" s="1"/>
  <c r="J419" i="10" s="1"/>
  <c r="I202" i="6"/>
  <c r="G202" i="6" s="1"/>
  <c r="J214" i="10" s="1"/>
  <c r="H109" i="10"/>
  <c r="I394" i="6"/>
  <c r="G394" i="6" s="1"/>
  <c r="J406" i="10" s="1"/>
  <c r="I136" i="6"/>
  <c r="G136" i="6" s="1"/>
  <c r="J148" i="10" s="1"/>
  <c r="I277" i="6"/>
  <c r="G277" i="6" s="1"/>
  <c r="J289" i="10" s="1"/>
  <c r="I239" i="6"/>
  <c r="G239" i="6" s="1"/>
  <c r="J251" i="10" s="1"/>
  <c r="I321" i="6"/>
  <c r="G321" i="6" s="1"/>
  <c r="J333" i="10" s="1"/>
  <c r="I250" i="6"/>
  <c r="G250" i="6" s="1"/>
  <c r="J262" i="10" s="1"/>
  <c r="I403" i="6"/>
  <c r="G403" i="6" s="1"/>
  <c r="J415" i="10" s="1"/>
  <c r="I302" i="6"/>
  <c r="G302" i="6" s="1"/>
  <c r="J314" i="10" s="1"/>
  <c r="I178" i="6"/>
  <c r="G178" i="6" s="1"/>
  <c r="J190" i="10" s="1"/>
  <c r="I369" i="6"/>
  <c r="G369" i="6" s="1"/>
  <c r="J381" i="10" s="1"/>
  <c r="I304" i="6"/>
  <c r="G304" i="6" s="1"/>
  <c r="J316" i="10" s="1"/>
  <c r="I411" i="6"/>
  <c r="G411" i="6" s="1"/>
  <c r="J423" i="10" s="1"/>
  <c r="I113" i="6"/>
  <c r="G113" i="6" s="1"/>
  <c r="J125" i="10" s="1"/>
  <c r="I428" i="6"/>
  <c r="G428" i="6" s="1"/>
  <c r="J440" i="10" s="1"/>
  <c r="I414" i="6"/>
  <c r="G414" i="6" s="1"/>
  <c r="J426" i="10" s="1"/>
  <c r="I231" i="6"/>
  <c r="G231" i="6" s="1"/>
  <c r="J243" i="10" s="1"/>
  <c r="I180" i="6"/>
  <c r="G180" i="6" s="1"/>
  <c r="J192" i="10" s="1"/>
  <c r="I270" i="6"/>
  <c r="G270" i="6" s="1"/>
  <c r="J282" i="10" s="1"/>
  <c r="I40" i="6"/>
  <c r="G40" i="6" s="1"/>
  <c r="J52" i="10" s="1"/>
  <c r="I70" i="6"/>
  <c r="G70" i="6" s="1"/>
  <c r="J82" i="10" s="1"/>
  <c r="I328" i="6"/>
  <c r="G328" i="6" s="1"/>
  <c r="J340" i="10" s="1"/>
  <c r="I319" i="10"/>
  <c r="I237" i="6"/>
  <c r="G237" i="6" s="1"/>
  <c r="J249" i="10" s="1"/>
  <c r="I491" i="6"/>
  <c r="G491" i="6" s="1"/>
  <c r="J503" i="10" s="1"/>
  <c r="I128" i="6"/>
  <c r="G128" i="6" s="1"/>
  <c r="J140" i="10" s="1"/>
  <c r="I256" i="6"/>
  <c r="G256" i="6" s="1"/>
  <c r="J268" i="10" s="1"/>
  <c r="I379" i="6"/>
  <c r="G379" i="6" s="1"/>
  <c r="J391" i="10" s="1"/>
  <c r="I289" i="6"/>
  <c r="G289" i="6" s="1"/>
  <c r="J301" i="10" s="1"/>
  <c r="I50" i="6"/>
  <c r="G50" i="6" s="1"/>
  <c r="J62" i="10" s="1"/>
  <c r="I288" i="6"/>
  <c r="G288" i="6" s="1"/>
  <c r="J300" i="10" s="1"/>
  <c r="I445" i="6"/>
  <c r="G445" i="6" s="1"/>
  <c r="J457" i="10" s="1"/>
  <c r="I418" i="6"/>
  <c r="G418" i="6" s="1"/>
  <c r="J430" i="10" s="1"/>
  <c r="I350" i="6"/>
  <c r="G350" i="6" s="1"/>
  <c r="J362" i="10" s="1"/>
  <c r="I165" i="6"/>
  <c r="G165" i="6" s="1"/>
  <c r="J177" i="10" s="1"/>
  <c r="I216" i="6"/>
  <c r="G216" i="6" s="1"/>
  <c r="J228" i="10" s="1"/>
  <c r="I200" i="6"/>
  <c r="G200" i="6" s="1"/>
  <c r="J212" i="10" s="1"/>
  <c r="I215" i="6"/>
  <c r="G215" i="6" s="1"/>
  <c r="J227" i="10" s="1"/>
  <c r="H113" i="10"/>
  <c r="I430" i="6"/>
  <c r="G430" i="6" s="1"/>
  <c r="J442" i="10" s="1"/>
  <c r="I81" i="6"/>
  <c r="G81" i="6" s="1"/>
  <c r="J93" i="10" s="1"/>
  <c r="I43" i="6"/>
  <c r="G43" i="6" s="1"/>
  <c r="J55" i="10" s="1"/>
  <c r="I60" i="6"/>
  <c r="G60" i="6" s="1"/>
  <c r="J72" i="10" s="1"/>
  <c r="I501" i="6"/>
  <c r="G501" i="6" s="1"/>
  <c r="J513" i="10" s="1"/>
  <c r="I298" i="6"/>
  <c r="G298" i="6" s="1"/>
  <c r="J310" i="10" s="1"/>
  <c r="I149" i="6"/>
  <c r="G149" i="6" s="1"/>
  <c r="J161" i="10" s="1"/>
  <c r="I268" i="6"/>
  <c r="G268" i="6" s="1"/>
  <c r="J280" i="10" s="1"/>
  <c r="I98" i="6"/>
  <c r="G98" i="6" s="1"/>
  <c r="J110" i="10" s="1"/>
  <c r="I62" i="10"/>
  <c r="I201" i="6"/>
  <c r="G201" i="6" s="1"/>
  <c r="J213" i="10" s="1"/>
  <c r="I198" i="6"/>
  <c r="G198" i="6" s="1"/>
  <c r="J210" i="10" s="1"/>
  <c r="I470" i="6"/>
  <c r="G470" i="6" s="1"/>
  <c r="J482" i="10" s="1"/>
  <c r="I127" i="6"/>
  <c r="G127" i="6" s="1"/>
  <c r="J139" i="10" s="1"/>
  <c r="I14" i="6"/>
  <c r="G14" i="6" s="1"/>
  <c r="J26" i="10" s="1"/>
  <c r="I206" i="6"/>
  <c r="G206" i="6" s="1"/>
  <c r="J218" i="10" s="1"/>
  <c r="I433" i="6"/>
  <c r="G433" i="6" s="1"/>
  <c r="J445" i="10" s="1"/>
  <c r="I336" i="6"/>
  <c r="G336" i="6" s="1"/>
  <c r="J348" i="10" s="1"/>
  <c r="I241" i="6"/>
  <c r="G241" i="6" s="1"/>
  <c r="J253" i="10" s="1"/>
  <c r="I31" i="6"/>
  <c r="G31" i="6" s="1"/>
  <c r="J43" i="10" s="1"/>
  <c r="I368" i="6"/>
  <c r="G368" i="6" s="1"/>
  <c r="J380" i="10" s="1"/>
  <c r="I278" i="6"/>
  <c r="G278" i="6" s="1"/>
  <c r="J290" i="10" s="1"/>
  <c r="I355" i="6"/>
  <c r="G355" i="6" s="1"/>
  <c r="J367" i="10" s="1"/>
  <c r="I376" i="6"/>
  <c r="G376" i="6" s="1"/>
  <c r="J388" i="10" s="1"/>
  <c r="I141" i="6"/>
  <c r="G141" i="6" s="1"/>
  <c r="J153" i="10" s="1"/>
  <c r="I214" i="6"/>
  <c r="G214" i="6" s="1"/>
  <c r="J226" i="10" s="1"/>
  <c r="I290" i="6"/>
  <c r="G290" i="6" s="1"/>
  <c r="J302" i="10" s="1"/>
  <c r="I282" i="6"/>
  <c r="G282" i="6" s="1"/>
  <c r="J294" i="10" s="1"/>
  <c r="I274" i="6"/>
  <c r="G274" i="6" s="1"/>
  <c r="J286" i="10" s="1"/>
  <c r="I429" i="6"/>
  <c r="G429" i="6" s="1"/>
  <c r="J441" i="10" s="1"/>
  <c r="I409" i="6"/>
  <c r="G409" i="6" s="1"/>
  <c r="J421" i="10" s="1"/>
  <c r="I171" i="6"/>
  <c r="G171" i="6" s="1"/>
  <c r="J183" i="10" s="1"/>
  <c r="I460" i="6"/>
  <c r="G460" i="6" s="1"/>
  <c r="J472" i="10" s="1"/>
  <c r="I332" i="6"/>
  <c r="G332" i="6" s="1"/>
  <c r="J344" i="10" s="1"/>
  <c r="I404" i="6"/>
  <c r="G404" i="6" s="1"/>
  <c r="J416" i="10" s="1"/>
  <c r="I100" i="6"/>
  <c r="G100" i="6" s="1"/>
  <c r="J112" i="10" s="1"/>
  <c r="I41" i="6"/>
  <c r="G41" i="6" s="1"/>
  <c r="J53" i="10" s="1"/>
  <c r="I108" i="6"/>
  <c r="G108" i="6" s="1"/>
  <c r="J120" i="10" s="1"/>
  <c r="I292" i="6"/>
  <c r="G292" i="6" s="1"/>
  <c r="J304" i="10" s="1"/>
  <c r="I170" i="6"/>
  <c r="G170" i="6" s="1"/>
  <c r="J182" i="10" s="1"/>
  <c r="I375" i="6"/>
  <c r="G375" i="6" s="1"/>
  <c r="J387" i="10" s="1"/>
  <c r="I391" i="6"/>
  <c r="G391" i="6" s="1"/>
  <c r="J403" i="10" s="1"/>
  <c r="I367" i="6"/>
  <c r="G367" i="6" s="1"/>
  <c r="J379" i="10" s="1"/>
  <c r="I71" i="6"/>
  <c r="G71" i="6" s="1"/>
  <c r="J83" i="10" s="1"/>
  <c r="I135" i="6"/>
  <c r="G135" i="6" s="1"/>
  <c r="J147" i="10" s="1"/>
  <c r="I343" i="6"/>
  <c r="G343" i="6" s="1"/>
  <c r="J355" i="10" s="1"/>
  <c r="I291" i="6"/>
  <c r="G291" i="6" s="1"/>
  <c r="J303" i="10" s="1"/>
  <c r="I395" i="6"/>
  <c r="G395" i="6" s="1"/>
  <c r="J407" i="10" s="1"/>
  <c r="I318" i="6"/>
  <c r="G318" i="6" s="1"/>
  <c r="J330" i="10" s="1"/>
  <c r="I63" i="6"/>
  <c r="G63" i="6" s="1"/>
  <c r="J75" i="10" s="1"/>
  <c r="I252" i="6"/>
  <c r="G252" i="6" s="1"/>
  <c r="J264" i="10" s="1"/>
  <c r="H120" i="10"/>
  <c r="I267" i="6"/>
  <c r="G267" i="6" s="1"/>
  <c r="J279" i="10" s="1"/>
  <c r="H72" i="10"/>
  <c r="H43" i="10"/>
  <c r="J1" i="6"/>
  <c r="I18" i="10" s="1"/>
  <c r="I331" i="6"/>
  <c r="G331" i="6" s="1"/>
  <c r="J343" i="10" s="1"/>
  <c r="I459" i="6"/>
  <c r="G459" i="6" s="1"/>
  <c r="J471" i="10" s="1"/>
  <c r="I74" i="6"/>
  <c r="G74" i="6" s="1"/>
  <c r="J86" i="10" s="1"/>
  <c r="I156" i="6"/>
  <c r="G156" i="6" s="1"/>
  <c r="J168" i="10" s="1"/>
  <c r="I145" i="6"/>
  <c r="G145" i="6" s="1"/>
  <c r="J157" i="10" s="1"/>
  <c r="I373" i="6"/>
  <c r="G373" i="6" s="1"/>
  <c r="J385" i="10" s="1"/>
  <c r="I284" i="6"/>
  <c r="G284" i="6" s="1"/>
  <c r="J296" i="10" s="1"/>
  <c r="I294" i="6"/>
  <c r="G294" i="6" s="1"/>
  <c r="J306" i="10" s="1"/>
  <c r="I55" i="10"/>
  <c r="I247" i="6"/>
  <c r="G247" i="6" s="1"/>
  <c r="J259" i="10" s="1"/>
  <c r="I480" i="6"/>
  <c r="G480" i="6" s="1"/>
  <c r="J492" i="10" s="1"/>
  <c r="I53" i="10"/>
  <c r="I219" i="6"/>
  <c r="G219" i="6" s="1"/>
  <c r="J231" i="10" s="1"/>
  <c r="I32" i="6"/>
  <c r="G32" i="6" s="1"/>
  <c r="J44" i="10" s="1"/>
  <c r="I285" i="6"/>
  <c r="G285" i="6" s="1"/>
  <c r="J297" i="10" s="1"/>
  <c r="I471" i="6"/>
  <c r="G471" i="6" s="1"/>
  <c r="J483" i="10" s="1"/>
  <c r="I381" i="6"/>
  <c r="G381" i="6" s="1"/>
  <c r="J393" i="10" s="1"/>
  <c r="I205" i="6"/>
  <c r="G205" i="6" s="1"/>
  <c r="J217" i="10" s="1"/>
  <c r="I199" i="6"/>
  <c r="G199" i="6" s="1"/>
  <c r="J211" i="10" s="1"/>
  <c r="I465" i="6"/>
  <c r="G465" i="6" s="1"/>
  <c r="J477" i="10" s="1"/>
  <c r="I280" i="6"/>
  <c r="G280" i="6" s="1"/>
  <c r="J292" i="10" s="1"/>
  <c r="I51" i="6"/>
  <c r="G51" i="6" s="1"/>
  <c r="J63" i="10" s="1"/>
  <c r="I221" i="6"/>
  <c r="G221" i="6" s="1"/>
  <c r="J233" i="10" s="1"/>
  <c r="I83" i="6"/>
  <c r="G83" i="6" s="1"/>
  <c r="J95" i="10" s="1"/>
  <c r="I431" i="6"/>
  <c r="G431" i="6" s="1"/>
  <c r="J443" i="10" s="1"/>
  <c r="I276" i="6"/>
  <c r="G276" i="6" s="1"/>
  <c r="J288" i="10" s="1"/>
  <c r="I119" i="6"/>
  <c r="G119" i="6" s="1"/>
  <c r="J131" i="10" s="1"/>
  <c r="I226" i="6"/>
  <c r="G226" i="6" s="1"/>
  <c r="J238" i="10" s="1"/>
  <c r="I354" i="6"/>
  <c r="G354" i="6" s="1"/>
  <c r="J366" i="10" s="1"/>
  <c r="I487" i="6"/>
  <c r="G487" i="6" s="1"/>
  <c r="J499" i="10" s="1"/>
  <c r="I500" i="6"/>
  <c r="G500" i="6" s="1"/>
  <c r="J512" i="10" s="1"/>
  <c r="I248" i="6"/>
  <c r="G248" i="6" s="1"/>
  <c r="J260" i="10" s="1"/>
  <c r="I322" i="6"/>
  <c r="G322" i="6" s="1"/>
  <c r="J334" i="10" s="1"/>
  <c r="I143" i="6"/>
  <c r="G143" i="6" s="1"/>
  <c r="J155" i="10" s="1"/>
  <c r="I447" i="6"/>
  <c r="G447" i="6" s="1"/>
  <c r="J459" i="10" s="1"/>
  <c r="I406" i="6"/>
  <c r="G406" i="6" s="1"/>
  <c r="J418" i="10" s="1"/>
  <c r="I152" i="6"/>
  <c r="G152" i="6" s="1"/>
  <c r="J164" i="10" s="1"/>
  <c r="I486" i="6"/>
  <c r="G486" i="6" s="1"/>
  <c r="J498" i="10" s="1"/>
  <c r="I360" i="6"/>
  <c r="G360" i="6" s="1"/>
  <c r="J372" i="10" s="1"/>
  <c r="I469" i="6"/>
  <c r="G469" i="6" s="1"/>
  <c r="J481" i="10" s="1"/>
  <c r="I437" i="6"/>
  <c r="G437" i="6" s="1"/>
  <c r="J449" i="10" s="1"/>
  <c r="I405" i="6"/>
  <c r="G405" i="6" s="1"/>
  <c r="J417" i="10" s="1"/>
  <c r="I308" i="6"/>
  <c r="G308" i="6" s="1"/>
  <c r="J320" i="10" s="1"/>
  <c r="I341" i="6"/>
  <c r="G341" i="6" s="1"/>
  <c r="J353" i="10" s="1"/>
  <c r="I421" i="6"/>
  <c r="G421" i="6" s="1"/>
  <c r="J433" i="10" s="1"/>
  <c r="I177" i="6"/>
  <c r="G177" i="6" s="1"/>
  <c r="J189" i="10" s="1"/>
  <c r="I255" i="6"/>
  <c r="G255" i="6" s="1"/>
  <c r="J267" i="10" s="1"/>
  <c r="J59" i="10"/>
  <c r="J109" i="10"/>
  <c r="J54" i="10"/>
  <c r="J37" i="10"/>
  <c r="J87" i="10"/>
  <c r="J90" i="10"/>
  <c r="J48" i="10"/>
  <c r="J106" i="10"/>
  <c r="J66" i="10"/>
  <c r="J76" i="10"/>
  <c r="J61" i="10"/>
  <c r="J27" i="10"/>
  <c r="J115" i="10"/>
  <c r="J97" i="10"/>
  <c r="J64" i="10"/>
  <c r="J39" i="10"/>
  <c r="J89" i="10"/>
  <c r="C61" i="9"/>
  <c r="C71" i="9"/>
  <c r="C75" i="9"/>
  <c r="C76" i="9" s="1"/>
  <c r="C78" i="9" s="1"/>
  <c r="C79" i="9" s="1"/>
  <c r="K24" i="8"/>
  <c r="L24" i="8" s="1"/>
  <c r="K40" i="8"/>
  <c r="L40" i="8" s="1"/>
  <c r="K19" i="8"/>
  <c r="L19" i="8" s="1"/>
  <c r="K41" i="8"/>
  <c r="L41" i="8" s="1"/>
  <c r="K60" i="8"/>
  <c r="L60" i="8" s="1"/>
  <c r="K18" i="8"/>
  <c r="L18" i="8" s="1"/>
  <c r="K39" i="8"/>
  <c r="L39" i="8" s="1"/>
  <c r="K61" i="8"/>
  <c r="L61" i="8" s="1"/>
  <c r="K17" i="8"/>
  <c r="L17" i="8" s="1"/>
  <c r="K38" i="8"/>
  <c r="L38" i="8" s="1"/>
  <c r="K58" i="8"/>
  <c r="L58" i="8" s="1"/>
  <c r="K31" i="8"/>
  <c r="L31" i="8" s="1"/>
  <c r="K81" i="8"/>
  <c r="L81" i="8" s="1"/>
  <c r="K97" i="8"/>
  <c r="L97" i="8" s="1"/>
  <c r="K113" i="8"/>
  <c r="L113" i="8" s="1"/>
  <c r="K129" i="8"/>
  <c r="L129" i="8" s="1"/>
  <c r="C139" i="10" s="1"/>
  <c r="K78" i="8"/>
  <c r="L78" i="8" s="1"/>
  <c r="K94" i="8"/>
  <c r="L94" i="8" s="1"/>
  <c r="K110" i="8"/>
  <c r="L110" i="8" s="1"/>
  <c r="K42" i="8"/>
  <c r="L42" i="8" s="1"/>
  <c r="K79" i="8"/>
  <c r="L79" i="8" s="1"/>
  <c r="K95" i="8"/>
  <c r="L95" i="8" s="1"/>
  <c r="K111" i="8"/>
  <c r="L111" i="8" s="1"/>
  <c r="K127" i="8"/>
  <c r="L127" i="8" s="1"/>
  <c r="C137" i="10" s="1"/>
  <c r="K136" i="8"/>
  <c r="L136" i="8" s="1"/>
  <c r="C146" i="10" s="1"/>
  <c r="K152" i="8"/>
  <c r="L152" i="8" s="1"/>
  <c r="C162" i="10" s="1"/>
  <c r="K168" i="8"/>
  <c r="L168" i="8" s="1"/>
  <c r="C178" i="10" s="1"/>
  <c r="K184" i="8"/>
  <c r="L184" i="8" s="1"/>
  <c r="C194" i="10" s="1"/>
  <c r="K200" i="8"/>
  <c r="L200" i="8" s="1"/>
  <c r="C210" i="10" s="1"/>
  <c r="K216" i="8"/>
  <c r="L216" i="8" s="1"/>
  <c r="C226" i="10" s="1"/>
  <c r="K116" i="8"/>
  <c r="L116" i="8" s="1"/>
  <c r="C126" i="10" s="1"/>
  <c r="K124" i="8"/>
  <c r="L124" i="8" s="1"/>
  <c r="C134" i="10" s="1"/>
  <c r="K132" i="8"/>
  <c r="L132" i="8" s="1"/>
  <c r="C142" i="10" s="1"/>
  <c r="K145" i="8"/>
  <c r="L145" i="8" s="1"/>
  <c r="K161" i="8"/>
  <c r="L161" i="8" s="1"/>
  <c r="C171" i="10" s="1"/>
  <c r="K177" i="8"/>
  <c r="L177" i="8" s="1"/>
  <c r="C187" i="10" s="1"/>
  <c r="K193" i="8"/>
  <c r="L193" i="8" s="1"/>
  <c r="C203" i="10" s="1"/>
  <c r="K80" i="8"/>
  <c r="L80" i="8" s="1"/>
  <c r="K138" i="8"/>
  <c r="L138" i="8" s="1"/>
  <c r="C148" i="10" s="1"/>
  <c r="K154" i="8"/>
  <c r="L154" i="8" s="1"/>
  <c r="C164" i="10" s="1"/>
  <c r="K170" i="8"/>
  <c r="L170" i="8" s="1"/>
  <c r="C180" i="10" s="1"/>
  <c r="K186" i="8"/>
  <c r="L186" i="8" s="1"/>
  <c r="C196" i="10" s="1"/>
  <c r="K202" i="8"/>
  <c r="L202" i="8" s="1"/>
  <c r="C212" i="10" s="1"/>
  <c r="K108" i="8"/>
  <c r="L108" i="8" s="1"/>
  <c r="K183" i="8"/>
  <c r="L183" i="8" s="1"/>
  <c r="C193" i="10" s="1"/>
  <c r="K225" i="8"/>
  <c r="L225" i="8" s="1"/>
  <c r="K241" i="8"/>
  <c r="L241" i="8" s="1"/>
  <c r="C251" i="10" s="1"/>
  <c r="K257" i="8"/>
  <c r="L257" i="8" s="1"/>
  <c r="C267" i="10" s="1"/>
  <c r="K273" i="8"/>
  <c r="L273" i="8" s="1"/>
  <c r="C283" i="10" s="1"/>
  <c r="K289" i="8"/>
  <c r="L289" i="8" s="1"/>
  <c r="C299" i="10" s="1"/>
  <c r="K163" i="8"/>
  <c r="L163" i="8" s="1"/>
  <c r="C173" i="10" s="1"/>
  <c r="K222" i="8"/>
  <c r="L222" i="8" s="1"/>
  <c r="C232" i="10" s="1"/>
  <c r="K238" i="8"/>
  <c r="L238" i="8" s="1"/>
  <c r="C248" i="10" s="1"/>
  <c r="K254" i="8"/>
  <c r="L254" i="8" s="1"/>
  <c r="C264" i="10" s="1"/>
  <c r="K270" i="8"/>
  <c r="L270" i="8" s="1"/>
  <c r="C280" i="10" s="1"/>
  <c r="K286" i="8"/>
  <c r="L286" i="8" s="1"/>
  <c r="C296" i="10" s="1"/>
  <c r="K75" i="8"/>
  <c r="L75" i="8" s="1"/>
  <c r="K175" i="8"/>
  <c r="L175" i="8" s="1"/>
  <c r="K209" i="8"/>
  <c r="L209" i="8" s="1"/>
  <c r="C219" i="10" s="1"/>
  <c r="K219" i="8"/>
  <c r="L219" i="8" s="1"/>
  <c r="C229" i="10" s="1"/>
  <c r="K235" i="8"/>
  <c r="L235" i="8" s="1"/>
  <c r="K251" i="8"/>
  <c r="L251" i="8" s="1"/>
  <c r="C261" i="10" s="1"/>
  <c r="K267" i="8"/>
  <c r="L267" i="8" s="1"/>
  <c r="C277" i="10" s="1"/>
  <c r="K283" i="8"/>
  <c r="L283" i="8" s="1"/>
  <c r="C293" i="10" s="1"/>
  <c r="K228" i="8"/>
  <c r="L228" i="8" s="1"/>
  <c r="C238" i="10" s="1"/>
  <c r="K292" i="8"/>
  <c r="L292" i="8" s="1"/>
  <c r="C302" i="10" s="1"/>
  <c r="K312" i="8"/>
  <c r="L312" i="8" s="1"/>
  <c r="C322" i="10" s="1"/>
  <c r="K328" i="8"/>
  <c r="L328" i="8" s="1"/>
  <c r="C338" i="10" s="1"/>
  <c r="K344" i="8"/>
  <c r="L344" i="8" s="1"/>
  <c r="C354" i="10" s="1"/>
  <c r="K360" i="8"/>
  <c r="L360" i="8" s="1"/>
  <c r="C370" i="10" s="1"/>
  <c r="K92" i="8"/>
  <c r="L92" i="8" s="1"/>
  <c r="K256" i="8"/>
  <c r="L256" i="8" s="1"/>
  <c r="C266" i="10" s="1"/>
  <c r="K309" i="8"/>
  <c r="L309" i="8" s="1"/>
  <c r="C319" i="10" s="1"/>
  <c r="K325" i="8"/>
  <c r="L325" i="8" s="1"/>
  <c r="K341" i="8"/>
  <c r="L341" i="8" s="1"/>
  <c r="C351" i="10" s="1"/>
  <c r="K357" i="8"/>
  <c r="L357" i="8" s="1"/>
  <c r="C367" i="10" s="1"/>
  <c r="K236" i="8"/>
  <c r="L236" i="8" s="1"/>
  <c r="C246" i="10" s="1"/>
  <c r="K296" i="8"/>
  <c r="L296" i="8" s="1"/>
  <c r="C306" i="10" s="1"/>
  <c r="K306" i="8"/>
  <c r="L306" i="8" s="1"/>
  <c r="C316" i="10" s="1"/>
  <c r="K322" i="8"/>
  <c r="L322" i="8" s="1"/>
  <c r="C332" i="10" s="1"/>
  <c r="K338" i="8"/>
  <c r="L338" i="8" s="1"/>
  <c r="C348" i="10" s="1"/>
  <c r="K354" i="8"/>
  <c r="L354" i="8" s="1"/>
  <c r="C364" i="10" s="1"/>
  <c r="K370" i="8"/>
  <c r="L370" i="8" s="1"/>
  <c r="C380" i="10" s="1"/>
  <c r="K319" i="8"/>
  <c r="L319" i="8" s="1"/>
  <c r="C329" i="10" s="1"/>
  <c r="K367" i="8"/>
  <c r="L367" i="8" s="1"/>
  <c r="C377" i="10" s="1"/>
  <c r="K379" i="8"/>
  <c r="L379" i="8" s="1"/>
  <c r="C389" i="10" s="1"/>
  <c r="K395" i="8"/>
  <c r="L395" i="8" s="1"/>
  <c r="K411" i="8"/>
  <c r="L411" i="8" s="1"/>
  <c r="C421" i="10" s="1"/>
  <c r="K427" i="8"/>
  <c r="L427" i="8" s="1"/>
  <c r="C437" i="10" s="1"/>
  <c r="K443" i="8"/>
  <c r="L443" i="8" s="1"/>
  <c r="C453" i="10" s="1"/>
  <c r="K459" i="8"/>
  <c r="L459" i="8" s="1"/>
  <c r="C469" i="10" s="1"/>
  <c r="K475" i="8"/>
  <c r="L475" i="8" s="1"/>
  <c r="K491" i="8"/>
  <c r="L491" i="8" s="1"/>
  <c r="C501" i="10" s="1"/>
  <c r="K507" i="8"/>
  <c r="L507" i="8" s="1"/>
  <c r="C517" i="10" s="1"/>
  <c r="K264" i="8"/>
  <c r="L264" i="8" s="1"/>
  <c r="C274" i="10" s="1"/>
  <c r="K363" i="8"/>
  <c r="L363" i="8" s="1"/>
  <c r="C373" i="10" s="1"/>
  <c r="K388" i="8"/>
  <c r="L388" i="8" s="1"/>
  <c r="C398" i="10" s="1"/>
  <c r="K404" i="8"/>
  <c r="L404" i="8" s="1"/>
  <c r="C414" i="10" s="1"/>
  <c r="K420" i="8"/>
  <c r="L420" i="8" s="1"/>
  <c r="C430" i="10" s="1"/>
  <c r="K436" i="8"/>
  <c r="L436" i="8" s="1"/>
  <c r="C446" i="10" s="1"/>
  <c r="K452" i="8"/>
  <c r="L452" i="8" s="1"/>
  <c r="C462" i="10" s="1"/>
  <c r="K468" i="8"/>
  <c r="L468" i="8" s="1"/>
  <c r="C478" i="10" s="1"/>
  <c r="K484" i="8"/>
  <c r="L484" i="8" s="1"/>
  <c r="C494" i="10" s="1"/>
  <c r="K500" i="8"/>
  <c r="L500" i="8" s="1"/>
  <c r="C510" i="10" s="1"/>
  <c r="K203" i="8"/>
  <c r="L203" i="8" s="1"/>
  <c r="C213" i="10" s="1"/>
  <c r="K343" i="8"/>
  <c r="L343" i="8" s="1"/>
  <c r="C353" i="10" s="1"/>
  <c r="K381" i="8"/>
  <c r="L381" i="8" s="1"/>
  <c r="C391" i="10" s="1"/>
  <c r="K397" i="8"/>
  <c r="L397" i="8" s="1"/>
  <c r="C407" i="10" s="1"/>
  <c r="K413" i="8"/>
  <c r="L413" i="8" s="1"/>
  <c r="C423" i="10" s="1"/>
  <c r="K429" i="8"/>
  <c r="L429" i="8" s="1"/>
  <c r="C439" i="10" s="1"/>
  <c r="K445" i="8"/>
  <c r="L445" i="8" s="1"/>
  <c r="K461" i="8"/>
  <c r="L461" i="8" s="1"/>
  <c r="C471" i="10" s="1"/>
  <c r="K477" i="8"/>
  <c r="L477" i="8" s="1"/>
  <c r="C487" i="10" s="1"/>
  <c r="K493" i="8"/>
  <c r="L493" i="8" s="1"/>
  <c r="C503" i="10" s="1"/>
  <c r="K509" i="8"/>
  <c r="L509" i="8" s="1"/>
  <c r="C519" i="10" s="1"/>
  <c r="K398" i="8"/>
  <c r="L398" i="8" s="1"/>
  <c r="C408" i="10" s="1"/>
  <c r="K462" i="8"/>
  <c r="L462" i="8" s="1"/>
  <c r="C472" i="10" s="1"/>
  <c r="K307" i="8"/>
  <c r="L307" i="8" s="1"/>
  <c r="C317" i="10" s="1"/>
  <c r="K426" i="8"/>
  <c r="L426" i="8" s="1"/>
  <c r="C436" i="10" s="1"/>
  <c r="K490" i="8"/>
  <c r="L490" i="8" s="1"/>
  <c r="C500" i="10" s="1"/>
  <c r="K466" i="8"/>
  <c r="L466" i="8" s="1"/>
  <c r="C476" i="10" s="1"/>
  <c r="K438" i="8"/>
  <c r="L438" i="8" s="1"/>
  <c r="C448" i="10" s="1"/>
  <c r="K339" i="8"/>
  <c r="L339" i="8" s="1"/>
  <c r="C349" i="10" s="1"/>
  <c r="K482" i="8"/>
  <c r="L482" i="8" s="1"/>
  <c r="C492" i="10" s="1"/>
  <c r="K323" i="8"/>
  <c r="L323" i="8" s="1"/>
  <c r="C333" i="10" s="1"/>
  <c r="J10" i="8"/>
  <c r="K8" i="8"/>
  <c r="L8" i="8" s="1"/>
  <c r="J26" i="8"/>
  <c r="J42" i="8"/>
  <c r="J58" i="8"/>
  <c r="J74" i="8"/>
  <c r="J89" i="8"/>
  <c r="J105" i="8"/>
  <c r="J121" i="8"/>
  <c r="J138" i="8"/>
  <c r="J154" i="8"/>
  <c r="J170" i="8"/>
  <c r="J186" i="8"/>
  <c r="J202" i="8"/>
  <c r="J218" i="8"/>
  <c r="J234" i="8"/>
  <c r="J250" i="8"/>
  <c r="J266" i="8"/>
  <c r="J282" i="8"/>
  <c r="J298" i="8"/>
  <c r="J314" i="8"/>
  <c r="J330" i="8"/>
  <c r="J511" i="8"/>
  <c r="J11" i="8"/>
  <c r="J21" i="8"/>
  <c r="J37" i="8"/>
  <c r="J53" i="8"/>
  <c r="J69" i="8"/>
  <c r="J84" i="8"/>
  <c r="J100" i="8"/>
  <c r="J116" i="8"/>
  <c r="J133" i="8"/>
  <c r="J149" i="8"/>
  <c r="J165" i="8"/>
  <c r="J181" i="8"/>
  <c r="J197" i="8"/>
  <c r="J213" i="8"/>
  <c r="J229" i="8"/>
  <c r="J245" i="8"/>
  <c r="J261" i="8"/>
  <c r="J277" i="8"/>
  <c r="J293" i="8"/>
  <c r="J309" i="8"/>
  <c r="J325" i="8"/>
  <c r="J341" i="8"/>
  <c r="J500" i="8"/>
  <c r="J493" i="8"/>
  <c r="J489" i="8"/>
  <c r="J485" i="8"/>
  <c r="J481" i="8"/>
  <c r="J477" i="8"/>
  <c r="J473" i="8"/>
  <c r="J469" i="8"/>
  <c r="J465" i="8"/>
  <c r="J461" i="8"/>
  <c r="J457" i="8"/>
  <c r="J453" i="8"/>
  <c r="J449" i="8"/>
  <c r="J445" i="8"/>
  <c r="J441" i="8"/>
  <c r="J437" i="8"/>
  <c r="J433" i="8"/>
  <c r="J429" i="8"/>
  <c r="J425" i="8"/>
  <c r="J421" i="8"/>
  <c r="J417" i="8"/>
  <c r="J413" i="8"/>
  <c r="J409" i="8"/>
  <c r="J405" i="8"/>
  <c r="J401" i="8"/>
  <c r="J397" i="8"/>
  <c r="J393" i="8"/>
  <c r="J389" i="8"/>
  <c r="J385" i="8"/>
  <c r="J381" i="8"/>
  <c r="J377" i="8"/>
  <c r="J373" i="8"/>
  <c r="J369" i="8"/>
  <c r="J365" i="8"/>
  <c r="J361" i="8"/>
  <c r="J357" i="8"/>
  <c r="J353" i="8"/>
  <c r="J349" i="8"/>
  <c r="J345" i="8"/>
  <c r="K6" i="8"/>
  <c r="K13" i="8"/>
  <c r="L13" i="8" s="1"/>
  <c r="J24" i="8"/>
  <c r="J95" i="8"/>
  <c r="J148" i="8"/>
  <c r="J220" i="8"/>
  <c r="J296" i="8"/>
  <c r="J340" i="8"/>
  <c r="J23" i="8"/>
  <c r="J39" i="8"/>
  <c r="J55" i="8"/>
  <c r="J71" i="8"/>
  <c r="J86" i="8"/>
  <c r="J102" i="8"/>
  <c r="J118" i="8"/>
  <c r="J135" i="8"/>
  <c r="J151" i="8"/>
  <c r="J167" i="8"/>
  <c r="J183" i="8"/>
  <c r="J199" i="8"/>
  <c r="J215" i="8"/>
  <c r="J231" i="8"/>
  <c r="J247" i="8"/>
  <c r="J263" i="8"/>
  <c r="J279" i="8"/>
  <c r="J295" i="8"/>
  <c r="J311" i="8"/>
  <c r="J327" i="8"/>
  <c r="J514" i="8"/>
  <c r="J498" i="8"/>
  <c r="J52" i="8"/>
  <c r="J87" i="8"/>
  <c r="J132" i="8"/>
  <c r="J172" i="8"/>
  <c r="J212" i="8"/>
  <c r="J264" i="8"/>
  <c r="J300" i="8"/>
  <c r="J501" i="8"/>
  <c r="J56" i="8"/>
  <c r="J91" i="8"/>
  <c r="J140" i="8"/>
  <c r="J184" i="8"/>
  <c r="J224" i="8"/>
  <c r="J260" i="8"/>
  <c r="J304" i="8"/>
  <c r="J509" i="8"/>
  <c r="K77" i="8"/>
  <c r="L77" i="8" s="1"/>
  <c r="K74" i="8"/>
  <c r="L74" i="8" s="1"/>
  <c r="K37" i="8"/>
  <c r="L37" i="8" s="1"/>
  <c r="K123" i="8"/>
  <c r="L123" i="8" s="1"/>
  <c r="C133" i="10" s="1"/>
  <c r="K180" i="8"/>
  <c r="L180" i="8" s="1"/>
  <c r="C190" i="10" s="1"/>
  <c r="K114" i="8"/>
  <c r="L114" i="8" s="1"/>
  <c r="K141" i="8"/>
  <c r="L141" i="8" s="1"/>
  <c r="C151" i="10" s="1"/>
  <c r="K189" i="8"/>
  <c r="L189" i="8" s="1"/>
  <c r="C199" i="10" s="1"/>
  <c r="K150" i="8"/>
  <c r="L150" i="8" s="1"/>
  <c r="C160" i="10" s="1"/>
  <c r="K198" i="8"/>
  <c r="L198" i="8" s="1"/>
  <c r="C208" i="10" s="1"/>
  <c r="K221" i="8"/>
  <c r="L221" i="8" s="1"/>
  <c r="C231" i="10" s="1"/>
  <c r="K269" i="8"/>
  <c r="L269" i="8" s="1"/>
  <c r="C279" i="10" s="1"/>
  <c r="K218" i="8"/>
  <c r="L218" i="8" s="1"/>
  <c r="C228" i="10" s="1"/>
  <c r="K266" i="8"/>
  <c r="L266" i="8" s="1"/>
  <c r="C276" i="10" s="1"/>
  <c r="K159" i="8"/>
  <c r="L159" i="8" s="1"/>
  <c r="C169" i="10" s="1"/>
  <c r="K231" i="8"/>
  <c r="L231" i="8" s="1"/>
  <c r="C241" i="10" s="1"/>
  <c r="K155" i="8"/>
  <c r="L155" i="8" s="1"/>
  <c r="K324" i="8"/>
  <c r="L324" i="8" s="1"/>
  <c r="C334" i="10" s="1"/>
  <c r="K372" i="8"/>
  <c r="L372" i="8" s="1"/>
  <c r="C382" i="10" s="1"/>
  <c r="K321" i="8"/>
  <c r="L321" i="8" s="1"/>
  <c r="C331" i="10" s="1"/>
  <c r="K220" i="8"/>
  <c r="L220" i="8" s="1"/>
  <c r="C230" i="10" s="1"/>
  <c r="K318" i="8"/>
  <c r="L318" i="8" s="1"/>
  <c r="C328" i="10" s="1"/>
  <c r="K366" i="8"/>
  <c r="L366" i="8" s="1"/>
  <c r="C376" i="10" s="1"/>
  <c r="K391" i="8"/>
  <c r="L391" i="8" s="1"/>
  <c r="C401" i="10" s="1"/>
  <c r="K439" i="8"/>
  <c r="L439" i="8" s="1"/>
  <c r="C449" i="10" s="1"/>
  <c r="K471" i="8"/>
  <c r="L471" i="8" s="1"/>
  <c r="C481" i="10" s="1"/>
  <c r="K139" i="8"/>
  <c r="L139" i="8" s="1"/>
  <c r="C149" i="10" s="1"/>
  <c r="K416" i="8"/>
  <c r="L416" i="8" s="1"/>
  <c r="C426" i="10" s="1"/>
  <c r="K464" i="8"/>
  <c r="L464" i="8" s="1"/>
  <c r="C474" i="10" s="1"/>
  <c r="K512" i="8"/>
  <c r="L512" i="8" s="1"/>
  <c r="C522" i="10" s="1"/>
  <c r="K393" i="8"/>
  <c r="L393" i="8" s="1"/>
  <c r="C403" i="10" s="1"/>
  <c r="K457" i="8"/>
  <c r="L457" i="8" s="1"/>
  <c r="C467" i="10" s="1"/>
  <c r="K505" i="8"/>
  <c r="L505" i="8" s="1"/>
  <c r="K446" i="8"/>
  <c r="L446" i="8" s="1"/>
  <c r="C456" i="10" s="1"/>
  <c r="K434" i="8"/>
  <c r="L434" i="8" s="1"/>
  <c r="C444" i="10" s="1"/>
  <c r="K450" i="8"/>
  <c r="L450" i="8" s="1"/>
  <c r="C460" i="10" s="1"/>
  <c r="J9" i="8"/>
  <c r="J54" i="8"/>
  <c r="J101" i="8"/>
  <c r="J150" i="8"/>
  <c r="J214" i="8"/>
  <c r="J246" i="8"/>
  <c r="J310" i="8"/>
  <c r="J499" i="8"/>
  <c r="J49" i="8"/>
  <c r="J96" i="8"/>
  <c r="J145" i="8"/>
  <c r="J193" i="8"/>
  <c r="J241" i="8"/>
  <c r="J289" i="8"/>
  <c r="J504" i="8"/>
  <c r="J486" i="8"/>
  <c r="J474" i="8"/>
  <c r="J462" i="8"/>
  <c r="J450" i="8"/>
  <c r="J438" i="8"/>
  <c r="J426" i="8"/>
  <c r="J414" i="8"/>
  <c r="J402" i="8"/>
  <c r="J390" i="8"/>
  <c r="J378" i="8"/>
  <c r="J366" i="8"/>
  <c r="J354" i="8"/>
  <c r="J346" i="8"/>
  <c r="J13" i="8"/>
  <c r="J216" i="8"/>
  <c r="J16" i="8"/>
  <c r="J67" i="8"/>
  <c r="J131" i="8"/>
  <c r="J179" i="8"/>
  <c r="J227" i="8"/>
  <c r="J275" i="8"/>
  <c r="J323" i="8"/>
  <c r="J44" i="8"/>
  <c r="J164" i="8"/>
  <c r="J292" i="8"/>
  <c r="J83" i="8"/>
  <c r="J208" i="8"/>
  <c r="J328" i="8"/>
  <c r="K28" i="8"/>
  <c r="L28" i="8" s="1"/>
  <c r="K44" i="8"/>
  <c r="L44" i="8" s="1"/>
  <c r="K25" i="8"/>
  <c r="L25" i="8" s="1"/>
  <c r="K46" i="8"/>
  <c r="L46" i="8" s="1"/>
  <c r="K64" i="8"/>
  <c r="L64" i="8" s="1"/>
  <c r="K23" i="8"/>
  <c r="L23" i="8" s="1"/>
  <c r="K45" i="8"/>
  <c r="L45" i="8" s="1"/>
  <c r="K65" i="8"/>
  <c r="L65" i="8" s="1"/>
  <c r="K22" i="8"/>
  <c r="L22" i="8" s="1"/>
  <c r="K43" i="8"/>
  <c r="L43" i="8" s="1"/>
  <c r="K62" i="8"/>
  <c r="L62" i="8" s="1"/>
  <c r="K47" i="8"/>
  <c r="L47" i="8" s="1"/>
  <c r="K85" i="8"/>
  <c r="L85" i="8" s="1"/>
  <c r="K101" i="8"/>
  <c r="L101" i="8" s="1"/>
  <c r="K117" i="8"/>
  <c r="L117" i="8" s="1"/>
  <c r="C127" i="10" s="1"/>
  <c r="J6" i="8"/>
  <c r="L6" i="8" s="1"/>
  <c r="N6" i="8" s="1"/>
  <c r="F25" i="10" s="1"/>
  <c r="K82" i="8"/>
  <c r="L82" i="8" s="1"/>
  <c r="K98" i="8"/>
  <c r="L98" i="8" s="1"/>
  <c r="K21" i="8"/>
  <c r="L21" i="8" s="1"/>
  <c r="K53" i="8"/>
  <c r="L53" i="8" s="1"/>
  <c r="K83" i="8"/>
  <c r="L83" i="8" s="1"/>
  <c r="K99" i="8"/>
  <c r="L99" i="8" s="1"/>
  <c r="K115" i="8"/>
  <c r="L115" i="8" s="1"/>
  <c r="K131" i="8"/>
  <c r="L131" i="8" s="1"/>
  <c r="C141" i="10" s="1"/>
  <c r="K140" i="8"/>
  <c r="L140" i="8" s="1"/>
  <c r="C150" i="10" s="1"/>
  <c r="K156" i="8"/>
  <c r="L156" i="8" s="1"/>
  <c r="C166" i="10" s="1"/>
  <c r="K172" i="8"/>
  <c r="L172" i="8" s="1"/>
  <c r="C182" i="10" s="1"/>
  <c r="K188" i="8"/>
  <c r="L188" i="8" s="1"/>
  <c r="C198" i="10" s="1"/>
  <c r="K204" i="8"/>
  <c r="L204" i="8" s="1"/>
  <c r="C214" i="10" s="1"/>
  <c r="K84" i="8"/>
  <c r="L84" i="8" s="1"/>
  <c r="K118" i="8"/>
  <c r="L118" i="8" s="1"/>
  <c r="C128" i="10" s="1"/>
  <c r="K126" i="8"/>
  <c r="L126" i="8" s="1"/>
  <c r="C136" i="10" s="1"/>
  <c r="K133" i="8"/>
  <c r="L133" i="8" s="1"/>
  <c r="C143" i="10" s="1"/>
  <c r="K149" i="8"/>
  <c r="L149" i="8" s="1"/>
  <c r="C159" i="10" s="1"/>
  <c r="K165" i="8"/>
  <c r="L165" i="8" s="1"/>
  <c r="K181" i="8"/>
  <c r="L181" i="8" s="1"/>
  <c r="C191" i="10" s="1"/>
  <c r="K197" i="8"/>
  <c r="L197" i="8" s="1"/>
  <c r="C207" i="10" s="1"/>
  <c r="K96" i="8"/>
  <c r="L96" i="8" s="1"/>
  <c r="K142" i="8"/>
  <c r="L142" i="8" s="1"/>
  <c r="C152" i="10" s="1"/>
  <c r="K158" i="8"/>
  <c r="L158" i="8" s="1"/>
  <c r="C168" i="10" s="1"/>
  <c r="K174" i="8"/>
  <c r="L174" i="8" s="1"/>
  <c r="C184" i="10" s="1"/>
  <c r="K190" i="8"/>
  <c r="L190" i="8" s="1"/>
  <c r="C200" i="10" s="1"/>
  <c r="K206" i="8"/>
  <c r="L206" i="8" s="1"/>
  <c r="C216" i="10" s="1"/>
  <c r="K135" i="8"/>
  <c r="L135" i="8" s="1"/>
  <c r="K199" i="8"/>
  <c r="L199" i="8" s="1"/>
  <c r="C209" i="10" s="1"/>
  <c r="K229" i="8"/>
  <c r="L229" i="8" s="1"/>
  <c r="C239" i="10" s="1"/>
  <c r="K245" i="8"/>
  <c r="L245" i="8" s="1"/>
  <c r="K261" i="8"/>
  <c r="L261" i="8" s="1"/>
  <c r="C271" i="10" s="1"/>
  <c r="K277" i="8"/>
  <c r="L277" i="8" s="1"/>
  <c r="C287" i="10" s="1"/>
  <c r="K293" i="8"/>
  <c r="L293" i="8" s="1"/>
  <c r="C303" i="10" s="1"/>
  <c r="K179" i="8"/>
  <c r="L179" i="8" s="1"/>
  <c r="C189" i="10" s="1"/>
  <c r="K226" i="8"/>
  <c r="L226" i="8" s="1"/>
  <c r="C236" i="10" s="1"/>
  <c r="K242" i="8"/>
  <c r="L242" i="8" s="1"/>
  <c r="C252" i="10" s="1"/>
  <c r="K258" i="8"/>
  <c r="L258" i="8" s="1"/>
  <c r="C268" i="10" s="1"/>
  <c r="K274" i="8"/>
  <c r="L274" i="8" s="1"/>
  <c r="C284" i="10" s="1"/>
  <c r="K290" i="8"/>
  <c r="L290" i="8" s="1"/>
  <c r="C300" i="10" s="1"/>
  <c r="K76" i="8"/>
  <c r="L76" i="8" s="1"/>
  <c r="K191" i="8"/>
  <c r="L191" i="8" s="1"/>
  <c r="C201" i="10" s="1"/>
  <c r="K211" i="8"/>
  <c r="L211" i="8" s="1"/>
  <c r="C221" i="10" s="1"/>
  <c r="K223" i="8"/>
  <c r="L223" i="8" s="1"/>
  <c r="C233" i="10" s="1"/>
  <c r="K239" i="8"/>
  <c r="L239" i="8" s="1"/>
  <c r="C249" i="10" s="1"/>
  <c r="K255" i="8"/>
  <c r="L255" i="8" s="1"/>
  <c r="K271" i="8"/>
  <c r="L271" i="8" s="1"/>
  <c r="C281" i="10" s="1"/>
  <c r="K287" i="8"/>
  <c r="L287" i="8" s="1"/>
  <c r="C297" i="10" s="1"/>
  <c r="K244" i="8"/>
  <c r="L244" i="8" s="1"/>
  <c r="C254" i="10" s="1"/>
  <c r="K295" i="8"/>
  <c r="L295" i="8" s="1"/>
  <c r="K316" i="8"/>
  <c r="L316" i="8" s="1"/>
  <c r="C326" i="10" s="1"/>
  <c r="K332" i="8"/>
  <c r="L332" i="8" s="1"/>
  <c r="C342" i="10" s="1"/>
  <c r="K348" i="8"/>
  <c r="L348" i="8" s="1"/>
  <c r="C358" i="10" s="1"/>
  <c r="K364" i="8"/>
  <c r="L364" i="8" s="1"/>
  <c r="C374" i="10" s="1"/>
  <c r="K171" i="8"/>
  <c r="L171" i="8" s="1"/>
  <c r="C181" i="10" s="1"/>
  <c r="K272" i="8"/>
  <c r="L272" i="8" s="1"/>
  <c r="C282" i="10" s="1"/>
  <c r="K313" i="8"/>
  <c r="L313" i="8" s="1"/>
  <c r="C323" i="10" s="1"/>
  <c r="K329" i="8"/>
  <c r="L329" i="8" s="1"/>
  <c r="C339" i="10" s="1"/>
  <c r="K345" i="8"/>
  <c r="L345" i="8" s="1"/>
  <c r="K361" i="8"/>
  <c r="L361" i="8" s="1"/>
  <c r="C371" i="10" s="1"/>
  <c r="K252" i="8"/>
  <c r="L252" i="8" s="1"/>
  <c r="C262" i="10" s="1"/>
  <c r="K300" i="8"/>
  <c r="L300" i="8" s="1"/>
  <c r="C310" i="10" s="1"/>
  <c r="K310" i="8"/>
  <c r="L310" i="8" s="1"/>
  <c r="C320" i="10" s="1"/>
  <c r="K326" i="8"/>
  <c r="L326" i="8" s="1"/>
  <c r="C336" i="10" s="1"/>
  <c r="K342" i="8"/>
  <c r="L342" i="8" s="1"/>
  <c r="C352" i="10" s="1"/>
  <c r="K358" i="8"/>
  <c r="L358" i="8" s="1"/>
  <c r="C368" i="10" s="1"/>
  <c r="K248" i="8"/>
  <c r="L248" i="8" s="1"/>
  <c r="C258" i="10" s="1"/>
  <c r="K335" i="8"/>
  <c r="L335" i="8" s="1"/>
  <c r="K369" i="8"/>
  <c r="L369" i="8" s="1"/>
  <c r="C379" i="10" s="1"/>
  <c r="K383" i="8"/>
  <c r="L383" i="8" s="1"/>
  <c r="C393" i="10" s="1"/>
  <c r="K399" i="8"/>
  <c r="L399" i="8" s="1"/>
  <c r="C409" i="10" s="1"/>
  <c r="K415" i="8"/>
  <c r="L415" i="8" s="1"/>
  <c r="K431" i="8"/>
  <c r="L431" i="8" s="1"/>
  <c r="C441" i="10" s="1"/>
  <c r="K447" i="8"/>
  <c r="L447" i="8" s="1"/>
  <c r="C457" i="10" s="1"/>
  <c r="K463" i="8"/>
  <c r="L463" i="8" s="1"/>
  <c r="C473" i="10" s="1"/>
  <c r="K479" i="8"/>
  <c r="L479" i="8" s="1"/>
  <c r="C489" i="10" s="1"/>
  <c r="K495" i="8"/>
  <c r="L495" i="8" s="1"/>
  <c r="K511" i="8"/>
  <c r="L511" i="8" s="1"/>
  <c r="C521" i="10" s="1"/>
  <c r="K315" i="8"/>
  <c r="L315" i="8" s="1"/>
  <c r="K376" i="8"/>
  <c r="L376" i="8" s="1"/>
  <c r="C386" i="10" s="1"/>
  <c r="K392" i="8"/>
  <c r="L392" i="8" s="1"/>
  <c r="C402" i="10" s="1"/>
  <c r="K408" i="8"/>
  <c r="L408" i="8" s="1"/>
  <c r="C418" i="10" s="1"/>
  <c r="K424" i="8"/>
  <c r="L424" i="8" s="1"/>
  <c r="C434" i="10" s="1"/>
  <c r="K440" i="8"/>
  <c r="L440" i="8" s="1"/>
  <c r="C450" i="10" s="1"/>
  <c r="K456" i="8"/>
  <c r="L456" i="8" s="1"/>
  <c r="C466" i="10" s="1"/>
  <c r="K472" i="8"/>
  <c r="L472" i="8" s="1"/>
  <c r="C482" i="10" s="1"/>
  <c r="K488" i="8"/>
  <c r="L488" i="8" s="1"/>
  <c r="C498" i="10" s="1"/>
  <c r="K504" i="8"/>
  <c r="L504" i="8" s="1"/>
  <c r="C514" i="10" s="1"/>
  <c r="K280" i="8"/>
  <c r="L280" i="8" s="1"/>
  <c r="C290" i="10" s="1"/>
  <c r="K359" i="8"/>
  <c r="L359" i="8" s="1"/>
  <c r="C369" i="10" s="1"/>
  <c r="K385" i="8"/>
  <c r="L385" i="8" s="1"/>
  <c r="K401" i="8"/>
  <c r="L401" i="8" s="1"/>
  <c r="C411" i="10" s="1"/>
  <c r="K417" i="8"/>
  <c r="L417" i="8" s="1"/>
  <c r="C427" i="10" s="1"/>
  <c r="K433" i="8"/>
  <c r="L433" i="8" s="1"/>
  <c r="C443" i="10" s="1"/>
  <c r="K449" i="8"/>
  <c r="L449" i="8" s="1"/>
  <c r="C459" i="10" s="1"/>
  <c r="K465" i="8"/>
  <c r="L465" i="8" s="1"/>
  <c r="K481" i="8"/>
  <c r="L481" i="8" s="1"/>
  <c r="C491" i="10" s="1"/>
  <c r="K497" i="8"/>
  <c r="L497" i="8" s="1"/>
  <c r="C507" i="10" s="1"/>
  <c r="K513" i="8"/>
  <c r="L513" i="8" s="1"/>
  <c r="C523" i="10" s="1"/>
  <c r="K414" i="8"/>
  <c r="L414" i="8" s="1"/>
  <c r="C424" i="10" s="1"/>
  <c r="K478" i="8"/>
  <c r="L478" i="8" s="1"/>
  <c r="C488" i="10" s="1"/>
  <c r="K378" i="8"/>
  <c r="L378" i="8" s="1"/>
  <c r="C388" i="10" s="1"/>
  <c r="K442" i="8"/>
  <c r="L442" i="8" s="1"/>
  <c r="C452" i="10" s="1"/>
  <c r="K506" i="8"/>
  <c r="L506" i="8" s="1"/>
  <c r="C516" i="10" s="1"/>
  <c r="K498" i="8"/>
  <c r="L498" i="8" s="1"/>
  <c r="C508" i="10" s="1"/>
  <c r="K470" i="8"/>
  <c r="L470" i="8" s="1"/>
  <c r="C480" i="10" s="1"/>
  <c r="K386" i="8"/>
  <c r="L386" i="8" s="1"/>
  <c r="C396" i="10" s="1"/>
  <c r="K514" i="8"/>
  <c r="L514" i="8" s="1"/>
  <c r="C524" i="10" s="1"/>
  <c r="K454" i="8"/>
  <c r="L454" i="8" s="1"/>
  <c r="C464" i="10" s="1"/>
  <c r="J8" i="8"/>
  <c r="K7" i="8"/>
  <c r="L7" i="8" s="1"/>
  <c r="J30" i="8"/>
  <c r="J46" i="8"/>
  <c r="J62" i="8"/>
  <c r="J77" i="8"/>
  <c r="J93" i="8"/>
  <c r="J109" i="8"/>
  <c r="J126" i="8"/>
  <c r="J142" i="8"/>
  <c r="J158" i="8"/>
  <c r="J174" i="8"/>
  <c r="J190" i="8"/>
  <c r="J206" i="8"/>
  <c r="J222" i="8"/>
  <c r="J238" i="8"/>
  <c r="J254" i="8"/>
  <c r="J270" i="8"/>
  <c r="J286" i="8"/>
  <c r="J302" i="8"/>
  <c r="J318" i="8"/>
  <c r="J334" i="8"/>
  <c r="J507" i="8"/>
  <c r="K10" i="8"/>
  <c r="L10" i="8" s="1"/>
  <c r="J25" i="8"/>
  <c r="J41" i="8"/>
  <c r="J57" i="8"/>
  <c r="J73" i="8"/>
  <c r="J88" i="8"/>
  <c r="J104" i="8"/>
  <c r="J120" i="8"/>
  <c r="J137" i="8"/>
  <c r="J153" i="8"/>
  <c r="J169" i="8"/>
  <c r="J185" i="8"/>
  <c r="J201" i="8"/>
  <c r="J217" i="8"/>
  <c r="J233" i="8"/>
  <c r="J249" i="8"/>
  <c r="J265" i="8"/>
  <c r="J281" i="8"/>
  <c r="J297" i="8"/>
  <c r="J313" i="8"/>
  <c r="J329" i="8"/>
  <c r="J512" i="8"/>
  <c r="J496" i="8"/>
  <c r="J492" i="8"/>
  <c r="J488" i="8"/>
  <c r="J484" i="8"/>
  <c r="J480" i="8"/>
  <c r="J476" i="8"/>
  <c r="J472" i="8"/>
  <c r="J468" i="8"/>
  <c r="J464" i="8"/>
  <c r="J460" i="8"/>
  <c r="J456" i="8"/>
  <c r="J452" i="8"/>
  <c r="J448" i="8"/>
  <c r="J444" i="8"/>
  <c r="J440" i="8"/>
  <c r="J436" i="8"/>
  <c r="J432" i="8"/>
  <c r="J428" i="8"/>
  <c r="J424" i="8"/>
  <c r="J420" i="8"/>
  <c r="J416" i="8"/>
  <c r="J412" i="8"/>
  <c r="J408" i="8"/>
  <c r="J404" i="8"/>
  <c r="J400" i="8"/>
  <c r="J396" i="8"/>
  <c r="J392" i="8"/>
  <c r="J388" i="8"/>
  <c r="J384" i="8"/>
  <c r="J380" i="8"/>
  <c r="J376" i="8"/>
  <c r="J372" i="8"/>
  <c r="J368" i="8"/>
  <c r="J364" i="8"/>
  <c r="J360" i="8"/>
  <c r="J356" i="8"/>
  <c r="J352" i="8"/>
  <c r="J348" i="8"/>
  <c r="J344" i="8"/>
  <c r="K486" i="8"/>
  <c r="L486" i="8" s="1"/>
  <c r="C496" i="10" s="1"/>
  <c r="J7" i="8"/>
  <c r="J32" i="8"/>
  <c r="J103" i="8"/>
  <c r="J168" i="8"/>
  <c r="J236" i="8"/>
  <c r="J308" i="8"/>
  <c r="J505" i="8"/>
  <c r="J27" i="8"/>
  <c r="J43" i="8"/>
  <c r="J59" i="8"/>
  <c r="J75" i="8"/>
  <c r="J90" i="8"/>
  <c r="J106" i="8"/>
  <c r="J123" i="8"/>
  <c r="J139" i="8"/>
  <c r="J155" i="8"/>
  <c r="J171" i="8"/>
  <c r="J187" i="8"/>
  <c r="J203" i="8"/>
  <c r="J219" i="8"/>
  <c r="J235" i="8"/>
  <c r="J251" i="8"/>
  <c r="J267" i="8"/>
  <c r="J283" i="8"/>
  <c r="J299" i="8"/>
  <c r="J315" i="8"/>
  <c r="J331" i="8"/>
  <c r="J510" i="8"/>
  <c r="J20" i="8"/>
  <c r="J60" i="8"/>
  <c r="J107" i="8"/>
  <c r="J144" i="8"/>
  <c r="J180" i="8"/>
  <c r="J228" i="8"/>
  <c r="J276" i="8"/>
  <c r="J324" i="8"/>
  <c r="K12" i="8"/>
  <c r="L12" i="8" s="1"/>
  <c r="J64" i="8"/>
  <c r="J99" i="8"/>
  <c r="J156" i="8"/>
  <c r="J192" i="8"/>
  <c r="J232" i="8"/>
  <c r="J272" i="8"/>
  <c r="J312" i="8"/>
  <c r="J497" i="8"/>
  <c r="K36" i="8"/>
  <c r="L36" i="8" s="1"/>
  <c r="K35" i="8"/>
  <c r="L35" i="8" s="1"/>
  <c r="K72" i="8"/>
  <c r="L72" i="8" s="1"/>
  <c r="K57" i="8"/>
  <c r="L57" i="8" s="1"/>
  <c r="K33" i="8"/>
  <c r="L33" i="8" s="1"/>
  <c r="K70" i="8"/>
  <c r="L70" i="8" s="1"/>
  <c r="K109" i="8"/>
  <c r="L109" i="8" s="1"/>
  <c r="K125" i="8"/>
  <c r="L125" i="8" s="1"/>
  <c r="K106" i="8"/>
  <c r="L106" i="8" s="1"/>
  <c r="K91" i="8"/>
  <c r="L91" i="8" s="1"/>
  <c r="K107" i="8"/>
  <c r="L107" i="8" s="1"/>
  <c r="K148" i="8"/>
  <c r="L148" i="8" s="1"/>
  <c r="C158" i="10" s="1"/>
  <c r="K196" i="8"/>
  <c r="L196" i="8" s="1"/>
  <c r="C206" i="10" s="1"/>
  <c r="K122" i="8"/>
  <c r="L122" i="8" s="1"/>
  <c r="C132" i="10" s="1"/>
  <c r="K157" i="8"/>
  <c r="L157" i="8" s="1"/>
  <c r="C167" i="10" s="1"/>
  <c r="K67" i="8"/>
  <c r="L67" i="8" s="1"/>
  <c r="K166" i="8"/>
  <c r="L166" i="8" s="1"/>
  <c r="C176" i="10" s="1"/>
  <c r="K214" i="8"/>
  <c r="L214" i="8" s="1"/>
  <c r="C224" i="10" s="1"/>
  <c r="K237" i="8"/>
  <c r="L237" i="8" s="1"/>
  <c r="C247" i="10" s="1"/>
  <c r="K285" i="8"/>
  <c r="L285" i="8" s="1"/>
  <c r="K234" i="8"/>
  <c r="L234" i="8" s="1"/>
  <c r="C244" i="10" s="1"/>
  <c r="K282" i="8"/>
  <c r="L282" i="8" s="1"/>
  <c r="C292" i="10" s="1"/>
  <c r="K207" i="8"/>
  <c r="L207" i="8" s="1"/>
  <c r="C217" i="10" s="1"/>
  <c r="K247" i="8"/>
  <c r="L247" i="8" s="1"/>
  <c r="C257" i="10" s="1"/>
  <c r="K279" i="8"/>
  <c r="L279" i="8" s="1"/>
  <c r="C289" i="10" s="1"/>
  <c r="K308" i="8"/>
  <c r="L308" i="8" s="1"/>
  <c r="C318" i="10" s="1"/>
  <c r="K356" i="8"/>
  <c r="L356" i="8" s="1"/>
  <c r="C366" i="10" s="1"/>
  <c r="K305" i="8"/>
  <c r="L305" i="8" s="1"/>
  <c r="K353" i="8"/>
  <c r="L353" i="8" s="1"/>
  <c r="C363" i="10" s="1"/>
  <c r="K302" i="8"/>
  <c r="L302" i="8" s="1"/>
  <c r="C312" i="10" s="1"/>
  <c r="K350" i="8"/>
  <c r="L350" i="8" s="1"/>
  <c r="C360" i="10" s="1"/>
  <c r="K365" i="8"/>
  <c r="L365" i="8" s="1"/>
  <c r="K407" i="8"/>
  <c r="L407" i="8" s="1"/>
  <c r="C417" i="10" s="1"/>
  <c r="K455" i="8"/>
  <c r="L455" i="8" s="1"/>
  <c r="K503" i="8"/>
  <c r="L503" i="8" s="1"/>
  <c r="C513" i="10" s="1"/>
  <c r="K384" i="8"/>
  <c r="L384" i="8" s="1"/>
  <c r="C394" i="10" s="1"/>
  <c r="K432" i="8"/>
  <c r="L432" i="8" s="1"/>
  <c r="C442" i="10" s="1"/>
  <c r="K496" i="8"/>
  <c r="L496" i="8" s="1"/>
  <c r="C506" i="10" s="1"/>
  <c r="K377" i="8"/>
  <c r="L377" i="8" s="1"/>
  <c r="C387" i="10" s="1"/>
  <c r="K425" i="8"/>
  <c r="L425" i="8" s="1"/>
  <c r="K473" i="8"/>
  <c r="L473" i="8" s="1"/>
  <c r="C483" i="10" s="1"/>
  <c r="K382" i="8"/>
  <c r="L382" i="8" s="1"/>
  <c r="C392" i="10" s="1"/>
  <c r="K410" i="8"/>
  <c r="L410" i="8" s="1"/>
  <c r="C420" i="10" s="1"/>
  <c r="K474" i="8"/>
  <c r="L474" i="8" s="1"/>
  <c r="C484" i="10" s="1"/>
  <c r="K232" i="8"/>
  <c r="L232" i="8" s="1"/>
  <c r="C242" i="10" s="1"/>
  <c r="J12" i="8"/>
  <c r="J38" i="8"/>
  <c r="J85" i="8"/>
  <c r="J134" i="8"/>
  <c r="J182" i="8"/>
  <c r="J230" i="8"/>
  <c r="J278" i="8"/>
  <c r="J326" i="8"/>
  <c r="J17" i="8"/>
  <c r="J65" i="8"/>
  <c r="J112" i="8"/>
  <c r="J161" i="8"/>
  <c r="J209" i="8"/>
  <c r="J257" i="8"/>
  <c r="J305" i="8"/>
  <c r="J337" i="8"/>
  <c r="J490" i="8"/>
  <c r="J478" i="8"/>
  <c r="J466" i="8"/>
  <c r="J454" i="8"/>
  <c r="J446" i="8"/>
  <c r="J434" i="8"/>
  <c r="J422" i="8"/>
  <c r="J410" i="8"/>
  <c r="J398" i="8"/>
  <c r="J386" i="8"/>
  <c r="J374" i="8"/>
  <c r="J362" i="8"/>
  <c r="J350" i="8"/>
  <c r="K14" i="8"/>
  <c r="L14" i="8" s="1"/>
  <c r="J136" i="8"/>
  <c r="J332" i="8"/>
  <c r="J51" i="8"/>
  <c r="J98" i="8"/>
  <c r="J147" i="8"/>
  <c r="J195" i="8"/>
  <c r="J243" i="8"/>
  <c r="J291" i="8"/>
  <c r="J339" i="8"/>
  <c r="J79" i="8"/>
  <c r="J256" i="8"/>
  <c r="J48" i="8"/>
  <c r="J176" i="8"/>
  <c r="J288" i="8"/>
  <c r="K16" i="8"/>
  <c r="L16" i="8" s="1"/>
  <c r="K32" i="8"/>
  <c r="L32" i="8" s="1"/>
  <c r="K48" i="8"/>
  <c r="L48" i="8" s="1"/>
  <c r="K30" i="8"/>
  <c r="L30" i="8" s="1"/>
  <c r="K51" i="8"/>
  <c r="L51" i="8" s="1"/>
  <c r="K68" i="8"/>
  <c r="L68" i="8" s="1"/>
  <c r="K29" i="8"/>
  <c r="L29" i="8" s="1"/>
  <c r="K50" i="8"/>
  <c r="L50" i="8" s="1"/>
  <c r="K69" i="8"/>
  <c r="L69" i="8" s="1"/>
  <c r="K27" i="8"/>
  <c r="L27" i="8" s="1"/>
  <c r="K49" i="8"/>
  <c r="L49" i="8" s="1"/>
  <c r="K66" i="8"/>
  <c r="L66" i="8" s="1"/>
  <c r="K63" i="8"/>
  <c r="L63" i="8" s="1"/>
  <c r="K89" i="8"/>
  <c r="L89" i="8" s="1"/>
  <c r="K105" i="8"/>
  <c r="L105" i="8" s="1"/>
  <c r="K121" i="8"/>
  <c r="L121" i="8" s="1"/>
  <c r="C131" i="10" s="1"/>
  <c r="K59" i="8"/>
  <c r="L59" i="8" s="1"/>
  <c r="K86" i="8"/>
  <c r="L86" i="8" s="1"/>
  <c r="K102" i="8"/>
  <c r="L102" i="8" s="1"/>
  <c r="K26" i="8"/>
  <c r="L26" i="8" s="1"/>
  <c r="K55" i="8"/>
  <c r="L55" i="8" s="1"/>
  <c r="K87" i="8"/>
  <c r="L87" i="8" s="1"/>
  <c r="K103" i="8"/>
  <c r="L103" i="8" s="1"/>
  <c r="K119" i="8"/>
  <c r="L119" i="8" s="1"/>
  <c r="C129" i="10" s="1"/>
  <c r="K88" i="8"/>
  <c r="L88" i="8" s="1"/>
  <c r="K144" i="8"/>
  <c r="L144" i="8" s="1"/>
  <c r="C154" i="10" s="1"/>
  <c r="K160" i="8"/>
  <c r="L160" i="8" s="1"/>
  <c r="C170" i="10" s="1"/>
  <c r="K176" i="8"/>
  <c r="L176" i="8" s="1"/>
  <c r="C186" i="10" s="1"/>
  <c r="K192" i="8"/>
  <c r="L192" i="8" s="1"/>
  <c r="C202" i="10" s="1"/>
  <c r="K208" i="8"/>
  <c r="L208" i="8" s="1"/>
  <c r="C218" i="10" s="1"/>
  <c r="K100" i="8"/>
  <c r="L100" i="8" s="1"/>
  <c r="K120" i="8"/>
  <c r="L120" i="8" s="1"/>
  <c r="C130" i="10" s="1"/>
  <c r="K128" i="8"/>
  <c r="L128" i="8" s="1"/>
  <c r="C138" i="10" s="1"/>
  <c r="K137" i="8"/>
  <c r="L137" i="8" s="1"/>
  <c r="C147" i="10" s="1"/>
  <c r="K153" i="8"/>
  <c r="L153" i="8" s="1"/>
  <c r="C163" i="10" s="1"/>
  <c r="K169" i="8"/>
  <c r="L169" i="8" s="1"/>
  <c r="C179" i="10" s="1"/>
  <c r="K185" i="8"/>
  <c r="L185" i="8" s="1"/>
  <c r="K201" i="8"/>
  <c r="L201" i="8" s="1"/>
  <c r="C211" i="10" s="1"/>
  <c r="K112" i="8"/>
  <c r="L112" i="8" s="1"/>
  <c r="K146" i="8"/>
  <c r="L146" i="8" s="1"/>
  <c r="C156" i="10" s="1"/>
  <c r="K162" i="8"/>
  <c r="L162" i="8" s="1"/>
  <c r="C172" i="10" s="1"/>
  <c r="K178" i="8"/>
  <c r="L178" i="8" s="1"/>
  <c r="C188" i="10" s="1"/>
  <c r="K194" i="8"/>
  <c r="L194" i="8" s="1"/>
  <c r="C204" i="10" s="1"/>
  <c r="K210" i="8"/>
  <c r="L210" i="8" s="1"/>
  <c r="C220" i="10" s="1"/>
  <c r="K151" i="8"/>
  <c r="L151" i="8" s="1"/>
  <c r="C161" i="10" s="1"/>
  <c r="K217" i="8"/>
  <c r="L217" i="8" s="1"/>
  <c r="C227" i="10" s="1"/>
  <c r="K233" i="8"/>
  <c r="L233" i="8" s="1"/>
  <c r="C243" i="10" s="1"/>
  <c r="K249" i="8"/>
  <c r="L249" i="8" s="1"/>
  <c r="C259" i="10" s="1"/>
  <c r="K265" i="8"/>
  <c r="L265" i="8" s="1"/>
  <c r="K281" i="8"/>
  <c r="L281" i="8" s="1"/>
  <c r="C291" i="10" s="1"/>
  <c r="K297" i="8"/>
  <c r="L297" i="8" s="1"/>
  <c r="C307" i="10" s="1"/>
  <c r="K195" i="8"/>
  <c r="L195" i="8" s="1"/>
  <c r="K230" i="8"/>
  <c r="L230" i="8" s="1"/>
  <c r="C240" i="10" s="1"/>
  <c r="K246" i="8"/>
  <c r="L246" i="8" s="1"/>
  <c r="C256" i="10" s="1"/>
  <c r="K262" i="8"/>
  <c r="L262" i="8" s="1"/>
  <c r="C272" i="10" s="1"/>
  <c r="K278" i="8"/>
  <c r="L278" i="8" s="1"/>
  <c r="C288" i="10" s="1"/>
  <c r="K294" i="8"/>
  <c r="L294" i="8" s="1"/>
  <c r="C304" i="10" s="1"/>
  <c r="K143" i="8"/>
  <c r="L143" i="8" s="1"/>
  <c r="C153" i="10" s="1"/>
  <c r="K205" i="8"/>
  <c r="L205" i="8" s="1"/>
  <c r="K213" i="8"/>
  <c r="L213" i="8" s="1"/>
  <c r="C223" i="10" s="1"/>
  <c r="K227" i="8"/>
  <c r="L227" i="8" s="1"/>
  <c r="C237" i="10" s="1"/>
  <c r="K243" i="8"/>
  <c r="L243" i="8" s="1"/>
  <c r="C253" i="10" s="1"/>
  <c r="K259" i="8"/>
  <c r="L259" i="8" s="1"/>
  <c r="C269" i="10" s="1"/>
  <c r="K275" i="8"/>
  <c r="L275" i="8" s="1"/>
  <c r="K291" i="8"/>
  <c r="L291" i="8" s="1"/>
  <c r="C301" i="10" s="1"/>
  <c r="K260" i="8"/>
  <c r="L260" i="8" s="1"/>
  <c r="C270" i="10" s="1"/>
  <c r="K304" i="8"/>
  <c r="L304" i="8" s="1"/>
  <c r="C314" i="10" s="1"/>
  <c r="K320" i="8"/>
  <c r="L320" i="8" s="1"/>
  <c r="C330" i="10" s="1"/>
  <c r="K336" i="8"/>
  <c r="L336" i="8" s="1"/>
  <c r="C346" i="10" s="1"/>
  <c r="K352" i="8"/>
  <c r="L352" i="8" s="1"/>
  <c r="C362" i="10" s="1"/>
  <c r="K368" i="8"/>
  <c r="L368" i="8" s="1"/>
  <c r="C378" i="10" s="1"/>
  <c r="K224" i="8"/>
  <c r="L224" i="8" s="1"/>
  <c r="C234" i="10" s="1"/>
  <c r="K288" i="8"/>
  <c r="L288" i="8" s="1"/>
  <c r="C298" i="10" s="1"/>
  <c r="K317" i="8"/>
  <c r="L317" i="8" s="1"/>
  <c r="C327" i="10" s="1"/>
  <c r="K333" i="8"/>
  <c r="L333" i="8" s="1"/>
  <c r="C343" i="10" s="1"/>
  <c r="K349" i="8"/>
  <c r="L349" i="8" s="1"/>
  <c r="C359" i="10" s="1"/>
  <c r="K187" i="8"/>
  <c r="L187" i="8" s="1"/>
  <c r="C197" i="10" s="1"/>
  <c r="K268" i="8"/>
  <c r="L268" i="8" s="1"/>
  <c r="C278" i="10" s="1"/>
  <c r="K301" i="8"/>
  <c r="L301" i="8" s="1"/>
  <c r="C311" i="10" s="1"/>
  <c r="K314" i="8"/>
  <c r="L314" i="8" s="1"/>
  <c r="C324" i="10" s="1"/>
  <c r="K330" i="8"/>
  <c r="L330" i="8" s="1"/>
  <c r="C340" i="10" s="1"/>
  <c r="K346" i="8"/>
  <c r="L346" i="8" s="1"/>
  <c r="C356" i="10" s="1"/>
  <c r="K362" i="8"/>
  <c r="L362" i="8" s="1"/>
  <c r="C372" i="10" s="1"/>
  <c r="K299" i="8"/>
  <c r="L299" i="8" s="1"/>
  <c r="C309" i="10" s="1"/>
  <c r="K351" i="8"/>
  <c r="L351" i="8" s="1"/>
  <c r="C361" i="10" s="1"/>
  <c r="K371" i="8"/>
  <c r="L371" i="8" s="1"/>
  <c r="C381" i="10" s="1"/>
  <c r="K387" i="8"/>
  <c r="L387" i="8" s="1"/>
  <c r="C397" i="10" s="1"/>
  <c r="K403" i="8"/>
  <c r="L403" i="8" s="1"/>
  <c r="C413" i="10" s="1"/>
  <c r="K419" i="8"/>
  <c r="L419" i="8" s="1"/>
  <c r="C429" i="10" s="1"/>
  <c r="K435" i="8"/>
  <c r="L435" i="8" s="1"/>
  <c r="K451" i="8"/>
  <c r="L451" i="8" s="1"/>
  <c r="C461" i="10" s="1"/>
  <c r="K467" i="8"/>
  <c r="L467" i="8" s="1"/>
  <c r="C477" i="10" s="1"/>
  <c r="K483" i="8"/>
  <c r="L483" i="8" s="1"/>
  <c r="C493" i="10" s="1"/>
  <c r="K499" i="8"/>
  <c r="L499" i="8" s="1"/>
  <c r="C509" i="10" s="1"/>
  <c r="K515" i="8"/>
  <c r="L515" i="8" s="1"/>
  <c r="K331" i="8"/>
  <c r="L331" i="8" s="1"/>
  <c r="C341" i="10" s="1"/>
  <c r="K380" i="8"/>
  <c r="L380" i="8" s="1"/>
  <c r="C390" i="10" s="1"/>
  <c r="K396" i="8"/>
  <c r="L396" i="8" s="1"/>
  <c r="C406" i="10" s="1"/>
  <c r="K412" i="8"/>
  <c r="L412" i="8" s="1"/>
  <c r="C422" i="10" s="1"/>
  <c r="K428" i="8"/>
  <c r="L428" i="8" s="1"/>
  <c r="C438" i="10" s="1"/>
  <c r="K444" i="8"/>
  <c r="L444" i="8" s="1"/>
  <c r="C454" i="10" s="1"/>
  <c r="K460" i="8"/>
  <c r="L460" i="8" s="1"/>
  <c r="C470" i="10" s="1"/>
  <c r="K476" i="8"/>
  <c r="L476" i="8" s="1"/>
  <c r="C486" i="10" s="1"/>
  <c r="K492" i="8"/>
  <c r="L492" i="8" s="1"/>
  <c r="C502" i="10" s="1"/>
  <c r="K508" i="8"/>
  <c r="L508" i="8" s="1"/>
  <c r="C518" i="10" s="1"/>
  <c r="K311" i="8"/>
  <c r="L311" i="8" s="1"/>
  <c r="C321" i="10" s="1"/>
  <c r="K373" i="8"/>
  <c r="L373" i="8" s="1"/>
  <c r="C383" i="10" s="1"/>
  <c r="K389" i="8"/>
  <c r="L389" i="8" s="1"/>
  <c r="C399" i="10" s="1"/>
  <c r="K405" i="8"/>
  <c r="L405" i="8" s="1"/>
  <c r="K421" i="8"/>
  <c r="L421" i="8" s="1"/>
  <c r="C431" i="10" s="1"/>
  <c r="K437" i="8"/>
  <c r="L437" i="8" s="1"/>
  <c r="C447" i="10" s="1"/>
  <c r="K453" i="8"/>
  <c r="L453" i="8" s="1"/>
  <c r="C463" i="10" s="1"/>
  <c r="K469" i="8"/>
  <c r="L469" i="8" s="1"/>
  <c r="C479" i="10" s="1"/>
  <c r="K485" i="8"/>
  <c r="L485" i="8" s="1"/>
  <c r="K501" i="8"/>
  <c r="L501" i="8" s="1"/>
  <c r="C511" i="10" s="1"/>
  <c r="K355" i="8"/>
  <c r="L355" i="8" s="1"/>
  <c r="K430" i="8"/>
  <c r="L430" i="8" s="1"/>
  <c r="C440" i="10" s="1"/>
  <c r="K494" i="8"/>
  <c r="L494" i="8" s="1"/>
  <c r="C504" i="10" s="1"/>
  <c r="K394" i="8"/>
  <c r="L394" i="8" s="1"/>
  <c r="C404" i="10" s="1"/>
  <c r="K458" i="8"/>
  <c r="L458" i="8" s="1"/>
  <c r="C468" i="10" s="1"/>
  <c r="K402" i="8"/>
  <c r="L402" i="8" s="1"/>
  <c r="C412" i="10" s="1"/>
  <c r="K374" i="8"/>
  <c r="L374" i="8" s="1"/>
  <c r="C384" i="10" s="1"/>
  <c r="K502" i="8"/>
  <c r="L502" i="8" s="1"/>
  <c r="C512" i="10" s="1"/>
  <c r="K418" i="8"/>
  <c r="L418" i="8" s="1"/>
  <c r="C428" i="10" s="1"/>
  <c r="K390" i="8"/>
  <c r="L390" i="8" s="1"/>
  <c r="C400" i="10" s="1"/>
  <c r="J14" i="8"/>
  <c r="K15" i="8"/>
  <c r="L15" i="8" s="1"/>
  <c r="J18" i="8"/>
  <c r="J34" i="8"/>
  <c r="J50" i="8"/>
  <c r="J66" i="8"/>
  <c r="J81" i="8"/>
  <c r="J97" i="8"/>
  <c r="J113" i="8"/>
  <c r="J130" i="8"/>
  <c r="J146" i="8"/>
  <c r="J162" i="8"/>
  <c r="J178" i="8"/>
  <c r="J194" i="8"/>
  <c r="J210" i="8"/>
  <c r="J226" i="8"/>
  <c r="J242" i="8"/>
  <c r="J258" i="8"/>
  <c r="J274" i="8"/>
  <c r="J290" i="8"/>
  <c r="J306" i="8"/>
  <c r="J322" i="8"/>
  <c r="J338" i="8"/>
  <c r="J503" i="8"/>
  <c r="K9" i="8"/>
  <c r="L9" i="8" s="1"/>
  <c r="J29" i="8"/>
  <c r="J45" i="8"/>
  <c r="J61" i="8"/>
  <c r="J122" i="8"/>
  <c r="J92" i="8"/>
  <c r="J108" i="8"/>
  <c r="J125" i="8"/>
  <c r="J141" i="8"/>
  <c r="J157" i="8"/>
  <c r="J173" i="8"/>
  <c r="J189" i="8"/>
  <c r="J205" i="8"/>
  <c r="J221" i="8"/>
  <c r="J237" i="8"/>
  <c r="J253" i="8"/>
  <c r="J269" i="8"/>
  <c r="J285" i="8"/>
  <c r="J301" i="8"/>
  <c r="J317" i="8"/>
  <c r="J333" i="8"/>
  <c r="J508" i="8"/>
  <c r="J495" i="8"/>
  <c r="J491" i="8"/>
  <c r="J487" i="8"/>
  <c r="J483" i="8"/>
  <c r="J479" i="8"/>
  <c r="J475" i="8"/>
  <c r="J471" i="8"/>
  <c r="J467" i="8"/>
  <c r="J463" i="8"/>
  <c r="J459" i="8"/>
  <c r="J455" i="8"/>
  <c r="J451" i="8"/>
  <c r="J447" i="8"/>
  <c r="J443" i="8"/>
  <c r="J439" i="8"/>
  <c r="J435" i="8"/>
  <c r="J431" i="8"/>
  <c r="J427" i="8"/>
  <c r="J423" i="8"/>
  <c r="J419" i="8"/>
  <c r="J415" i="8"/>
  <c r="J411" i="8"/>
  <c r="J407" i="8"/>
  <c r="J403" i="8"/>
  <c r="J399" i="8"/>
  <c r="J395" i="8"/>
  <c r="J391" i="8"/>
  <c r="J387" i="8"/>
  <c r="J383" i="8"/>
  <c r="J379" i="8"/>
  <c r="J375" i="8"/>
  <c r="J371" i="8"/>
  <c r="J367" i="8"/>
  <c r="J363" i="8"/>
  <c r="J359" i="8"/>
  <c r="J355" i="8"/>
  <c r="J351" i="8"/>
  <c r="J347" i="8"/>
  <c r="J343" i="8"/>
  <c r="J15" i="8"/>
  <c r="J19" i="8"/>
  <c r="J40" i="8"/>
  <c r="J119" i="8"/>
  <c r="J196" i="8"/>
  <c r="J252" i="8"/>
  <c r="J316" i="8"/>
  <c r="K11" i="8"/>
  <c r="L11" i="8" s="1"/>
  <c r="J31" i="8"/>
  <c r="J47" i="8"/>
  <c r="J63" i="8"/>
  <c r="J78" i="8"/>
  <c r="J94" i="8"/>
  <c r="J110" i="8"/>
  <c r="J127" i="8"/>
  <c r="J143" i="8"/>
  <c r="J159" i="8"/>
  <c r="J175" i="8"/>
  <c r="J191" i="8"/>
  <c r="J207" i="8"/>
  <c r="J223" i="8"/>
  <c r="J239" i="8"/>
  <c r="J255" i="8"/>
  <c r="J271" i="8"/>
  <c r="J287" i="8"/>
  <c r="J303" i="8"/>
  <c r="J319" i="8"/>
  <c r="J335" i="8"/>
  <c r="J506" i="8"/>
  <c r="J36" i="8"/>
  <c r="J68" i="8"/>
  <c r="J115" i="8"/>
  <c r="J152" i="8"/>
  <c r="J188" i="8"/>
  <c r="J244" i="8"/>
  <c r="J284" i="8"/>
  <c r="J336" i="8"/>
  <c r="J28" i="8"/>
  <c r="J76" i="8"/>
  <c r="J111" i="8"/>
  <c r="J160" i="8"/>
  <c r="J200" i="8"/>
  <c r="J240" i="8"/>
  <c r="J280" i="8"/>
  <c r="J320" i="8"/>
  <c r="K20" i="8"/>
  <c r="L20" i="8" s="1"/>
  <c r="K52" i="8"/>
  <c r="L52" i="8" s="1"/>
  <c r="K56" i="8"/>
  <c r="L56" i="8" s="1"/>
  <c r="K34" i="8"/>
  <c r="L34" i="8" s="1"/>
  <c r="K73" i="8"/>
  <c r="L73" i="8" s="1"/>
  <c r="K54" i="8"/>
  <c r="L54" i="8" s="1"/>
  <c r="K93" i="8"/>
  <c r="L93" i="8" s="1"/>
  <c r="K90" i="8"/>
  <c r="L90" i="8" s="1"/>
  <c r="K71" i="8"/>
  <c r="L71" i="8" s="1"/>
  <c r="K104" i="8"/>
  <c r="L104" i="8" s="1"/>
  <c r="K164" i="8"/>
  <c r="L164" i="8" s="1"/>
  <c r="C174" i="10" s="1"/>
  <c r="K212" i="8"/>
  <c r="L212" i="8" s="1"/>
  <c r="C222" i="10" s="1"/>
  <c r="K130" i="8"/>
  <c r="L130" i="8" s="1"/>
  <c r="C140" i="10" s="1"/>
  <c r="K173" i="8"/>
  <c r="L173" i="8" s="1"/>
  <c r="C183" i="10" s="1"/>
  <c r="K134" i="8"/>
  <c r="L134" i="8" s="1"/>
  <c r="C144" i="10" s="1"/>
  <c r="K182" i="8"/>
  <c r="L182" i="8" s="1"/>
  <c r="C192" i="10" s="1"/>
  <c r="K167" i="8"/>
  <c r="L167" i="8" s="1"/>
  <c r="C177" i="10" s="1"/>
  <c r="K253" i="8"/>
  <c r="L253" i="8" s="1"/>
  <c r="C263" i="10" s="1"/>
  <c r="K147" i="8"/>
  <c r="L147" i="8" s="1"/>
  <c r="C157" i="10" s="1"/>
  <c r="K250" i="8"/>
  <c r="L250" i="8" s="1"/>
  <c r="C260" i="10" s="1"/>
  <c r="K298" i="8"/>
  <c r="L298" i="8" s="1"/>
  <c r="C308" i="10" s="1"/>
  <c r="K215" i="8"/>
  <c r="L215" i="8" s="1"/>
  <c r="K263" i="8"/>
  <c r="L263" i="8" s="1"/>
  <c r="C273" i="10" s="1"/>
  <c r="K276" i="8"/>
  <c r="L276" i="8" s="1"/>
  <c r="C286" i="10" s="1"/>
  <c r="K340" i="8"/>
  <c r="L340" i="8" s="1"/>
  <c r="C350" i="10" s="1"/>
  <c r="K240" i="8"/>
  <c r="L240" i="8" s="1"/>
  <c r="C250" i="10" s="1"/>
  <c r="K337" i="8"/>
  <c r="L337" i="8" s="1"/>
  <c r="C347" i="10" s="1"/>
  <c r="K284" i="8"/>
  <c r="L284" i="8" s="1"/>
  <c r="C294" i="10" s="1"/>
  <c r="K334" i="8"/>
  <c r="L334" i="8" s="1"/>
  <c r="C344" i="10" s="1"/>
  <c r="K303" i="8"/>
  <c r="L303" i="8" s="1"/>
  <c r="C313" i="10" s="1"/>
  <c r="K375" i="8"/>
  <c r="L375" i="8" s="1"/>
  <c r="K423" i="8"/>
  <c r="L423" i="8" s="1"/>
  <c r="C433" i="10" s="1"/>
  <c r="K487" i="8"/>
  <c r="L487" i="8" s="1"/>
  <c r="C497" i="10" s="1"/>
  <c r="K347" i="8"/>
  <c r="L347" i="8" s="1"/>
  <c r="C357" i="10" s="1"/>
  <c r="K400" i="8"/>
  <c r="L400" i="8" s="1"/>
  <c r="C410" i="10" s="1"/>
  <c r="K448" i="8"/>
  <c r="L448" i="8" s="1"/>
  <c r="C458" i="10" s="1"/>
  <c r="K480" i="8"/>
  <c r="L480" i="8" s="1"/>
  <c r="C490" i="10" s="1"/>
  <c r="K327" i="8"/>
  <c r="L327" i="8" s="1"/>
  <c r="C337" i="10" s="1"/>
  <c r="K409" i="8"/>
  <c r="L409" i="8" s="1"/>
  <c r="C419" i="10" s="1"/>
  <c r="K441" i="8"/>
  <c r="L441" i="8" s="1"/>
  <c r="C451" i="10" s="1"/>
  <c r="K489" i="8"/>
  <c r="L489" i="8" s="1"/>
  <c r="C499" i="10" s="1"/>
  <c r="K510" i="8"/>
  <c r="L510" i="8" s="1"/>
  <c r="C520" i="10" s="1"/>
  <c r="K406" i="8"/>
  <c r="L406" i="8" s="1"/>
  <c r="C416" i="10" s="1"/>
  <c r="K422" i="8"/>
  <c r="L422" i="8" s="1"/>
  <c r="C432" i="10" s="1"/>
  <c r="J22" i="8"/>
  <c r="J70" i="8"/>
  <c r="J117" i="8"/>
  <c r="J166" i="8"/>
  <c r="J198" i="8"/>
  <c r="J262" i="8"/>
  <c r="J294" i="8"/>
  <c r="J515" i="8"/>
  <c r="J33" i="8"/>
  <c r="J80" i="8"/>
  <c r="J129" i="8"/>
  <c r="J177" i="8"/>
  <c r="J225" i="8"/>
  <c r="J273" i="8"/>
  <c r="J321" i="8"/>
  <c r="J494" i="8"/>
  <c r="J482" i="8"/>
  <c r="J470" i="8"/>
  <c r="J458" i="8"/>
  <c r="J442" i="8"/>
  <c r="J430" i="8"/>
  <c r="J418" i="8"/>
  <c r="J406" i="8"/>
  <c r="J394" i="8"/>
  <c r="J382" i="8"/>
  <c r="J370" i="8"/>
  <c r="J358" i="8"/>
  <c r="J342" i="8"/>
  <c r="J72" i="8"/>
  <c r="J268" i="8"/>
  <c r="J35" i="8"/>
  <c r="J82" i="8"/>
  <c r="J114" i="8"/>
  <c r="J163" i="8"/>
  <c r="J211" i="8"/>
  <c r="J259" i="8"/>
  <c r="J307" i="8"/>
  <c r="J502" i="8"/>
  <c r="J124" i="8"/>
  <c r="J204" i="8"/>
  <c r="J513" i="8"/>
  <c r="J128" i="8"/>
  <c r="J248" i="8"/>
  <c r="C84" i="10" l="1"/>
  <c r="C85" i="10"/>
  <c r="C43" i="1"/>
  <c r="C44" i="1" s="1"/>
  <c r="C42" i="1" s="1"/>
  <c r="I1" i="6"/>
  <c r="C79" i="10"/>
  <c r="C77" i="10"/>
  <c r="O10" i="8"/>
  <c r="N10" i="8"/>
  <c r="O13" i="8"/>
  <c r="N13" i="8"/>
  <c r="O8" i="8"/>
  <c r="N8" i="8"/>
  <c r="O15" i="8"/>
  <c r="N15" i="8"/>
  <c r="O12" i="8"/>
  <c r="N12" i="8"/>
  <c r="O7" i="8"/>
  <c r="N7" i="8"/>
  <c r="O11" i="8"/>
  <c r="N11" i="8"/>
  <c r="O9" i="8"/>
  <c r="N9" i="8"/>
  <c r="O14" i="8"/>
  <c r="N14" i="8"/>
  <c r="C109" i="10"/>
  <c r="C365" i="10"/>
  <c r="C101" i="10"/>
  <c r="C285" i="10"/>
  <c r="C93" i="10"/>
  <c r="C205" i="10"/>
  <c r="C120" i="10"/>
  <c r="C475" i="10"/>
  <c r="C115" i="10"/>
  <c r="C425" i="10"/>
  <c r="C107" i="10"/>
  <c r="C345" i="10"/>
  <c r="C87" i="10"/>
  <c r="C145" i="10"/>
  <c r="C80" i="10"/>
  <c r="C106" i="10"/>
  <c r="C335" i="10"/>
  <c r="C91" i="10"/>
  <c r="C185" i="10"/>
  <c r="C96" i="10"/>
  <c r="C235" i="10"/>
  <c r="C88" i="10"/>
  <c r="C155" i="10"/>
  <c r="C83" i="10"/>
  <c r="C125" i="10"/>
  <c r="C525" i="10"/>
  <c r="C94" i="10"/>
  <c r="C215" i="10"/>
  <c r="C116" i="10"/>
  <c r="C435" i="10"/>
  <c r="C110" i="10"/>
  <c r="C375" i="10"/>
  <c r="C104" i="10"/>
  <c r="C315" i="10"/>
  <c r="C102" i="10"/>
  <c r="C295" i="10"/>
  <c r="C86" i="10"/>
  <c r="C135" i="10"/>
  <c r="C112" i="10"/>
  <c r="C395" i="10"/>
  <c r="C105" i="10"/>
  <c r="C325" i="10"/>
  <c r="C108" i="10"/>
  <c r="C355" i="10"/>
  <c r="C98" i="10"/>
  <c r="C255" i="10"/>
  <c r="C90" i="10"/>
  <c r="C175" i="10"/>
  <c r="C78" i="10"/>
  <c r="C76" i="10"/>
  <c r="C97" i="10"/>
  <c r="C245" i="10"/>
  <c r="C81" i="10"/>
  <c r="C111" i="10"/>
  <c r="C385" i="10"/>
  <c r="C122" i="10"/>
  <c r="C495" i="10"/>
  <c r="C117" i="10"/>
  <c r="C445" i="10"/>
  <c r="C103" i="10"/>
  <c r="C305" i="10"/>
  <c r="C99" i="10"/>
  <c r="C265" i="10"/>
  <c r="C124" i="10"/>
  <c r="C515" i="10"/>
  <c r="C89" i="10"/>
  <c r="C165" i="10"/>
  <c r="C121" i="10"/>
  <c r="C485" i="10"/>
  <c r="C95" i="10"/>
  <c r="C225" i="10"/>
  <c r="C114" i="10"/>
  <c r="C415" i="10"/>
  <c r="C100" i="10"/>
  <c r="C275" i="10"/>
  <c r="C92" i="10"/>
  <c r="C195" i="10"/>
  <c r="C119" i="10"/>
  <c r="C465" i="10"/>
  <c r="C123" i="10"/>
  <c r="C505" i="10"/>
  <c r="C82" i="10"/>
  <c r="C118" i="10"/>
  <c r="C455" i="10"/>
  <c r="C113" i="10"/>
  <c r="C405" i="10"/>
  <c r="P489" i="8"/>
  <c r="N489" i="8" s="1"/>
  <c r="F499" i="10" s="1"/>
  <c r="Q489" i="8"/>
  <c r="O489" i="8"/>
  <c r="M499" i="10" s="1"/>
  <c r="P487" i="8"/>
  <c r="N487" i="8" s="1"/>
  <c r="F497" i="10" s="1"/>
  <c r="Q487" i="8"/>
  <c r="O487" i="8"/>
  <c r="M497" i="10" s="1"/>
  <c r="P340" i="8"/>
  <c r="N340" i="8" s="1"/>
  <c r="F350" i="10" s="1"/>
  <c r="Q340" i="8"/>
  <c r="O340" i="8"/>
  <c r="M350" i="10" s="1"/>
  <c r="Q167" i="8"/>
  <c r="O167" i="8"/>
  <c r="M177" i="10" s="1"/>
  <c r="P167" i="8"/>
  <c r="N167" i="8" s="1"/>
  <c r="F177" i="10" s="1"/>
  <c r="P71" i="8"/>
  <c r="N71" i="8" s="1"/>
  <c r="F81" i="10" s="1"/>
  <c r="Q71" i="8"/>
  <c r="O71" i="8"/>
  <c r="M81" i="10" s="1"/>
  <c r="P20" i="8"/>
  <c r="N20" i="8" s="1"/>
  <c r="F30" i="10" s="1"/>
  <c r="Q20" i="8"/>
  <c r="O20" i="8"/>
  <c r="M30" i="10" s="1"/>
  <c r="Q458" i="8"/>
  <c r="O458" i="8"/>
  <c r="M468" i="10" s="1"/>
  <c r="P458" i="8"/>
  <c r="N458" i="8" s="1"/>
  <c r="F468" i="10" s="1"/>
  <c r="P453" i="8"/>
  <c r="N453" i="8" s="1"/>
  <c r="F463" i="10" s="1"/>
  <c r="Q453" i="8"/>
  <c r="O453" i="8"/>
  <c r="M463" i="10" s="1"/>
  <c r="Q492" i="8"/>
  <c r="O492" i="8"/>
  <c r="M502" i="10" s="1"/>
  <c r="P492" i="8"/>
  <c r="N492" i="8" s="1"/>
  <c r="F502" i="10" s="1"/>
  <c r="Q331" i="8"/>
  <c r="O331" i="8"/>
  <c r="M341" i="10" s="1"/>
  <c r="P331" i="8"/>
  <c r="N331" i="8" s="1"/>
  <c r="F341" i="10" s="1"/>
  <c r="P403" i="8"/>
  <c r="N403" i="8" s="1"/>
  <c r="F413" i="10" s="1"/>
  <c r="Q403" i="8"/>
  <c r="O403" i="8"/>
  <c r="M413" i="10" s="1"/>
  <c r="P314" i="8"/>
  <c r="N314" i="8" s="1"/>
  <c r="F324" i="10" s="1"/>
  <c r="Q314" i="8"/>
  <c r="O314" i="8"/>
  <c r="M324" i="10" s="1"/>
  <c r="P224" i="8"/>
  <c r="N224" i="8" s="1"/>
  <c r="F234" i="10" s="1"/>
  <c r="Q224" i="8"/>
  <c r="O224" i="8"/>
  <c r="M234" i="10" s="1"/>
  <c r="Q275" i="8"/>
  <c r="C51" i="10"/>
  <c r="O275" i="8"/>
  <c r="M285" i="10" s="1"/>
  <c r="P275" i="8"/>
  <c r="N275" i="8" s="1"/>
  <c r="F285" i="10" s="1"/>
  <c r="Q278" i="8"/>
  <c r="O278" i="8"/>
  <c r="M288" i="10" s="1"/>
  <c r="P278" i="8"/>
  <c r="N278" i="8" s="1"/>
  <c r="F288" i="10" s="1"/>
  <c r="P210" i="8"/>
  <c r="N210" i="8" s="1"/>
  <c r="F220" i="10" s="1"/>
  <c r="Q210" i="8"/>
  <c r="O210" i="8"/>
  <c r="M220" i="10" s="1"/>
  <c r="Q169" i="8"/>
  <c r="O169" i="8"/>
  <c r="M179" i="10" s="1"/>
  <c r="P169" i="8"/>
  <c r="N169" i="8" s="1"/>
  <c r="F179" i="10" s="1"/>
  <c r="P176" i="8"/>
  <c r="N176" i="8" s="1"/>
  <c r="F186" i="10" s="1"/>
  <c r="Q176" i="8"/>
  <c r="O176" i="8"/>
  <c r="M186" i="10" s="1"/>
  <c r="Q26" i="8"/>
  <c r="O26" i="8"/>
  <c r="M36" i="10" s="1"/>
  <c r="P26" i="8"/>
  <c r="N26" i="8" s="1"/>
  <c r="F36" i="10" s="1"/>
  <c r="Q66" i="8"/>
  <c r="O66" i="8"/>
  <c r="M76" i="10" s="1"/>
  <c r="P66" i="8"/>
  <c r="N66" i="8" s="1"/>
  <c r="F76" i="10" s="1"/>
  <c r="Q30" i="8"/>
  <c r="O30" i="8"/>
  <c r="M40" i="10" s="1"/>
  <c r="P30" i="8"/>
  <c r="N30" i="8" s="1"/>
  <c r="F40" i="10" s="1"/>
  <c r="P473" i="8"/>
  <c r="N473" i="8" s="1"/>
  <c r="F483" i="10" s="1"/>
  <c r="Q473" i="8"/>
  <c r="O473" i="8"/>
  <c r="M483" i="10" s="1"/>
  <c r="P407" i="8"/>
  <c r="N407" i="8" s="1"/>
  <c r="F417" i="10" s="1"/>
  <c r="Q407" i="8"/>
  <c r="O407" i="8"/>
  <c r="M417" i="10" s="1"/>
  <c r="Q353" i="8"/>
  <c r="O353" i="8"/>
  <c r="M363" i="10" s="1"/>
  <c r="P353" i="8"/>
  <c r="N353" i="8" s="1"/>
  <c r="F363" i="10" s="1"/>
  <c r="P166" i="8"/>
  <c r="N166" i="8" s="1"/>
  <c r="F176" i="10" s="1"/>
  <c r="Q166" i="8"/>
  <c r="O166" i="8"/>
  <c r="M176" i="10" s="1"/>
  <c r="Q106" i="8"/>
  <c r="O106" i="8"/>
  <c r="M116" i="10" s="1"/>
  <c r="P106" i="8"/>
  <c r="N106" i="8" s="1"/>
  <c r="F116" i="10" s="1"/>
  <c r="P36" i="8"/>
  <c r="N36" i="8" s="1"/>
  <c r="F46" i="10" s="1"/>
  <c r="Q36" i="8"/>
  <c r="O36" i="8"/>
  <c r="M46" i="10" s="1"/>
  <c r="Q414" i="8"/>
  <c r="O414" i="8"/>
  <c r="M424" i="10" s="1"/>
  <c r="P414" i="8"/>
  <c r="N414" i="8" s="1"/>
  <c r="F424" i="10" s="1"/>
  <c r="P401" i="8"/>
  <c r="N401" i="8" s="1"/>
  <c r="F411" i="10" s="1"/>
  <c r="O401" i="8"/>
  <c r="M411" i="10" s="1"/>
  <c r="Q401" i="8"/>
  <c r="Q440" i="8"/>
  <c r="O440" i="8"/>
  <c r="M450" i="10" s="1"/>
  <c r="P440" i="8"/>
  <c r="N440" i="8" s="1"/>
  <c r="F450" i="10" s="1"/>
  <c r="P479" i="8"/>
  <c r="N479" i="8" s="1"/>
  <c r="F489" i="10" s="1"/>
  <c r="Q479" i="8"/>
  <c r="O479" i="8"/>
  <c r="M489" i="10" s="1"/>
  <c r="P326" i="8"/>
  <c r="N326" i="8" s="1"/>
  <c r="F336" i="10" s="1"/>
  <c r="Q326" i="8"/>
  <c r="O326" i="8"/>
  <c r="M336" i="10" s="1"/>
  <c r="P272" i="8"/>
  <c r="N272" i="8" s="1"/>
  <c r="F282" i="10" s="1"/>
  <c r="O272" i="8"/>
  <c r="M282" i="10" s="1"/>
  <c r="Q272" i="8"/>
  <c r="Q287" i="8"/>
  <c r="O287" i="8"/>
  <c r="M297" i="10" s="1"/>
  <c r="P287" i="8"/>
  <c r="N287" i="8" s="1"/>
  <c r="F297" i="10" s="1"/>
  <c r="Q290" i="8"/>
  <c r="O290" i="8"/>
  <c r="M300" i="10" s="1"/>
  <c r="P290" i="8"/>
  <c r="N290" i="8" s="1"/>
  <c r="F300" i="10" s="1"/>
  <c r="P261" i="8"/>
  <c r="N261" i="8" s="1"/>
  <c r="F271" i="10" s="1"/>
  <c r="O261" i="8"/>
  <c r="M271" i="10" s="1"/>
  <c r="Q261" i="8"/>
  <c r="P158" i="8"/>
  <c r="N158" i="8" s="1"/>
  <c r="F168" i="10" s="1"/>
  <c r="Q158" i="8"/>
  <c r="O158" i="8"/>
  <c r="M168" i="10" s="1"/>
  <c r="Q126" i="8"/>
  <c r="O126" i="8"/>
  <c r="M136" i="10" s="1"/>
  <c r="P126" i="8"/>
  <c r="N126" i="8" s="1"/>
  <c r="F136" i="10" s="1"/>
  <c r="P131" i="8"/>
  <c r="N131" i="8" s="1"/>
  <c r="F141" i="10" s="1"/>
  <c r="Q131" i="8"/>
  <c r="O131" i="8"/>
  <c r="M141" i="10" s="1"/>
  <c r="P6" i="8"/>
  <c r="C25" i="10"/>
  <c r="Q6" i="8"/>
  <c r="O6" i="8"/>
  <c r="M25" i="10" s="1"/>
  <c r="Q65" i="8"/>
  <c r="C30" i="10"/>
  <c r="O65" i="8"/>
  <c r="M75" i="10" s="1"/>
  <c r="P65" i="8"/>
  <c r="N65" i="8" s="1"/>
  <c r="F75" i="10" s="1"/>
  <c r="P393" i="8"/>
  <c r="N393" i="8" s="1"/>
  <c r="F403" i="10" s="1"/>
  <c r="Q393" i="8"/>
  <c r="O393" i="8"/>
  <c r="M403" i="10" s="1"/>
  <c r="P366" i="8"/>
  <c r="N366" i="8" s="1"/>
  <c r="F376" i="10" s="1"/>
  <c r="Q366" i="8"/>
  <c r="O366" i="8"/>
  <c r="M376" i="10" s="1"/>
  <c r="Q159" i="8"/>
  <c r="O159" i="8"/>
  <c r="M169" i="10" s="1"/>
  <c r="P159" i="8"/>
  <c r="N159" i="8" s="1"/>
  <c r="F169" i="10" s="1"/>
  <c r="Q141" i="8"/>
  <c r="O141" i="8"/>
  <c r="M151" i="10" s="1"/>
  <c r="P141" i="8"/>
  <c r="N141" i="8" s="1"/>
  <c r="F151" i="10" s="1"/>
  <c r="P441" i="8"/>
  <c r="N441" i="8" s="1"/>
  <c r="F451" i="10" s="1"/>
  <c r="Q441" i="8"/>
  <c r="O441" i="8"/>
  <c r="M451" i="10" s="1"/>
  <c r="P423" i="8"/>
  <c r="N423" i="8" s="1"/>
  <c r="F433" i="10" s="1"/>
  <c r="Q423" i="8"/>
  <c r="O423" i="8"/>
  <c r="M433" i="10" s="1"/>
  <c r="P276" i="8"/>
  <c r="N276" i="8" s="1"/>
  <c r="F286" i="10" s="1"/>
  <c r="Q276" i="8"/>
  <c r="O276" i="8"/>
  <c r="M286" i="10" s="1"/>
  <c r="P182" i="8"/>
  <c r="N182" i="8" s="1"/>
  <c r="F192" i="10" s="1"/>
  <c r="Q182" i="8"/>
  <c r="O182" i="8"/>
  <c r="M192" i="10" s="1"/>
  <c r="Q90" i="8"/>
  <c r="O90" i="8"/>
  <c r="M100" i="10" s="1"/>
  <c r="P90" i="8"/>
  <c r="N90" i="8" s="1"/>
  <c r="F100" i="10" s="1"/>
  <c r="Q502" i="8"/>
  <c r="O502" i="8"/>
  <c r="M512" i="10" s="1"/>
  <c r="P502" i="8"/>
  <c r="N502" i="8" s="1"/>
  <c r="F512" i="10" s="1"/>
  <c r="P437" i="8"/>
  <c r="N437" i="8" s="1"/>
  <c r="F447" i="10" s="1"/>
  <c r="O437" i="8"/>
  <c r="M447" i="10" s="1"/>
  <c r="Q437" i="8"/>
  <c r="Q476" i="8"/>
  <c r="O476" i="8"/>
  <c r="M486" i="10" s="1"/>
  <c r="P476" i="8"/>
  <c r="N476" i="8" s="1"/>
  <c r="F486" i="10" s="1"/>
  <c r="P515" i="8"/>
  <c r="N515" i="8" s="1"/>
  <c r="F525" i="10" s="1"/>
  <c r="Q515" i="8"/>
  <c r="O515" i="8"/>
  <c r="M525" i="10" s="1"/>
  <c r="C75" i="10"/>
  <c r="P387" i="8"/>
  <c r="N387" i="8" s="1"/>
  <c r="F397" i="10" s="1"/>
  <c r="Q387" i="8"/>
  <c r="O387" i="8"/>
  <c r="M397" i="10" s="1"/>
  <c r="Q301" i="8"/>
  <c r="O301" i="8"/>
  <c r="M311" i="10" s="1"/>
  <c r="P301" i="8"/>
  <c r="N301" i="8" s="1"/>
  <c r="F311" i="10" s="1"/>
  <c r="P368" i="8"/>
  <c r="N368" i="8" s="1"/>
  <c r="F378" i="10" s="1"/>
  <c r="O368" i="8"/>
  <c r="M378" i="10" s="1"/>
  <c r="Q368" i="8"/>
  <c r="Q259" i="8"/>
  <c r="O259" i="8"/>
  <c r="M269" i="10" s="1"/>
  <c r="P259" i="8"/>
  <c r="N259" i="8" s="1"/>
  <c r="F269" i="10" s="1"/>
  <c r="Q262" i="8"/>
  <c r="O262" i="8"/>
  <c r="M272" i="10" s="1"/>
  <c r="P262" i="8"/>
  <c r="N262" i="8" s="1"/>
  <c r="F272" i="10" s="1"/>
  <c r="P233" i="8"/>
  <c r="N233" i="8" s="1"/>
  <c r="F243" i="10" s="1"/>
  <c r="Q233" i="8"/>
  <c r="O233" i="8"/>
  <c r="M243" i="10" s="1"/>
  <c r="O112" i="8"/>
  <c r="M122" i="10" s="1"/>
  <c r="Q112" i="8"/>
  <c r="P112" i="8"/>
  <c r="N112" i="8" s="1"/>
  <c r="F122" i="10" s="1"/>
  <c r="Q100" i="8"/>
  <c r="O100" i="8"/>
  <c r="M110" i="10" s="1"/>
  <c r="P100" i="8"/>
  <c r="N100" i="8" s="1"/>
  <c r="F110" i="10" s="1"/>
  <c r="P103" i="8"/>
  <c r="N103" i="8" s="1"/>
  <c r="F113" i="10" s="1"/>
  <c r="Q103" i="8"/>
  <c r="O103" i="8"/>
  <c r="M113" i="10" s="1"/>
  <c r="P105" i="8"/>
  <c r="N105" i="8" s="1"/>
  <c r="F115" i="10" s="1"/>
  <c r="C34" i="10"/>
  <c r="O105" i="8"/>
  <c r="M115" i="10" s="1"/>
  <c r="Q105" i="8"/>
  <c r="Q29" i="8"/>
  <c r="O29" i="8"/>
  <c r="M39" i="10" s="1"/>
  <c r="P29" i="8"/>
  <c r="N29" i="8" s="1"/>
  <c r="F39" i="10" s="1"/>
  <c r="P425" i="8"/>
  <c r="N425" i="8" s="1"/>
  <c r="F435" i="10" s="1"/>
  <c r="C66" i="10"/>
  <c r="O425" i="8"/>
  <c r="M435" i="10" s="1"/>
  <c r="Q425" i="8"/>
  <c r="Q365" i="8"/>
  <c r="O365" i="8"/>
  <c r="M375" i="10" s="1"/>
  <c r="C60" i="10"/>
  <c r="P365" i="8"/>
  <c r="N365" i="8" s="1"/>
  <c r="F375" i="10" s="1"/>
  <c r="Q247" i="8"/>
  <c r="O247" i="8"/>
  <c r="M257" i="10" s="1"/>
  <c r="P247" i="8"/>
  <c r="N247" i="8" s="1"/>
  <c r="F257" i="10" s="1"/>
  <c r="P67" i="8"/>
  <c r="N67" i="8" s="1"/>
  <c r="F77" i="10" s="1"/>
  <c r="Q67" i="8"/>
  <c r="O67" i="8"/>
  <c r="M77" i="10" s="1"/>
  <c r="P125" i="8"/>
  <c r="N125" i="8" s="1"/>
  <c r="F135" i="10" s="1"/>
  <c r="Q125" i="8"/>
  <c r="O125" i="8"/>
  <c r="M135" i="10" s="1"/>
  <c r="C36" i="10"/>
  <c r="Q386" i="8"/>
  <c r="O386" i="8"/>
  <c r="M396" i="10" s="1"/>
  <c r="P386" i="8"/>
  <c r="N386" i="8" s="1"/>
  <c r="F396" i="10" s="1"/>
  <c r="P513" i="8"/>
  <c r="N513" i="8" s="1"/>
  <c r="F523" i="10" s="1"/>
  <c r="Q513" i="8"/>
  <c r="O513" i="8"/>
  <c r="M523" i="10" s="1"/>
  <c r="Q488" i="8"/>
  <c r="O488" i="8"/>
  <c r="M498" i="10" s="1"/>
  <c r="P488" i="8"/>
  <c r="N488" i="8" s="1"/>
  <c r="F498" i="10" s="1"/>
  <c r="C55" i="10"/>
  <c r="Q315" i="8"/>
  <c r="O315" i="8"/>
  <c r="M325" i="10" s="1"/>
  <c r="P315" i="8"/>
  <c r="N315" i="8" s="1"/>
  <c r="F325" i="10" s="1"/>
  <c r="P399" i="8"/>
  <c r="N399" i="8" s="1"/>
  <c r="F409" i="10" s="1"/>
  <c r="Q399" i="8"/>
  <c r="O399" i="8"/>
  <c r="M409" i="10" s="1"/>
  <c r="P310" i="8"/>
  <c r="N310" i="8" s="1"/>
  <c r="F320" i="10" s="1"/>
  <c r="Q310" i="8"/>
  <c r="O310" i="8"/>
  <c r="M320" i="10" s="1"/>
  <c r="Q171" i="8"/>
  <c r="O171" i="8"/>
  <c r="M181" i="10" s="1"/>
  <c r="P171" i="8"/>
  <c r="N171" i="8" s="1"/>
  <c r="F181" i="10" s="1"/>
  <c r="Q211" i="8"/>
  <c r="O211" i="8"/>
  <c r="M221" i="10" s="1"/>
  <c r="P211" i="8"/>
  <c r="N211" i="8" s="1"/>
  <c r="F221" i="10" s="1"/>
  <c r="Q179" i="8"/>
  <c r="O179" i="8"/>
  <c r="M189" i="10" s="1"/>
  <c r="P179" i="8"/>
  <c r="N179" i="8" s="1"/>
  <c r="F189" i="10" s="1"/>
  <c r="P206" i="8"/>
  <c r="N206" i="8" s="1"/>
  <c r="F216" i="10" s="1"/>
  <c r="Q206" i="8"/>
  <c r="O206" i="8"/>
  <c r="M216" i="10" s="1"/>
  <c r="O165" i="8"/>
  <c r="M175" i="10" s="1"/>
  <c r="C40" i="10"/>
  <c r="Q165" i="8"/>
  <c r="P165" i="8"/>
  <c r="N165" i="8" s="1"/>
  <c r="F175" i="10" s="1"/>
  <c r="P172" i="8"/>
  <c r="N172" i="8" s="1"/>
  <c r="F182" i="10" s="1"/>
  <c r="Q172" i="8"/>
  <c r="O172" i="8"/>
  <c r="M182" i="10" s="1"/>
  <c r="O21" i="8"/>
  <c r="M31" i="10" s="1"/>
  <c r="Q21" i="8"/>
  <c r="P21" i="8"/>
  <c r="N21" i="8" s="1"/>
  <c r="F31" i="10" s="1"/>
  <c r="Q62" i="8"/>
  <c r="O62" i="8"/>
  <c r="M72" i="10" s="1"/>
  <c r="P62" i="8"/>
  <c r="N62" i="8" s="1"/>
  <c r="F72" i="10" s="1"/>
  <c r="C26" i="10"/>
  <c r="O25" i="8"/>
  <c r="M35" i="10" s="1"/>
  <c r="Q25" i="8"/>
  <c r="P25" i="8"/>
  <c r="N25" i="8" s="1"/>
  <c r="F35" i="10" s="1"/>
  <c r="Q446" i="8"/>
  <c r="O446" i="8"/>
  <c r="M456" i="10" s="1"/>
  <c r="P446" i="8"/>
  <c r="N446" i="8" s="1"/>
  <c r="F456" i="10" s="1"/>
  <c r="P471" i="8"/>
  <c r="N471" i="8" s="1"/>
  <c r="F481" i="10" s="1"/>
  <c r="Q471" i="8"/>
  <c r="O471" i="8"/>
  <c r="M481" i="10" s="1"/>
  <c r="P324" i="8"/>
  <c r="N324" i="8" s="1"/>
  <c r="F334" i="10" s="1"/>
  <c r="Q324" i="8"/>
  <c r="O324" i="8"/>
  <c r="M334" i="10" s="1"/>
  <c r="P198" i="8"/>
  <c r="N198" i="8" s="1"/>
  <c r="F208" i="10" s="1"/>
  <c r="Q198" i="8"/>
  <c r="O198" i="8"/>
  <c r="M208" i="10" s="1"/>
  <c r="P74" i="8"/>
  <c r="N74" i="8" s="1"/>
  <c r="F84" i="10" s="1"/>
  <c r="Q74" i="8"/>
  <c r="O74" i="8"/>
  <c r="M84" i="10" s="1"/>
  <c r="Q323" i="8"/>
  <c r="O323" i="8"/>
  <c r="M333" i="10" s="1"/>
  <c r="P323" i="8"/>
  <c r="N323" i="8" s="1"/>
  <c r="F333" i="10" s="1"/>
  <c r="Q462" i="8"/>
  <c r="O462" i="8"/>
  <c r="M472" i="10" s="1"/>
  <c r="P462" i="8"/>
  <c r="N462" i="8" s="1"/>
  <c r="F472" i="10" s="1"/>
  <c r="Q203" i="8"/>
  <c r="O203" i="8"/>
  <c r="M213" i="10" s="1"/>
  <c r="P203" i="8"/>
  <c r="N203" i="8" s="1"/>
  <c r="F213" i="10" s="1"/>
  <c r="Q388" i="8"/>
  <c r="O388" i="8"/>
  <c r="M398" i="10" s="1"/>
  <c r="P388" i="8"/>
  <c r="N388" i="8" s="1"/>
  <c r="F398" i="10" s="1"/>
  <c r="P427" i="8"/>
  <c r="N427" i="8" s="1"/>
  <c r="F437" i="10" s="1"/>
  <c r="Q427" i="8"/>
  <c r="O427" i="8"/>
  <c r="M437" i="10" s="1"/>
  <c r="P338" i="8"/>
  <c r="N338" i="8" s="1"/>
  <c r="F348" i="10" s="1"/>
  <c r="Q338" i="8"/>
  <c r="O338" i="8"/>
  <c r="M348" i="10" s="1"/>
  <c r="Q309" i="8"/>
  <c r="O309" i="8"/>
  <c r="M319" i="10" s="1"/>
  <c r="P309" i="8"/>
  <c r="N309" i="8" s="1"/>
  <c r="F319" i="10" s="1"/>
  <c r="P228" i="8"/>
  <c r="N228" i="8" s="1"/>
  <c r="F238" i="10" s="1"/>
  <c r="Q228" i="8"/>
  <c r="O228" i="8"/>
  <c r="M238" i="10" s="1"/>
  <c r="P75" i="8"/>
  <c r="N75" i="8" s="1"/>
  <c r="F85" i="10" s="1"/>
  <c r="Q75" i="8"/>
  <c r="O75" i="8"/>
  <c r="M85" i="10" s="1"/>
  <c r="C31" i="10"/>
  <c r="P273" i="8"/>
  <c r="N273" i="8" s="1"/>
  <c r="F283" i="10" s="1"/>
  <c r="Q273" i="8"/>
  <c r="O273" i="8"/>
  <c r="M283" i="10" s="1"/>
  <c r="P170" i="8"/>
  <c r="N170" i="8" s="1"/>
  <c r="F180" i="10" s="1"/>
  <c r="Q170" i="8"/>
  <c r="O170" i="8"/>
  <c r="M180" i="10" s="1"/>
  <c r="P132" i="8"/>
  <c r="N132" i="8" s="1"/>
  <c r="F142" i="10" s="1"/>
  <c r="Q132" i="8"/>
  <c r="O132" i="8"/>
  <c r="M142" i="10" s="1"/>
  <c r="P136" i="8"/>
  <c r="N136" i="8" s="1"/>
  <c r="F146" i="10" s="1"/>
  <c r="Q136" i="8"/>
  <c r="O136" i="8"/>
  <c r="M146" i="10" s="1"/>
  <c r="Q78" i="8"/>
  <c r="O78" i="8"/>
  <c r="M88" i="10" s="1"/>
  <c r="P78" i="8"/>
  <c r="N78" i="8" s="1"/>
  <c r="F88" i="10" s="1"/>
  <c r="Q17" i="8"/>
  <c r="O17" i="8"/>
  <c r="M27" i="10" s="1"/>
  <c r="P17" i="8"/>
  <c r="N17" i="8" s="1"/>
  <c r="F27" i="10" s="1"/>
  <c r="P409" i="8"/>
  <c r="N409" i="8" s="1"/>
  <c r="F419" i="10" s="1"/>
  <c r="Q409" i="8"/>
  <c r="O409" i="8"/>
  <c r="M419" i="10" s="1"/>
  <c r="P375" i="8"/>
  <c r="N375" i="8" s="1"/>
  <c r="F385" i="10" s="1"/>
  <c r="Q375" i="8"/>
  <c r="C61" i="10"/>
  <c r="O375" i="8"/>
  <c r="M385" i="10" s="1"/>
  <c r="Q263" i="8"/>
  <c r="O263" i="8"/>
  <c r="M273" i="10" s="1"/>
  <c r="P263" i="8"/>
  <c r="N263" i="8" s="1"/>
  <c r="F273" i="10" s="1"/>
  <c r="P164" i="8"/>
  <c r="N164" i="8" s="1"/>
  <c r="F174" i="10" s="1"/>
  <c r="Q164" i="8"/>
  <c r="O164" i="8"/>
  <c r="M174" i="10" s="1"/>
  <c r="P56" i="8"/>
  <c r="N56" i="8" s="1"/>
  <c r="F66" i="10" s="1"/>
  <c r="Q56" i="8"/>
  <c r="O56" i="8"/>
  <c r="M66" i="10" s="1"/>
  <c r="Q494" i="8"/>
  <c r="O494" i="8"/>
  <c r="M504" i="10" s="1"/>
  <c r="P494" i="8"/>
  <c r="N494" i="8" s="1"/>
  <c r="F504" i="10" s="1"/>
  <c r="P421" i="8"/>
  <c r="N421" i="8" s="1"/>
  <c r="F431" i="10" s="1"/>
  <c r="O421" i="8"/>
  <c r="M431" i="10" s="1"/>
  <c r="Q421" i="8"/>
  <c r="Q311" i="8"/>
  <c r="O311" i="8"/>
  <c r="M321" i="10" s="1"/>
  <c r="P311" i="8"/>
  <c r="N311" i="8" s="1"/>
  <c r="F321" i="10" s="1"/>
  <c r="Q460" i="8"/>
  <c r="O460" i="8"/>
  <c r="M470" i="10" s="1"/>
  <c r="P460" i="8"/>
  <c r="N460" i="8" s="1"/>
  <c r="F470" i="10" s="1"/>
  <c r="Q396" i="8"/>
  <c r="O396" i="8"/>
  <c r="M406" i="10" s="1"/>
  <c r="P396" i="8"/>
  <c r="N396" i="8" s="1"/>
  <c r="F406" i="10" s="1"/>
  <c r="P499" i="8"/>
  <c r="N499" i="8" s="1"/>
  <c r="F509" i="10" s="1"/>
  <c r="Q499" i="8"/>
  <c r="O499" i="8"/>
  <c r="M509" i="10" s="1"/>
  <c r="P435" i="8"/>
  <c r="N435" i="8" s="1"/>
  <c r="F445" i="10" s="1"/>
  <c r="Q435" i="8"/>
  <c r="C67" i="10"/>
  <c r="O435" i="8"/>
  <c r="M445" i="10" s="1"/>
  <c r="Q371" i="8"/>
  <c r="O371" i="8"/>
  <c r="M381" i="10" s="1"/>
  <c r="P371" i="8"/>
  <c r="N371" i="8" s="1"/>
  <c r="F381" i="10" s="1"/>
  <c r="P346" i="8"/>
  <c r="N346" i="8" s="1"/>
  <c r="F356" i="10" s="1"/>
  <c r="Q346" i="8"/>
  <c r="O346" i="8"/>
  <c r="M356" i="10" s="1"/>
  <c r="P268" i="8"/>
  <c r="N268" i="8" s="1"/>
  <c r="F278" i="10" s="1"/>
  <c r="Q268" i="8"/>
  <c r="O268" i="8"/>
  <c r="M278" i="10" s="1"/>
  <c r="Q317" i="8"/>
  <c r="O317" i="8"/>
  <c r="M327" i="10" s="1"/>
  <c r="P317" i="8"/>
  <c r="N317" i="8" s="1"/>
  <c r="F327" i="10" s="1"/>
  <c r="P352" i="8"/>
  <c r="N352" i="8" s="1"/>
  <c r="F362" i="10" s="1"/>
  <c r="Q352" i="8"/>
  <c r="O352" i="8"/>
  <c r="M362" i="10" s="1"/>
  <c r="P260" i="8"/>
  <c r="N260" i="8" s="1"/>
  <c r="F270" i="10" s="1"/>
  <c r="Q260" i="8"/>
  <c r="O260" i="8"/>
  <c r="M270" i="10" s="1"/>
  <c r="Q243" i="8"/>
  <c r="O243" i="8"/>
  <c r="M253" i="10" s="1"/>
  <c r="P243" i="8"/>
  <c r="N243" i="8" s="1"/>
  <c r="F253" i="10" s="1"/>
  <c r="Q143" i="8"/>
  <c r="O143" i="8"/>
  <c r="M153" i="10" s="1"/>
  <c r="P143" i="8"/>
  <c r="N143" i="8" s="1"/>
  <c r="F153" i="10" s="1"/>
  <c r="Q246" i="8"/>
  <c r="O246" i="8"/>
  <c r="M256" i="10" s="1"/>
  <c r="P246" i="8"/>
  <c r="N246" i="8" s="1"/>
  <c r="F256" i="10" s="1"/>
  <c r="P281" i="8"/>
  <c r="N281" i="8" s="1"/>
  <c r="F291" i="10" s="1"/>
  <c r="Q281" i="8"/>
  <c r="O281" i="8"/>
  <c r="M291" i="10" s="1"/>
  <c r="P217" i="8"/>
  <c r="N217" i="8" s="1"/>
  <c r="F227" i="10" s="1"/>
  <c r="Q217" i="8"/>
  <c r="O217" i="8"/>
  <c r="M227" i="10" s="1"/>
  <c r="P178" i="8"/>
  <c r="N178" i="8" s="1"/>
  <c r="F188" i="10" s="1"/>
  <c r="Q178" i="8"/>
  <c r="O178" i="8"/>
  <c r="M188" i="10" s="1"/>
  <c r="Q201" i="8"/>
  <c r="O201" i="8"/>
  <c r="M211" i="10" s="1"/>
  <c r="P201" i="8"/>
  <c r="N201" i="8" s="1"/>
  <c r="F211" i="10" s="1"/>
  <c r="Q137" i="8"/>
  <c r="O137" i="8"/>
  <c r="M147" i="10" s="1"/>
  <c r="P137" i="8"/>
  <c r="N137" i="8" s="1"/>
  <c r="F147" i="10" s="1"/>
  <c r="P208" i="8"/>
  <c r="N208" i="8" s="1"/>
  <c r="F218" i="10" s="1"/>
  <c r="O208" i="8"/>
  <c r="M218" i="10" s="1"/>
  <c r="Q208" i="8"/>
  <c r="P144" i="8"/>
  <c r="N144" i="8" s="1"/>
  <c r="F154" i="10" s="1"/>
  <c r="Q144" i="8"/>
  <c r="O144" i="8"/>
  <c r="M154" i="10" s="1"/>
  <c r="P87" i="8"/>
  <c r="N87" i="8" s="1"/>
  <c r="F97" i="10" s="1"/>
  <c r="Q87" i="8"/>
  <c r="O87" i="8"/>
  <c r="M97" i="10" s="1"/>
  <c r="Q86" i="8"/>
  <c r="O86" i="8"/>
  <c r="M96" i="10" s="1"/>
  <c r="P86" i="8"/>
  <c r="N86" i="8" s="1"/>
  <c r="F96" i="10" s="1"/>
  <c r="P89" i="8"/>
  <c r="N89" i="8" s="1"/>
  <c r="F99" i="10" s="1"/>
  <c r="Q89" i="8"/>
  <c r="O89" i="8"/>
  <c r="M99" i="10" s="1"/>
  <c r="Q27" i="8"/>
  <c r="O27" i="8"/>
  <c r="M37" i="10" s="1"/>
  <c r="P27" i="8"/>
  <c r="N27" i="8" s="1"/>
  <c r="F37" i="10" s="1"/>
  <c r="P68" i="8"/>
  <c r="N68" i="8" s="1"/>
  <c r="F78" i="10" s="1"/>
  <c r="Q68" i="8"/>
  <c r="O68" i="8"/>
  <c r="M78" i="10" s="1"/>
  <c r="Q32" i="8"/>
  <c r="O32" i="8"/>
  <c r="M42" i="10" s="1"/>
  <c r="P32" i="8"/>
  <c r="N32" i="8" s="1"/>
  <c r="F42" i="10" s="1"/>
  <c r="Q410" i="8"/>
  <c r="O410" i="8"/>
  <c r="M420" i="10" s="1"/>
  <c r="P410" i="8"/>
  <c r="N410" i="8" s="1"/>
  <c r="F420" i="10" s="1"/>
  <c r="P377" i="8"/>
  <c r="N377" i="8" s="1"/>
  <c r="F387" i="10" s="1"/>
  <c r="Q377" i="8"/>
  <c r="O377" i="8"/>
  <c r="M387" i="10" s="1"/>
  <c r="P503" i="8"/>
  <c r="N503" i="8" s="1"/>
  <c r="F513" i="10" s="1"/>
  <c r="Q503" i="8"/>
  <c r="O503" i="8"/>
  <c r="M513" i="10" s="1"/>
  <c r="P350" i="8"/>
  <c r="N350" i="8" s="1"/>
  <c r="F360" i="10" s="1"/>
  <c r="Q350" i="8"/>
  <c r="O350" i="8"/>
  <c r="M360" i="10" s="1"/>
  <c r="P356" i="8"/>
  <c r="N356" i="8" s="1"/>
  <c r="F366" i="10" s="1"/>
  <c r="Q356" i="8"/>
  <c r="O356" i="8"/>
  <c r="M366" i="10" s="1"/>
  <c r="Q207" i="8"/>
  <c r="O207" i="8"/>
  <c r="M217" i="10" s="1"/>
  <c r="P207" i="8"/>
  <c r="N207" i="8" s="1"/>
  <c r="F217" i="10" s="1"/>
  <c r="P237" i="8"/>
  <c r="N237" i="8" s="1"/>
  <c r="F247" i="10" s="1"/>
  <c r="Q237" i="8"/>
  <c r="O237" i="8"/>
  <c r="M247" i="10" s="1"/>
  <c r="Q157" i="8"/>
  <c r="O157" i="8"/>
  <c r="M167" i="10" s="1"/>
  <c r="P157" i="8"/>
  <c r="N157" i="8" s="1"/>
  <c r="F167" i="10" s="1"/>
  <c r="P107" i="8"/>
  <c r="N107" i="8" s="1"/>
  <c r="F117" i="10" s="1"/>
  <c r="Q107" i="8"/>
  <c r="O107" i="8"/>
  <c r="M117" i="10" s="1"/>
  <c r="P109" i="8"/>
  <c r="N109" i="8" s="1"/>
  <c r="F119" i="10" s="1"/>
  <c r="Q109" i="8"/>
  <c r="O109" i="8"/>
  <c r="M119" i="10" s="1"/>
  <c r="P72" i="8"/>
  <c r="N72" i="8" s="1"/>
  <c r="F82" i="10" s="1"/>
  <c r="Q72" i="8"/>
  <c r="O72" i="8"/>
  <c r="M82" i="10" s="1"/>
  <c r="Q486" i="8"/>
  <c r="O486" i="8"/>
  <c r="M496" i="10" s="1"/>
  <c r="P486" i="8"/>
  <c r="N486" i="8" s="1"/>
  <c r="F496" i="10" s="1"/>
  <c r="Q470" i="8"/>
  <c r="O470" i="8"/>
  <c r="M480" i="10" s="1"/>
  <c r="P470" i="8"/>
  <c r="N470" i="8" s="1"/>
  <c r="F480" i="10" s="1"/>
  <c r="Q378" i="8"/>
  <c r="O378" i="8"/>
  <c r="M388" i="10" s="1"/>
  <c r="P378" i="8"/>
  <c r="N378" i="8" s="1"/>
  <c r="F388" i="10" s="1"/>
  <c r="P497" i="8"/>
  <c r="N497" i="8" s="1"/>
  <c r="F507" i="10" s="1"/>
  <c r="O497" i="8"/>
  <c r="M507" i="10" s="1"/>
  <c r="Q497" i="8"/>
  <c r="P433" i="8"/>
  <c r="N433" i="8" s="1"/>
  <c r="F443" i="10" s="1"/>
  <c r="Q433" i="8"/>
  <c r="O433" i="8"/>
  <c r="M443" i="10" s="1"/>
  <c r="Q359" i="8"/>
  <c r="O359" i="8"/>
  <c r="M369" i="10" s="1"/>
  <c r="P359" i="8"/>
  <c r="N359" i="8" s="1"/>
  <c r="F369" i="10" s="1"/>
  <c r="Q472" i="8"/>
  <c r="O472" i="8"/>
  <c r="M482" i="10" s="1"/>
  <c r="P472" i="8"/>
  <c r="N472" i="8" s="1"/>
  <c r="F482" i="10" s="1"/>
  <c r="Q408" i="8"/>
  <c r="O408" i="8"/>
  <c r="M418" i="10" s="1"/>
  <c r="P408" i="8"/>
  <c r="N408" i="8" s="1"/>
  <c r="F418" i="10" s="1"/>
  <c r="P511" i="8"/>
  <c r="N511" i="8" s="1"/>
  <c r="F521" i="10" s="1"/>
  <c r="Q511" i="8"/>
  <c r="O511" i="8"/>
  <c r="M521" i="10" s="1"/>
  <c r="P447" i="8"/>
  <c r="N447" i="8" s="1"/>
  <c r="F457" i="10" s="1"/>
  <c r="Q447" i="8"/>
  <c r="O447" i="8"/>
  <c r="M457" i="10" s="1"/>
  <c r="P383" i="8"/>
  <c r="N383" i="8" s="1"/>
  <c r="F393" i="10" s="1"/>
  <c r="Q383" i="8"/>
  <c r="O383" i="8"/>
  <c r="M393" i="10" s="1"/>
  <c r="P358" i="8"/>
  <c r="N358" i="8" s="1"/>
  <c r="F368" i="10" s="1"/>
  <c r="Q358" i="8"/>
  <c r="O358" i="8"/>
  <c r="M368" i="10" s="1"/>
  <c r="P300" i="8"/>
  <c r="N300" i="8" s="1"/>
  <c r="F310" i="10" s="1"/>
  <c r="Q300" i="8"/>
  <c r="O300" i="8"/>
  <c r="M310" i="10" s="1"/>
  <c r="Q329" i="8"/>
  <c r="O329" i="8"/>
  <c r="M339" i="10" s="1"/>
  <c r="P329" i="8"/>
  <c r="N329" i="8" s="1"/>
  <c r="F339" i="10" s="1"/>
  <c r="P364" i="8"/>
  <c r="N364" i="8" s="1"/>
  <c r="F374" i="10" s="1"/>
  <c r="Q364" i="8"/>
  <c r="O364" i="8"/>
  <c r="M374" i="10" s="1"/>
  <c r="Q295" i="8"/>
  <c r="C53" i="10"/>
  <c r="O295" i="8"/>
  <c r="M305" i="10" s="1"/>
  <c r="P295" i="8"/>
  <c r="N295" i="8" s="1"/>
  <c r="F305" i="10" s="1"/>
  <c r="C49" i="10"/>
  <c r="Q255" i="8"/>
  <c r="O255" i="8"/>
  <c r="M265" i="10" s="1"/>
  <c r="P255" i="8"/>
  <c r="N255" i="8" s="1"/>
  <c r="F265" i="10" s="1"/>
  <c r="Q191" i="8"/>
  <c r="O191" i="8"/>
  <c r="M201" i="10" s="1"/>
  <c r="P191" i="8"/>
  <c r="N191" i="8" s="1"/>
  <c r="F201" i="10" s="1"/>
  <c r="Q258" i="8"/>
  <c r="O258" i="8"/>
  <c r="M268" i="10" s="1"/>
  <c r="P258" i="8"/>
  <c r="N258" i="8" s="1"/>
  <c r="F268" i="10" s="1"/>
  <c r="Q293" i="8"/>
  <c r="O293" i="8"/>
  <c r="M303" i="10" s="1"/>
  <c r="P293" i="8"/>
  <c r="N293" i="8" s="1"/>
  <c r="F303" i="10" s="1"/>
  <c r="P229" i="8"/>
  <c r="N229" i="8" s="1"/>
  <c r="F239" i="10" s="1"/>
  <c r="Q229" i="8"/>
  <c r="O229" i="8"/>
  <c r="M239" i="10" s="1"/>
  <c r="P190" i="8"/>
  <c r="N190" i="8" s="1"/>
  <c r="F200" i="10" s="1"/>
  <c r="Q190" i="8"/>
  <c r="O190" i="8"/>
  <c r="M200" i="10" s="1"/>
  <c r="Q96" i="8"/>
  <c r="O96" i="8"/>
  <c r="M106" i="10" s="1"/>
  <c r="P96" i="8"/>
  <c r="N96" i="8" s="1"/>
  <c r="F106" i="10" s="1"/>
  <c r="Q149" i="8"/>
  <c r="O149" i="8"/>
  <c r="M159" i="10" s="1"/>
  <c r="P149" i="8"/>
  <c r="N149" i="8" s="1"/>
  <c r="F159" i="10" s="1"/>
  <c r="Q84" i="8"/>
  <c r="O84" i="8"/>
  <c r="M94" i="10" s="1"/>
  <c r="P84" i="8"/>
  <c r="N84" i="8" s="1"/>
  <c r="F94" i="10" s="1"/>
  <c r="P156" i="8"/>
  <c r="N156" i="8" s="1"/>
  <c r="F166" i="10" s="1"/>
  <c r="Q156" i="8"/>
  <c r="O156" i="8"/>
  <c r="M166" i="10" s="1"/>
  <c r="P99" i="8"/>
  <c r="N99" i="8" s="1"/>
  <c r="F109" i="10" s="1"/>
  <c r="Q99" i="8"/>
  <c r="O99" i="8"/>
  <c r="M109" i="10" s="1"/>
  <c r="Q98" i="8"/>
  <c r="O98" i="8"/>
  <c r="M108" i="10" s="1"/>
  <c r="P98" i="8"/>
  <c r="N98" i="8" s="1"/>
  <c r="F108" i="10" s="1"/>
  <c r="P101" i="8"/>
  <c r="N101" i="8" s="1"/>
  <c r="F111" i="10" s="1"/>
  <c r="O101" i="8"/>
  <c r="M111" i="10" s="1"/>
  <c r="Q101" i="8"/>
  <c r="O43" i="8"/>
  <c r="M53" i="10" s="1"/>
  <c r="Q43" i="8"/>
  <c r="P43" i="8"/>
  <c r="N43" i="8" s="1"/>
  <c r="F53" i="10" s="1"/>
  <c r="Q23" i="8"/>
  <c r="O23" i="8"/>
  <c r="M33" i="10" s="1"/>
  <c r="P23" i="8"/>
  <c r="N23" i="8" s="1"/>
  <c r="F33" i="10" s="1"/>
  <c r="Q44" i="8"/>
  <c r="O44" i="8"/>
  <c r="M54" i="10" s="1"/>
  <c r="P44" i="8"/>
  <c r="N44" i="8" s="1"/>
  <c r="F54" i="10" s="1"/>
  <c r="P505" i="8"/>
  <c r="N505" i="8" s="1"/>
  <c r="F515" i="10" s="1"/>
  <c r="C74" i="10"/>
  <c r="O505" i="8"/>
  <c r="M515" i="10" s="1"/>
  <c r="Q505" i="8"/>
  <c r="Q464" i="8"/>
  <c r="O464" i="8"/>
  <c r="M474" i="10" s="1"/>
  <c r="P464" i="8"/>
  <c r="N464" i="8" s="1"/>
  <c r="F474" i="10" s="1"/>
  <c r="P439" i="8"/>
  <c r="N439" i="8" s="1"/>
  <c r="F449" i="10" s="1"/>
  <c r="Q439" i="8"/>
  <c r="O439" i="8"/>
  <c r="M449" i="10" s="1"/>
  <c r="P220" i="8"/>
  <c r="N220" i="8" s="1"/>
  <c r="F230" i="10" s="1"/>
  <c r="Q220" i="8"/>
  <c r="O220" i="8"/>
  <c r="M230" i="10" s="1"/>
  <c r="C39" i="10"/>
  <c r="Q155" i="8"/>
  <c r="O155" i="8"/>
  <c r="M165" i="10" s="1"/>
  <c r="P155" i="8"/>
  <c r="N155" i="8" s="1"/>
  <c r="F165" i="10" s="1"/>
  <c r="Q218" i="8"/>
  <c r="O218" i="8"/>
  <c r="M228" i="10" s="1"/>
  <c r="P218" i="8"/>
  <c r="N218" i="8" s="1"/>
  <c r="F228" i="10" s="1"/>
  <c r="P150" i="8"/>
  <c r="N150" i="8" s="1"/>
  <c r="F160" i="10" s="1"/>
  <c r="Q150" i="8"/>
  <c r="O150" i="8"/>
  <c r="M160" i="10" s="1"/>
  <c r="P180" i="8"/>
  <c r="N180" i="8" s="1"/>
  <c r="F190" i="10" s="1"/>
  <c r="Q180" i="8"/>
  <c r="O180" i="8"/>
  <c r="M190" i="10" s="1"/>
  <c r="P77" i="8"/>
  <c r="N77" i="8" s="1"/>
  <c r="F87" i="10" s="1"/>
  <c r="Q77" i="8"/>
  <c r="O77" i="8"/>
  <c r="M87" i="10" s="1"/>
  <c r="Q482" i="8"/>
  <c r="O482" i="8"/>
  <c r="M492" i="10" s="1"/>
  <c r="P482" i="8"/>
  <c r="N482" i="8" s="1"/>
  <c r="F492" i="10" s="1"/>
  <c r="Q490" i="8"/>
  <c r="O490" i="8"/>
  <c r="M500" i="10" s="1"/>
  <c r="P490" i="8"/>
  <c r="N490" i="8" s="1"/>
  <c r="F500" i="10" s="1"/>
  <c r="Q398" i="8"/>
  <c r="O398" i="8"/>
  <c r="M408" i="10" s="1"/>
  <c r="P398" i="8"/>
  <c r="N398" i="8" s="1"/>
  <c r="F408" i="10" s="1"/>
  <c r="P461" i="8"/>
  <c r="N461" i="8" s="1"/>
  <c r="F471" i="10" s="1"/>
  <c r="O461" i="8"/>
  <c r="M471" i="10" s="1"/>
  <c r="Q461" i="8"/>
  <c r="P397" i="8"/>
  <c r="N397" i="8" s="1"/>
  <c r="F407" i="10" s="1"/>
  <c r="O397" i="8"/>
  <c r="M407" i="10" s="1"/>
  <c r="Q397" i="8"/>
  <c r="Q500" i="8"/>
  <c r="O500" i="8"/>
  <c r="M510" i="10" s="1"/>
  <c r="P500" i="8"/>
  <c r="N500" i="8" s="1"/>
  <c r="F510" i="10" s="1"/>
  <c r="Q436" i="8"/>
  <c r="O436" i="8"/>
  <c r="M446" i="10" s="1"/>
  <c r="P436" i="8"/>
  <c r="N436" i="8" s="1"/>
  <c r="F446" i="10" s="1"/>
  <c r="O363" i="8"/>
  <c r="M373" i="10" s="1"/>
  <c r="Q363" i="8"/>
  <c r="P363" i="8"/>
  <c r="N363" i="8" s="1"/>
  <c r="F373" i="10" s="1"/>
  <c r="P475" i="8"/>
  <c r="N475" i="8" s="1"/>
  <c r="F485" i="10" s="1"/>
  <c r="Q475" i="8"/>
  <c r="C71" i="10"/>
  <c r="O475" i="8"/>
  <c r="M485" i="10" s="1"/>
  <c r="P411" i="8"/>
  <c r="N411" i="8" s="1"/>
  <c r="F421" i="10" s="1"/>
  <c r="Q411" i="8"/>
  <c r="O411" i="8"/>
  <c r="M421" i="10" s="1"/>
  <c r="Q319" i="8"/>
  <c r="O319" i="8"/>
  <c r="M329" i="10" s="1"/>
  <c r="P319" i="8"/>
  <c r="N319" i="8" s="1"/>
  <c r="F329" i="10" s="1"/>
  <c r="P322" i="8"/>
  <c r="N322" i="8" s="1"/>
  <c r="F332" i="10" s="1"/>
  <c r="Q322" i="8"/>
  <c r="O322" i="8"/>
  <c r="M332" i="10" s="1"/>
  <c r="O357" i="8"/>
  <c r="M367" i="10" s="1"/>
  <c r="Q357" i="8"/>
  <c r="P357" i="8"/>
  <c r="N357" i="8" s="1"/>
  <c r="F367" i="10" s="1"/>
  <c r="P256" i="8"/>
  <c r="N256" i="8" s="1"/>
  <c r="F266" i="10" s="1"/>
  <c r="Q256" i="8"/>
  <c r="O256" i="8"/>
  <c r="M266" i="10" s="1"/>
  <c r="P328" i="8"/>
  <c r="N328" i="8" s="1"/>
  <c r="F338" i="10" s="1"/>
  <c r="Q328" i="8"/>
  <c r="O328" i="8"/>
  <c r="M338" i="10" s="1"/>
  <c r="O283" i="8"/>
  <c r="M293" i="10" s="1"/>
  <c r="Q283" i="8"/>
  <c r="P283" i="8"/>
  <c r="N283" i="8" s="1"/>
  <c r="F293" i="10" s="1"/>
  <c r="O219" i="8"/>
  <c r="M229" i="10" s="1"/>
  <c r="Q219" i="8"/>
  <c r="P219" i="8"/>
  <c r="N219" i="8" s="1"/>
  <c r="F229" i="10" s="1"/>
  <c r="Q286" i="8"/>
  <c r="O286" i="8"/>
  <c r="M296" i="10" s="1"/>
  <c r="P286" i="8"/>
  <c r="N286" i="8" s="1"/>
  <c r="F296" i="10" s="1"/>
  <c r="Q222" i="8"/>
  <c r="O222" i="8"/>
  <c r="M232" i="10" s="1"/>
  <c r="P222" i="8"/>
  <c r="N222" i="8" s="1"/>
  <c r="F232" i="10" s="1"/>
  <c r="P257" i="8"/>
  <c r="N257" i="8" s="1"/>
  <c r="F267" i="10" s="1"/>
  <c r="Q257" i="8"/>
  <c r="O257" i="8"/>
  <c r="M267" i="10" s="1"/>
  <c r="Q108" i="8"/>
  <c r="O108" i="8"/>
  <c r="M118" i="10" s="1"/>
  <c r="P108" i="8"/>
  <c r="N108" i="8" s="1"/>
  <c r="F118" i="10" s="1"/>
  <c r="P154" i="8"/>
  <c r="N154" i="8" s="1"/>
  <c r="F164" i="10" s="1"/>
  <c r="Q154" i="8"/>
  <c r="O154" i="8"/>
  <c r="M164" i="10" s="1"/>
  <c r="Q177" i="8"/>
  <c r="O177" i="8"/>
  <c r="M187" i="10" s="1"/>
  <c r="P177" i="8"/>
  <c r="N177" i="8" s="1"/>
  <c r="F187" i="10" s="1"/>
  <c r="Q124" i="8"/>
  <c r="O124" i="8"/>
  <c r="M134" i="10" s="1"/>
  <c r="P124" i="8"/>
  <c r="N124" i="8" s="1"/>
  <c r="F134" i="10" s="1"/>
  <c r="P184" i="8"/>
  <c r="N184" i="8" s="1"/>
  <c r="F194" i="10" s="1"/>
  <c r="Q184" i="8"/>
  <c r="O184" i="8"/>
  <c r="M194" i="10" s="1"/>
  <c r="P127" i="8"/>
  <c r="N127" i="8" s="1"/>
  <c r="F137" i="10" s="1"/>
  <c r="Q127" i="8"/>
  <c r="O127" i="8"/>
  <c r="M137" i="10" s="1"/>
  <c r="Q42" i="8"/>
  <c r="O42" i="8"/>
  <c r="M52" i="10" s="1"/>
  <c r="P42" i="8"/>
  <c r="N42" i="8" s="1"/>
  <c r="F52" i="10" s="1"/>
  <c r="P129" i="8"/>
  <c r="N129" i="8" s="1"/>
  <c r="F139" i="10" s="1"/>
  <c r="Q129" i="8"/>
  <c r="O129" i="8"/>
  <c r="M139" i="10" s="1"/>
  <c r="Q31" i="8"/>
  <c r="O31" i="8"/>
  <c r="M41" i="10" s="1"/>
  <c r="P31" i="8"/>
  <c r="N31" i="8" s="1"/>
  <c r="F41" i="10" s="1"/>
  <c r="Q61" i="8"/>
  <c r="O61" i="8"/>
  <c r="M71" i="10" s="1"/>
  <c r="P61" i="8"/>
  <c r="N61" i="8" s="1"/>
  <c r="F71" i="10" s="1"/>
  <c r="Q41" i="8"/>
  <c r="O41" i="8"/>
  <c r="M51" i="10" s="1"/>
  <c r="P41" i="8"/>
  <c r="N41" i="8" s="1"/>
  <c r="F51" i="10" s="1"/>
  <c r="Q480" i="8"/>
  <c r="O480" i="8"/>
  <c r="M490" i="10" s="1"/>
  <c r="P480" i="8"/>
  <c r="N480" i="8" s="1"/>
  <c r="F490" i="10" s="1"/>
  <c r="P334" i="8"/>
  <c r="N334" i="8" s="1"/>
  <c r="F344" i="10" s="1"/>
  <c r="Q334" i="8"/>
  <c r="O334" i="8"/>
  <c r="M344" i="10" s="1"/>
  <c r="Q298" i="8"/>
  <c r="O298" i="8"/>
  <c r="M308" i="10" s="1"/>
  <c r="P298" i="8"/>
  <c r="N298" i="8" s="1"/>
  <c r="F308" i="10" s="1"/>
  <c r="Q130" i="8"/>
  <c r="O130" i="8"/>
  <c r="M140" i="10" s="1"/>
  <c r="P130" i="8"/>
  <c r="N130" i="8" s="1"/>
  <c r="F140" i="10" s="1"/>
  <c r="Q73" i="8"/>
  <c r="O73" i="8"/>
  <c r="M83" i="10" s="1"/>
  <c r="P73" i="8"/>
  <c r="N73" i="8" s="1"/>
  <c r="F83" i="10" s="1"/>
  <c r="Q418" i="8"/>
  <c r="O418" i="8"/>
  <c r="M428" i="10" s="1"/>
  <c r="P418" i="8"/>
  <c r="N418" i="8" s="1"/>
  <c r="F428" i="10" s="1"/>
  <c r="Q355" i="8"/>
  <c r="O355" i="8"/>
  <c r="M365" i="10" s="1"/>
  <c r="C59" i="10"/>
  <c r="P355" i="8"/>
  <c r="N355" i="8" s="1"/>
  <c r="F365" i="10" s="1"/>
  <c r="P389" i="8"/>
  <c r="N389" i="8" s="1"/>
  <c r="F399" i="10" s="1"/>
  <c r="Q389" i="8"/>
  <c r="O389" i="8"/>
  <c r="M399" i="10" s="1"/>
  <c r="Q428" i="8"/>
  <c r="O428" i="8"/>
  <c r="M438" i="10" s="1"/>
  <c r="P428" i="8"/>
  <c r="N428" i="8" s="1"/>
  <c r="F438" i="10" s="1"/>
  <c r="P467" i="8"/>
  <c r="N467" i="8" s="1"/>
  <c r="F477" i="10" s="1"/>
  <c r="Q467" i="8"/>
  <c r="O467" i="8"/>
  <c r="M477" i="10" s="1"/>
  <c r="O299" i="8"/>
  <c r="M309" i="10" s="1"/>
  <c r="Q299" i="8"/>
  <c r="P299" i="8"/>
  <c r="N299" i="8" s="1"/>
  <c r="F309" i="10" s="1"/>
  <c r="Q349" i="8"/>
  <c r="O349" i="8"/>
  <c r="M359" i="10" s="1"/>
  <c r="P349" i="8"/>
  <c r="N349" i="8" s="1"/>
  <c r="F359" i="10" s="1"/>
  <c r="P320" i="8"/>
  <c r="N320" i="8" s="1"/>
  <c r="F330" i="10" s="1"/>
  <c r="O320" i="8"/>
  <c r="M330" i="10" s="1"/>
  <c r="Q320" i="8"/>
  <c r="O213" i="8"/>
  <c r="M223" i="10" s="1"/>
  <c r="Q213" i="8"/>
  <c r="P213" i="8"/>
  <c r="N213" i="8" s="1"/>
  <c r="F223" i="10" s="1"/>
  <c r="Q195" i="8"/>
  <c r="O195" i="8"/>
  <c r="M205" i="10" s="1"/>
  <c r="C43" i="10"/>
  <c r="P195" i="8"/>
  <c r="N195" i="8" s="1"/>
  <c r="F205" i="10" s="1"/>
  <c r="P249" i="8"/>
  <c r="N249" i="8" s="1"/>
  <c r="F259" i="10" s="1"/>
  <c r="Q249" i="8"/>
  <c r="O249" i="8"/>
  <c r="M259" i="10" s="1"/>
  <c r="P146" i="8"/>
  <c r="N146" i="8" s="1"/>
  <c r="F156" i="10" s="1"/>
  <c r="Q146" i="8"/>
  <c r="O146" i="8"/>
  <c r="M156" i="10" s="1"/>
  <c r="Q120" i="8"/>
  <c r="O120" i="8"/>
  <c r="M130" i="10" s="1"/>
  <c r="P120" i="8"/>
  <c r="N120" i="8" s="1"/>
  <c r="F130" i="10" s="1"/>
  <c r="P119" i="8"/>
  <c r="N119" i="8" s="1"/>
  <c r="F129" i="10" s="1"/>
  <c r="Q119" i="8"/>
  <c r="O119" i="8"/>
  <c r="M129" i="10" s="1"/>
  <c r="P121" i="8"/>
  <c r="N121" i="8" s="1"/>
  <c r="F131" i="10" s="1"/>
  <c r="Q121" i="8"/>
  <c r="O121" i="8"/>
  <c r="M131" i="10" s="1"/>
  <c r="Q50" i="8"/>
  <c r="O50" i="8"/>
  <c r="M60" i="10" s="1"/>
  <c r="P50" i="8"/>
  <c r="N50" i="8" s="1"/>
  <c r="F60" i="10" s="1"/>
  <c r="P232" i="8"/>
  <c r="N232" i="8" s="1"/>
  <c r="F242" i="10" s="1"/>
  <c r="Q232" i="8"/>
  <c r="O232" i="8"/>
  <c r="M242" i="10" s="1"/>
  <c r="Q432" i="8"/>
  <c r="O432" i="8"/>
  <c r="M442" i="10" s="1"/>
  <c r="P432" i="8"/>
  <c r="N432" i="8" s="1"/>
  <c r="F442" i="10" s="1"/>
  <c r="Q279" i="8"/>
  <c r="O279" i="8"/>
  <c r="M289" i="10" s="1"/>
  <c r="P279" i="8"/>
  <c r="N279" i="8" s="1"/>
  <c r="F289" i="10" s="1"/>
  <c r="Q234" i="8"/>
  <c r="O234" i="8"/>
  <c r="M244" i="10" s="1"/>
  <c r="P234" i="8"/>
  <c r="N234" i="8" s="1"/>
  <c r="F244" i="10" s="1"/>
  <c r="P196" i="8"/>
  <c r="N196" i="8" s="1"/>
  <c r="F206" i="10" s="1"/>
  <c r="Q196" i="8"/>
  <c r="O196" i="8"/>
  <c r="M206" i="10" s="1"/>
  <c r="Q33" i="8"/>
  <c r="O33" i="8"/>
  <c r="M43" i="10" s="1"/>
  <c r="P33" i="8"/>
  <c r="N33" i="8" s="1"/>
  <c r="F43" i="10" s="1"/>
  <c r="Q514" i="8"/>
  <c r="O514" i="8"/>
  <c r="M524" i="10" s="1"/>
  <c r="P514" i="8"/>
  <c r="N514" i="8" s="1"/>
  <c r="F524" i="10" s="1"/>
  <c r="Q506" i="8"/>
  <c r="O506" i="8"/>
  <c r="M516" i="10" s="1"/>
  <c r="P506" i="8"/>
  <c r="N506" i="8" s="1"/>
  <c r="F516" i="10" s="1"/>
  <c r="P465" i="8"/>
  <c r="N465" i="8" s="1"/>
  <c r="F475" i="10" s="1"/>
  <c r="C70" i="10"/>
  <c r="O465" i="8"/>
  <c r="M475" i="10" s="1"/>
  <c r="Q465" i="8"/>
  <c r="Q504" i="8"/>
  <c r="O504" i="8"/>
  <c r="M514" i="10" s="1"/>
  <c r="P504" i="8"/>
  <c r="N504" i="8" s="1"/>
  <c r="F514" i="10" s="1"/>
  <c r="Q376" i="8"/>
  <c r="O376" i="8"/>
  <c r="M386" i="10" s="1"/>
  <c r="P376" i="8"/>
  <c r="N376" i="8" s="1"/>
  <c r="F386" i="10" s="1"/>
  <c r="P415" i="8"/>
  <c r="N415" i="8" s="1"/>
  <c r="F425" i="10" s="1"/>
  <c r="Q415" i="8"/>
  <c r="C65" i="10"/>
  <c r="O415" i="8"/>
  <c r="M425" i="10" s="1"/>
  <c r="C57" i="10"/>
  <c r="Q335" i="8"/>
  <c r="O335" i="8"/>
  <c r="M345" i="10" s="1"/>
  <c r="P335" i="8"/>
  <c r="N335" i="8" s="1"/>
  <c r="F345" i="10" s="1"/>
  <c r="Q361" i="8"/>
  <c r="O361" i="8"/>
  <c r="M371" i="10" s="1"/>
  <c r="P361" i="8"/>
  <c r="N361" i="8" s="1"/>
  <c r="F371" i="10" s="1"/>
  <c r="P332" i="8"/>
  <c r="N332" i="8" s="1"/>
  <c r="F342" i="10" s="1"/>
  <c r="Q332" i="8"/>
  <c r="O332" i="8"/>
  <c r="M342" i="10" s="1"/>
  <c r="Q223" i="8"/>
  <c r="O223" i="8"/>
  <c r="M233" i="10" s="1"/>
  <c r="P223" i="8"/>
  <c r="N223" i="8" s="1"/>
  <c r="F233" i="10" s="1"/>
  <c r="Q226" i="8"/>
  <c r="O226" i="8"/>
  <c r="M236" i="10" s="1"/>
  <c r="P226" i="8"/>
  <c r="N226" i="8" s="1"/>
  <c r="F236" i="10" s="1"/>
  <c r="Q135" i="8"/>
  <c r="C37" i="10"/>
  <c r="O135" i="8"/>
  <c r="M145" i="10" s="1"/>
  <c r="P135" i="8"/>
  <c r="N135" i="8" s="1"/>
  <c r="F145" i="10" s="1"/>
  <c r="Q181" i="8"/>
  <c r="O181" i="8"/>
  <c r="M191" i="10" s="1"/>
  <c r="P181" i="8"/>
  <c r="N181" i="8" s="1"/>
  <c r="F191" i="10" s="1"/>
  <c r="P188" i="8"/>
  <c r="N188" i="8" s="1"/>
  <c r="F198" i="10" s="1"/>
  <c r="Q188" i="8"/>
  <c r="O188" i="8"/>
  <c r="M198" i="10" s="1"/>
  <c r="Q53" i="8"/>
  <c r="O53" i="8"/>
  <c r="M63" i="10" s="1"/>
  <c r="P53" i="8"/>
  <c r="N53" i="8" s="1"/>
  <c r="F63" i="10" s="1"/>
  <c r="Q47" i="8"/>
  <c r="O47" i="8"/>
  <c r="M57" i="10" s="1"/>
  <c r="P47" i="8"/>
  <c r="N47" i="8" s="1"/>
  <c r="F57" i="10" s="1"/>
  <c r="Q46" i="8"/>
  <c r="O46" i="8"/>
  <c r="M56" i="10" s="1"/>
  <c r="P46" i="8"/>
  <c r="N46" i="8" s="1"/>
  <c r="F56" i="10" s="1"/>
  <c r="Q434" i="8"/>
  <c r="O434" i="8"/>
  <c r="M444" i="10" s="1"/>
  <c r="P434" i="8"/>
  <c r="N434" i="8" s="1"/>
  <c r="F444" i="10" s="1"/>
  <c r="Q139" i="8"/>
  <c r="O139" i="8"/>
  <c r="M149" i="10" s="1"/>
  <c r="P139" i="8"/>
  <c r="N139" i="8" s="1"/>
  <c r="F149" i="10" s="1"/>
  <c r="P372" i="8"/>
  <c r="N372" i="8" s="1"/>
  <c r="F382" i="10" s="1"/>
  <c r="Q372" i="8"/>
  <c r="O372" i="8"/>
  <c r="M382" i="10" s="1"/>
  <c r="P221" i="8"/>
  <c r="N221" i="8" s="1"/>
  <c r="F231" i="10" s="1"/>
  <c r="Q221" i="8"/>
  <c r="O221" i="8"/>
  <c r="M231" i="10" s="1"/>
  <c r="O37" i="8"/>
  <c r="M47" i="10" s="1"/>
  <c r="Q37" i="8"/>
  <c r="P37" i="8"/>
  <c r="N37" i="8" s="1"/>
  <c r="F47" i="10" s="1"/>
  <c r="Q438" i="8"/>
  <c r="O438" i="8"/>
  <c r="M448" i="10" s="1"/>
  <c r="P438" i="8"/>
  <c r="N438" i="8" s="1"/>
  <c r="F448" i="10" s="1"/>
  <c r="Q307" i="8"/>
  <c r="O307" i="8"/>
  <c r="M317" i="10" s="1"/>
  <c r="P307" i="8"/>
  <c r="N307" i="8" s="1"/>
  <c r="F317" i="10" s="1"/>
  <c r="P493" i="8"/>
  <c r="N493" i="8" s="1"/>
  <c r="F503" i="10" s="1"/>
  <c r="Q493" i="8"/>
  <c r="O493" i="8"/>
  <c r="M503" i="10" s="1"/>
  <c r="P429" i="8"/>
  <c r="N429" i="8" s="1"/>
  <c r="F439" i="10" s="1"/>
  <c r="Q429" i="8"/>
  <c r="O429" i="8"/>
  <c r="M439" i="10" s="1"/>
  <c r="Q343" i="8"/>
  <c r="O343" i="8"/>
  <c r="M353" i="10" s="1"/>
  <c r="P343" i="8"/>
  <c r="N343" i="8" s="1"/>
  <c r="F353" i="10" s="1"/>
  <c r="Q468" i="8"/>
  <c r="O468" i="8"/>
  <c r="M478" i="10" s="1"/>
  <c r="P468" i="8"/>
  <c r="N468" i="8" s="1"/>
  <c r="F478" i="10" s="1"/>
  <c r="Q404" i="8"/>
  <c r="O404" i="8"/>
  <c r="M414" i="10" s="1"/>
  <c r="P404" i="8"/>
  <c r="N404" i="8" s="1"/>
  <c r="F414" i="10" s="1"/>
  <c r="P507" i="8"/>
  <c r="N507" i="8" s="1"/>
  <c r="F517" i="10" s="1"/>
  <c r="Q507" i="8"/>
  <c r="O507" i="8"/>
  <c r="M517" i="10" s="1"/>
  <c r="P443" i="8"/>
  <c r="N443" i="8" s="1"/>
  <c r="F453" i="10" s="1"/>
  <c r="Q443" i="8"/>
  <c r="O443" i="8"/>
  <c r="M453" i="10" s="1"/>
  <c r="P379" i="8"/>
  <c r="N379" i="8" s="1"/>
  <c r="F389" i="10" s="1"/>
  <c r="O379" i="8"/>
  <c r="M389" i="10" s="1"/>
  <c r="Q379" i="8"/>
  <c r="P354" i="8"/>
  <c r="N354" i="8" s="1"/>
  <c r="F364" i="10" s="1"/>
  <c r="Q354" i="8"/>
  <c r="O354" i="8"/>
  <c r="M364" i="10" s="1"/>
  <c r="P296" i="8"/>
  <c r="N296" i="8" s="1"/>
  <c r="F306" i="10" s="1"/>
  <c r="Q296" i="8"/>
  <c r="O296" i="8"/>
  <c r="M306" i="10" s="1"/>
  <c r="O325" i="8"/>
  <c r="M335" i="10" s="1"/>
  <c r="C56" i="10"/>
  <c r="Q325" i="8"/>
  <c r="P325" i="8"/>
  <c r="N325" i="8" s="1"/>
  <c r="F335" i="10" s="1"/>
  <c r="P360" i="8"/>
  <c r="N360" i="8" s="1"/>
  <c r="F370" i="10" s="1"/>
  <c r="Q360" i="8"/>
  <c r="O360" i="8"/>
  <c r="M370" i="10" s="1"/>
  <c r="P292" i="8"/>
  <c r="N292" i="8" s="1"/>
  <c r="F302" i="10" s="1"/>
  <c r="Q292" i="8"/>
  <c r="O292" i="8"/>
  <c r="M302" i="10" s="1"/>
  <c r="Q251" i="8"/>
  <c r="O251" i="8"/>
  <c r="M261" i="10" s="1"/>
  <c r="P251" i="8"/>
  <c r="N251" i="8" s="1"/>
  <c r="F261" i="10" s="1"/>
  <c r="C41" i="10"/>
  <c r="Q175" i="8"/>
  <c r="O175" i="8"/>
  <c r="M185" i="10" s="1"/>
  <c r="P175" i="8"/>
  <c r="N175" i="8" s="1"/>
  <c r="F185" i="10" s="1"/>
  <c r="Q254" i="8"/>
  <c r="O254" i="8"/>
  <c r="M264" i="10" s="1"/>
  <c r="P254" i="8"/>
  <c r="N254" i="8" s="1"/>
  <c r="F264" i="10" s="1"/>
  <c r="P289" i="8"/>
  <c r="N289" i="8" s="1"/>
  <c r="F299" i="10" s="1"/>
  <c r="Q289" i="8"/>
  <c r="O289" i="8"/>
  <c r="M299" i="10" s="1"/>
  <c r="P225" i="8"/>
  <c r="N225" i="8" s="1"/>
  <c r="F235" i="10" s="1"/>
  <c r="Q225" i="8"/>
  <c r="C46" i="10"/>
  <c r="O225" i="8"/>
  <c r="M235" i="10" s="1"/>
  <c r="P186" i="8"/>
  <c r="N186" i="8" s="1"/>
  <c r="F196" i="10" s="1"/>
  <c r="Q186" i="8"/>
  <c r="O186" i="8"/>
  <c r="M196" i="10" s="1"/>
  <c r="Q80" i="8"/>
  <c r="O80" i="8"/>
  <c r="M90" i="10" s="1"/>
  <c r="P80" i="8"/>
  <c r="N80" i="8" s="1"/>
  <c r="F90" i="10" s="1"/>
  <c r="Q145" i="8"/>
  <c r="C38" i="10"/>
  <c r="O145" i="8"/>
  <c r="M155" i="10" s="1"/>
  <c r="P145" i="8"/>
  <c r="N145" i="8" s="1"/>
  <c r="F155" i="10" s="1"/>
  <c r="P216" i="8"/>
  <c r="N216" i="8" s="1"/>
  <c r="F226" i="10" s="1"/>
  <c r="Q216" i="8"/>
  <c r="O216" i="8"/>
  <c r="M226" i="10" s="1"/>
  <c r="P152" i="8"/>
  <c r="N152" i="8" s="1"/>
  <c r="F162" i="10" s="1"/>
  <c r="Q152" i="8"/>
  <c r="O152" i="8"/>
  <c r="M162" i="10" s="1"/>
  <c r="P95" i="8"/>
  <c r="N95" i="8" s="1"/>
  <c r="F105" i="10" s="1"/>
  <c r="C33" i="10"/>
  <c r="Q95" i="8"/>
  <c r="O95" i="8"/>
  <c r="M105" i="10" s="1"/>
  <c r="Q94" i="8"/>
  <c r="O94" i="8"/>
  <c r="M104" i="10" s="1"/>
  <c r="P94" i="8"/>
  <c r="N94" i="8" s="1"/>
  <c r="F104" i="10" s="1"/>
  <c r="P97" i="8"/>
  <c r="N97" i="8" s="1"/>
  <c r="F107" i="10" s="1"/>
  <c r="Q97" i="8"/>
  <c r="O97" i="8"/>
  <c r="M107" i="10" s="1"/>
  <c r="Q38" i="8"/>
  <c r="O38" i="8"/>
  <c r="M48" i="10" s="1"/>
  <c r="P38" i="8"/>
  <c r="N38" i="8" s="1"/>
  <c r="F48" i="10" s="1"/>
  <c r="Q18" i="8"/>
  <c r="O18" i="8"/>
  <c r="M28" i="10" s="1"/>
  <c r="P18" i="8"/>
  <c r="N18" i="8" s="1"/>
  <c r="F28" i="10" s="1"/>
  <c r="P40" i="8"/>
  <c r="N40" i="8" s="1"/>
  <c r="F50" i="10" s="1"/>
  <c r="Q40" i="8"/>
  <c r="O40" i="8"/>
  <c r="M50" i="10" s="1"/>
  <c r="Q422" i="8"/>
  <c r="O422" i="8"/>
  <c r="M432" i="10" s="1"/>
  <c r="P422" i="8"/>
  <c r="N422" i="8" s="1"/>
  <c r="F432" i="10" s="1"/>
  <c r="Q448" i="8"/>
  <c r="O448" i="8"/>
  <c r="M458" i="10" s="1"/>
  <c r="P448" i="8"/>
  <c r="N448" i="8" s="1"/>
  <c r="F458" i="10" s="1"/>
  <c r="P284" i="8"/>
  <c r="N284" i="8" s="1"/>
  <c r="F294" i="10" s="1"/>
  <c r="Q284" i="8"/>
  <c r="O284" i="8"/>
  <c r="M294" i="10" s="1"/>
  <c r="Q250" i="8"/>
  <c r="O250" i="8"/>
  <c r="M260" i="10" s="1"/>
  <c r="P250" i="8"/>
  <c r="N250" i="8" s="1"/>
  <c r="F260" i="10" s="1"/>
  <c r="P212" i="8"/>
  <c r="N212" i="8" s="1"/>
  <c r="F222" i="10" s="1"/>
  <c r="Q212" i="8"/>
  <c r="O212" i="8"/>
  <c r="M222" i="10" s="1"/>
  <c r="Q34" i="8"/>
  <c r="O34" i="8"/>
  <c r="M44" i="10" s="1"/>
  <c r="P34" i="8"/>
  <c r="N34" i="8" s="1"/>
  <c r="F44" i="10" s="1"/>
  <c r="Q394" i="8"/>
  <c r="O394" i="8"/>
  <c r="M404" i="10" s="1"/>
  <c r="P394" i="8"/>
  <c r="N394" i="8" s="1"/>
  <c r="F404" i="10" s="1"/>
  <c r="P501" i="8"/>
  <c r="N501" i="8" s="1"/>
  <c r="F511" i="10" s="1"/>
  <c r="O501" i="8"/>
  <c r="M511" i="10" s="1"/>
  <c r="Q501" i="8"/>
  <c r="P373" i="8"/>
  <c r="N373" i="8" s="1"/>
  <c r="F383" i="10" s="1"/>
  <c r="Q373" i="8"/>
  <c r="O373" i="8"/>
  <c r="M383" i="10" s="1"/>
  <c r="Q412" i="8"/>
  <c r="O412" i="8"/>
  <c r="M422" i="10" s="1"/>
  <c r="P412" i="8"/>
  <c r="N412" i="8" s="1"/>
  <c r="F422" i="10" s="1"/>
  <c r="P451" i="8"/>
  <c r="N451" i="8" s="1"/>
  <c r="F461" i="10" s="1"/>
  <c r="Q451" i="8"/>
  <c r="O451" i="8"/>
  <c r="M461" i="10" s="1"/>
  <c r="P362" i="8"/>
  <c r="N362" i="8" s="1"/>
  <c r="F372" i="10" s="1"/>
  <c r="Q362" i="8"/>
  <c r="O362" i="8"/>
  <c r="M372" i="10" s="1"/>
  <c r="Q333" i="8"/>
  <c r="O333" i="8"/>
  <c r="M343" i="10" s="1"/>
  <c r="P333" i="8"/>
  <c r="N333" i="8" s="1"/>
  <c r="F343" i="10" s="1"/>
  <c r="P304" i="8"/>
  <c r="N304" i="8" s="1"/>
  <c r="F314" i="10" s="1"/>
  <c r="Q304" i="8"/>
  <c r="O304" i="8"/>
  <c r="M314" i="10" s="1"/>
  <c r="Q205" i="8"/>
  <c r="O205" i="8"/>
  <c r="M215" i="10" s="1"/>
  <c r="C44" i="10"/>
  <c r="P205" i="8"/>
  <c r="N205" i="8" s="1"/>
  <c r="F215" i="10" s="1"/>
  <c r="Q297" i="8"/>
  <c r="O297" i="8"/>
  <c r="M307" i="10" s="1"/>
  <c r="P297" i="8"/>
  <c r="N297" i="8" s="1"/>
  <c r="F307" i="10" s="1"/>
  <c r="P194" i="8"/>
  <c r="N194" i="8" s="1"/>
  <c r="F204" i="10" s="1"/>
  <c r="Q194" i="8"/>
  <c r="O194" i="8"/>
  <c r="M204" i="10" s="1"/>
  <c r="Q153" i="8"/>
  <c r="O153" i="8"/>
  <c r="M163" i="10" s="1"/>
  <c r="P153" i="8"/>
  <c r="N153" i="8" s="1"/>
  <c r="F163" i="10" s="1"/>
  <c r="P160" i="8"/>
  <c r="N160" i="8" s="1"/>
  <c r="F170" i="10" s="1"/>
  <c r="Q160" i="8"/>
  <c r="O160" i="8"/>
  <c r="M170" i="10" s="1"/>
  <c r="Q102" i="8"/>
  <c r="O102" i="8"/>
  <c r="M112" i="10" s="1"/>
  <c r="P102" i="8"/>
  <c r="N102" i="8" s="1"/>
  <c r="F112" i="10" s="1"/>
  <c r="Q49" i="8"/>
  <c r="O49" i="8"/>
  <c r="M59" i="10" s="1"/>
  <c r="P49" i="8"/>
  <c r="N49" i="8" s="1"/>
  <c r="F59" i="10" s="1"/>
  <c r="O48" i="8"/>
  <c r="M58" i="10" s="1"/>
  <c r="Q48" i="8"/>
  <c r="P48" i="8"/>
  <c r="N48" i="8" s="1"/>
  <c r="F58" i="10" s="1"/>
  <c r="Q474" i="8"/>
  <c r="O474" i="8"/>
  <c r="M484" i="10" s="1"/>
  <c r="P474" i="8"/>
  <c r="N474" i="8" s="1"/>
  <c r="F484" i="10" s="1"/>
  <c r="O384" i="8"/>
  <c r="M394" i="10" s="1"/>
  <c r="Q384" i="8"/>
  <c r="P384" i="8"/>
  <c r="N384" i="8" s="1"/>
  <c r="F394" i="10" s="1"/>
  <c r="Q305" i="8"/>
  <c r="C54" i="10"/>
  <c r="O305" i="8"/>
  <c r="M315" i="10" s="1"/>
  <c r="P305" i="8"/>
  <c r="N305" i="8" s="1"/>
  <c r="F315" i="10" s="1"/>
  <c r="P285" i="8"/>
  <c r="N285" i="8" s="1"/>
  <c r="F295" i="10" s="1"/>
  <c r="Q285" i="8"/>
  <c r="O285" i="8"/>
  <c r="M295" i="10" s="1"/>
  <c r="C52" i="10"/>
  <c r="P148" i="8"/>
  <c r="N148" i="8" s="1"/>
  <c r="F158" i="10" s="1"/>
  <c r="Q148" i="8"/>
  <c r="O148" i="8"/>
  <c r="M158" i="10" s="1"/>
  <c r="Q57" i="8"/>
  <c r="O57" i="8"/>
  <c r="M67" i="10" s="1"/>
  <c r="P57" i="8"/>
  <c r="N57" i="8" s="1"/>
  <c r="F67" i="10" s="1"/>
  <c r="Q442" i="8"/>
  <c r="O442" i="8"/>
  <c r="M452" i="10" s="1"/>
  <c r="P442" i="8"/>
  <c r="N442" i="8" s="1"/>
  <c r="F452" i="10" s="1"/>
  <c r="P449" i="8"/>
  <c r="N449" i="8" s="1"/>
  <c r="F459" i="10" s="1"/>
  <c r="O449" i="8"/>
  <c r="M459" i="10" s="1"/>
  <c r="Q449" i="8"/>
  <c r="P385" i="8"/>
  <c r="N385" i="8" s="1"/>
  <c r="F395" i="10" s="1"/>
  <c r="Q385" i="8"/>
  <c r="C62" i="10"/>
  <c r="O385" i="8"/>
  <c r="M395" i="10" s="1"/>
  <c r="Q424" i="8"/>
  <c r="O424" i="8"/>
  <c r="M434" i="10" s="1"/>
  <c r="P424" i="8"/>
  <c r="N424" i="8" s="1"/>
  <c r="F434" i="10" s="1"/>
  <c r="P463" i="8"/>
  <c r="N463" i="8" s="1"/>
  <c r="F473" i="10" s="1"/>
  <c r="Q463" i="8"/>
  <c r="O463" i="8"/>
  <c r="M473" i="10" s="1"/>
  <c r="P248" i="8"/>
  <c r="N248" i="8" s="1"/>
  <c r="F258" i="10" s="1"/>
  <c r="Q248" i="8"/>
  <c r="O248" i="8"/>
  <c r="M258" i="10" s="1"/>
  <c r="C58" i="10"/>
  <c r="O345" i="8"/>
  <c r="M355" i="10" s="1"/>
  <c r="Q345" i="8"/>
  <c r="P345" i="8"/>
  <c r="N345" i="8" s="1"/>
  <c r="F355" i="10" s="1"/>
  <c r="P316" i="8"/>
  <c r="N316" i="8" s="1"/>
  <c r="F326" i="10" s="1"/>
  <c r="Q316" i="8"/>
  <c r="O316" i="8"/>
  <c r="M326" i="10" s="1"/>
  <c r="Q271" i="8"/>
  <c r="O271" i="8"/>
  <c r="M281" i="10" s="1"/>
  <c r="P271" i="8"/>
  <c r="N271" i="8" s="1"/>
  <c r="F281" i="10" s="1"/>
  <c r="Q274" i="8"/>
  <c r="O274" i="8"/>
  <c r="M284" i="10" s="1"/>
  <c r="P274" i="8"/>
  <c r="N274" i="8" s="1"/>
  <c r="F284" i="10" s="1"/>
  <c r="P245" i="8"/>
  <c r="N245" i="8" s="1"/>
  <c r="F255" i="10" s="1"/>
  <c r="O245" i="8"/>
  <c r="M255" i="10" s="1"/>
  <c r="C48" i="10"/>
  <c r="Q245" i="8"/>
  <c r="P142" i="8"/>
  <c r="N142" i="8" s="1"/>
  <c r="F152" i="10" s="1"/>
  <c r="Q142" i="8"/>
  <c r="O142" i="8"/>
  <c r="M152" i="10" s="1"/>
  <c r="Q118" i="8"/>
  <c r="O118" i="8"/>
  <c r="M128" i="10" s="1"/>
  <c r="P118" i="8"/>
  <c r="N118" i="8" s="1"/>
  <c r="F128" i="10" s="1"/>
  <c r="P115" i="8"/>
  <c r="N115" i="8" s="1"/>
  <c r="F125" i="10" s="1"/>
  <c r="Q115" i="8"/>
  <c r="C35" i="10"/>
  <c r="O115" i="8"/>
  <c r="M125" i="10" s="1"/>
  <c r="P117" i="8"/>
  <c r="N117" i="8" s="1"/>
  <c r="F127" i="10" s="1"/>
  <c r="Q117" i="8"/>
  <c r="O117" i="8"/>
  <c r="M127" i="10" s="1"/>
  <c r="Q45" i="8"/>
  <c r="O45" i="8"/>
  <c r="M55" i="10" s="1"/>
  <c r="C28" i="10"/>
  <c r="P45" i="8"/>
  <c r="N45" i="8" s="1"/>
  <c r="F55" i="10" s="1"/>
  <c r="Q512" i="8"/>
  <c r="O512" i="8"/>
  <c r="M522" i="10" s="1"/>
  <c r="P512" i="8"/>
  <c r="N512" i="8" s="1"/>
  <c r="F522" i="10" s="1"/>
  <c r="P318" i="8"/>
  <c r="N318" i="8" s="1"/>
  <c r="F328" i="10" s="1"/>
  <c r="Q318" i="8"/>
  <c r="O318" i="8"/>
  <c r="M328" i="10" s="1"/>
  <c r="Q266" i="8"/>
  <c r="O266" i="8"/>
  <c r="M276" i="10" s="1"/>
  <c r="P266" i="8"/>
  <c r="N266" i="8" s="1"/>
  <c r="F276" i="10" s="1"/>
  <c r="Q114" i="8"/>
  <c r="O114" i="8"/>
  <c r="M124" i="10" s="1"/>
  <c r="P114" i="8"/>
  <c r="N114" i="8" s="1"/>
  <c r="F124" i="10" s="1"/>
  <c r="Q466" i="8"/>
  <c r="O466" i="8"/>
  <c r="M476" i="10" s="1"/>
  <c r="P466" i="8"/>
  <c r="N466" i="8" s="1"/>
  <c r="F476" i="10" s="1"/>
  <c r="P477" i="8"/>
  <c r="N477" i="8" s="1"/>
  <c r="F487" i="10" s="1"/>
  <c r="O477" i="8"/>
  <c r="M487" i="10" s="1"/>
  <c r="Q477" i="8"/>
  <c r="P413" i="8"/>
  <c r="N413" i="8" s="1"/>
  <c r="F423" i="10" s="1"/>
  <c r="Q413" i="8"/>
  <c r="O413" i="8"/>
  <c r="M423" i="10" s="1"/>
  <c r="Q452" i="8"/>
  <c r="O452" i="8"/>
  <c r="M462" i="10" s="1"/>
  <c r="P452" i="8"/>
  <c r="N452" i="8" s="1"/>
  <c r="F462" i="10" s="1"/>
  <c r="P491" i="8"/>
  <c r="N491" i="8" s="1"/>
  <c r="F501" i="10" s="1"/>
  <c r="Q491" i="8"/>
  <c r="O491" i="8"/>
  <c r="M501" i="10" s="1"/>
  <c r="Q367" i="8"/>
  <c r="O367" i="8"/>
  <c r="M377" i="10" s="1"/>
  <c r="P367" i="8"/>
  <c r="N367" i="8" s="1"/>
  <c r="F377" i="10" s="1"/>
  <c r="P236" i="8"/>
  <c r="N236" i="8" s="1"/>
  <c r="F246" i="10" s="1"/>
  <c r="Q236" i="8"/>
  <c r="O236" i="8"/>
  <c r="M246" i="10" s="1"/>
  <c r="P344" i="8"/>
  <c r="N344" i="8" s="1"/>
  <c r="F354" i="10" s="1"/>
  <c r="Q344" i="8"/>
  <c r="O344" i="8"/>
  <c r="M354" i="10" s="1"/>
  <c r="O235" i="8"/>
  <c r="M245" i="10" s="1"/>
  <c r="Q235" i="8"/>
  <c r="C47" i="10"/>
  <c r="P235" i="8"/>
  <c r="N235" i="8" s="1"/>
  <c r="F245" i="10" s="1"/>
  <c r="Q238" i="8"/>
  <c r="O238" i="8"/>
  <c r="M248" i="10" s="1"/>
  <c r="P238" i="8"/>
  <c r="N238" i="8" s="1"/>
  <c r="F248" i="10" s="1"/>
  <c r="Q183" i="8"/>
  <c r="O183" i="8"/>
  <c r="M193" i="10" s="1"/>
  <c r="P183" i="8"/>
  <c r="N183" i="8" s="1"/>
  <c r="F193" i="10" s="1"/>
  <c r="Q193" i="8"/>
  <c r="O193" i="8"/>
  <c r="M203" i="10" s="1"/>
  <c r="P193" i="8"/>
  <c r="N193" i="8" s="1"/>
  <c r="F203" i="10" s="1"/>
  <c r="P200" i="8"/>
  <c r="N200" i="8" s="1"/>
  <c r="F210" i="10" s="1"/>
  <c r="Q200" i="8"/>
  <c r="O200" i="8"/>
  <c r="M210" i="10" s="1"/>
  <c r="P79" i="8"/>
  <c r="N79" i="8" s="1"/>
  <c r="F89" i="10" s="1"/>
  <c r="Q79" i="8"/>
  <c r="O79" i="8"/>
  <c r="M89" i="10" s="1"/>
  <c r="P81" i="8"/>
  <c r="N81" i="8" s="1"/>
  <c r="F91" i="10" s="1"/>
  <c r="Q81" i="8"/>
  <c r="O81" i="8"/>
  <c r="M91" i="10" s="1"/>
  <c r="P60" i="8"/>
  <c r="N60" i="8" s="1"/>
  <c r="F70" i="10" s="1"/>
  <c r="Q60" i="8"/>
  <c r="O60" i="8"/>
  <c r="M70" i="10" s="1"/>
  <c r="P24" i="8"/>
  <c r="N24" i="8" s="1"/>
  <c r="F34" i="10" s="1"/>
  <c r="Q24" i="8"/>
  <c r="O24" i="8"/>
  <c r="M34" i="10" s="1"/>
  <c r="Q406" i="8"/>
  <c r="O406" i="8"/>
  <c r="M416" i="10" s="1"/>
  <c r="P406" i="8"/>
  <c r="N406" i="8" s="1"/>
  <c r="F416" i="10" s="1"/>
  <c r="Q400" i="8"/>
  <c r="O400" i="8"/>
  <c r="M410" i="10" s="1"/>
  <c r="P400" i="8"/>
  <c r="N400" i="8" s="1"/>
  <c r="F410" i="10" s="1"/>
  <c r="Q337" i="8"/>
  <c r="O337" i="8"/>
  <c r="M347" i="10" s="1"/>
  <c r="P337" i="8"/>
  <c r="N337" i="8" s="1"/>
  <c r="F347" i="10" s="1"/>
  <c r="Q147" i="8"/>
  <c r="O147" i="8"/>
  <c r="M157" i="10" s="1"/>
  <c r="P147" i="8"/>
  <c r="N147" i="8" s="1"/>
  <c r="F157" i="10" s="1"/>
  <c r="P134" i="8"/>
  <c r="N134" i="8" s="1"/>
  <c r="F144" i="10" s="1"/>
  <c r="Q134" i="8"/>
  <c r="O134" i="8"/>
  <c r="M144" i="10" s="1"/>
  <c r="P93" i="8"/>
  <c r="N93" i="8" s="1"/>
  <c r="F103" i="10" s="1"/>
  <c r="Q93" i="8"/>
  <c r="O93" i="8"/>
  <c r="M103" i="10" s="1"/>
  <c r="Q374" i="8"/>
  <c r="O374" i="8"/>
  <c r="M384" i="10" s="1"/>
  <c r="P374" i="8"/>
  <c r="N374" i="8" s="1"/>
  <c r="F384" i="10" s="1"/>
  <c r="P485" i="8"/>
  <c r="N485" i="8" s="1"/>
  <c r="F495" i="10" s="1"/>
  <c r="O485" i="8"/>
  <c r="M495" i="10" s="1"/>
  <c r="C72" i="10"/>
  <c r="Q485" i="8"/>
  <c r="Q510" i="8"/>
  <c r="O510" i="8"/>
  <c r="M520" i="10" s="1"/>
  <c r="P510" i="8"/>
  <c r="N510" i="8" s="1"/>
  <c r="F520" i="10" s="1"/>
  <c r="Q327" i="8"/>
  <c r="O327" i="8"/>
  <c r="M337" i="10" s="1"/>
  <c r="P327" i="8"/>
  <c r="N327" i="8" s="1"/>
  <c r="F337" i="10" s="1"/>
  <c r="Q347" i="8"/>
  <c r="O347" i="8"/>
  <c r="M357" i="10" s="1"/>
  <c r="P347" i="8"/>
  <c r="N347" i="8" s="1"/>
  <c r="F357" i="10" s="1"/>
  <c r="Q303" i="8"/>
  <c r="O303" i="8"/>
  <c r="M313" i="10" s="1"/>
  <c r="P303" i="8"/>
  <c r="N303" i="8" s="1"/>
  <c r="F313" i="10" s="1"/>
  <c r="P240" i="8"/>
  <c r="N240" i="8" s="1"/>
  <c r="F250" i="10" s="1"/>
  <c r="Q240" i="8"/>
  <c r="O240" i="8"/>
  <c r="M250" i="10" s="1"/>
  <c r="Q215" i="8"/>
  <c r="C45" i="10"/>
  <c r="O215" i="8"/>
  <c r="M225" i="10" s="1"/>
  <c r="P215" i="8"/>
  <c r="N215" i="8" s="1"/>
  <c r="F225" i="10" s="1"/>
  <c r="P253" i="8"/>
  <c r="N253" i="8" s="1"/>
  <c r="F263" i="10" s="1"/>
  <c r="Q253" i="8"/>
  <c r="O253" i="8"/>
  <c r="M263" i="10" s="1"/>
  <c r="Q173" i="8"/>
  <c r="O173" i="8"/>
  <c r="M183" i="10" s="1"/>
  <c r="P173" i="8"/>
  <c r="N173" i="8" s="1"/>
  <c r="F183" i="10" s="1"/>
  <c r="Q104" i="8"/>
  <c r="O104" i="8"/>
  <c r="M114" i="10" s="1"/>
  <c r="P104" i="8"/>
  <c r="N104" i="8" s="1"/>
  <c r="F114" i="10" s="1"/>
  <c r="Q54" i="8"/>
  <c r="O54" i="8"/>
  <c r="M64" i="10" s="1"/>
  <c r="P54" i="8"/>
  <c r="N54" i="8" s="1"/>
  <c r="F64" i="10" s="1"/>
  <c r="P52" i="8"/>
  <c r="N52" i="8" s="1"/>
  <c r="F62" i="10" s="1"/>
  <c r="Q52" i="8"/>
  <c r="O52" i="8"/>
  <c r="M62" i="10" s="1"/>
  <c r="Q390" i="8"/>
  <c r="O390" i="8"/>
  <c r="M400" i="10" s="1"/>
  <c r="P390" i="8"/>
  <c r="N390" i="8" s="1"/>
  <c r="F400" i="10" s="1"/>
  <c r="Q402" i="8"/>
  <c r="O402" i="8"/>
  <c r="M412" i="10" s="1"/>
  <c r="P402" i="8"/>
  <c r="N402" i="8" s="1"/>
  <c r="F412" i="10" s="1"/>
  <c r="Q430" i="8"/>
  <c r="O430" i="8"/>
  <c r="M440" i="10" s="1"/>
  <c r="P430" i="8"/>
  <c r="N430" i="8" s="1"/>
  <c r="F440" i="10" s="1"/>
  <c r="P469" i="8"/>
  <c r="N469" i="8" s="1"/>
  <c r="F479" i="10" s="1"/>
  <c r="Q469" i="8"/>
  <c r="O469" i="8"/>
  <c r="M479" i="10" s="1"/>
  <c r="P405" i="8"/>
  <c r="N405" i="8" s="1"/>
  <c r="F415" i="10" s="1"/>
  <c r="O405" i="8"/>
  <c r="M415" i="10" s="1"/>
  <c r="C64" i="10"/>
  <c r="Q405" i="8"/>
  <c r="Q508" i="8"/>
  <c r="O508" i="8"/>
  <c r="M518" i="10" s="1"/>
  <c r="P508" i="8"/>
  <c r="N508" i="8" s="1"/>
  <c r="F518" i="10" s="1"/>
  <c r="Q444" i="8"/>
  <c r="O444" i="8"/>
  <c r="M454" i="10" s="1"/>
  <c r="P444" i="8"/>
  <c r="N444" i="8" s="1"/>
  <c r="F454" i="10" s="1"/>
  <c r="Q380" i="8"/>
  <c r="O380" i="8"/>
  <c r="M390" i="10" s="1"/>
  <c r="P380" i="8"/>
  <c r="N380" i="8" s="1"/>
  <c r="F390" i="10" s="1"/>
  <c r="P483" i="8"/>
  <c r="N483" i="8" s="1"/>
  <c r="F493" i="10" s="1"/>
  <c r="Q483" i="8"/>
  <c r="O483" i="8"/>
  <c r="M493" i="10" s="1"/>
  <c r="P419" i="8"/>
  <c r="N419" i="8" s="1"/>
  <c r="F429" i="10" s="1"/>
  <c r="Q419" i="8"/>
  <c r="O419" i="8"/>
  <c r="M429" i="10" s="1"/>
  <c r="Q351" i="8"/>
  <c r="O351" i="8"/>
  <c r="M361" i="10" s="1"/>
  <c r="P351" i="8"/>
  <c r="N351" i="8" s="1"/>
  <c r="F361" i="10" s="1"/>
  <c r="P330" i="8"/>
  <c r="N330" i="8" s="1"/>
  <c r="F340" i="10" s="1"/>
  <c r="Q330" i="8"/>
  <c r="O330" i="8"/>
  <c r="M340" i="10" s="1"/>
  <c r="Q187" i="8"/>
  <c r="O187" i="8"/>
  <c r="M197" i="10" s="1"/>
  <c r="P187" i="8"/>
  <c r="N187" i="8" s="1"/>
  <c r="F197" i="10" s="1"/>
  <c r="P288" i="8"/>
  <c r="N288" i="8" s="1"/>
  <c r="F298" i="10" s="1"/>
  <c r="Q288" i="8"/>
  <c r="O288" i="8"/>
  <c r="M298" i="10" s="1"/>
  <c r="P336" i="8"/>
  <c r="N336" i="8" s="1"/>
  <c r="F346" i="10" s="1"/>
  <c r="Q336" i="8"/>
  <c r="O336" i="8"/>
  <c r="M346" i="10" s="1"/>
  <c r="Q291" i="8"/>
  <c r="O291" i="8"/>
  <c r="M301" i="10" s="1"/>
  <c r="P291" i="8"/>
  <c r="N291" i="8" s="1"/>
  <c r="F301" i="10" s="1"/>
  <c r="Q227" i="8"/>
  <c r="O227" i="8"/>
  <c r="M237" i="10" s="1"/>
  <c r="P227" i="8"/>
  <c r="N227" i="8" s="1"/>
  <c r="F237" i="10" s="1"/>
  <c r="Q294" i="8"/>
  <c r="O294" i="8"/>
  <c r="M304" i="10" s="1"/>
  <c r="P294" i="8"/>
  <c r="N294" i="8" s="1"/>
  <c r="F304" i="10" s="1"/>
  <c r="Q230" i="8"/>
  <c r="O230" i="8"/>
  <c r="M240" i="10" s="1"/>
  <c r="P230" i="8"/>
  <c r="N230" i="8" s="1"/>
  <c r="F240" i="10" s="1"/>
  <c r="P265" i="8"/>
  <c r="N265" i="8" s="1"/>
  <c r="F275" i="10" s="1"/>
  <c r="C50" i="10"/>
  <c r="O265" i="8"/>
  <c r="M275" i="10" s="1"/>
  <c r="Q265" i="8"/>
  <c r="Q151" i="8"/>
  <c r="O151" i="8"/>
  <c r="M161" i="10" s="1"/>
  <c r="P151" i="8"/>
  <c r="N151" i="8" s="1"/>
  <c r="F161" i="10" s="1"/>
  <c r="P162" i="8"/>
  <c r="N162" i="8" s="1"/>
  <c r="F172" i="10" s="1"/>
  <c r="Q162" i="8"/>
  <c r="O162" i="8"/>
  <c r="M172" i="10" s="1"/>
  <c r="C42" i="10"/>
  <c r="O185" i="8"/>
  <c r="M195" i="10" s="1"/>
  <c r="Q185" i="8"/>
  <c r="P185" i="8"/>
  <c r="N185" i="8" s="1"/>
  <c r="F195" i="10" s="1"/>
  <c r="O128" i="8"/>
  <c r="M138" i="10" s="1"/>
  <c r="Q128" i="8"/>
  <c r="P128" i="8"/>
  <c r="N128" i="8" s="1"/>
  <c r="F138" i="10" s="1"/>
  <c r="P192" i="8"/>
  <c r="N192" i="8" s="1"/>
  <c r="F202" i="10" s="1"/>
  <c r="O192" i="8"/>
  <c r="M202" i="10" s="1"/>
  <c r="Q192" i="8"/>
  <c r="Q88" i="8"/>
  <c r="O88" i="8"/>
  <c r="M98" i="10" s="1"/>
  <c r="P88" i="8"/>
  <c r="N88" i="8" s="1"/>
  <c r="F98" i="10" s="1"/>
  <c r="P55" i="8"/>
  <c r="N55" i="8" s="1"/>
  <c r="F65" i="10" s="1"/>
  <c r="Q55" i="8"/>
  <c r="C29" i="10"/>
  <c r="O55" i="8"/>
  <c r="M65" i="10" s="1"/>
  <c r="P59" i="8"/>
  <c r="N59" i="8" s="1"/>
  <c r="F69" i="10" s="1"/>
  <c r="O59" i="8"/>
  <c r="M69" i="10" s="1"/>
  <c r="Q59" i="8"/>
  <c r="P63" i="8"/>
  <c r="N63" i="8" s="1"/>
  <c r="F73" i="10" s="1"/>
  <c r="Q63" i="8"/>
  <c r="O63" i="8"/>
  <c r="M73" i="10" s="1"/>
  <c r="Q69" i="8"/>
  <c r="O69" i="8"/>
  <c r="M79" i="10" s="1"/>
  <c r="P69" i="8"/>
  <c r="N69" i="8" s="1"/>
  <c r="F79" i="10" s="1"/>
  <c r="P51" i="8"/>
  <c r="N51" i="8" s="1"/>
  <c r="F61" i="10" s="1"/>
  <c r="Q51" i="8"/>
  <c r="O51" i="8"/>
  <c r="M61" i="10" s="1"/>
  <c r="P16" i="8"/>
  <c r="N16" i="8" s="1"/>
  <c r="F26" i="10" s="1"/>
  <c r="Q16" i="8"/>
  <c r="O16" i="8"/>
  <c r="M26" i="10" s="1"/>
  <c r="Q382" i="8"/>
  <c r="O382" i="8"/>
  <c r="M392" i="10" s="1"/>
  <c r="P382" i="8"/>
  <c r="N382" i="8" s="1"/>
  <c r="F392" i="10" s="1"/>
  <c r="Q496" i="8"/>
  <c r="O496" i="8"/>
  <c r="M506" i="10" s="1"/>
  <c r="P496" i="8"/>
  <c r="N496" i="8" s="1"/>
  <c r="F506" i="10" s="1"/>
  <c r="P455" i="8"/>
  <c r="N455" i="8" s="1"/>
  <c r="F465" i="10" s="1"/>
  <c r="Q455" i="8"/>
  <c r="C69" i="10"/>
  <c r="O455" i="8"/>
  <c r="M465" i="10" s="1"/>
  <c r="P302" i="8"/>
  <c r="N302" i="8" s="1"/>
  <c r="F312" i="10" s="1"/>
  <c r="Q302" i="8"/>
  <c r="O302" i="8"/>
  <c r="M312" i="10" s="1"/>
  <c r="P308" i="8"/>
  <c r="N308" i="8" s="1"/>
  <c r="F318" i="10" s="1"/>
  <c r="Q308" i="8"/>
  <c r="O308" i="8"/>
  <c r="M318" i="10" s="1"/>
  <c r="Q282" i="8"/>
  <c r="O282" i="8"/>
  <c r="M292" i="10" s="1"/>
  <c r="P282" i="8"/>
  <c r="N282" i="8" s="1"/>
  <c r="F292" i="10" s="1"/>
  <c r="P214" i="8"/>
  <c r="N214" i="8" s="1"/>
  <c r="F224" i="10" s="1"/>
  <c r="Q214" i="8"/>
  <c r="O214" i="8"/>
  <c r="M224" i="10" s="1"/>
  <c r="Q122" i="8"/>
  <c r="O122" i="8"/>
  <c r="M132" i="10" s="1"/>
  <c r="P122" i="8"/>
  <c r="N122" i="8" s="1"/>
  <c r="F132" i="10" s="1"/>
  <c r="P91" i="8"/>
  <c r="N91" i="8" s="1"/>
  <c r="F101" i="10" s="1"/>
  <c r="Q91" i="8"/>
  <c r="O91" i="8"/>
  <c r="M101" i="10" s="1"/>
  <c r="Q70" i="8"/>
  <c r="O70" i="8"/>
  <c r="M80" i="10" s="1"/>
  <c r="P70" i="8"/>
  <c r="N70" i="8" s="1"/>
  <c r="F80" i="10" s="1"/>
  <c r="P35" i="8"/>
  <c r="N35" i="8" s="1"/>
  <c r="F45" i="10" s="1"/>
  <c r="Q35" i="8"/>
  <c r="O35" i="8"/>
  <c r="M45" i="10" s="1"/>
  <c r="C27" i="10"/>
  <c r="Q454" i="8"/>
  <c r="O454" i="8"/>
  <c r="M464" i="10" s="1"/>
  <c r="P454" i="8"/>
  <c r="N454" i="8" s="1"/>
  <c r="F464" i="10" s="1"/>
  <c r="Q498" i="8"/>
  <c r="O498" i="8"/>
  <c r="M508" i="10" s="1"/>
  <c r="P498" i="8"/>
  <c r="N498" i="8" s="1"/>
  <c r="F508" i="10" s="1"/>
  <c r="Q478" i="8"/>
  <c r="O478" i="8"/>
  <c r="M488" i="10" s="1"/>
  <c r="P478" i="8"/>
  <c r="N478" i="8" s="1"/>
  <c r="F488" i="10" s="1"/>
  <c r="P481" i="8"/>
  <c r="N481" i="8" s="1"/>
  <c r="F491" i="10" s="1"/>
  <c r="O481" i="8"/>
  <c r="M491" i="10" s="1"/>
  <c r="Q481" i="8"/>
  <c r="P417" i="8"/>
  <c r="N417" i="8" s="1"/>
  <c r="F427" i="10" s="1"/>
  <c r="O417" i="8"/>
  <c r="M427" i="10" s="1"/>
  <c r="Q417" i="8"/>
  <c r="P280" i="8"/>
  <c r="N280" i="8" s="1"/>
  <c r="F290" i="10" s="1"/>
  <c r="Q280" i="8"/>
  <c r="O280" i="8"/>
  <c r="M290" i="10" s="1"/>
  <c r="Q456" i="8"/>
  <c r="O456" i="8"/>
  <c r="M466" i="10" s="1"/>
  <c r="P456" i="8"/>
  <c r="N456" i="8" s="1"/>
  <c r="F466" i="10" s="1"/>
  <c r="Q392" i="8"/>
  <c r="O392" i="8"/>
  <c r="M402" i="10" s="1"/>
  <c r="P392" i="8"/>
  <c r="N392" i="8" s="1"/>
  <c r="F402" i="10" s="1"/>
  <c r="P495" i="8"/>
  <c r="N495" i="8" s="1"/>
  <c r="F505" i="10" s="1"/>
  <c r="Q495" i="8"/>
  <c r="C73" i="10"/>
  <c r="O495" i="8"/>
  <c r="M505" i="10" s="1"/>
  <c r="P431" i="8"/>
  <c r="N431" i="8" s="1"/>
  <c r="F441" i="10" s="1"/>
  <c r="Q431" i="8"/>
  <c r="O431" i="8"/>
  <c r="M441" i="10" s="1"/>
  <c r="Q369" i="8"/>
  <c r="O369" i="8"/>
  <c r="M379" i="10" s="1"/>
  <c r="P369" i="8"/>
  <c r="N369" i="8" s="1"/>
  <c r="F379" i="10" s="1"/>
  <c r="P342" i="8"/>
  <c r="N342" i="8" s="1"/>
  <c r="F352" i="10" s="1"/>
  <c r="Q342" i="8"/>
  <c r="O342" i="8"/>
  <c r="M352" i="10" s="1"/>
  <c r="P252" i="8"/>
  <c r="N252" i="8" s="1"/>
  <c r="F262" i="10" s="1"/>
  <c r="Q252" i="8"/>
  <c r="O252" i="8"/>
  <c r="M262" i="10" s="1"/>
  <c r="Q313" i="8"/>
  <c r="O313" i="8"/>
  <c r="M323" i="10" s="1"/>
  <c r="P313" i="8"/>
  <c r="N313" i="8" s="1"/>
  <c r="F323" i="10" s="1"/>
  <c r="P348" i="8"/>
  <c r="N348" i="8" s="1"/>
  <c r="F358" i="10" s="1"/>
  <c r="Q348" i="8"/>
  <c r="O348" i="8"/>
  <c r="M358" i="10" s="1"/>
  <c r="P244" i="8"/>
  <c r="N244" i="8" s="1"/>
  <c r="F254" i="10" s="1"/>
  <c r="Q244" i="8"/>
  <c r="O244" i="8"/>
  <c r="M254" i="10" s="1"/>
  <c r="Q239" i="8"/>
  <c r="O239" i="8"/>
  <c r="M249" i="10" s="1"/>
  <c r="P239" i="8"/>
  <c r="N239" i="8" s="1"/>
  <c r="F249" i="10" s="1"/>
  <c r="Q76" i="8"/>
  <c r="O76" i="8"/>
  <c r="M86" i="10" s="1"/>
  <c r="P76" i="8"/>
  <c r="N76" i="8" s="1"/>
  <c r="F86" i="10" s="1"/>
  <c r="Q242" i="8"/>
  <c r="O242" i="8"/>
  <c r="M252" i="10" s="1"/>
  <c r="P242" i="8"/>
  <c r="N242" i="8" s="1"/>
  <c r="F252" i="10" s="1"/>
  <c r="P277" i="8"/>
  <c r="N277" i="8" s="1"/>
  <c r="F287" i="10" s="1"/>
  <c r="O277" i="8"/>
  <c r="M287" i="10" s="1"/>
  <c r="Q277" i="8"/>
  <c r="Q199" i="8"/>
  <c r="O199" i="8"/>
  <c r="M209" i="10" s="1"/>
  <c r="P199" i="8"/>
  <c r="N199" i="8" s="1"/>
  <c r="F209" i="10" s="1"/>
  <c r="P174" i="8"/>
  <c r="N174" i="8" s="1"/>
  <c r="F184" i="10" s="1"/>
  <c r="Q174" i="8"/>
  <c r="O174" i="8"/>
  <c r="M184" i="10" s="1"/>
  <c r="O197" i="8"/>
  <c r="M207" i="10" s="1"/>
  <c r="Q197" i="8"/>
  <c r="P197" i="8"/>
  <c r="N197" i="8" s="1"/>
  <c r="F207" i="10" s="1"/>
  <c r="Q133" i="8"/>
  <c r="O133" i="8"/>
  <c r="M143" i="10" s="1"/>
  <c r="P133" i="8"/>
  <c r="N133" i="8" s="1"/>
  <c r="F143" i="10" s="1"/>
  <c r="P204" i="8"/>
  <c r="N204" i="8" s="1"/>
  <c r="F214" i="10" s="1"/>
  <c r="Q204" i="8"/>
  <c r="O204" i="8"/>
  <c r="M214" i="10" s="1"/>
  <c r="P140" i="8"/>
  <c r="N140" i="8" s="1"/>
  <c r="F150" i="10" s="1"/>
  <c r="Q140" i="8"/>
  <c r="O140" i="8"/>
  <c r="M150" i="10" s="1"/>
  <c r="P83" i="8"/>
  <c r="N83" i="8" s="1"/>
  <c r="F93" i="10" s="1"/>
  <c r="Q83" i="8"/>
  <c r="O83" i="8"/>
  <c r="M93" i="10" s="1"/>
  <c r="Q82" i="8"/>
  <c r="O82" i="8"/>
  <c r="M92" i="10" s="1"/>
  <c r="P82" i="8"/>
  <c r="N82" i="8" s="1"/>
  <c r="F92" i="10" s="1"/>
  <c r="P85" i="8"/>
  <c r="N85" i="8" s="1"/>
  <c r="F95" i="10" s="1"/>
  <c r="O85" i="8"/>
  <c r="M95" i="10" s="1"/>
  <c r="C32" i="10"/>
  <c r="Q85" i="8"/>
  <c r="Q22" i="8"/>
  <c r="O22" i="8"/>
  <c r="M32" i="10" s="1"/>
  <c r="P22" i="8"/>
  <c r="N22" i="8" s="1"/>
  <c r="F32" i="10" s="1"/>
  <c r="P64" i="8"/>
  <c r="N64" i="8" s="1"/>
  <c r="F74" i="10" s="1"/>
  <c r="O64" i="8"/>
  <c r="M74" i="10" s="1"/>
  <c r="Q64" i="8"/>
  <c r="Q28" i="8"/>
  <c r="O28" i="8"/>
  <c r="M38" i="10" s="1"/>
  <c r="P28" i="8"/>
  <c r="N28" i="8" s="1"/>
  <c r="F38" i="10" s="1"/>
  <c r="Q450" i="8"/>
  <c r="O450" i="8"/>
  <c r="M460" i="10" s="1"/>
  <c r="P450" i="8"/>
  <c r="N450" i="8" s="1"/>
  <c r="F460" i="10" s="1"/>
  <c r="P457" i="8"/>
  <c r="N457" i="8" s="1"/>
  <c r="F467" i="10" s="1"/>
  <c r="Q457" i="8"/>
  <c r="O457" i="8"/>
  <c r="M467" i="10" s="1"/>
  <c r="Q416" i="8"/>
  <c r="O416" i="8"/>
  <c r="M426" i="10" s="1"/>
  <c r="P416" i="8"/>
  <c r="N416" i="8" s="1"/>
  <c r="F426" i="10" s="1"/>
  <c r="P391" i="8"/>
  <c r="N391" i="8" s="1"/>
  <c r="F401" i="10" s="1"/>
  <c r="Q391" i="8"/>
  <c r="O391" i="8"/>
  <c r="M401" i="10" s="1"/>
  <c r="Q321" i="8"/>
  <c r="O321" i="8"/>
  <c r="M331" i="10" s="1"/>
  <c r="P321" i="8"/>
  <c r="N321" i="8" s="1"/>
  <c r="F331" i="10" s="1"/>
  <c r="Q231" i="8"/>
  <c r="O231" i="8"/>
  <c r="M241" i="10" s="1"/>
  <c r="P231" i="8"/>
  <c r="N231" i="8" s="1"/>
  <c r="F241" i="10" s="1"/>
  <c r="P269" i="8"/>
  <c r="N269" i="8" s="1"/>
  <c r="F279" i="10" s="1"/>
  <c r="Q269" i="8"/>
  <c r="O269" i="8"/>
  <c r="M279" i="10" s="1"/>
  <c r="Q189" i="8"/>
  <c r="O189" i="8"/>
  <c r="M199" i="10" s="1"/>
  <c r="P189" i="8"/>
  <c r="N189" i="8" s="1"/>
  <c r="F199" i="10" s="1"/>
  <c r="P123" i="8"/>
  <c r="N123" i="8" s="1"/>
  <c r="F133" i="10" s="1"/>
  <c r="O123" i="8"/>
  <c r="M133" i="10" s="1"/>
  <c r="Q123" i="8"/>
  <c r="Q339" i="8"/>
  <c r="O339" i="8"/>
  <c r="M349" i="10" s="1"/>
  <c r="P339" i="8"/>
  <c r="N339" i="8" s="1"/>
  <c r="F349" i="10" s="1"/>
  <c r="Q426" i="8"/>
  <c r="O426" i="8"/>
  <c r="M436" i="10" s="1"/>
  <c r="P426" i="8"/>
  <c r="N426" i="8" s="1"/>
  <c r="F436" i="10" s="1"/>
  <c r="P509" i="8"/>
  <c r="N509" i="8" s="1"/>
  <c r="F519" i="10" s="1"/>
  <c r="Q509" i="8"/>
  <c r="O509" i="8"/>
  <c r="M519" i="10" s="1"/>
  <c r="P445" i="8"/>
  <c r="N445" i="8" s="1"/>
  <c r="F455" i="10" s="1"/>
  <c r="O445" i="8"/>
  <c r="M455" i="10" s="1"/>
  <c r="C68" i="10"/>
  <c r="Q445" i="8"/>
  <c r="P381" i="8"/>
  <c r="N381" i="8" s="1"/>
  <c r="F391" i="10" s="1"/>
  <c r="Q381" i="8"/>
  <c r="O381" i="8"/>
  <c r="M391" i="10" s="1"/>
  <c r="Q484" i="8"/>
  <c r="O484" i="8"/>
  <c r="M494" i="10" s="1"/>
  <c r="P484" i="8"/>
  <c r="N484" i="8" s="1"/>
  <c r="F494" i="10" s="1"/>
  <c r="Q420" i="8"/>
  <c r="O420" i="8"/>
  <c r="M430" i="10" s="1"/>
  <c r="P420" i="8"/>
  <c r="N420" i="8" s="1"/>
  <c r="F430" i="10" s="1"/>
  <c r="P264" i="8"/>
  <c r="N264" i="8" s="1"/>
  <c r="F274" i="10" s="1"/>
  <c r="Q264" i="8"/>
  <c r="O264" i="8"/>
  <c r="M274" i="10" s="1"/>
  <c r="P459" i="8"/>
  <c r="N459" i="8" s="1"/>
  <c r="F469" i="10" s="1"/>
  <c r="Q459" i="8"/>
  <c r="O459" i="8"/>
  <c r="M469" i="10" s="1"/>
  <c r="P395" i="8"/>
  <c r="N395" i="8" s="1"/>
  <c r="F405" i="10" s="1"/>
  <c r="Q395" i="8"/>
  <c r="O395" i="8"/>
  <c r="M405" i="10" s="1"/>
  <c r="C63" i="10"/>
  <c r="P370" i="8"/>
  <c r="N370" i="8" s="1"/>
  <c r="F380" i="10" s="1"/>
  <c r="Q370" i="8"/>
  <c r="O370" i="8"/>
  <c r="M380" i="10" s="1"/>
  <c r="P306" i="8"/>
  <c r="N306" i="8" s="1"/>
  <c r="F316" i="10" s="1"/>
  <c r="Q306" i="8"/>
  <c r="O306" i="8"/>
  <c r="M316" i="10" s="1"/>
  <c r="O341" i="8"/>
  <c r="M351" i="10" s="1"/>
  <c r="Q341" i="8"/>
  <c r="P341" i="8"/>
  <c r="N341" i="8" s="1"/>
  <c r="F351" i="10" s="1"/>
  <c r="Q92" i="8"/>
  <c r="O92" i="8"/>
  <c r="M102" i="10" s="1"/>
  <c r="P92" i="8"/>
  <c r="N92" i="8" s="1"/>
  <c r="F102" i="10" s="1"/>
  <c r="P312" i="8"/>
  <c r="N312" i="8" s="1"/>
  <c r="F322" i="10" s="1"/>
  <c r="Q312" i="8"/>
  <c r="O312" i="8"/>
  <c r="M322" i="10" s="1"/>
  <c r="Q267" i="8"/>
  <c r="O267" i="8"/>
  <c r="M277" i="10" s="1"/>
  <c r="P267" i="8"/>
  <c r="N267" i="8" s="1"/>
  <c r="F277" i="10" s="1"/>
  <c r="Q209" i="8"/>
  <c r="O209" i="8"/>
  <c r="M219" i="10" s="1"/>
  <c r="P209" i="8"/>
  <c r="N209" i="8" s="1"/>
  <c r="F219" i="10" s="1"/>
  <c r="Q270" i="8"/>
  <c r="O270" i="8"/>
  <c r="M280" i="10" s="1"/>
  <c r="P270" i="8"/>
  <c r="N270" i="8" s="1"/>
  <c r="F280" i="10" s="1"/>
  <c r="Q163" i="8"/>
  <c r="O163" i="8"/>
  <c r="M173" i="10" s="1"/>
  <c r="P163" i="8"/>
  <c r="N163" i="8" s="1"/>
  <c r="F173" i="10" s="1"/>
  <c r="P241" i="8"/>
  <c r="N241" i="8" s="1"/>
  <c r="F251" i="10" s="1"/>
  <c r="Q241" i="8"/>
  <c r="O241" i="8"/>
  <c r="M251" i="10" s="1"/>
  <c r="P202" i="8"/>
  <c r="N202" i="8" s="1"/>
  <c r="F212" i="10" s="1"/>
  <c r="Q202" i="8"/>
  <c r="O202" i="8"/>
  <c r="M212" i="10" s="1"/>
  <c r="P138" i="8"/>
  <c r="N138" i="8" s="1"/>
  <c r="F148" i="10" s="1"/>
  <c r="Q138" i="8"/>
  <c r="O138" i="8"/>
  <c r="M148" i="10" s="1"/>
  <c r="Q161" i="8"/>
  <c r="O161" i="8"/>
  <c r="M171" i="10" s="1"/>
  <c r="P161" i="8"/>
  <c r="N161" i="8" s="1"/>
  <c r="F171" i="10" s="1"/>
  <c r="Q116" i="8"/>
  <c r="O116" i="8"/>
  <c r="M126" i="10" s="1"/>
  <c r="P116" i="8"/>
  <c r="N116" i="8" s="1"/>
  <c r="F126" i="10" s="1"/>
  <c r="P168" i="8"/>
  <c r="N168" i="8" s="1"/>
  <c r="F178" i="10" s="1"/>
  <c r="Q168" i="8"/>
  <c r="O168" i="8"/>
  <c r="M178" i="10" s="1"/>
  <c r="P111" i="8"/>
  <c r="N111" i="8" s="1"/>
  <c r="F121" i="10" s="1"/>
  <c r="Q111" i="8"/>
  <c r="O111" i="8"/>
  <c r="M121" i="10" s="1"/>
  <c r="Q110" i="8"/>
  <c r="O110" i="8"/>
  <c r="M120" i="10" s="1"/>
  <c r="P110" i="8"/>
  <c r="N110" i="8" s="1"/>
  <c r="F120" i="10" s="1"/>
  <c r="P113" i="8"/>
  <c r="N113" i="8" s="1"/>
  <c r="F123" i="10" s="1"/>
  <c r="Q113" i="8"/>
  <c r="O113" i="8"/>
  <c r="M123" i="10" s="1"/>
  <c r="Q58" i="8"/>
  <c r="O58" i="8"/>
  <c r="M68" i="10" s="1"/>
  <c r="P58" i="8"/>
  <c r="N58" i="8" s="1"/>
  <c r="F68" i="10" s="1"/>
  <c r="P39" i="8"/>
  <c r="N39" i="8" s="1"/>
  <c r="F49" i="10" s="1"/>
  <c r="Q39" i="8"/>
  <c r="O39" i="8"/>
  <c r="M49" i="10" s="1"/>
  <c r="P19" i="8"/>
  <c r="N19" i="8" s="1"/>
  <c r="F29" i="10" s="1"/>
  <c r="Q19" i="8"/>
  <c r="O19" i="8"/>
  <c r="M29" i="10" s="1"/>
  <c r="C72" i="9"/>
  <c r="Q3" i="8" l="1"/>
  <c r="I16" i="10" s="1"/>
  <c r="P3" i="8"/>
  <c r="I14" i="10" s="1"/>
</calcChain>
</file>

<file path=xl/sharedStrings.xml><?xml version="1.0" encoding="utf-8"?>
<sst xmlns="http://schemas.openxmlformats.org/spreadsheetml/2006/main" count="418" uniqueCount="369">
  <si>
    <t>h1</t>
    <phoneticPr fontId="1"/>
  </si>
  <si>
    <t>S1</t>
    <phoneticPr fontId="1"/>
  </si>
  <si>
    <t>S2</t>
    <phoneticPr fontId="1"/>
  </si>
  <si>
    <t>X3</t>
    <phoneticPr fontId="1"/>
  </si>
  <si>
    <t>(y/tanθu)+L</t>
    <phoneticPr fontId="1"/>
  </si>
  <si>
    <t>tan(90-θu)</t>
    <phoneticPr fontId="1"/>
  </si>
  <si>
    <t>X3^2</t>
    <phoneticPr fontId="1"/>
  </si>
  <si>
    <t>(X3^2+2S1*tan(90-θu))^0.5</t>
    <phoneticPr fontId="1"/>
  </si>
  <si>
    <t>2S1*tan(90-θu)</t>
    <phoneticPr fontId="1"/>
  </si>
  <si>
    <t>待受け式よう壁の容量を超える土砂の到達高さ(h1)</t>
    <rPh sb="0" eb="1">
      <t>マ</t>
    </rPh>
    <rPh sb="1" eb="2">
      <t>ウ</t>
    </rPh>
    <rPh sb="3" eb="4">
      <t>シキ</t>
    </rPh>
    <rPh sb="6" eb="7">
      <t>ヘキ</t>
    </rPh>
    <rPh sb="8" eb="10">
      <t>ヨウリョウ</t>
    </rPh>
    <rPh sb="11" eb="12">
      <t>コ</t>
    </rPh>
    <rPh sb="14" eb="16">
      <t>ドシャ</t>
    </rPh>
    <rPh sb="17" eb="19">
      <t>トウタツ</t>
    </rPh>
    <rPh sb="19" eb="20">
      <t>タカ</t>
    </rPh>
    <phoneticPr fontId="1"/>
  </si>
  <si>
    <t>-X3+(X3^2+2S1*tan(90-θu))^0.5</t>
    <phoneticPr fontId="1"/>
  </si>
  <si>
    <t>(-X3+(X3^2+2S1*tan(90-θu))^0.5)/tan(90-θu)</t>
    <phoneticPr fontId="1"/>
  </si>
  <si>
    <t>項目</t>
    <rPh sb="0" eb="2">
      <t>コウモク</t>
    </rPh>
    <phoneticPr fontId="1"/>
  </si>
  <si>
    <t>計算式</t>
    <rPh sb="0" eb="2">
      <t>ケイサン</t>
    </rPh>
    <rPh sb="2" eb="3">
      <t>シキ</t>
    </rPh>
    <phoneticPr fontId="1"/>
  </si>
  <si>
    <t>計算結果</t>
    <rPh sb="0" eb="2">
      <t>ケイサン</t>
    </rPh>
    <rPh sb="2" eb="4">
      <t>ケッカ</t>
    </rPh>
    <phoneticPr fontId="1"/>
  </si>
  <si>
    <t>備考</t>
    <rPh sb="0" eb="2">
      <t>ビコウ</t>
    </rPh>
    <phoneticPr fontId="1"/>
  </si>
  <si>
    <t>S-S2</t>
    <phoneticPr fontId="1"/>
  </si>
  <si>
    <t>(y(y/tanθu)/2)+y・X2</t>
    <phoneticPr fontId="1"/>
  </si>
  <si>
    <t>　　y(y/tanθu)/2</t>
    <phoneticPr fontId="1"/>
  </si>
  <si>
    <t>　　y*X2</t>
    <phoneticPr fontId="1"/>
  </si>
  <si>
    <t>急傾斜地の崩壊に伴う土石等の堆積高さ（ｈ）</t>
    <rPh sb="0" eb="1">
      <t>キュウ</t>
    </rPh>
    <rPh sb="1" eb="3">
      <t>ケイシャ</t>
    </rPh>
    <rPh sb="3" eb="4">
      <t>チ</t>
    </rPh>
    <rPh sb="5" eb="7">
      <t>ホウカイ</t>
    </rPh>
    <rPh sb="8" eb="9">
      <t>トモナ</t>
    </rPh>
    <rPh sb="10" eb="12">
      <t>ドセキ</t>
    </rPh>
    <rPh sb="12" eb="13">
      <t>トウ</t>
    </rPh>
    <rPh sb="14" eb="16">
      <t>タイセキ</t>
    </rPh>
    <rPh sb="16" eb="17">
      <t>タカ</t>
    </rPh>
    <phoneticPr fontId="1"/>
  </si>
  <si>
    <t>((h1(d-h1))/tanθ+((W*h1)/2))/W</t>
    <phoneticPr fontId="1"/>
  </si>
  <si>
    <t>d</t>
    <phoneticPr fontId="1"/>
  </si>
  <si>
    <t>　　d-h1</t>
    <phoneticPr fontId="1"/>
  </si>
  <si>
    <t>　　h1(d-h1)</t>
    <phoneticPr fontId="1"/>
  </si>
  <si>
    <t>　　(W*h1)/2</t>
    <phoneticPr fontId="1"/>
  </si>
  <si>
    <t>　　(h1(d-h1))/tanθ+((W*h1)/2)</t>
    <phoneticPr fontId="1"/>
  </si>
  <si>
    <t>　　(h1(d-h1))/tanθ</t>
    <phoneticPr fontId="1"/>
  </si>
  <si>
    <t>W/2・tanθ</t>
    <phoneticPr fontId="1"/>
  </si>
  <si>
    <t>堆積による力（Fsa)</t>
    <rPh sb="0" eb="2">
      <t>タイセキ</t>
    </rPh>
    <rPh sb="5" eb="6">
      <t>チカラ</t>
    </rPh>
    <phoneticPr fontId="1"/>
  </si>
  <si>
    <t>Fsa</t>
    <phoneticPr fontId="1"/>
  </si>
  <si>
    <t>cos^2(φ)</t>
    <phoneticPr fontId="1"/>
  </si>
  <si>
    <t>γhcos^2(φ)</t>
    <phoneticPr fontId="1"/>
  </si>
  <si>
    <t>sin(φ+δ)</t>
    <phoneticPr fontId="1"/>
  </si>
  <si>
    <t>route(sin(φ+δ)sinφ/cosδ)</t>
    <phoneticPr fontId="1"/>
  </si>
  <si>
    <t>(1+route(sin(φ+δ)sinφ/cosδ))^2</t>
    <phoneticPr fontId="1"/>
  </si>
  <si>
    <t>(γhcos^2(φ))/(cosδ(1+route(sin(φ+δ)sinφ/cosδ))^2）</t>
    <phoneticPr fontId="1"/>
  </si>
  <si>
    <t>cosδ(1+route(sin(φ+δ)sinφ/cosδ))^2</t>
    <phoneticPr fontId="1"/>
  </si>
  <si>
    <t>(sin(φ+δ)sinφ/cosδ)</t>
    <phoneticPr fontId="1"/>
  </si>
  <si>
    <t>1+route(sin(φ+δ)sinφ/cosδ)</t>
    <phoneticPr fontId="1"/>
  </si>
  <si>
    <t>堆積の力に対する通常の建築物の耐力（W1)</t>
    <rPh sb="0" eb="2">
      <t>タイセキ</t>
    </rPh>
    <rPh sb="3" eb="4">
      <t>チカラ</t>
    </rPh>
    <rPh sb="5" eb="6">
      <t>タイ</t>
    </rPh>
    <rPh sb="8" eb="10">
      <t>ツウジョウ</t>
    </rPh>
    <rPh sb="11" eb="13">
      <t>ケンチク</t>
    </rPh>
    <rPh sb="13" eb="14">
      <t>ブツ</t>
    </rPh>
    <rPh sb="15" eb="17">
      <t>タイリョク</t>
    </rPh>
    <phoneticPr fontId="1"/>
  </si>
  <si>
    <t>W1</t>
    <phoneticPr fontId="1"/>
  </si>
  <si>
    <t>106.0/(h(8.4-h))</t>
    <phoneticPr fontId="1"/>
  </si>
  <si>
    <t>　　8.4-h</t>
    <phoneticPr fontId="1"/>
  </si>
  <si>
    <t>　　h(8.4-h)</t>
    <phoneticPr fontId="1"/>
  </si>
  <si>
    <t>h1</t>
    <phoneticPr fontId="1"/>
  </si>
  <si>
    <t>h</t>
    <phoneticPr fontId="1"/>
  </si>
  <si>
    <t>L</t>
    <phoneticPr fontId="1"/>
  </si>
  <si>
    <t>待受け式よう壁の容量を超えた土砂が水平に堆積するときの堆積高（ｍ）</t>
    <rPh sb="0" eb="2">
      <t>マチウ</t>
    </rPh>
    <rPh sb="3" eb="4">
      <t>シキ</t>
    </rPh>
    <rPh sb="6" eb="7">
      <t>ヘキ</t>
    </rPh>
    <rPh sb="8" eb="10">
      <t>ヨウリョウ</t>
    </rPh>
    <rPh sb="11" eb="12">
      <t>コ</t>
    </rPh>
    <rPh sb="14" eb="16">
      <t>ドシャ</t>
    </rPh>
    <rPh sb="17" eb="19">
      <t>スイヘイ</t>
    </rPh>
    <rPh sb="20" eb="22">
      <t>タイセキ</t>
    </rPh>
    <rPh sb="27" eb="29">
      <t>タイセキ</t>
    </rPh>
    <rPh sb="29" eb="30">
      <t>タカ</t>
    </rPh>
    <phoneticPr fontId="1"/>
  </si>
  <si>
    <t>急傾斜地の下端から斜面側の断面積(三角形に擬似化）</t>
    <rPh sb="0" eb="1">
      <t>キュウ</t>
    </rPh>
    <rPh sb="1" eb="3">
      <t>ケイシャ</t>
    </rPh>
    <rPh sb="3" eb="4">
      <t>チ</t>
    </rPh>
    <rPh sb="5" eb="7">
      <t>カタン</t>
    </rPh>
    <rPh sb="9" eb="11">
      <t>シャメン</t>
    </rPh>
    <rPh sb="11" eb="12">
      <t>ガワ</t>
    </rPh>
    <rPh sb="13" eb="16">
      <t>ダンメンセキ</t>
    </rPh>
    <rPh sb="17" eb="20">
      <t>サンカクケイ</t>
    </rPh>
    <rPh sb="21" eb="23">
      <t>ギジ</t>
    </rPh>
    <rPh sb="23" eb="24">
      <t>カ</t>
    </rPh>
    <phoneticPr fontId="1"/>
  </si>
  <si>
    <t>急傾斜地の下端から待受け式よう壁側の断面積</t>
    <rPh sb="0" eb="1">
      <t>キュウ</t>
    </rPh>
    <rPh sb="1" eb="3">
      <t>ケイシャ</t>
    </rPh>
    <rPh sb="3" eb="4">
      <t>チ</t>
    </rPh>
    <rPh sb="5" eb="7">
      <t>カタン</t>
    </rPh>
    <rPh sb="9" eb="11">
      <t>マチウ</t>
    </rPh>
    <rPh sb="12" eb="13">
      <t>シキ</t>
    </rPh>
    <rPh sb="15" eb="16">
      <t>ヘキ</t>
    </rPh>
    <rPh sb="16" eb="17">
      <t>ガワ</t>
    </rPh>
    <rPh sb="18" eb="21">
      <t>ダンメンセキ</t>
    </rPh>
    <phoneticPr fontId="1"/>
  </si>
  <si>
    <t>堆積勾配(θ）による最大高さ</t>
    <rPh sb="0" eb="2">
      <t>タイセキ</t>
    </rPh>
    <rPh sb="2" eb="4">
      <t>コウバイ</t>
    </rPh>
    <rPh sb="10" eb="12">
      <t>サイダイ</t>
    </rPh>
    <rPh sb="12" eb="13">
      <t>タカ</t>
    </rPh>
    <phoneticPr fontId="1"/>
  </si>
  <si>
    <t>Fsa</t>
    <phoneticPr fontId="1"/>
  </si>
  <si>
    <t>W1</t>
    <phoneticPr fontId="1"/>
  </si>
  <si>
    <t>土砂の堆積高さ</t>
    <rPh sb="0" eb="2">
      <t>ドシャ</t>
    </rPh>
    <rPh sb="3" eb="5">
      <t>タイセキ</t>
    </rPh>
    <rPh sb="5" eb="6">
      <t>タカ</t>
    </rPh>
    <phoneticPr fontId="1"/>
  </si>
  <si>
    <t>堆積による力</t>
    <rPh sb="0" eb="2">
      <t>タイセキ</t>
    </rPh>
    <rPh sb="5" eb="6">
      <t>チカラ</t>
    </rPh>
    <phoneticPr fontId="1"/>
  </si>
  <si>
    <t>建築物の耐力</t>
    <rPh sb="0" eb="3">
      <t>ケンチクブツ</t>
    </rPh>
    <rPh sb="4" eb="6">
      <t>タイリョク</t>
    </rPh>
    <phoneticPr fontId="1"/>
  </si>
  <si>
    <t>特警の設定</t>
    <rPh sb="0" eb="1">
      <t>トク</t>
    </rPh>
    <rPh sb="1" eb="2">
      <t>ケイ</t>
    </rPh>
    <rPh sb="3" eb="5">
      <t>セッテイ</t>
    </rPh>
    <phoneticPr fontId="1"/>
  </si>
  <si>
    <t>堆積3m以上</t>
    <rPh sb="0" eb="2">
      <t>タイセキ</t>
    </rPh>
    <rPh sb="4" eb="6">
      <t>イジョウ</t>
    </rPh>
    <phoneticPr fontId="1"/>
  </si>
  <si>
    <t>下端からの距離</t>
    <rPh sb="0" eb="2">
      <t>カタン</t>
    </rPh>
    <rPh sb="5" eb="7">
      <t>キョリ</t>
    </rPh>
    <phoneticPr fontId="1"/>
  </si>
  <si>
    <t>(m)</t>
    <phoneticPr fontId="1"/>
  </si>
  <si>
    <t>(kN/m2)</t>
    <phoneticPr fontId="1"/>
  </si>
  <si>
    <t>急傾斜地の高さH</t>
    <rPh sb="0" eb="1">
      <t>キュウ</t>
    </rPh>
    <rPh sb="1" eb="3">
      <t>ケイシャ</t>
    </rPh>
    <rPh sb="3" eb="4">
      <t>チ</t>
    </rPh>
    <rPh sb="5" eb="6">
      <t>タカ</t>
    </rPh>
    <phoneticPr fontId="1"/>
  </si>
  <si>
    <t>崩壊土量V</t>
    <rPh sb="0" eb="2">
      <t>ホウカイ</t>
    </rPh>
    <rPh sb="2" eb="3">
      <t>ド</t>
    </rPh>
    <rPh sb="3" eb="4">
      <t>リョウ</t>
    </rPh>
    <phoneticPr fontId="1"/>
  </si>
  <si>
    <t>土砂の断面積S</t>
    <rPh sb="0" eb="2">
      <t>ドシャ</t>
    </rPh>
    <rPh sb="3" eb="6">
      <t>ダンメンセキ</t>
    </rPh>
    <phoneticPr fontId="1"/>
  </si>
  <si>
    <t>崩壊幅W</t>
    <rPh sb="0" eb="2">
      <t>ホウカイ</t>
    </rPh>
    <rPh sb="2" eb="3">
      <t>ハバ</t>
    </rPh>
    <phoneticPr fontId="1"/>
  </si>
  <si>
    <t>土石等の密度（ｔ/m3）</t>
    <rPh sb="0" eb="2">
      <t>ドセキ</t>
    </rPh>
    <rPh sb="2" eb="3">
      <t>トウ</t>
    </rPh>
    <rPh sb="4" eb="6">
      <t>ミツド</t>
    </rPh>
    <phoneticPr fontId="1"/>
  </si>
  <si>
    <t>土石等の容積濃度</t>
    <rPh sb="0" eb="2">
      <t>ドセキ</t>
    </rPh>
    <rPh sb="2" eb="3">
      <t>トウ</t>
    </rPh>
    <rPh sb="4" eb="6">
      <t>ヨウセキ</t>
    </rPh>
    <rPh sb="6" eb="8">
      <t>ノウド</t>
    </rPh>
    <phoneticPr fontId="1"/>
  </si>
  <si>
    <t>a</t>
    <phoneticPr fontId="1"/>
  </si>
  <si>
    <t>bu</t>
    <phoneticPr fontId="1"/>
  </si>
  <si>
    <t>bd</t>
    <phoneticPr fontId="1"/>
  </si>
  <si>
    <t>（2/((σ-1)*c+1))*fb</t>
    <phoneticPr fontId="1"/>
  </si>
  <si>
    <t>λ'</t>
    <phoneticPr fontId="1"/>
  </si>
  <si>
    <t>H/(sinθu*hsm)</t>
    <phoneticPr fontId="1"/>
  </si>
  <si>
    <t>x2'</t>
    <phoneticPr fontId="1"/>
  </si>
  <si>
    <t>x2/hsm</t>
    <phoneticPr fontId="1"/>
  </si>
  <si>
    <t>b0</t>
    <phoneticPr fontId="1"/>
  </si>
  <si>
    <t>下端からの距離</t>
  </si>
  <si>
    <t>L</t>
  </si>
  <si>
    <t>特警の設定</t>
  </si>
  <si>
    <t>(m)</t>
  </si>
  <si>
    <t>(kN/m2)</t>
  </si>
  <si>
    <t>exp^(-2a*λ')</t>
    <phoneticPr fontId="1"/>
  </si>
  <si>
    <t>cos(θu-θd)</t>
    <phoneticPr fontId="1"/>
  </si>
  <si>
    <t>l'</t>
    <phoneticPr fontId="1"/>
  </si>
  <si>
    <t>l/(cosθd*hsm)</t>
    <phoneticPr fontId="1"/>
  </si>
  <si>
    <t>-(((σ/ρ-1)*c)/((σ/ρ-1)*c+1))*tanφ</t>
    <phoneticPr fontId="1"/>
  </si>
  <si>
    <t>cos^2(θu-θd)</t>
    <phoneticPr fontId="1"/>
  </si>
  <si>
    <t>cos^2θd</t>
    <phoneticPr fontId="1"/>
  </si>
  <si>
    <t>exp^(-2a*l')</t>
    <phoneticPr fontId="1"/>
  </si>
  <si>
    <t>100kN以上</t>
    <rPh sb="5" eb="7">
      <t>イジョウ</t>
    </rPh>
    <phoneticPr fontId="1"/>
  </si>
  <si>
    <t>(m)</t>
    <phoneticPr fontId="1"/>
  </si>
  <si>
    <t>exp^(-2a*X2')</t>
    <phoneticPr fontId="1"/>
  </si>
  <si>
    <t>　　σ-1</t>
    <phoneticPr fontId="1"/>
  </si>
  <si>
    <t>　　(σ-1)*c</t>
    <phoneticPr fontId="1"/>
  </si>
  <si>
    <t>　　(σ-1)*c+1</t>
    <phoneticPr fontId="1"/>
  </si>
  <si>
    <t>　　2/((σ-1)*c+1)</t>
    <phoneticPr fontId="1"/>
  </si>
  <si>
    <t>　　((σ-1)*c)/((σ-1)*c+1)</t>
    <phoneticPr fontId="1"/>
  </si>
  <si>
    <t>　　tanθu-((σ-1)*c/((σ-1)*c+1))*tanφ</t>
    <phoneticPr fontId="1"/>
  </si>
  <si>
    <t>　　sinθu*hsm</t>
    <phoneticPr fontId="1"/>
  </si>
  <si>
    <t>　　cosθd*hsm</t>
    <phoneticPr fontId="1"/>
  </si>
  <si>
    <t>　　σ/ρ</t>
    <phoneticPr fontId="1"/>
  </si>
  <si>
    <t>　　σ/ρ-1</t>
    <phoneticPr fontId="1"/>
  </si>
  <si>
    <t>　　(σ/ρ-1)*c</t>
    <phoneticPr fontId="1"/>
  </si>
  <si>
    <t>　　(σ/ρ-1)*c+1</t>
    <phoneticPr fontId="1"/>
  </si>
  <si>
    <t>　　((σ/ρ-1)*c)/((σ/ρ-1)*c+1)</t>
    <phoneticPr fontId="1"/>
  </si>
  <si>
    <t>　　(((σ/ρ-1)*c)/((σ/ρ-1)*c+1))*tanφ</t>
    <phoneticPr fontId="1"/>
  </si>
  <si>
    <t>　　-2a*λ'</t>
    <phoneticPr fontId="1"/>
  </si>
  <si>
    <t>　　-2a*l'</t>
    <phoneticPr fontId="1"/>
  </si>
  <si>
    <t>　　θu-θd</t>
    <phoneticPr fontId="1"/>
  </si>
  <si>
    <t>　　-2a*X2'</t>
    <phoneticPr fontId="1"/>
  </si>
  <si>
    <t>　　1-exp^(-2aλ')</t>
    <phoneticPr fontId="1"/>
  </si>
  <si>
    <t>　　1-exp^(-2al')</t>
    <phoneticPr fontId="1"/>
  </si>
  <si>
    <t>ρm*g*hsm</t>
    <phoneticPr fontId="1"/>
  </si>
  <si>
    <t>　　1-exp^(-2aX2')</t>
    <phoneticPr fontId="1"/>
  </si>
  <si>
    <t>(bu/a)*(1-exp^(-2aλ'))</t>
    <phoneticPr fontId="1"/>
  </si>
  <si>
    <t>　　bu/a</t>
    <phoneticPr fontId="1"/>
  </si>
  <si>
    <t>　　bd/a</t>
    <phoneticPr fontId="1"/>
  </si>
  <si>
    <t>　　b0/a</t>
    <phoneticPr fontId="1"/>
  </si>
  <si>
    <t>(bd/a)*(1-exp^(-2al'))</t>
    <phoneticPr fontId="1"/>
  </si>
  <si>
    <t>(b0/a)*(1-exp^(-2aX2'))</t>
    <phoneticPr fontId="1"/>
  </si>
  <si>
    <t>ρm*g*hsm*(((bu/a)*(1-exp^(-2aλ'))*cos^2(θu-θd)*exp^(-2a*l')+(bd/a)*(1-exp^(-2al')))*cos^2θd*exp^(-2a*X2')+(b0/a)*(1-exp^(-2a*X2')))</t>
    <phoneticPr fontId="1"/>
  </si>
  <si>
    <t>　　((bu/a)*(1-exp^(-2aλ')))*(cos^2(θu-θd))*exp^(-2a*l')</t>
    <phoneticPr fontId="1"/>
  </si>
  <si>
    <t>　　(((bu/a)*(1-exp^(-2aλ')))*(cos^2(θu-θd))*exp^(-2a*l'))+((bd/a)*(1-exp^(-2al')))</t>
    <phoneticPr fontId="1"/>
  </si>
  <si>
    <t>　　cos^2θd*exp^(-2a*X2')</t>
    <phoneticPr fontId="1"/>
  </si>
  <si>
    <t>　　((((bu/a)*(1-exp^(-2aλ')))*(cos^2(θu-θd))*exp^(-2a*l'))+((bd/a)*(1-exp^(-2al'))))*cos^2θd*exp^(-2a*X2')</t>
    <phoneticPr fontId="1"/>
  </si>
  <si>
    <t>　　((((bu/a)*(1-exp^(-2aλ')))*(cos^2(θu-θd))*exp^(-2a*l'))+((bd/a)*(1-exp^(-2al'))))*cos^2θd*exp^(-2a*X2')+((b0/a)*(1-exp^(-2aX2')))</t>
    <phoneticPr fontId="1"/>
  </si>
  <si>
    <t>cosθu*（tanθu-(((σ-1)*c)/((σ-1)*c+1))*tanφ)</t>
    <phoneticPr fontId="1"/>
  </si>
  <si>
    <t>　　(((σ-1)*c)/((σ-1)*c+1))*tanφ</t>
    <phoneticPr fontId="1"/>
  </si>
  <si>
    <t>cosθd*（tanθd-(((σ-1)*c)/((σ-1)*c+1))*tanφ)</t>
    <phoneticPr fontId="1"/>
  </si>
  <si>
    <t>　　tanθd-(((σ-1)*c)/((σ-1)*c+1))*tanφ</t>
    <phoneticPr fontId="1"/>
  </si>
  <si>
    <t>Fsm
緩傾斜部</t>
    <rPh sb="4" eb="8">
      <t>カンケイシャブ</t>
    </rPh>
    <phoneticPr fontId="1"/>
  </si>
  <si>
    <t>X1/hsm</t>
    <phoneticPr fontId="1"/>
  </si>
  <si>
    <t>X1'</t>
    <phoneticPr fontId="1"/>
  </si>
  <si>
    <t>exp^(-2a*X1')</t>
    <phoneticPr fontId="1"/>
  </si>
  <si>
    <t>　　-2a*X1'</t>
    <phoneticPr fontId="1"/>
  </si>
  <si>
    <t>(bｄ/a)*(1-exp^(-2aX1'))</t>
    <phoneticPr fontId="1"/>
  </si>
  <si>
    <t>　　1-exp^(-2aX1')</t>
    <phoneticPr fontId="1"/>
  </si>
  <si>
    <t>法律式</t>
    <rPh sb="0" eb="2">
      <t>ホウリツ</t>
    </rPh>
    <rPh sb="2" eb="3">
      <t>シキ</t>
    </rPh>
    <phoneticPr fontId="1"/>
  </si>
  <si>
    <t>ρm*g*hsm* ( ( ((bu/a)*(1-exp^(-2aλ')) * cos^2(θu-θd) ) * exp^(-2a*X1') + (bd/a)*(1-exp^(-2a*X1')) )</t>
    <phoneticPr fontId="1"/>
  </si>
  <si>
    <t>　　( ((bu/a)*(1-exp^(-2aλ')) * cos^2(θu-θd) ) * exp^(-2a*X1') + (bd/a)*(1-exp^(-2a*X1'))</t>
    <phoneticPr fontId="1"/>
  </si>
  <si>
    <t xml:space="preserve">　　((bu/a)*(1-exp^(-2aλ')) * cos^2(θu-θd) ) * exp^(-2a*X1') </t>
    <phoneticPr fontId="1"/>
  </si>
  <si>
    <t>Fsm</t>
    <phoneticPr fontId="1"/>
  </si>
  <si>
    <t>P1</t>
    <phoneticPr fontId="1"/>
  </si>
  <si>
    <t>建築物の
耐力</t>
    <phoneticPr fontId="1"/>
  </si>
  <si>
    <t>X1'</t>
    <phoneticPr fontId="1"/>
  </si>
  <si>
    <t>X2</t>
    <phoneticPr fontId="1"/>
  </si>
  <si>
    <t>X2'</t>
    <phoneticPr fontId="1"/>
  </si>
  <si>
    <t>-2a*X1'</t>
    <phoneticPr fontId="1"/>
  </si>
  <si>
    <t>EXP^(-2a*X1')</t>
    <phoneticPr fontId="1"/>
  </si>
  <si>
    <t>-2a*X2'</t>
    <phoneticPr fontId="1"/>
  </si>
  <si>
    <t>EXP^(-2a*X2')</t>
    <phoneticPr fontId="1"/>
  </si>
  <si>
    <t>法律式</t>
    <rPh sb="0" eb="2">
      <t>ホウリツ</t>
    </rPh>
    <rPh sb="2" eb="3">
      <t>シキ</t>
    </rPh>
    <phoneticPr fontId="1"/>
  </si>
  <si>
    <t>移動に
よる力</t>
    <phoneticPr fontId="1"/>
  </si>
  <si>
    <t>移動に
よる力</t>
    <rPh sb="0" eb="2">
      <t>イドウ</t>
    </rPh>
    <phoneticPr fontId="1"/>
  </si>
  <si>
    <t>判定結果</t>
    <rPh sb="0" eb="2">
      <t>ハンテイ</t>
    </rPh>
    <rPh sb="2" eb="4">
      <t>ケッカ</t>
    </rPh>
    <phoneticPr fontId="1"/>
  </si>
  <si>
    <t>移動の力の計算結果</t>
    <rPh sb="0" eb="2">
      <t>イドウ</t>
    </rPh>
    <rPh sb="3" eb="4">
      <t>チカラ</t>
    </rPh>
    <rPh sb="5" eb="7">
      <t>ケイサン</t>
    </rPh>
    <rPh sb="7" eb="9">
      <t>ケッカ</t>
    </rPh>
    <phoneticPr fontId="1"/>
  </si>
  <si>
    <t>分割式</t>
    <rPh sb="0" eb="2">
      <t>ブンカツ</t>
    </rPh>
    <rPh sb="2" eb="3">
      <t>シキ</t>
    </rPh>
    <phoneticPr fontId="1"/>
  </si>
  <si>
    <t>ｍ</t>
    <phoneticPr fontId="1"/>
  </si>
  <si>
    <t>堆積の力の計算結果</t>
    <rPh sb="0" eb="2">
      <t>タイセキ</t>
    </rPh>
    <rPh sb="3" eb="4">
      <t>チカラ</t>
    </rPh>
    <rPh sb="5" eb="7">
      <t>ケイサン</t>
    </rPh>
    <rPh sb="7" eb="9">
      <t>ケッカ</t>
    </rPh>
    <phoneticPr fontId="1"/>
  </si>
  <si>
    <t>堆積厚</t>
    <rPh sb="0" eb="2">
      <t>タイセキ</t>
    </rPh>
    <rPh sb="2" eb="3">
      <t>アツ</t>
    </rPh>
    <phoneticPr fontId="1"/>
  </si>
  <si>
    <t>急傾斜地下端
からの距離</t>
    <rPh sb="0" eb="4">
      <t>キュウケイシャチ</t>
    </rPh>
    <rPh sb="4" eb="6">
      <t>カタン</t>
    </rPh>
    <rPh sb="10" eb="12">
      <t>キョリ</t>
    </rPh>
    <phoneticPr fontId="1"/>
  </si>
  <si>
    <t>Ｘ</t>
    <phoneticPr fontId="1"/>
  </si>
  <si>
    <t>（ｍ）</t>
    <phoneticPr fontId="1"/>
  </si>
  <si>
    <t>建物の耐力</t>
    <rPh sb="0" eb="2">
      <t>タテモノ</t>
    </rPh>
    <rPh sb="3" eb="5">
      <t>タイリョク</t>
    </rPh>
    <phoneticPr fontId="1"/>
  </si>
  <si>
    <t>建物の耐力</t>
    <rPh sb="0" eb="2">
      <t>タテモノ</t>
    </rPh>
    <rPh sb="3" eb="5">
      <t>タイリョク</t>
    </rPh>
    <phoneticPr fontId="1"/>
  </si>
  <si>
    <t>移動の力</t>
    <rPh sb="0" eb="2">
      <t>イドウ</t>
    </rPh>
    <rPh sb="3" eb="4">
      <t>チカラ</t>
    </rPh>
    <phoneticPr fontId="1"/>
  </si>
  <si>
    <t>堆積の力</t>
    <rPh sb="0" eb="2">
      <t>タイセキ</t>
    </rPh>
    <rPh sb="3" eb="4">
      <t>チカラ</t>
    </rPh>
    <phoneticPr fontId="1"/>
  </si>
  <si>
    <t>移動による力の計算結果</t>
    <rPh sb="0" eb="2">
      <t>イドウ</t>
    </rPh>
    <rPh sb="5" eb="6">
      <t>チカラ</t>
    </rPh>
    <rPh sb="7" eb="9">
      <t>ケイサン</t>
    </rPh>
    <rPh sb="9" eb="11">
      <t>ケッカ</t>
    </rPh>
    <phoneticPr fontId="1"/>
  </si>
  <si>
    <t>θu（度）</t>
    <rPh sb="3" eb="4">
      <t>ド</t>
    </rPh>
    <phoneticPr fontId="1"/>
  </si>
  <si>
    <t>θd（度）</t>
    <rPh sb="3" eb="4">
      <t>ド</t>
    </rPh>
    <phoneticPr fontId="1"/>
  </si>
  <si>
    <t>ｙ（ｍ）</t>
    <phoneticPr fontId="1"/>
  </si>
  <si>
    <t>X2（ｍ）</t>
    <phoneticPr fontId="1"/>
  </si>
  <si>
    <t>φ（度）</t>
    <rPh sb="2" eb="3">
      <t>ド</t>
    </rPh>
    <phoneticPr fontId="1"/>
  </si>
  <si>
    <t>γ(kN/m3）</t>
    <phoneticPr fontId="1"/>
  </si>
  <si>
    <t>Fsm</t>
    <phoneticPr fontId="1"/>
  </si>
  <si>
    <t>P1</t>
    <phoneticPr fontId="1"/>
  </si>
  <si>
    <t>区域設定の判定結果</t>
    <rPh sb="0" eb="2">
      <t>クイキ</t>
    </rPh>
    <rPh sb="2" eb="4">
      <t>セッテイ</t>
    </rPh>
    <rPh sb="5" eb="7">
      <t>ハンテイ</t>
    </rPh>
    <rPh sb="7" eb="9">
      <t>ケッカ</t>
    </rPh>
    <phoneticPr fontId="1"/>
  </si>
  <si>
    <t>100kN/m2
を越える
区域</t>
    <rPh sb="10" eb="11">
      <t>コ</t>
    </rPh>
    <rPh sb="14" eb="16">
      <t>クイキ</t>
    </rPh>
    <phoneticPr fontId="1"/>
  </si>
  <si>
    <t>(kN/m2)</t>
    <phoneticPr fontId="1"/>
  </si>
  <si>
    <t>(ｍ)</t>
    <phoneticPr fontId="1"/>
  </si>
  <si>
    <t>堆積厚が3m
を越える
区域</t>
    <rPh sb="0" eb="2">
      <t>タイセキ</t>
    </rPh>
    <rPh sb="2" eb="3">
      <t>アツ</t>
    </rPh>
    <rPh sb="8" eb="9">
      <t>コ</t>
    </rPh>
    <rPh sb="12" eb="14">
      <t>クイキ</t>
    </rPh>
    <phoneticPr fontId="1"/>
  </si>
  <si>
    <t>θ（度）</t>
    <rPh sb="2" eb="3">
      <t>ド</t>
    </rPh>
    <phoneticPr fontId="1"/>
  </si>
  <si>
    <t>待ち受け式擁壁
までの距離</t>
    <rPh sb="0" eb="3">
      <t>マチウ</t>
    </rPh>
    <rPh sb="4" eb="5">
      <t>シキ</t>
    </rPh>
    <rPh sb="5" eb="7">
      <t>ヨウヘキ</t>
    </rPh>
    <rPh sb="11" eb="13">
      <t>キョリ</t>
    </rPh>
    <phoneticPr fontId="1"/>
  </si>
  <si>
    <t>γ(kN/m3)</t>
    <phoneticPr fontId="1"/>
  </si>
  <si>
    <t>δ</t>
    <phoneticPr fontId="1"/>
  </si>
  <si>
    <t>ρ</t>
    <phoneticPr fontId="1"/>
  </si>
  <si>
    <t>c</t>
    <phoneticPr fontId="1"/>
  </si>
  <si>
    <t>fb</t>
    <phoneticPr fontId="1"/>
  </si>
  <si>
    <t>δ（度）</t>
    <rPh sb="2" eb="3">
      <t>ド</t>
    </rPh>
    <phoneticPr fontId="1"/>
  </si>
  <si>
    <t>hsm（ｍ）</t>
    <phoneticPr fontId="1"/>
  </si>
  <si>
    <t>ρm(t/m3)</t>
    <phoneticPr fontId="1"/>
  </si>
  <si>
    <t>ρ(t/m3)</t>
    <phoneticPr fontId="1"/>
  </si>
  <si>
    <t>g(m/s2)</t>
    <phoneticPr fontId="1"/>
  </si>
  <si>
    <t>σ(t/m3)</t>
    <phoneticPr fontId="1"/>
  </si>
  <si>
    <t>土石等の密度</t>
    <rPh sb="0" eb="2">
      <t>ドセキ</t>
    </rPh>
    <rPh sb="2" eb="3">
      <t>トウ</t>
    </rPh>
    <rPh sb="4" eb="6">
      <t>ミツド</t>
    </rPh>
    <phoneticPr fontId="1"/>
  </si>
  <si>
    <t>水の密度</t>
    <rPh sb="0" eb="1">
      <t>ミズ</t>
    </rPh>
    <rPh sb="2" eb="4">
      <t>ミツド</t>
    </rPh>
    <phoneticPr fontId="1"/>
  </si>
  <si>
    <t>重力加速度</t>
    <rPh sb="0" eb="2">
      <t>ジュウリョク</t>
    </rPh>
    <rPh sb="2" eb="5">
      <t>カソクド</t>
    </rPh>
    <phoneticPr fontId="1"/>
  </si>
  <si>
    <t>「堆積の力」の計算に必要なパラメータ</t>
    <rPh sb="1" eb="3">
      <t>タイセキ</t>
    </rPh>
    <rPh sb="4" eb="5">
      <t>チカラ</t>
    </rPh>
    <rPh sb="7" eb="9">
      <t>ケイサン</t>
    </rPh>
    <rPh sb="10" eb="12">
      <t>ヒツヨウ</t>
    </rPh>
    <phoneticPr fontId="1"/>
  </si>
  <si>
    <t>記　号</t>
    <rPh sb="0" eb="3">
      <t>キゴウ</t>
    </rPh>
    <phoneticPr fontId="1"/>
  </si>
  <si>
    <t>項　目</t>
    <rPh sb="0" eb="3">
      <t>コウモク</t>
    </rPh>
    <phoneticPr fontId="1"/>
  </si>
  <si>
    <t>値</t>
    <rPh sb="0" eb="1">
      <t>アタイ</t>
    </rPh>
    <phoneticPr fontId="1"/>
  </si>
  <si>
    <t>備　考</t>
    <rPh sb="0" eb="3">
      <t>ビコウ</t>
    </rPh>
    <phoneticPr fontId="1"/>
  </si>
  <si>
    <t>H</t>
    <phoneticPr fontId="1"/>
  </si>
  <si>
    <t>急傾斜地の高さ（ｍ）</t>
    <rPh sb="0" eb="4">
      <t>キュウケイシャチ</t>
    </rPh>
    <rPh sb="5" eb="6">
      <t>コウ</t>
    </rPh>
    <phoneticPr fontId="1"/>
  </si>
  <si>
    <t>原因地対策工の高さ（ｍ）</t>
    <rPh sb="0" eb="3">
      <t>ゲンインチ</t>
    </rPh>
    <rPh sb="3" eb="6">
      <t>タイサクコウ</t>
    </rPh>
    <rPh sb="7" eb="8">
      <t>タカ</t>
    </rPh>
    <phoneticPr fontId="1"/>
  </si>
  <si>
    <t>H残</t>
    <rPh sb="1" eb="2">
      <t>ザン</t>
    </rPh>
    <phoneticPr fontId="1"/>
  </si>
  <si>
    <t>原因地対策工の効果を差し引いた斜面の高さ（ｍ）</t>
    <rPh sb="0" eb="3">
      <t>ゲンインチ</t>
    </rPh>
    <rPh sb="3" eb="6">
      <t>タイサクコウ</t>
    </rPh>
    <rPh sb="7" eb="9">
      <t>コウカ</t>
    </rPh>
    <rPh sb="10" eb="13">
      <t>サシヒ</t>
    </rPh>
    <rPh sb="15" eb="17">
      <t>シャメン</t>
    </rPh>
    <rPh sb="18" eb="19">
      <t>タカ</t>
    </rPh>
    <phoneticPr fontId="1"/>
  </si>
  <si>
    <t>W</t>
    <phoneticPr fontId="1"/>
  </si>
  <si>
    <t>最大崩壊幅（ｍ）</t>
    <rPh sb="0" eb="2">
      <t>サイダイ</t>
    </rPh>
    <rPh sb="2" eb="4">
      <t>ホウカイ</t>
    </rPh>
    <rPh sb="4" eb="5">
      <t>ハバ</t>
    </rPh>
    <phoneticPr fontId="1"/>
  </si>
  <si>
    <t>S</t>
    <phoneticPr fontId="1"/>
  </si>
  <si>
    <t>土砂の断面積(m2)</t>
    <rPh sb="0" eb="2">
      <t>ドシャ</t>
    </rPh>
    <rPh sb="3" eb="6">
      <t>ダンメンセキ</t>
    </rPh>
    <phoneticPr fontId="1"/>
  </si>
  <si>
    <t>S1</t>
    <phoneticPr fontId="1"/>
  </si>
  <si>
    <t>待受け式よう壁の容量を超えて堆積する土砂の断面積</t>
    <rPh sb="0" eb="2">
      <t>マチウ</t>
    </rPh>
    <rPh sb="3" eb="4">
      <t>シキ</t>
    </rPh>
    <rPh sb="6" eb="7">
      <t>ヘキ</t>
    </rPh>
    <rPh sb="8" eb="10">
      <t>ヨウリョウ</t>
    </rPh>
    <rPh sb="11" eb="12">
      <t>コ</t>
    </rPh>
    <rPh sb="14" eb="16">
      <t>タイセキ</t>
    </rPh>
    <rPh sb="18" eb="20">
      <t>ドシャ</t>
    </rPh>
    <rPh sb="21" eb="24">
      <t>ダンメンセキ</t>
    </rPh>
    <phoneticPr fontId="1"/>
  </si>
  <si>
    <t>計算</t>
    <rPh sb="0" eb="2">
      <t>ケイサン</t>
    </rPh>
    <phoneticPr fontId="1"/>
  </si>
  <si>
    <t>S2</t>
    <phoneticPr fontId="1"/>
  </si>
  <si>
    <t>待受け式よう壁のポケット容量内に堆積する土砂の断面積</t>
    <rPh sb="0" eb="2">
      <t>マチウ</t>
    </rPh>
    <rPh sb="3" eb="4">
      <t>シキ</t>
    </rPh>
    <rPh sb="6" eb="7">
      <t>ヘキ</t>
    </rPh>
    <rPh sb="12" eb="14">
      <t>ヨウリョウ</t>
    </rPh>
    <rPh sb="14" eb="15">
      <t>ナイ</t>
    </rPh>
    <rPh sb="16" eb="18">
      <t>タイセキ</t>
    </rPh>
    <rPh sb="20" eb="22">
      <t>ドシャ</t>
    </rPh>
    <rPh sb="23" eb="26">
      <t>ダンメンセキ</t>
    </rPh>
    <phoneticPr fontId="1"/>
  </si>
  <si>
    <t>X2</t>
    <phoneticPr fontId="1"/>
  </si>
  <si>
    <t>急傾斜地の下端から待受け式よう壁までの距離（ｍ）</t>
    <rPh sb="0" eb="1">
      <t>キュウ</t>
    </rPh>
    <rPh sb="1" eb="3">
      <t>ケイシャ</t>
    </rPh>
    <rPh sb="3" eb="4">
      <t>チ</t>
    </rPh>
    <rPh sb="5" eb="7">
      <t>カタン</t>
    </rPh>
    <rPh sb="9" eb="11">
      <t>マチウ</t>
    </rPh>
    <rPh sb="12" eb="13">
      <t>シキ</t>
    </rPh>
    <rPh sb="15" eb="16">
      <t>ヘキ</t>
    </rPh>
    <rPh sb="19" eb="21">
      <t>キョリ</t>
    </rPh>
    <phoneticPr fontId="1"/>
  </si>
  <si>
    <t>X3</t>
    <phoneticPr fontId="1"/>
  </si>
  <si>
    <t>急傾斜地の下端から待受け式よう壁の容量を超えて堆積する土砂の到達距離</t>
    <rPh sb="0" eb="1">
      <t>キュウ</t>
    </rPh>
    <rPh sb="1" eb="3">
      <t>ケイシャ</t>
    </rPh>
    <rPh sb="3" eb="4">
      <t>チ</t>
    </rPh>
    <rPh sb="5" eb="7">
      <t>カタン</t>
    </rPh>
    <rPh sb="9" eb="11">
      <t>マチウ</t>
    </rPh>
    <rPh sb="12" eb="13">
      <t>シキ</t>
    </rPh>
    <rPh sb="15" eb="16">
      <t>ヘキ</t>
    </rPh>
    <rPh sb="17" eb="19">
      <t>ヨウリョウ</t>
    </rPh>
    <rPh sb="20" eb="21">
      <t>コ</t>
    </rPh>
    <rPh sb="23" eb="25">
      <t>タイセキ</t>
    </rPh>
    <rPh sb="27" eb="29">
      <t>ドシャ</t>
    </rPh>
    <rPh sb="30" eb="32">
      <t>トウタツ</t>
    </rPh>
    <rPh sb="32" eb="34">
      <t>キョリ</t>
    </rPh>
    <phoneticPr fontId="1"/>
  </si>
  <si>
    <t>計算</t>
    <rPh sb="0" eb="2">
      <t>ケイサン</t>
    </rPh>
    <phoneticPr fontId="1"/>
  </si>
  <si>
    <t>L</t>
    <phoneticPr fontId="1"/>
  </si>
  <si>
    <t>急傾斜地の下端から特別警戒区域の端部までの距離（ｍ）</t>
    <rPh sb="0" eb="1">
      <t>キュウ</t>
    </rPh>
    <rPh sb="1" eb="3">
      <t>ケイシャ</t>
    </rPh>
    <rPh sb="3" eb="4">
      <t>チ</t>
    </rPh>
    <rPh sb="5" eb="7">
      <t>カタン</t>
    </rPh>
    <rPh sb="9" eb="11">
      <t>トクベツ</t>
    </rPh>
    <rPh sb="11" eb="13">
      <t>ケイカイ</t>
    </rPh>
    <rPh sb="13" eb="15">
      <t>クイキ</t>
    </rPh>
    <rPh sb="16" eb="17">
      <t>タン</t>
    </rPh>
    <rPh sb="17" eb="18">
      <t>ブ</t>
    </rPh>
    <rPh sb="21" eb="23">
      <t>キョリ</t>
    </rPh>
    <phoneticPr fontId="1"/>
  </si>
  <si>
    <t>任意：検証時入力</t>
    <rPh sb="0" eb="2">
      <t>ニンイ</t>
    </rPh>
    <rPh sb="3" eb="5">
      <t>ケンショウ</t>
    </rPh>
    <rPh sb="5" eb="6">
      <t>ジ</t>
    </rPh>
    <rPh sb="6" eb="8">
      <t>ニュウリョク</t>
    </rPh>
    <phoneticPr fontId="1"/>
  </si>
  <si>
    <t>ｙ</t>
    <phoneticPr fontId="1"/>
  </si>
  <si>
    <t>待受け式よう壁の高さ（ｍ）</t>
    <rPh sb="0" eb="2">
      <t>マチウ</t>
    </rPh>
    <rPh sb="3" eb="4">
      <t>シキ</t>
    </rPh>
    <rPh sb="6" eb="7">
      <t>ヘキ</t>
    </rPh>
    <rPh sb="8" eb="9">
      <t>タカ</t>
    </rPh>
    <phoneticPr fontId="1"/>
  </si>
  <si>
    <t>θu</t>
    <phoneticPr fontId="1"/>
  </si>
  <si>
    <t>急傾斜地の傾斜度（°）</t>
    <rPh sb="0" eb="1">
      <t>キュウ</t>
    </rPh>
    <rPh sb="1" eb="3">
      <t>ケイシャ</t>
    </rPh>
    <rPh sb="3" eb="4">
      <t>チ</t>
    </rPh>
    <rPh sb="5" eb="7">
      <t>ケイシャ</t>
    </rPh>
    <rPh sb="7" eb="8">
      <t>ド</t>
    </rPh>
    <phoneticPr fontId="1"/>
  </si>
  <si>
    <t>tanθu</t>
    <phoneticPr fontId="1"/>
  </si>
  <si>
    <t>θ</t>
    <phoneticPr fontId="1"/>
  </si>
  <si>
    <t>堆積勾配（°）</t>
    <rPh sb="0" eb="2">
      <t>タイセキ</t>
    </rPh>
    <rPh sb="2" eb="4">
      <t>コウバイ</t>
    </rPh>
    <phoneticPr fontId="1"/>
  </si>
  <si>
    <t>tanθ</t>
    <phoneticPr fontId="1"/>
  </si>
  <si>
    <t>φ</t>
    <phoneticPr fontId="1"/>
  </si>
  <si>
    <t xml:space="preserve"> </t>
    <phoneticPr fontId="1"/>
  </si>
  <si>
    <t>sinφ</t>
    <phoneticPr fontId="1"/>
  </si>
  <si>
    <t>cosφ</t>
    <phoneticPr fontId="1"/>
  </si>
  <si>
    <t>γ</t>
    <phoneticPr fontId="1"/>
  </si>
  <si>
    <t>土石等の単位堆積重量(kN/m3)</t>
    <rPh sb="0" eb="2">
      <t>ドセキ</t>
    </rPh>
    <rPh sb="2" eb="3">
      <t>トウ</t>
    </rPh>
    <rPh sb="4" eb="6">
      <t>タンイ</t>
    </rPh>
    <rPh sb="6" eb="8">
      <t>タイセキ</t>
    </rPh>
    <rPh sb="8" eb="10">
      <t>ジュウリョウ</t>
    </rPh>
    <phoneticPr fontId="1"/>
  </si>
  <si>
    <t>建築物の内部摩擦角(°）=φ×2/3</t>
    <rPh sb="0" eb="2">
      <t>ケンチク</t>
    </rPh>
    <rPh sb="2" eb="3">
      <t>ブツ</t>
    </rPh>
    <rPh sb="4" eb="6">
      <t>ナイブ</t>
    </rPh>
    <rPh sb="6" eb="8">
      <t>マサツ</t>
    </rPh>
    <rPh sb="8" eb="9">
      <t>カク</t>
    </rPh>
    <phoneticPr fontId="1"/>
  </si>
  <si>
    <t>cosδ</t>
    <phoneticPr fontId="1"/>
  </si>
  <si>
    <t>「移動の力」の計算に必要なパラメータ</t>
    <rPh sb="1" eb="3">
      <t>イドウ</t>
    </rPh>
    <rPh sb="4" eb="5">
      <t>チカラ</t>
    </rPh>
    <rPh sb="7" eb="9">
      <t>ケイサン</t>
    </rPh>
    <rPh sb="10" eb="12">
      <t>ヒツヨウ</t>
    </rPh>
    <phoneticPr fontId="1"/>
  </si>
  <si>
    <t>記　号</t>
    <rPh sb="0" eb="3">
      <t>キゴウ</t>
    </rPh>
    <phoneticPr fontId="1"/>
  </si>
  <si>
    <t>項　目</t>
    <rPh sb="0" eb="3">
      <t>コウモク</t>
    </rPh>
    <phoneticPr fontId="1"/>
  </si>
  <si>
    <t>Ｈ</t>
    <phoneticPr fontId="1"/>
  </si>
  <si>
    <t>急傾斜地の高さ（ｍ）</t>
    <rPh sb="0" eb="4">
      <t>キュウケイシャチ</t>
    </rPh>
    <rPh sb="5" eb="6">
      <t>タカ</t>
    </rPh>
    <phoneticPr fontId="1"/>
  </si>
  <si>
    <t>ｘ</t>
    <phoneticPr fontId="1"/>
  </si>
  <si>
    <t>急傾斜地の下端からの距離（ｍ）</t>
    <rPh sb="0" eb="4">
      <t>キュウケイシャチ</t>
    </rPh>
    <rPh sb="5" eb="7">
      <t>カタン</t>
    </rPh>
    <rPh sb="10" eb="12">
      <t>キョリ</t>
    </rPh>
    <phoneticPr fontId="1"/>
  </si>
  <si>
    <t>任意：検証時入力</t>
    <rPh sb="0" eb="2">
      <t>ニンイ</t>
    </rPh>
    <rPh sb="3" eb="5">
      <t>ケンショウ</t>
    </rPh>
    <rPh sb="5" eb="6">
      <t>ジ</t>
    </rPh>
    <rPh sb="6" eb="8">
      <t>ニュウリョク</t>
    </rPh>
    <phoneticPr fontId="1"/>
  </si>
  <si>
    <t>x2</t>
    <phoneticPr fontId="1"/>
  </si>
  <si>
    <t>平坦地開始地点を基準にして斜面下方への水平距離</t>
    <rPh sb="0" eb="3">
      <t>ヘイタンチ</t>
    </rPh>
    <rPh sb="3" eb="5">
      <t>カイシ</t>
    </rPh>
    <rPh sb="5" eb="7">
      <t>チテン</t>
    </rPh>
    <rPh sb="8" eb="10">
      <t>キジュン</t>
    </rPh>
    <rPh sb="13" eb="15">
      <t>シャメン</t>
    </rPh>
    <rPh sb="15" eb="17">
      <t>カホウ</t>
    </rPh>
    <rPh sb="19" eb="21">
      <t>スイヘイ</t>
    </rPh>
    <rPh sb="21" eb="23">
      <t>キョリ</t>
    </rPh>
    <phoneticPr fontId="1"/>
  </si>
  <si>
    <t>hsm</t>
    <phoneticPr fontId="1"/>
  </si>
  <si>
    <t>急傾斜地の崩壊に伴う土石等の移動の高さ（ｍ）</t>
    <rPh sb="0" eb="4">
      <t>キュウケイシャチ</t>
    </rPh>
    <rPh sb="5" eb="7">
      <t>ホウカイ</t>
    </rPh>
    <rPh sb="8" eb="9">
      <t>トモナ</t>
    </rPh>
    <rPh sb="10" eb="12">
      <t>ドセキ</t>
    </rPh>
    <rPh sb="12" eb="13">
      <t>トウ</t>
    </rPh>
    <rPh sb="14" eb="16">
      <t>イドウ</t>
    </rPh>
    <rPh sb="17" eb="18">
      <t>タカ</t>
    </rPh>
    <phoneticPr fontId="1"/>
  </si>
  <si>
    <t>θu</t>
    <phoneticPr fontId="1"/>
  </si>
  <si>
    <t>急傾斜地の傾斜度（度）</t>
    <rPh sb="0" eb="4">
      <t>キュウケイシャチ</t>
    </rPh>
    <rPh sb="5" eb="8">
      <t>ケイシャド</t>
    </rPh>
    <rPh sb="9" eb="10">
      <t>ド</t>
    </rPh>
    <phoneticPr fontId="1"/>
  </si>
  <si>
    <t>　　sinθu</t>
    <phoneticPr fontId="1"/>
  </si>
  <si>
    <t>　　cosθu</t>
    <phoneticPr fontId="1"/>
  </si>
  <si>
    <t>　　tanθu</t>
    <phoneticPr fontId="1"/>
  </si>
  <si>
    <t>θd</t>
    <phoneticPr fontId="1"/>
  </si>
  <si>
    <t>当該急傾斜地の下端からの平坦部の傾斜度（度）</t>
    <rPh sb="0" eb="2">
      <t>トウガイ</t>
    </rPh>
    <rPh sb="2" eb="6">
      <t>キュウケイシャチ</t>
    </rPh>
    <rPh sb="7" eb="9">
      <t>カタン</t>
    </rPh>
    <rPh sb="12" eb="14">
      <t>ヘイタン</t>
    </rPh>
    <rPh sb="14" eb="15">
      <t>ブ</t>
    </rPh>
    <rPh sb="16" eb="19">
      <t>ケイシャド</t>
    </rPh>
    <rPh sb="20" eb="21">
      <t>ド</t>
    </rPh>
    <phoneticPr fontId="1"/>
  </si>
  <si>
    <t>　　cosθd</t>
    <phoneticPr fontId="1"/>
  </si>
  <si>
    <t>　　tanθd</t>
    <phoneticPr fontId="1"/>
  </si>
  <si>
    <t>l</t>
    <phoneticPr fontId="1"/>
  </si>
  <si>
    <t>緩傾斜部の区間の水平距離（ｍ）</t>
    <rPh sb="0" eb="4">
      <t>カンケイシャブ</t>
    </rPh>
    <rPh sb="5" eb="7">
      <t>クカン</t>
    </rPh>
    <rPh sb="8" eb="10">
      <t>スイヘイ</t>
    </rPh>
    <rPh sb="10" eb="12">
      <t>キョリ</t>
    </rPh>
    <phoneticPr fontId="1"/>
  </si>
  <si>
    <t>ρm</t>
    <phoneticPr fontId="1"/>
  </si>
  <si>
    <t>水の密度(t/m3)</t>
    <rPh sb="0" eb="1">
      <t>ミズ</t>
    </rPh>
    <rPh sb="2" eb="4">
      <t>ミツド</t>
    </rPh>
    <phoneticPr fontId="1"/>
  </si>
  <si>
    <t>ｇ</t>
    <phoneticPr fontId="1"/>
  </si>
  <si>
    <t>重力加速度（m/s2）</t>
    <rPh sb="0" eb="2">
      <t>ジュウリョク</t>
    </rPh>
    <rPh sb="2" eb="5">
      <t>カソクド</t>
    </rPh>
    <phoneticPr fontId="1"/>
  </si>
  <si>
    <t>σ</t>
    <phoneticPr fontId="1"/>
  </si>
  <si>
    <t>急傾斜地の崩壊に伴う土石等の比重（t/m3）</t>
    <rPh sb="0" eb="4">
      <t>キュウケイシャチ</t>
    </rPh>
    <rPh sb="5" eb="7">
      <t>ホウカイ</t>
    </rPh>
    <rPh sb="8" eb="9">
      <t>トモナ</t>
    </rPh>
    <rPh sb="10" eb="12">
      <t>ドセキ</t>
    </rPh>
    <rPh sb="12" eb="13">
      <t>トウ</t>
    </rPh>
    <rPh sb="14" eb="16">
      <t>ヒジュウ</t>
    </rPh>
    <phoneticPr fontId="1"/>
  </si>
  <si>
    <t>ｃ</t>
    <phoneticPr fontId="1"/>
  </si>
  <si>
    <t>土石等の流体抵抗係数</t>
    <rPh sb="0" eb="2">
      <t>ドセキ</t>
    </rPh>
    <rPh sb="2" eb="3">
      <t>トウ</t>
    </rPh>
    <rPh sb="4" eb="6">
      <t>リュウタイ</t>
    </rPh>
    <rPh sb="6" eb="8">
      <t>テイコウ</t>
    </rPh>
    <rPh sb="8" eb="10">
      <t>ケイスウ</t>
    </rPh>
    <phoneticPr fontId="1"/>
  </si>
  <si>
    <t>φ</t>
    <phoneticPr fontId="1"/>
  </si>
  <si>
    <t>土石等の内部摩擦角（度）</t>
    <rPh sb="0" eb="2">
      <t>ドセキ</t>
    </rPh>
    <rPh sb="2" eb="3">
      <t>トウ</t>
    </rPh>
    <rPh sb="4" eb="6">
      <t>ナイブ</t>
    </rPh>
    <rPh sb="6" eb="8">
      <t>マサツ</t>
    </rPh>
    <rPh sb="8" eb="9">
      <t>カク</t>
    </rPh>
    <rPh sb="10" eb="11">
      <t>ド</t>
    </rPh>
    <phoneticPr fontId="1"/>
  </si>
  <si>
    <t>tanφ</t>
    <phoneticPr fontId="1"/>
  </si>
  <si>
    <t>待受け式よう壁の有無</t>
    <rPh sb="0" eb="2">
      <t>マチウ</t>
    </rPh>
    <rPh sb="3" eb="4">
      <t>シキ</t>
    </rPh>
    <rPh sb="6" eb="7">
      <t>ヘキ</t>
    </rPh>
    <rPh sb="8" eb="10">
      <t>ウム</t>
    </rPh>
    <phoneticPr fontId="1"/>
  </si>
  <si>
    <t>耐力-移動</t>
    <rPh sb="0" eb="2">
      <t>タイリョク</t>
    </rPh>
    <rPh sb="3" eb="5">
      <t>イドウ</t>
    </rPh>
    <phoneticPr fontId="1"/>
  </si>
  <si>
    <t>100KN-移動</t>
    <rPh sb="6" eb="8">
      <t>イドウ</t>
    </rPh>
    <phoneticPr fontId="1"/>
  </si>
  <si>
    <t>&lt;0</t>
    <phoneticPr fontId="1"/>
  </si>
  <si>
    <t>&lt;0</t>
    <phoneticPr fontId="1"/>
  </si>
  <si>
    <t>耐力-堆積</t>
    <rPh sb="0" eb="2">
      <t>タイリョク</t>
    </rPh>
    <rPh sb="3" eb="5">
      <t>タイセキ</t>
    </rPh>
    <phoneticPr fontId="1"/>
  </si>
  <si>
    <t>3m-高さ</t>
    <rPh sb="3" eb="4">
      <t>タカ</t>
    </rPh>
    <phoneticPr fontId="1"/>
  </si>
  <si>
    <t>hsa</t>
    <phoneticPr fontId="1"/>
  </si>
  <si>
    <t>堆積勾配</t>
    <rPh sb="0" eb="2">
      <t>タイセキ</t>
    </rPh>
    <rPh sb="2" eb="4">
      <t>コウバイ</t>
    </rPh>
    <phoneticPr fontId="1"/>
  </si>
  <si>
    <t>ｍ</t>
    <phoneticPr fontId="1"/>
  </si>
  <si>
    <t>移動の力</t>
    <rPh sb="0" eb="2">
      <t>イドウ</t>
    </rPh>
    <rPh sb="3" eb="4">
      <t>チカラ</t>
    </rPh>
    <phoneticPr fontId="1"/>
  </si>
  <si>
    <t>急傾斜地下端から100kN以上の範囲</t>
    <rPh sb="0" eb="4">
      <t>キュウケイシャチ</t>
    </rPh>
    <rPh sb="4" eb="6">
      <t>カタン</t>
    </rPh>
    <rPh sb="13" eb="15">
      <t>イジョウ</t>
    </rPh>
    <rPh sb="16" eb="18">
      <t>ハンイ</t>
    </rPh>
    <phoneticPr fontId="1"/>
  </si>
  <si>
    <t>斜面の高さ
 H（m）</t>
  </si>
  <si>
    <t>平均傾斜　θu（度）</t>
  </si>
  <si>
    <t>急傾斜地下端から堆積高3m以上の範囲</t>
    <rPh sb="0" eb="4">
      <t>キュウケイシャチ</t>
    </rPh>
    <rPh sb="4" eb="6">
      <t>カタン</t>
    </rPh>
    <rPh sb="8" eb="11">
      <t>タイセキダカ</t>
    </rPh>
    <rPh sb="13" eb="15">
      <t>イジョウ</t>
    </rPh>
    <rPh sb="16" eb="18">
      <t>ハンイ</t>
    </rPh>
    <phoneticPr fontId="1"/>
  </si>
  <si>
    <t>ｍ</t>
  </si>
  <si>
    <t>h（旧）</t>
    <rPh sb="2" eb="3">
      <t>キュウ</t>
    </rPh>
    <phoneticPr fontId="1"/>
  </si>
  <si>
    <t>h（新）</t>
    <rPh sb="2" eb="3">
      <t>シン</t>
    </rPh>
    <phoneticPr fontId="1"/>
  </si>
  <si>
    <t>(W^2(tanφ)^2+4Wh1tanφ)^0.5-Wtanφ)/2</t>
    <phoneticPr fontId="1"/>
  </si>
  <si>
    <t>W^2(tanφ)^2</t>
    <phoneticPr fontId="1"/>
  </si>
  <si>
    <t>4Wh1tanφ</t>
    <phoneticPr fontId="1"/>
  </si>
  <si>
    <t>Wtanφ</t>
    <phoneticPr fontId="1"/>
  </si>
  <si>
    <t>tanφ</t>
    <phoneticPr fontId="1"/>
  </si>
  <si>
    <t>急傾斜地の高さ（H)に対する崩壊土量および崩壊幅</t>
    <rPh sb="0" eb="1">
      <t>キュウ</t>
    </rPh>
    <rPh sb="1" eb="3">
      <t>ケイシャ</t>
    </rPh>
    <rPh sb="3" eb="4">
      <t>チ</t>
    </rPh>
    <rPh sb="5" eb="6">
      <t>タカ</t>
    </rPh>
    <rPh sb="11" eb="12">
      <t>タイ</t>
    </rPh>
    <rPh sb="14" eb="16">
      <t>ホウカイ</t>
    </rPh>
    <rPh sb="16" eb="17">
      <t>ド</t>
    </rPh>
    <rPh sb="17" eb="18">
      <t>リョウ</t>
    </rPh>
    <rPh sb="21" eb="23">
      <t>ホウカイ</t>
    </rPh>
    <rPh sb="23" eb="24">
      <t>ハバ</t>
    </rPh>
    <phoneticPr fontId="1"/>
  </si>
  <si>
    <t>（ｍ）</t>
    <phoneticPr fontId="1"/>
  </si>
  <si>
    <t>（ｍ3）</t>
    <phoneticPr fontId="1"/>
  </si>
  <si>
    <t>（ｍ2）</t>
    <phoneticPr fontId="1"/>
  </si>
  <si>
    <t>5≦H＜10</t>
    <phoneticPr fontId="1"/>
  </si>
  <si>
    <t>10≦H＜15</t>
    <phoneticPr fontId="1"/>
  </si>
  <si>
    <t>15≦H＜20</t>
    <phoneticPr fontId="1"/>
  </si>
  <si>
    <t>20≦H＜25</t>
    <phoneticPr fontId="1"/>
  </si>
  <si>
    <t>25≦H＜30</t>
    <phoneticPr fontId="1"/>
  </si>
  <si>
    <t>30≦H＜40</t>
    <phoneticPr fontId="1"/>
  </si>
  <si>
    <t>40≦H＜50</t>
    <phoneticPr fontId="1"/>
  </si>
  <si>
    <t>50≦H　　　</t>
    <phoneticPr fontId="1"/>
  </si>
  <si>
    <r>
      <t>待受け式よう壁内の堆積の場合はS2=0として計算 →</t>
    </r>
    <r>
      <rPr>
        <sz val="9"/>
        <color indexed="10"/>
        <rFont val="ＭＳ Ｐゴシック"/>
        <family val="3"/>
        <charset val="128"/>
      </rPr>
      <t>　091202修正</t>
    </r>
    <rPh sb="0" eb="1">
      <t>マ</t>
    </rPh>
    <rPh sb="1" eb="2">
      <t>ウ</t>
    </rPh>
    <rPh sb="3" eb="4">
      <t>シキ</t>
    </rPh>
    <rPh sb="6" eb="7">
      <t>ヘキ</t>
    </rPh>
    <rPh sb="7" eb="8">
      <t>ナイ</t>
    </rPh>
    <rPh sb="9" eb="11">
      <t>タイセキ</t>
    </rPh>
    <rPh sb="12" eb="14">
      <t>バアイ</t>
    </rPh>
    <rPh sb="22" eb="24">
      <t>ケイサン</t>
    </rPh>
    <rPh sb="33" eb="35">
      <t>シュウセイ</t>
    </rPh>
    <phoneticPr fontId="1"/>
  </si>
  <si>
    <t>崩壊防止
施設の高さ</t>
    <rPh sb="0" eb="2">
      <t>ホウカイ</t>
    </rPh>
    <rPh sb="2" eb="4">
      <t>ボウシ</t>
    </rPh>
    <rPh sb="5" eb="7">
      <t>シセツ</t>
    </rPh>
    <rPh sb="8" eb="9">
      <t>タカ</t>
    </rPh>
    <phoneticPr fontId="1"/>
  </si>
  <si>
    <t>緩傾斜部の
長さ</t>
    <rPh sb="0" eb="3">
      <t>カンケイシャ</t>
    </rPh>
    <rPh sb="3" eb="4">
      <t>ブ</t>
    </rPh>
    <rPh sb="6" eb="7">
      <t>ナガ</t>
    </rPh>
    <phoneticPr fontId="1"/>
  </si>
  <si>
    <t>急傾斜地の
傾斜度</t>
    <rPh sb="0" eb="4">
      <t>キュウケイシャチ</t>
    </rPh>
    <rPh sb="6" eb="9">
      <t>ケイシャド</t>
    </rPh>
    <phoneticPr fontId="1"/>
  </si>
  <si>
    <t>-</t>
    <phoneticPr fontId="1"/>
  </si>
  <si>
    <t>①イエローゾーンの上端（急傾斜地上端からの水平距離）</t>
    <rPh sb="9" eb="11">
      <t>ジョウタン</t>
    </rPh>
    <rPh sb="12" eb="16">
      <t>キュウケイシャチ</t>
    </rPh>
    <rPh sb="16" eb="17">
      <t>ウエ</t>
    </rPh>
    <rPh sb="17" eb="18">
      <t>ハシ</t>
    </rPh>
    <rPh sb="21" eb="23">
      <t>スイヘイ</t>
    </rPh>
    <rPh sb="23" eb="25">
      <t>キョリ</t>
    </rPh>
    <phoneticPr fontId="1"/>
  </si>
  <si>
    <t>②イエローゾーンの下端（急傾斜地下端からの水平距離）</t>
    <rPh sb="9" eb="11">
      <t>カタン</t>
    </rPh>
    <rPh sb="12" eb="16">
      <t>キュウケイシャチ</t>
    </rPh>
    <rPh sb="16" eb="18">
      <t>カタン</t>
    </rPh>
    <rPh sb="21" eb="23">
      <t>スイヘイ</t>
    </rPh>
    <rPh sb="23" eb="25">
      <t>キョリ</t>
    </rPh>
    <phoneticPr fontId="1"/>
  </si>
  <si>
    <t>③レッドゾーン　の上端（急傾斜地上端からの鉛直距離）</t>
    <rPh sb="9" eb="11">
      <t>ジョウタン</t>
    </rPh>
    <rPh sb="12" eb="15">
      <t>キュウケイシャ</t>
    </rPh>
    <rPh sb="15" eb="16">
      <t>チ</t>
    </rPh>
    <rPh sb="16" eb="17">
      <t>ウエ</t>
    </rPh>
    <rPh sb="17" eb="18">
      <t>ハシ</t>
    </rPh>
    <rPh sb="21" eb="23">
      <t>エンチョク</t>
    </rPh>
    <rPh sb="23" eb="25">
      <t>キョリ</t>
    </rPh>
    <phoneticPr fontId="1"/>
  </si>
  <si>
    <t>④レッドゾーン　の下端（急傾斜地下端からの水平距離）</t>
    <rPh sb="9" eb="11">
      <t>カタン</t>
    </rPh>
    <rPh sb="12" eb="15">
      <t>キュウケイシャ</t>
    </rPh>
    <rPh sb="15" eb="16">
      <t>チ</t>
    </rPh>
    <rPh sb="16" eb="18">
      <t>カタン</t>
    </rPh>
    <rPh sb="21" eb="23">
      <t>スイヘイ</t>
    </rPh>
    <rPh sb="23" eb="25">
      <t>キョリ</t>
    </rPh>
    <phoneticPr fontId="1"/>
  </si>
  <si>
    <t>○移動による力(Fsm)が100kN/m2を超える区域の上端（急傾斜地上端からの鉛直距離）</t>
    <rPh sb="1" eb="3">
      <t>イドウ</t>
    </rPh>
    <rPh sb="6" eb="7">
      <t>チカラ</t>
    </rPh>
    <rPh sb="22" eb="23">
      <t>コ</t>
    </rPh>
    <rPh sb="25" eb="27">
      <t>クイキ</t>
    </rPh>
    <rPh sb="28" eb="30">
      <t>ジョウタン</t>
    </rPh>
    <rPh sb="31" eb="35">
      <t>キュウケイシャチ</t>
    </rPh>
    <rPh sb="35" eb="36">
      <t>ウエ</t>
    </rPh>
    <rPh sb="36" eb="37">
      <t>ハシ</t>
    </rPh>
    <rPh sb="40" eb="42">
      <t>エンチョク</t>
    </rPh>
    <rPh sb="42" eb="44">
      <t>キョリ</t>
    </rPh>
    <phoneticPr fontId="1"/>
  </si>
  <si>
    <t>○移動による力(Fsm)が100kN/m2を超える区域の下端（急傾斜地下端からの水平距離）</t>
    <rPh sb="1" eb="3">
      <t>イドウ</t>
    </rPh>
    <rPh sb="6" eb="7">
      <t>チカラ</t>
    </rPh>
    <rPh sb="22" eb="23">
      <t>コ</t>
    </rPh>
    <rPh sb="25" eb="27">
      <t>クイキ</t>
    </rPh>
    <rPh sb="28" eb="30">
      <t>カタン</t>
    </rPh>
    <rPh sb="31" eb="35">
      <t>キュウケイシャチ</t>
    </rPh>
    <rPh sb="35" eb="37">
      <t>カタン</t>
    </rPh>
    <rPh sb="40" eb="42">
      <t>スイヘイ</t>
    </rPh>
    <rPh sb="42" eb="44">
      <t>キョリ</t>
    </rPh>
    <phoneticPr fontId="1"/>
  </si>
  <si>
    <t>○堆積高（ｈ）が3mを越える区域の上端（急傾斜地上端からの鉛直距離）</t>
    <rPh sb="1" eb="3">
      <t>タイセキ</t>
    </rPh>
    <rPh sb="3" eb="4">
      <t>ダカ</t>
    </rPh>
    <rPh sb="11" eb="12">
      <t>コ</t>
    </rPh>
    <rPh sb="14" eb="16">
      <t>クイキ</t>
    </rPh>
    <rPh sb="17" eb="19">
      <t>ジョウタン</t>
    </rPh>
    <rPh sb="20" eb="24">
      <t>キュウケイシャチ</t>
    </rPh>
    <rPh sb="24" eb="25">
      <t>ウエ</t>
    </rPh>
    <rPh sb="25" eb="26">
      <t>ハシ</t>
    </rPh>
    <rPh sb="29" eb="31">
      <t>エンチョク</t>
    </rPh>
    <rPh sb="31" eb="33">
      <t>キョリ</t>
    </rPh>
    <phoneticPr fontId="1"/>
  </si>
  <si>
    <t>○堆積高（ｈ）が3mを越える区域の下端（急傾斜地下端からの水平距離）</t>
    <rPh sb="1" eb="3">
      <t>タイセキ</t>
    </rPh>
    <rPh sb="3" eb="4">
      <t>ダカ</t>
    </rPh>
    <rPh sb="11" eb="12">
      <t>コ</t>
    </rPh>
    <rPh sb="14" eb="16">
      <t>クイキ</t>
    </rPh>
    <rPh sb="17" eb="19">
      <t>カタン</t>
    </rPh>
    <rPh sb="20" eb="24">
      <t>キュウケイシャチ</t>
    </rPh>
    <rPh sb="24" eb="26">
      <t>カタン</t>
    </rPh>
    <rPh sb="29" eb="31">
      <t>スイヘイ</t>
    </rPh>
    <rPh sb="31" eb="33">
      <t>キョリ</t>
    </rPh>
    <phoneticPr fontId="1"/>
  </si>
  <si>
    <t>崩壊に伴う土石等の比重</t>
    <rPh sb="0" eb="2">
      <t>ホウカイ</t>
    </rPh>
    <rPh sb="3" eb="4">
      <t>トモナ</t>
    </rPh>
    <rPh sb="5" eb="7">
      <t>ドセキ</t>
    </rPh>
    <rPh sb="7" eb="8">
      <t>トウ</t>
    </rPh>
    <rPh sb="9" eb="11">
      <t>ヒジュウ</t>
    </rPh>
    <phoneticPr fontId="1"/>
  </si>
  <si>
    <t>土石等の単位堆積重量</t>
    <rPh sb="0" eb="2">
      <t>ドセキ</t>
    </rPh>
    <rPh sb="2" eb="3">
      <t>トウ</t>
    </rPh>
    <rPh sb="4" eb="6">
      <t>タンイ</t>
    </rPh>
    <rPh sb="6" eb="8">
      <t>タイセキ</t>
    </rPh>
    <rPh sb="8" eb="10">
      <t>ジュウリョウ</t>
    </rPh>
    <phoneticPr fontId="1"/>
  </si>
  <si>
    <t>土石等の内部摩擦角</t>
    <rPh sb="0" eb="2">
      <t>ドセキ</t>
    </rPh>
    <rPh sb="2" eb="3">
      <t>トウ</t>
    </rPh>
    <rPh sb="4" eb="6">
      <t>ナイブ</t>
    </rPh>
    <rPh sb="6" eb="8">
      <t>マサツ</t>
    </rPh>
    <rPh sb="8" eb="9">
      <t>カク</t>
    </rPh>
    <phoneticPr fontId="1"/>
  </si>
  <si>
    <t>建築物の壁面摩擦角</t>
    <rPh sb="0" eb="3">
      <t>ケンチクブツ</t>
    </rPh>
    <rPh sb="4" eb="6">
      <t>ヘキメン</t>
    </rPh>
    <rPh sb="6" eb="8">
      <t>マサツ</t>
    </rPh>
    <rPh sb="8" eb="9">
      <t>カク</t>
    </rPh>
    <phoneticPr fontId="1"/>
  </si>
  <si>
    <t>崩壊に伴う土石等の移動の高さ</t>
    <rPh sb="0" eb="2">
      <t>ホウカイ</t>
    </rPh>
    <rPh sb="3" eb="4">
      <t>トモナ</t>
    </rPh>
    <rPh sb="5" eb="7">
      <t>ドセキ</t>
    </rPh>
    <rPh sb="7" eb="8">
      <t>トウ</t>
    </rPh>
    <rPh sb="9" eb="11">
      <t>イドウ</t>
    </rPh>
    <rPh sb="12" eb="13">
      <t>タカ</t>
    </rPh>
    <phoneticPr fontId="1"/>
  </si>
  <si>
    <t>土質定数一覧</t>
    <rPh sb="0" eb="2">
      <t>ドシツ</t>
    </rPh>
    <rPh sb="2" eb="4">
      <t>テイスウ</t>
    </rPh>
    <rPh sb="4" eb="6">
      <t>イチラン</t>
    </rPh>
    <phoneticPr fontId="1"/>
  </si>
  <si>
    <t>急傾斜地の
高さ</t>
    <rPh sb="0" eb="4">
      <t>キュウケイシャチ</t>
    </rPh>
    <rPh sb="6" eb="7">
      <t>タカ</t>
    </rPh>
    <phoneticPr fontId="1"/>
  </si>
  <si>
    <t>（ｍ）</t>
    <phoneticPr fontId="1"/>
  </si>
  <si>
    <t>残斜面の
高さ</t>
    <phoneticPr fontId="1"/>
  </si>
  <si>
    <t>崩壊土砂
の断面積</t>
    <rPh sb="0" eb="2">
      <t>ホウカイ</t>
    </rPh>
    <rPh sb="2" eb="4">
      <t>ドシャ</t>
    </rPh>
    <rPh sb="6" eb="9">
      <t>ダンメンセキ</t>
    </rPh>
    <phoneticPr fontId="1"/>
  </si>
  <si>
    <t>待受け式
擁壁
の高さ</t>
    <rPh sb="0" eb="2">
      <t>マチウ</t>
    </rPh>
    <rPh sb="3" eb="4">
      <t>シキ</t>
    </rPh>
    <rPh sb="5" eb="7">
      <t>ヨウヘキ</t>
    </rPh>
    <rPh sb="9" eb="10">
      <t>タカ</t>
    </rPh>
    <phoneticPr fontId="1"/>
  </si>
  <si>
    <t>堆積施設の
効果の
断面積</t>
    <rPh sb="0" eb="2">
      <t>タイセキ</t>
    </rPh>
    <rPh sb="2" eb="4">
      <t>シセツ</t>
    </rPh>
    <rPh sb="6" eb="8">
      <t>コウカ</t>
    </rPh>
    <rPh sb="10" eb="13">
      <t>ダンメンセキ</t>
    </rPh>
    <phoneticPr fontId="1"/>
  </si>
  <si>
    <t>施設効果を
上回る土砂
の断面積</t>
    <rPh sb="0" eb="2">
      <t>シセツ</t>
    </rPh>
    <rPh sb="2" eb="4">
      <t>コウカ</t>
    </rPh>
    <rPh sb="6" eb="8">
      <t>ウワマワ</t>
    </rPh>
    <rPh sb="9" eb="11">
      <t>ドシャ</t>
    </rPh>
    <rPh sb="13" eb="16">
      <t>ダンメンセキ</t>
    </rPh>
    <phoneticPr fontId="1"/>
  </si>
  <si>
    <t>平坦地まで
の傾斜度</t>
    <rPh sb="0" eb="3">
      <t>ヘイタンチ</t>
    </rPh>
    <rPh sb="7" eb="10">
      <t>ケイシャド</t>
    </rPh>
    <phoneticPr fontId="1"/>
  </si>
  <si>
    <t>ｈ（ｍ）</t>
    <phoneticPr fontId="1"/>
  </si>
  <si>
    <t>ｈ残（ｍ）</t>
    <phoneticPr fontId="1"/>
  </si>
  <si>
    <t>S2(㎡)</t>
    <phoneticPr fontId="1"/>
  </si>
  <si>
    <t>S3(㎡)</t>
    <phoneticPr fontId="1"/>
  </si>
  <si>
    <t>L（ｍ）</t>
    <phoneticPr fontId="1"/>
  </si>
  <si>
    <t>S(㎡)</t>
    <phoneticPr fontId="1"/>
  </si>
  <si>
    <t>建築物に作用する外力の算定</t>
    <rPh sb="0" eb="3">
      <t>ケンチクブツ</t>
    </rPh>
    <rPh sb="4" eb="6">
      <t>サヨウ</t>
    </rPh>
    <rPh sb="8" eb="10">
      <t>ガイリョク</t>
    </rPh>
    <rPh sb="11" eb="13">
      <t>サンテイ</t>
    </rPh>
    <phoneticPr fontId="1"/>
  </si>
  <si>
    <t>　任意の位置における外力・堆積厚</t>
    <rPh sb="1" eb="3">
      <t>ニンイ</t>
    </rPh>
    <rPh sb="4" eb="6">
      <t>イチ</t>
    </rPh>
    <rPh sb="10" eb="12">
      <t>ガイリョク</t>
    </rPh>
    <rPh sb="13" eb="15">
      <t>タイセキ</t>
    </rPh>
    <rPh sb="15" eb="16">
      <t>コウ</t>
    </rPh>
    <phoneticPr fontId="1"/>
  </si>
  <si>
    <t>　区域の概要</t>
    <rPh sb="1" eb="3">
      <t>クイキ</t>
    </rPh>
    <rPh sb="4" eb="6">
      <t>ガイヨウ</t>
    </rPh>
    <phoneticPr fontId="1"/>
  </si>
  <si>
    <t>箇所名</t>
    <rPh sb="0" eb="2">
      <t>カショ</t>
    </rPh>
    <rPh sb="2" eb="3">
      <t>メイ</t>
    </rPh>
    <phoneticPr fontId="1"/>
  </si>
  <si>
    <t>基礎調査番号</t>
    <rPh sb="0" eb="2">
      <t>キソ</t>
    </rPh>
    <rPh sb="2" eb="4">
      <t>チョウサ</t>
    </rPh>
    <rPh sb="4" eb="6">
      <t>バンゴウ</t>
    </rPh>
    <phoneticPr fontId="1"/>
  </si>
  <si>
    <t>断面番号</t>
    <rPh sb="0" eb="1">
      <t>ダンメン</t>
    </rPh>
    <rPh sb="1" eb="3">
      <t>バンゴウ</t>
    </rPh>
    <phoneticPr fontId="1"/>
  </si>
  <si>
    <t>●●●</t>
    <phoneticPr fontId="1"/>
  </si>
  <si>
    <t>１２３４５６</t>
    <phoneticPr fontId="1"/>
  </si>
  <si>
    <t>００１</t>
    <phoneticPr fontId="1"/>
  </si>
  <si>
    <t>入力</t>
    <rPh sb="0" eb="2">
      <t>ニュウリョク</t>
    </rPh>
    <phoneticPr fontId="1"/>
  </si>
  <si>
    <t>移動の高さ</t>
    <rPh sb="0" eb="2">
      <t>イドウ</t>
    </rPh>
    <rPh sb="3" eb="4">
      <t>タカ</t>
    </rPh>
    <phoneticPr fontId="1"/>
  </si>
  <si>
    <t>hsm</t>
    <phoneticPr fontId="1"/>
  </si>
  <si>
    <t>移動</t>
    <rPh sb="0" eb="2">
      <t>イドウ</t>
    </rPh>
    <phoneticPr fontId="1"/>
  </si>
  <si>
    <t>堆積</t>
    <rPh sb="0" eb="2">
      <t>タイセキ</t>
    </rPh>
    <phoneticPr fontId="1"/>
  </si>
  <si>
    <t>【入力の仕方】</t>
    <rPh sb="1" eb="3">
      <t>ニュウリョク</t>
    </rPh>
    <rPh sb="4" eb="6">
      <t>シカタ</t>
    </rPh>
    <phoneticPr fontId="1"/>
  </si>
  <si>
    <t>・このエクセルファイルは、土砂災害特別警戒区域の区域設定の際の側線上における任意の位置の外力・土砂の厚さを求めるものです。</t>
    <rPh sb="13" eb="15">
      <t>ドシャ</t>
    </rPh>
    <rPh sb="15" eb="17">
      <t>サイガイ</t>
    </rPh>
    <rPh sb="17" eb="19">
      <t>トクベツ</t>
    </rPh>
    <rPh sb="19" eb="21">
      <t>ケイカイ</t>
    </rPh>
    <rPh sb="21" eb="23">
      <t>クイキ</t>
    </rPh>
    <rPh sb="24" eb="26">
      <t>クイキ</t>
    </rPh>
    <rPh sb="26" eb="28">
      <t>セッテイ</t>
    </rPh>
    <rPh sb="29" eb="30">
      <t>サイ</t>
    </rPh>
    <rPh sb="31" eb="33">
      <t>ソクセン</t>
    </rPh>
    <rPh sb="33" eb="34">
      <t>ジョウ</t>
    </rPh>
    <rPh sb="38" eb="40">
      <t>ニンイ</t>
    </rPh>
    <rPh sb="41" eb="43">
      <t>イチ</t>
    </rPh>
    <rPh sb="44" eb="46">
      <t>ガイリョク</t>
    </rPh>
    <rPh sb="47" eb="49">
      <t>ドシャ</t>
    </rPh>
    <rPh sb="50" eb="51">
      <t>アツ</t>
    </rPh>
    <rPh sb="53" eb="54">
      <t>モト</t>
    </rPh>
    <phoneticPr fontId="1"/>
  </si>
  <si>
    <t>・建築予定の建物に作用する外力等の算定は、「土砂災害防止法に関する区域再現手続きについて」を参照してください。</t>
    <rPh sb="1" eb="3">
      <t>ケンチク</t>
    </rPh>
    <rPh sb="3" eb="5">
      <t>ヨテイ</t>
    </rPh>
    <rPh sb="6" eb="8">
      <t>タテモノ</t>
    </rPh>
    <rPh sb="9" eb="11">
      <t>サヨウ</t>
    </rPh>
    <rPh sb="13" eb="15">
      <t>ガイリョク</t>
    </rPh>
    <rPh sb="15" eb="16">
      <t>トウ</t>
    </rPh>
    <rPh sb="17" eb="19">
      <t>サンテイ</t>
    </rPh>
    <rPh sb="22" eb="24">
      <t>ドシャ</t>
    </rPh>
    <rPh sb="24" eb="26">
      <t>サイガイ</t>
    </rPh>
    <rPh sb="26" eb="29">
      <t>ボウシホウ</t>
    </rPh>
    <rPh sb="30" eb="31">
      <t>カン</t>
    </rPh>
    <rPh sb="33" eb="35">
      <t>クイキ</t>
    </rPh>
    <rPh sb="35" eb="37">
      <t>サイゲン</t>
    </rPh>
    <rPh sb="37" eb="39">
      <t>テツヅ</t>
    </rPh>
    <rPh sb="46" eb="48">
      <t>サンショウ</t>
    </rPh>
    <phoneticPr fontId="1"/>
  </si>
  <si>
    <t>・シート「入力及び確認」の赤い着色のセル以外は決して操作しないでください。その他のシートも操作しないでください。</t>
    <rPh sb="5" eb="7">
      <t>ニュウリョク</t>
    </rPh>
    <rPh sb="7" eb="8">
      <t>オヨ</t>
    </rPh>
    <rPh sb="9" eb="11">
      <t>カクニン</t>
    </rPh>
    <rPh sb="13" eb="14">
      <t>アカ</t>
    </rPh>
    <rPh sb="15" eb="17">
      <t>チャクショク</t>
    </rPh>
    <rPh sb="20" eb="22">
      <t>イガイ</t>
    </rPh>
    <rPh sb="23" eb="24">
      <t>ケッ</t>
    </rPh>
    <rPh sb="26" eb="28">
      <t>ソウサ</t>
    </rPh>
    <rPh sb="39" eb="40">
      <t>タ</t>
    </rPh>
    <rPh sb="45" eb="47">
      <t>ソウサ</t>
    </rPh>
    <phoneticPr fontId="1"/>
  </si>
  <si>
    <t>【入力に当たって】</t>
    <rPh sb="1" eb="3">
      <t>ニュウリョク</t>
    </rPh>
    <rPh sb="4" eb="5">
      <t>ア</t>
    </rPh>
    <phoneticPr fontId="1"/>
  </si>
  <si>
    <t>・外力等を求めるためには、県土整備事務所にある区域設定時に作成された区域調書が必要になります。</t>
    <rPh sb="1" eb="3">
      <t>ガイリョク</t>
    </rPh>
    <rPh sb="3" eb="4">
      <t>トウ</t>
    </rPh>
    <rPh sb="5" eb="6">
      <t>モト</t>
    </rPh>
    <rPh sb="13" eb="15">
      <t>ケンド</t>
    </rPh>
    <rPh sb="15" eb="17">
      <t>セイビ</t>
    </rPh>
    <rPh sb="17" eb="20">
      <t>ジムショ</t>
    </rPh>
    <rPh sb="23" eb="25">
      <t>クイキ</t>
    </rPh>
    <rPh sb="25" eb="27">
      <t>セッテイ</t>
    </rPh>
    <rPh sb="27" eb="28">
      <t>ジ</t>
    </rPh>
    <rPh sb="29" eb="31">
      <t>サクセイ</t>
    </rPh>
    <rPh sb="34" eb="36">
      <t>クイキ</t>
    </rPh>
    <rPh sb="36" eb="38">
      <t>チョウショ</t>
    </rPh>
    <rPh sb="39" eb="41">
      <t>ヒツヨウ</t>
    </rPh>
    <phoneticPr fontId="1"/>
  </si>
  <si>
    <t>・建築予定の建物がかかる断面番号を確認してください。</t>
    <rPh sb="1" eb="3">
      <t>ケンチク</t>
    </rPh>
    <rPh sb="3" eb="5">
      <t>ヨテイ</t>
    </rPh>
    <rPh sb="6" eb="8">
      <t>タテモノ</t>
    </rPh>
    <rPh sb="12" eb="14">
      <t>ダンメン</t>
    </rPh>
    <rPh sb="14" eb="16">
      <t>バンゴウ</t>
    </rPh>
    <rPh sb="17" eb="19">
      <t>カクニン</t>
    </rPh>
    <phoneticPr fontId="1"/>
  </si>
  <si>
    <t>・該当する箇所の区域調書の参考図（1/500区域図）をご覧ください。告示図面ではありません。</t>
    <rPh sb="1" eb="3">
      <t>ガイトウ</t>
    </rPh>
    <rPh sb="5" eb="7">
      <t>カショ</t>
    </rPh>
    <rPh sb="8" eb="10">
      <t>クイキ</t>
    </rPh>
    <rPh sb="10" eb="12">
      <t>チョウショ</t>
    </rPh>
    <rPh sb="13" eb="16">
      <t>サンコウズ</t>
    </rPh>
    <rPh sb="22" eb="25">
      <t>クイキズ</t>
    </rPh>
    <rPh sb="28" eb="29">
      <t>ラン</t>
    </rPh>
    <rPh sb="34" eb="36">
      <t>コクジ</t>
    </rPh>
    <rPh sb="36" eb="38">
      <t>ズメン</t>
    </rPh>
    <phoneticPr fontId="1"/>
  </si>
  <si>
    <t>・区域調書様式４－３から該当する断面番号の斜面諸元を確認し、シート「入力及び確認」の赤い着色のセルに入力してください。</t>
    <rPh sb="1" eb="3">
      <t>クイキ</t>
    </rPh>
    <rPh sb="3" eb="5">
      <t>チョウショ</t>
    </rPh>
    <rPh sb="5" eb="7">
      <t>ヨウシキ</t>
    </rPh>
    <rPh sb="12" eb="14">
      <t>ガイトウ</t>
    </rPh>
    <rPh sb="16" eb="18">
      <t>ダンメン</t>
    </rPh>
    <rPh sb="18" eb="20">
      <t>バンゴウ</t>
    </rPh>
    <rPh sb="21" eb="23">
      <t>シャメン</t>
    </rPh>
    <rPh sb="23" eb="25">
      <t>ショゲン</t>
    </rPh>
    <rPh sb="26" eb="28">
      <t>カクニン</t>
    </rPh>
    <rPh sb="34" eb="36">
      <t>ニュウリョク</t>
    </rPh>
    <rPh sb="36" eb="37">
      <t>オヨ</t>
    </rPh>
    <rPh sb="38" eb="40">
      <t>カクニン</t>
    </rPh>
    <rPh sb="42" eb="43">
      <t>アカ</t>
    </rPh>
    <rPh sb="44" eb="46">
      <t>チャクショク</t>
    </rPh>
    <rPh sb="50" eb="52">
      <t>ニュウリョク</t>
    </rPh>
    <phoneticPr fontId="1"/>
  </si>
  <si>
    <t>・急傾斜地下端からの距離により、任意の位置における外力等を確認してください。</t>
    <rPh sb="1" eb="5">
      <t>キュウケイシャチ</t>
    </rPh>
    <rPh sb="5" eb="7">
      <t>カタン</t>
    </rPh>
    <rPh sb="10" eb="12">
      <t>キョリ</t>
    </rPh>
    <rPh sb="16" eb="18">
      <t>ニンイ</t>
    </rPh>
    <rPh sb="19" eb="21">
      <t>イチ</t>
    </rPh>
    <rPh sb="25" eb="27">
      <t>ガイリョク</t>
    </rPh>
    <rPh sb="27" eb="28">
      <t>トウ</t>
    </rPh>
    <rPh sb="29" eb="31">
      <t>カクニン</t>
    </rPh>
    <phoneticPr fontId="1"/>
  </si>
  <si>
    <t>・詳しくは「土砂災害防止法に関する区域再現手続きについて」をご覧ください。</t>
    <rPh sb="1" eb="2">
      <t>クワ</t>
    </rPh>
    <rPh sb="6" eb="8">
      <t>ドシャ</t>
    </rPh>
    <rPh sb="8" eb="10">
      <t>サイガイ</t>
    </rPh>
    <rPh sb="10" eb="13">
      <t>ボウシホウ</t>
    </rPh>
    <rPh sb="14" eb="15">
      <t>カン</t>
    </rPh>
    <rPh sb="17" eb="19">
      <t>クイキ</t>
    </rPh>
    <rPh sb="19" eb="21">
      <t>サイゲン</t>
    </rPh>
    <rPh sb="21" eb="23">
      <t>テツヅ</t>
    </rPh>
    <rPh sb="31" eb="32">
      <t>ラン</t>
    </rPh>
    <phoneticPr fontId="1"/>
  </si>
  <si>
    <r>
      <t>　斜面の諸元入力</t>
    </r>
    <r>
      <rPr>
        <b/>
        <sz val="12"/>
        <color rgb="FFFF0000"/>
        <rFont val="ＭＳ ゴシック"/>
        <family val="3"/>
        <charset val="128"/>
      </rPr>
      <t>→→→（区域調書の様式４－３から該当断面番号の諸元（赤いセル）を入力）</t>
    </r>
    <rPh sb="1" eb="3">
      <t>シャメン</t>
    </rPh>
    <rPh sb="4" eb="6">
      <t>ショゲン</t>
    </rPh>
    <rPh sb="6" eb="8">
      <t>ニュウリョク</t>
    </rPh>
    <rPh sb="12" eb="14">
      <t>クイキ</t>
    </rPh>
    <rPh sb="14" eb="16">
      <t>チョウショ</t>
    </rPh>
    <rPh sb="17" eb="19">
      <t>ヨウシキ</t>
    </rPh>
    <rPh sb="24" eb="26">
      <t>ガイトウ</t>
    </rPh>
    <rPh sb="26" eb="28">
      <t>ダンメン</t>
    </rPh>
    <rPh sb="28" eb="30">
      <t>バンゴウ</t>
    </rPh>
    <rPh sb="31" eb="33">
      <t>ショゲン</t>
    </rPh>
    <rPh sb="34" eb="35">
      <t>アカ</t>
    </rPh>
    <rPh sb="40" eb="42">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</si>
</sst>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00"/>
    <numFmt numFmtId="178" formatCode="0_ ;[Red]\-0\ "/>
    <numFmt numFmtId="179" formatCode="0.00_ ;[Red]\-0.00\ "/>
    <numFmt numFmtId="180" formatCode="0.0_ "/>
    <numFmt numFmtId="181" formatCode="0.00;[Red]0.00"/>
  </numFmts>
  <fonts count="23" x14ac:knownFonts="1">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color indexed="10"/>
      <name val="ＭＳ Ｐゴシック"/>
      <family val="3"/>
      <charset val="128"/>
    </font>
    <font>
      <sz val="10"/>
      <name val="ＭＳ Ｐゴシック"/>
      <family val="3"/>
      <charset val="128"/>
    </font>
    <font>
      <sz val="9"/>
      <color indexed="10"/>
      <name val="ＭＳ Ｐゴシック"/>
      <family val="3"/>
      <charset val="128"/>
    </font>
    <font>
      <sz val="9"/>
      <color indexed="22"/>
      <name val="ＭＳ Ｐゴシック"/>
      <family val="3"/>
      <charset val="128"/>
    </font>
    <font>
      <b/>
      <sz val="12"/>
      <name val="ＭＳ ゴシック"/>
      <family val="3"/>
      <charset val="128"/>
    </font>
    <font>
      <sz val="11"/>
      <name val="ＭＳ ゴシック"/>
      <family val="3"/>
      <charset val="128"/>
    </font>
    <font>
      <sz val="10"/>
      <name val="ＭＳ ゴシック"/>
      <family val="3"/>
      <charset val="128"/>
    </font>
    <font>
      <sz val="9"/>
      <color indexed="10"/>
      <name val="ＭＳ ゴシック"/>
      <family val="3"/>
      <charset val="128"/>
    </font>
    <font>
      <sz val="9"/>
      <name val="ＭＳ ゴシック"/>
      <family val="3"/>
      <charset val="128"/>
    </font>
    <font>
      <sz val="6"/>
      <name val="ＭＳ ゴシック"/>
      <family val="3"/>
      <charset val="128"/>
    </font>
    <font>
      <b/>
      <sz val="11"/>
      <name val="ＭＳ ゴシック"/>
      <family val="3"/>
      <charset val="128"/>
    </font>
    <font>
      <sz val="8"/>
      <name val="ＭＳ ゴシック"/>
      <family val="3"/>
      <charset val="128"/>
    </font>
    <font>
      <b/>
      <sz val="10"/>
      <name val="ＭＳ ゴシック"/>
      <family val="3"/>
      <charset val="128"/>
    </font>
    <font>
      <sz val="12"/>
      <name val="ＭＳ ゴシック"/>
      <family val="3"/>
      <charset val="128"/>
    </font>
    <font>
      <b/>
      <sz val="18"/>
      <name val="ＭＳ ゴシック"/>
      <family val="3"/>
      <charset val="128"/>
    </font>
    <font>
      <b/>
      <sz val="12"/>
      <color rgb="FFFF0000"/>
      <name val="ＭＳ ゴシック"/>
      <family val="3"/>
      <charset val="128"/>
    </font>
    <font>
      <sz val="14"/>
      <name val="HGｺﾞｼｯｸM"/>
      <family val="3"/>
      <charset val="128"/>
    </font>
    <font>
      <sz val="12"/>
      <name val="HGｺﾞｼｯｸM"/>
      <family val="3"/>
      <charset val="128"/>
    </font>
    <font>
      <b/>
      <sz val="8"/>
      <color rgb="FFFF0000"/>
      <name val="ＭＳ ゴシック"/>
      <family val="3"/>
      <charset val="128"/>
    </font>
  </fonts>
  <fills count="15">
    <fill>
      <patternFill patternType="none"/>
    </fill>
    <fill>
      <patternFill patternType="gray125"/>
    </fill>
    <fill>
      <patternFill patternType="solid">
        <fgColor indexed="43"/>
        <bgColor indexed="64"/>
      </patternFill>
    </fill>
    <fill>
      <patternFill patternType="solid">
        <fgColor indexed="10"/>
        <bgColor indexed="64"/>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indexed="44"/>
        <bgColor indexed="64"/>
      </patternFill>
    </fill>
    <fill>
      <patternFill patternType="solid">
        <fgColor indexed="47"/>
        <bgColor indexed="64"/>
      </patternFill>
    </fill>
    <fill>
      <patternFill patternType="solid">
        <fgColor rgb="FFFFFF00"/>
        <bgColor indexed="64"/>
      </patternFill>
    </fill>
    <fill>
      <patternFill patternType="solid">
        <fgColor rgb="FFFF99FF"/>
        <bgColor indexed="64"/>
      </patternFill>
    </fill>
    <fill>
      <patternFill patternType="solid">
        <fgColor rgb="FF99FFCC"/>
        <bgColor indexed="64"/>
      </patternFill>
    </fill>
    <fill>
      <patternFill patternType="solid">
        <fgColor theme="0" tint="-0.34998626667073579"/>
        <bgColor indexed="64"/>
      </patternFill>
    </fill>
    <fill>
      <patternFill patternType="solid">
        <fgColor rgb="FFFFFF99"/>
        <bgColor indexed="64"/>
      </patternFill>
    </fill>
    <fill>
      <patternFill patternType="solid">
        <fgColor theme="0" tint="-0.14999847407452621"/>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medium">
        <color indexed="64"/>
      </top>
      <bottom style="thin">
        <color indexed="64"/>
      </bottom>
      <diagonal/>
    </border>
    <border>
      <left style="medium">
        <color indexed="64"/>
      </left>
      <right style="medium">
        <color indexed="64"/>
      </right>
      <top/>
      <bottom/>
      <diagonal/>
    </border>
  </borders>
  <cellStyleXfs count="1">
    <xf numFmtId="0" fontId="0" fillId="0" borderId="0"/>
  </cellStyleXfs>
  <cellXfs count="381">
    <xf numFmtId="0" fontId="0" fillId="0" borderId="0" xfId="0"/>
    <xf numFmtId="0" fontId="0" fillId="0" borderId="1" xfId="0" applyBorder="1"/>
    <xf numFmtId="0" fontId="0" fillId="2" borderId="1" xfId="0" applyFill="1" applyBorder="1"/>
    <xf numFmtId="0" fontId="0" fillId="3" borderId="1" xfId="0" applyFill="1" applyBorder="1"/>
    <xf numFmtId="2" fontId="0" fillId="3" borderId="1" xfId="0" applyNumberFormat="1" applyFill="1" applyBorder="1" applyAlignment="1">
      <alignment horizontal="center"/>
    </xf>
    <xf numFmtId="0" fontId="0" fillId="3" borderId="1" xfId="0" quotePrefix="1" applyFill="1" applyBorder="1"/>
    <xf numFmtId="2" fontId="0" fillId="0" borderId="0" xfId="0" applyNumberFormat="1"/>
    <xf numFmtId="2" fontId="0" fillId="2" borderId="1" xfId="0" applyNumberFormat="1" applyFill="1" applyBorder="1"/>
    <xf numFmtId="2" fontId="0" fillId="0" borderId="1" xfId="0" applyNumberFormat="1" applyBorder="1"/>
    <xf numFmtId="2" fontId="0" fillId="2" borderId="1" xfId="0" applyNumberFormat="1" applyFill="1" applyBorder="1" applyAlignment="1">
      <alignment horizontal="center"/>
    </xf>
    <xf numFmtId="2" fontId="0" fillId="3" borderId="1" xfId="0" applyNumberFormat="1" applyFill="1" applyBorder="1"/>
    <xf numFmtId="0" fontId="2" fillId="0" borderId="1" xfId="0" applyFont="1" applyBorder="1"/>
    <xf numFmtId="0" fontId="0" fillId="4" borderId="1" xfId="0" applyFill="1" applyBorder="1"/>
    <xf numFmtId="2" fontId="0" fillId="4" borderId="1" xfId="0" applyNumberFormat="1" applyFill="1" applyBorder="1"/>
    <xf numFmtId="2" fontId="0" fillId="4" borderId="1" xfId="0" applyNumberFormat="1" applyFill="1" applyBorder="1" applyAlignment="1">
      <alignment horizontal="center"/>
    </xf>
    <xf numFmtId="0" fontId="0" fillId="4" borderId="1" xfId="0" quotePrefix="1" applyFill="1" applyBorder="1"/>
    <xf numFmtId="0" fontId="0" fillId="2" borderId="1" xfId="0" quotePrefix="1" applyFill="1" applyBorder="1"/>
    <xf numFmtId="0" fontId="0" fillId="0" borderId="1" xfId="0" applyBorder="1" applyAlignment="1">
      <alignment horizontal="center"/>
    </xf>
    <xf numFmtId="0" fontId="2" fillId="5" borderId="0" xfId="0" applyFont="1" applyFill="1"/>
    <xf numFmtId="0" fontId="2" fillId="0" borderId="0" xfId="0" applyFont="1"/>
    <xf numFmtId="0" fontId="2" fillId="2" borderId="0" xfId="0" applyFont="1" applyFill="1"/>
    <xf numFmtId="0" fontId="2" fillId="0" borderId="0" xfId="0" applyFont="1" applyFill="1"/>
    <xf numFmtId="176" fontId="2" fillId="0" borderId="1" xfId="0" applyNumberFormat="1" applyFont="1" applyBorder="1" applyAlignment="1">
      <alignment horizontal="center"/>
    </xf>
    <xf numFmtId="2" fontId="2" fillId="0" borderId="1" xfId="0" applyNumberFormat="1"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176" fontId="2" fillId="2" borderId="1" xfId="0" applyNumberFormat="1" applyFont="1" applyFill="1" applyBorder="1" applyAlignment="1">
      <alignment horizontal="center"/>
    </xf>
    <xf numFmtId="2" fontId="2" fillId="2" borderId="1" xfId="0" applyNumberFormat="1"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176" fontId="2" fillId="5" borderId="3" xfId="0" applyNumberFormat="1" applyFont="1" applyFill="1" applyBorder="1" applyAlignment="1">
      <alignment horizontal="center"/>
    </xf>
    <xf numFmtId="176" fontId="2" fillId="5" borderId="1" xfId="0" applyNumberFormat="1" applyFont="1" applyFill="1" applyBorder="1" applyAlignment="1">
      <alignment horizontal="center"/>
    </xf>
    <xf numFmtId="2" fontId="2" fillId="5" borderId="1" xfId="0" applyNumberFormat="1" applyFont="1" applyFill="1" applyBorder="1" applyAlignment="1">
      <alignment horizontal="center"/>
    </xf>
    <xf numFmtId="0" fontId="2" fillId="5" borderId="1" xfId="0" applyFont="1" applyFill="1" applyBorder="1" applyAlignment="1">
      <alignment horizontal="center"/>
    </xf>
    <xf numFmtId="0" fontId="2" fillId="5" borderId="2" xfId="0" applyFont="1" applyFill="1" applyBorder="1" applyAlignment="1">
      <alignment horizontal="center"/>
    </xf>
    <xf numFmtId="176" fontId="2" fillId="0" borderId="1" xfId="0" applyNumberFormat="1" applyFont="1" applyFill="1" applyBorder="1" applyAlignment="1">
      <alignment horizontal="center"/>
    </xf>
    <xf numFmtId="2" fontId="2" fillId="0" borderId="1" xfId="0" applyNumberFormat="1" applyFont="1" applyFill="1" applyBorder="1" applyAlignment="1">
      <alignment horizontal="center"/>
    </xf>
    <xf numFmtId="0" fontId="2" fillId="0" borderId="1" xfId="0" applyFont="1" applyFill="1" applyBorder="1" applyAlignment="1">
      <alignment horizontal="center"/>
    </xf>
    <xf numFmtId="0" fontId="2" fillId="0" borderId="2" xfId="0" applyFont="1" applyFill="1" applyBorder="1" applyAlignment="1">
      <alignment horizontal="center"/>
    </xf>
    <xf numFmtId="176" fontId="2" fillId="5" borderId="4" xfId="0" applyNumberFormat="1" applyFont="1" applyFill="1" applyBorder="1" applyAlignment="1">
      <alignment horizontal="center"/>
    </xf>
    <xf numFmtId="176" fontId="2" fillId="5" borderId="5" xfId="0" applyNumberFormat="1" applyFont="1" applyFill="1" applyBorder="1" applyAlignment="1">
      <alignment horizontal="center"/>
    </xf>
    <xf numFmtId="2" fontId="2" fillId="5" borderId="5" xfId="0" applyNumberFormat="1" applyFont="1" applyFill="1" applyBorder="1" applyAlignment="1">
      <alignment horizontal="center"/>
    </xf>
    <xf numFmtId="0" fontId="2" fillId="5" borderId="5" xfId="0" applyFont="1" applyFill="1" applyBorder="1" applyAlignment="1">
      <alignment horizontal="center"/>
    </xf>
    <xf numFmtId="0" fontId="2" fillId="5" borderId="6" xfId="0" applyFont="1" applyFill="1" applyBorder="1" applyAlignment="1">
      <alignment horizontal="center"/>
    </xf>
    <xf numFmtId="176" fontId="2" fillId="5" borderId="7" xfId="0" applyNumberFormat="1" applyFont="1" applyFill="1" applyBorder="1" applyAlignment="1">
      <alignment horizontal="center"/>
    </xf>
    <xf numFmtId="176" fontId="2" fillId="5" borderId="8" xfId="0" applyNumberFormat="1" applyFont="1" applyFill="1" applyBorder="1" applyAlignment="1">
      <alignment horizontal="center"/>
    </xf>
    <xf numFmtId="2" fontId="2" fillId="5" borderId="8" xfId="0" applyNumberFormat="1" applyFont="1" applyFill="1" applyBorder="1" applyAlignment="1">
      <alignment horizontal="center"/>
    </xf>
    <xf numFmtId="0" fontId="2" fillId="5" borderId="8" xfId="0" applyFont="1" applyFill="1" applyBorder="1" applyAlignment="1">
      <alignment horizontal="center"/>
    </xf>
    <xf numFmtId="0" fontId="2" fillId="5" borderId="9" xfId="0" applyFont="1" applyFill="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0" fillId="0" borderId="11" xfId="0" applyBorder="1"/>
    <xf numFmtId="0" fontId="0" fillId="0" borderId="12" xfId="0" applyBorder="1"/>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176" fontId="2" fillId="6" borderId="3" xfId="0" applyNumberFormat="1" applyFont="1" applyFill="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0" xfId="0" applyAlignment="1">
      <alignment horizontal="center"/>
    </xf>
    <xf numFmtId="0" fontId="0" fillId="0" borderId="0" xfId="0" applyFill="1"/>
    <xf numFmtId="0" fontId="0" fillId="0" borderId="0" xfId="0" quotePrefix="1"/>
    <xf numFmtId="2" fontId="2" fillId="5" borderId="8" xfId="0" quotePrefix="1" applyNumberFormat="1" applyFont="1" applyFill="1" applyBorder="1" applyAlignment="1">
      <alignment horizontal="center"/>
    </xf>
    <xf numFmtId="0" fontId="0" fillId="5" borderId="0" xfId="0" applyFill="1"/>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Alignment="1">
      <alignment horizontal="center" vertical="center" wrapTex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1" xfId="0" quotePrefix="1"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vertical="center"/>
    </xf>
    <xf numFmtId="0" fontId="0" fillId="0" borderId="1" xfId="0" applyBorder="1" applyAlignment="1">
      <alignment horizontal="center" vertical="center"/>
    </xf>
    <xf numFmtId="0" fontId="0" fillId="4" borderId="1" xfId="0"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0" fillId="5" borderId="1" xfId="0" quotePrefix="1" applyFill="1" applyBorder="1" applyAlignment="1">
      <alignment vertical="center"/>
    </xf>
    <xf numFmtId="0" fontId="0" fillId="0" borderId="1" xfId="0" quotePrefix="1" applyBorder="1" applyAlignment="1">
      <alignment vertical="center"/>
    </xf>
    <xf numFmtId="0" fontId="0" fillId="4" borderId="1" xfId="0" quotePrefix="1" applyFill="1" applyBorder="1" applyAlignment="1">
      <alignment vertical="center"/>
    </xf>
    <xf numFmtId="0" fontId="0" fillId="5" borderId="1" xfId="0" applyFill="1" applyBorder="1" applyAlignment="1">
      <alignment vertical="center" wrapText="1"/>
    </xf>
    <xf numFmtId="0" fontId="0" fillId="0" borderId="1" xfId="0" applyBorder="1" applyAlignment="1">
      <alignment vertical="center" wrapText="1"/>
    </xf>
    <xf numFmtId="0" fontId="0" fillId="4" borderId="1" xfId="0" applyFill="1" applyBorder="1" applyAlignment="1">
      <alignment vertical="center" wrapText="1"/>
    </xf>
    <xf numFmtId="0" fontId="0" fillId="3" borderId="1" xfId="0" applyFill="1" applyBorder="1" applyAlignment="1">
      <alignment vertical="center"/>
    </xf>
    <xf numFmtId="0" fontId="2" fillId="0" borderId="21" xfId="0" applyFont="1" applyFill="1" applyBorder="1" applyAlignment="1">
      <alignment horizontal="center"/>
    </xf>
    <xf numFmtId="0" fontId="2" fillId="0" borderId="31" xfId="0" applyFont="1" applyFill="1" applyBorder="1" applyAlignment="1">
      <alignment horizontal="center"/>
    </xf>
    <xf numFmtId="0" fontId="2" fillId="0" borderId="32" xfId="0" applyFont="1" applyFill="1" applyBorder="1" applyAlignment="1">
      <alignment horizontal="center"/>
    </xf>
    <xf numFmtId="0" fontId="2" fillId="0" borderId="7" xfId="0" applyFont="1" applyFill="1" applyBorder="1" applyAlignment="1">
      <alignment horizontal="center"/>
    </xf>
    <xf numFmtId="0" fontId="2" fillId="0" borderId="8" xfId="0" applyFont="1" applyFill="1" applyBorder="1"/>
    <xf numFmtId="176" fontId="2" fillId="0" borderId="8" xfId="0" applyNumberFormat="1" applyFont="1" applyFill="1" applyBorder="1"/>
    <xf numFmtId="0" fontId="2" fillId="0" borderId="9" xfId="0" applyFont="1" applyFill="1" applyBorder="1"/>
    <xf numFmtId="0" fontId="2" fillId="0" borderId="3" xfId="0" applyFont="1" applyFill="1" applyBorder="1" applyAlignment="1">
      <alignment horizontal="center"/>
    </xf>
    <xf numFmtId="0" fontId="2" fillId="0" borderId="1" xfId="0" applyFont="1" applyFill="1" applyBorder="1"/>
    <xf numFmtId="0" fontId="2" fillId="0" borderId="2" xfId="0" applyFont="1" applyFill="1" applyBorder="1"/>
    <xf numFmtId="176" fontId="2" fillId="0" borderId="1" xfId="0" applyNumberFormat="1" applyFont="1" applyFill="1" applyBorder="1"/>
    <xf numFmtId="176" fontId="2" fillId="8" borderId="1" xfId="0" applyNumberFormat="1" applyFont="1" applyFill="1" applyBorder="1"/>
    <xf numFmtId="0" fontId="2" fillId="0" borderId="33" xfId="0" applyFont="1" applyFill="1" applyBorder="1"/>
    <xf numFmtId="0" fontId="2" fillId="0" borderId="0" xfId="0" applyFont="1" applyBorder="1"/>
    <xf numFmtId="0" fontId="2" fillId="0" borderId="4" xfId="0" applyFont="1" applyFill="1" applyBorder="1" applyAlignment="1">
      <alignment horizontal="center"/>
    </xf>
    <xf numFmtId="0" fontId="2" fillId="0" borderId="5" xfId="0" applyFont="1" applyFill="1" applyBorder="1"/>
    <xf numFmtId="0" fontId="2" fillId="0" borderId="6" xfId="0" applyFont="1" applyFill="1" applyBorder="1"/>
    <xf numFmtId="0" fontId="2" fillId="0" borderId="10" xfId="0" applyFont="1" applyFill="1" applyBorder="1" applyAlignment="1">
      <alignment horizontal="center"/>
    </xf>
    <xf numFmtId="0" fontId="2" fillId="0" borderId="11" xfId="0" applyFont="1" applyFill="1" applyBorder="1"/>
    <xf numFmtId="176" fontId="2" fillId="0" borderId="11" xfId="0" applyNumberFormat="1" applyFont="1" applyFill="1" applyBorder="1"/>
    <xf numFmtId="0" fontId="2" fillId="0" borderId="12" xfId="0" applyFont="1" applyFill="1" applyBorder="1"/>
    <xf numFmtId="0" fontId="2" fillId="0" borderId="3" xfId="0" applyFont="1" applyFill="1" applyBorder="1"/>
    <xf numFmtId="0" fontId="2" fillId="0" borderId="1" xfId="0" applyFont="1" applyFill="1" applyBorder="1" applyAlignment="1">
      <alignment horizontal="left"/>
    </xf>
    <xf numFmtId="177" fontId="2" fillId="0" borderId="1" xfId="0" applyNumberFormat="1" applyFont="1" applyFill="1" applyBorder="1"/>
    <xf numFmtId="0" fontId="2" fillId="0" borderId="4" xfId="0" applyFont="1" applyFill="1" applyBorder="1"/>
    <xf numFmtId="0" fontId="2" fillId="0" borderId="5" xfId="0" applyFont="1" applyFill="1" applyBorder="1" applyAlignment="1">
      <alignment horizontal="left"/>
    </xf>
    <xf numFmtId="176" fontId="2" fillId="0" borderId="5" xfId="0" applyNumberFormat="1" applyFont="1" applyFill="1" applyBorder="1"/>
    <xf numFmtId="1" fontId="2" fillId="5" borderId="8" xfId="0" applyNumberFormat="1" applyFont="1" applyFill="1" applyBorder="1" applyAlignment="1">
      <alignment horizontal="center"/>
    </xf>
    <xf numFmtId="1" fontId="2" fillId="0" borderId="1" xfId="0" applyNumberFormat="1" applyFont="1" applyBorder="1" applyAlignment="1">
      <alignment horizontal="center"/>
    </xf>
    <xf numFmtId="1" fontId="2" fillId="2" borderId="1" xfId="0" applyNumberFormat="1" applyFont="1" applyFill="1" applyBorder="1" applyAlignment="1">
      <alignment horizontal="center"/>
    </xf>
    <xf numFmtId="1" fontId="2" fillId="5" borderId="1" xfId="0" applyNumberFormat="1" applyFont="1" applyFill="1" applyBorder="1" applyAlignment="1">
      <alignment horizontal="center"/>
    </xf>
    <xf numFmtId="1" fontId="2" fillId="0" borderId="1" xfId="0" applyNumberFormat="1" applyFont="1" applyFill="1" applyBorder="1" applyAlignment="1">
      <alignment horizontal="center"/>
    </xf>
    <xf numFmtId="1" fontId="2" fillId="5" borderId="5" xfId="0" applyNumberFormat="1" applyFont="1" applyFill="1" applyBorder="1" applyAlignment="1">
      <alignment horizontal="center"/>
    </xf>
    <xf numFmtId="178" fontId="1" fillId="0" borderId="0" xfId="0" applyNumberFormat="1" applyFont="1" applyAlignment="1">
      <alignment horizontal="center" vertical="center"/>
    </xf>
    <xf numFmtId="178" fontId="3" fillId="0" borderId="0" xfId="0" applyNumberFormat="1" applyFont="1" applyAlignment="1">
      <alignment horizontal="center" vertical="center"/>
    </xf>
    <xf numFmtId="179" fontId="2" fillId="5" borderId="0" xfId="0" applyNumberFormat="1" applyFont="1" applyFill="1" applyBorder="1" applyAlignment="1">
      <alignment horizontal="center"/>
    </xf>
    <xf numFmtId="179" fontId="2" fillId="5" borderId="0" xfId="0" applyNumberFormat="1" applyFont="1" applyFill="1" applyAlignment="1">
      <alignment horizontal="center"/>
    </xf>
    <xf numFmtId="179" fontId="2" fillId="0" borderId="0" xfId="0" applyNumberFormat="1" applyFont="1" applyAlignment="1">
      <alignment horizontal="center"/>
    </xf>
    <xf numFmtId="179" fontId="2" fillId="2" borderId="0" xfId="0" applyNumberFormat="1" applyFont="1" applyFill="1" applyAlignment="1">
      <alignment horizontal="center"/>
    </xf>
    <xf numFmtId="179" fontId="2" fillId="0" borderId="0" xfId="0" applyNumberFormat="1" applyFont="1" applyFill="1" applyAlignment="1">
      <alignment horizontal="center"/>
    </xf>
    <xf numFmtId="176" fontId="3" fillId="0" borderId="0" xfId="0" applyNumberFormat="1" applyFont="1" applyAlignment="1">
      <alignment horizontal="center" vertical="center" wrapText="1"/>
    </xf>
    <xf numFmtId="2" fontId="0" fillId="5" borderId="1" xfId="0" applyNumberFormat="1" applyFill="1" applyBorder="1" applyAlignment="1" applyProtection="1">
      <alignment vertical="center"/>
      <protection locked="0"/>
    </xf>
    <xf numFmtId="180" fontId="0" fillId="0" borderId="0" xfId="0" applyNumberFormat="1"/>
    <xf numFmtId="180" fontId="0" fillId="0" borderId="9" xfId="0" applyNumberFormat="1" applyBorder="1" applyAlignment="1">
      <alignment horizontal="center"/>
    </xf>
    <xf numFmtId="180" fontId="0" fillId="0" borderId="2" xfId="0" applyNumberFormat="1" applyBorder="1" applyAlignment="1">
      <alignment horizontal="center"/>
    </xf>
    <xf numFmtId="180" fontId="0" fillId="0" borderId="6" xfId="0" applyNumberFormat="1" applyBorder="1" applyAlignment="1">
      <alignment horizontal="center"/>
    </xf>
    <xf numFmtId="180" fontId="0" fillId="0" borderId="19" xfId="0" applyNumberFormat="1" applyBorder="1" applyAlignment="1">
      <alignment horizontal="center"/>
    </xf>
    <xf numFmtId="180" fontId="0" fillId="0" borderId="8" xfId="0" applyNumberFormat="1" applyBorder="1" applyAlignment="1">
      <alignment horizontal="center"/>
    </xf>
    <xf numFmtId="180" fontId="0" fillId="0" borderId="20" xfId="0" applyNumberFormat="1" applyFill="1" applyBorder="1" applyAlignment="1">
      <alignment horizontal="center"/>
    </xf>
    <xf numFmtId="180" fontId="0" fillId="0" borderId="1" xfId="0" applyNumberFormat="1" applyFill="1" applyBorder="1" applyAlignment="1">
      <alignment horizontal="center"/>
    </xf>
    <xf numFmtId="180" fontId="0" fillId="0" borderId="13" xfId="0" applyNumberFormat="1" applyFill="1" applyBorder="1" applyAlignment="1">
      <alignment horizontal="center"/>
    </xf>
    <xf numFmtId="180" fontId="0" fillId="0" borderId="5" xfId="0" applyNumberFormat="1" applyFill="1" applyBorder="1" applyAlignment="1">
      <alignment horizontal="center"/>
    </xf>
    <xf numFmtId="2" fontId="2" fillId="5" borderId="7" xfId="0" applyNumberFormat="1" applyFont="1" applyFill="1" applyBorder="1" applyAlignment="1">
      <alignment horizontal="center"/>
    </xf>
    <xf numFmtId="177" fontId="2" fillId="5" borderId="8" xfId="0" applyNumberFormat="1" applyFont="1" applyFill="1" applyBorder="1" applyAlignment="1">
      <alignment horizontal="center"/>
    </xf>
    <xf numFmtId="2" fontId="3" fillId="0" borderId="0" xfId="0" applyNumberFormat="1" applyFont="1" applyAlignment="1">
      <alignment horizontal="center" vertical="center" wrapText="1"/>
    </xf>
    <xf numFmtId="0" fontId="0" fillId="0" borderId="22"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181" fontId="4" fillId="0" borderId="40" xfId="0" applyNumberFormat="1" applyFont="1" applyBorder="1"/>
    <xf numFmtId="181" fontId="4" fillId="0" borderId="41" xfId="0" applyNumberFormat="1" applyFont="1" applyBorder="1"/>
    <xf numFmtId="181" fontId="4" fillId="0" borderId="42" xfId="0" applyNumberFormat="1" applyFont="1" applyBorder="1"/>
    <xf numFmtId="181" fontId="4" fillId="0" borderId="43" xfId="0" applyNumberFormat="1" applyFont="1" applyBorder="1"/>
    <xf numFmtId="0" fontId="0" fillId="0" borderId="44" xfId="0" applyBorder="1"/>
    <xf numFmtId="181" fontId="4" fillId="0" borderId="45" xfId="0" applyNumberFormat="1" applyFont="1" applyBorder="1"/>
    <xf numFmtId="181" fontId="4" fillId="0" borderId="46" xfId="0" applyNumberFormat="1" applyFont="1" applyBorder="1"/>
    <xf numFmtId="181" fontId="4" fillId="0" borderId="47" xfId="0" applyNumberFormat="1" applyFont="1" applyBorder="1"/>
    <xf numFmtId="181" fontId="4" fillId="0" borderId="48" xfId="0" applyNumberFormat="1" applyFont="1" applyBorder="1"/>
    <xf numFmtId="0" fontId="0" fillId="0" borderId="49" xfId="0" applyBorder="1"/>
    <xf numFmtId="181" fontId="4" fillId="0" borderId="50" xfId="0" applyNumberFormat="1" applyFont="1" applyBorder="1"/>
    <xf numFmtId="181" fontId="4" fillId="0" borderId="51" xfId="0" applyNumberFormat="1" applyFont="1" applyBorder="1"/>
    <xf numFmtId="181" fontId="4" fillId="0" borderId="52" xfId="0" applyNumberFormat="1" applyFont="1" applyBorder="1"/>
    <xf numFmtId="181" fontId="4" fillId="0" borderId="53" xfId="0" applyNumberFormat="1" applyFont="1" applyBorder="1"/>
    <xf numFmtId="0" fontId="0" fillId="5" borderId="54" xfId="0" applyFill="1" applyBorder="1"/>
    <xf numFmtId="181" fontId="4" fillId="5" borderId="55" xfId="0" applyNumberFormat="1" applyFont="1" applyFill="1" applyBorder="1"/>
    <xf numFmtId="181" fontId="4" fillId="5" borderId="56" xfId="0" applyNumberFormat="1" applyFont="1" applyFill="1" applyBorder="1"/>
    <xf numFmtId="181" fontId="4" fillId="5" borderId="57" xfId="0" applyNumberFormat="1" applyFont="1" applyFill="1" applyBorder="1"/>
    <xf numFmtId="181" fontId="4" fillId="5" borderId="58" xfId="0" applyNumberFormat="1" applyFont="1" applyFill="1" applyBorder="1"/>
    <xf numFmtId="0" fontId="0" fillId="5" borderId="44" xfId="0" applyFill="1" applyBorder="1"/>
    <xf numFmtId="181" fontId="4" fillId="5" borderId="45" xfId="0" applyNumberFormat="1" applyFont="1" applyFill="1" applyBorder="1"/>
    <xf numFmtId="181" fontId="4" fillId="5" borderId="46" xfId="0" applyNumberFormat="1" applyFont="1" applyFill="1" applyBorder="1"/>
    <xf numFmtId="181" fontId="5" fillId="5" borderId="46" xfId="0" applyNumberFormat="1" applyFont="1" applyFill="1" applyBorder="1"/>
    <xf numFmtId="181" fontId="5" fillId="5" borderId="47" xfId="0" applyNumberFormat="1" applyFont="1" applyFill="1" applyBorder="1"/>
    <xf numFmtId="181" fontId="5" fillId="5" borderId="45" xfId="0" applyNumberFormat="1" applyFont="1" applyFill="1" applyBorder="1"/>
    <xf numFmtId="181" fontId="4" fillId="5" borderId="47" xfId="0" applyNumberFormat="1" applyFont="1" applyFill="1" applyBorder="1"/>
    <xf numFmtId="181" fontId="4" fillId="5" borderId="48" xfId="0" applyNumberFormat="1" applyFont="1" applyFill="1" applyBorder="1"/>
    <xf numFmtId="0" fontId="0" fillId="5" borderId="49" xfId="0" applyFill="1" applyBorder="1"/>
    <xf numFmtId="181" fontId="5" fillId="5" borderId="50" xfId="0" applyNumberFormat="1" applyFont="1" applyFill="1" applyBorder="1"/>
    <xf numFmtId="181" fontId="5" fillId="5" borderId="51" xfId="0" applyNumberFormat="1" applyFont="1" applyFill="1" applyBorder="1"/>
    <xf numFmtId="181" fontId="5" fillId="5" borderId="52" xfId="0" applyNumberFormat="1" applyFont="1" applyFill="1" applyBorder="1"/>
    <xf numFmtId="181" fontId="4" fillId="5" borderId="50" xfId="0" applyNumberFormat="1" applyFont="1" applyFill="1" applyBorder="1"/>
    <xf numFmtId="181" fontId="4" fillId="5" borderId="51" xfId="0" applyNumberFormat="1" applyFont="1" applyFill="1" applyBorder="1"/>
    <xf numFmtId="181" fontId="4" fillId="5" borderId="52" xfId="0" applyNumberFormat="1" applyFont="1" applyFill="1" applyBorder="1"/>
    <xf numFmtId="181" fontId="4" fillId="5" borderId="53" xfId="0" applyNumberFormat="1" applyFont="1" applyFill="1" applyBorder="1"/>
    <xf numFmtId="0" fontId="0" fillId="0" borderId="54" xfId="0" applyBorder="1"/>
    <xf numFmtId="181" fontId="5" fillId="0" borderId="55" xfId="0" applyNumberFormat="1" applyFont="1" applyBorder="1"/>
    <xf numFmtId="181" fontId="5" fillId="0" borderId="56" xfId="0" applyNumberFormat="1" applyFont="1" applyBorder="1"/>
    <xf numFmtId="181" fontId="5" fillId="0" borderId="57" xfId="0" applyNumberFormat="1" applyFont="1" applyBorder="1"/>
    <xf numFmtId="181" fontId="4" fillId="0" borderId="56" xfId="0" applyNumberFormat="1" applyFont="1" applyBorder="1"/>
    <xf numFmtId="181" fontId="4" fillId="0" borderId="57" xfId="0" applyNumberFormat="1" applyFont="1" applyBorder="1"/>
    <xf numFmtId="181" fontId="4" fillId="0" borderId="55" xfId="0" applyNumberFormat="1" applyFont="1" applyBorder="1"/>
    <xf numFmtId="181" fontId="4" fillId="0" borderId="58" xfId="0" applyNumberFormat="1" applyFont="1" applyBorder="1"/>
    <xf numFmtId="181" fontId="5" fillId="0" borderId="45" xfId="0" applyNumberFormat="1" applyFont="1" applyBorder="1"/>
    <xf numFmtId="181" fontId="5" fillId="0" borderId="46" xfId="0" applyNumberFormat="1" applyFont="1" applyBorder="1"/>
    <xf numFmtId="181" fontId="5" fillId="0" borderId="47" xfId="0" applyNumberFormat="1" applyFont="1" applyBorder="1"/>
    <xf numFmtId="181" fontId="5" fillId="0" borderId="50" xfId="0" applyNumberFormat="1" applyFont="1" applyBorder="1"/>
    <xf numFmtId="181" fontId="5" fillId="0" borderId="51" xfId="0" applyNumberFormat="1" applyFont="1" applyBorder="1"/>
    <xf numFmtId="181" fontId="5" fillId="0" borderId="52" xfId="0" applyNumberFormat="1" applyFont="1" applyBorder="1"/>
    <xf numFmtId="181" fontId="5" fillId="5" borderId="55" xfId="0" applyNumberFormat="1" applyFont="1" applyFill="1" applyBorder="1"/>
    <xf numFmtId="181" fontId="5" fillId="5" borderId="56" xfId="0" applyNumberFormat="1" applyFont="1" applyFill="1" applyBorder="1"/>
    <xf numFmtId="181" fontId="5" fillId="5" borderId="57" xfId="0" applyNumberFormat="1" applyFont="1" applyFill="1" applyBorder="1"/>
    <xf numFmtId="0" fontId="0" fillId="0" borderId="59" xfId="0" applyBorder="1"/>
    <xf numFmtId="181" fontId="5" fillId="0" borderId="60" xfId="0" applyNumberFormat="1" applyFont="1" applyBorder="1"/>
    <xf numFmtId="181" fontId="5" fillId="0" borderId="61" xfId="0" applyNumberFormat="1" applyFont="1" applyBorder="1"/>
    <xf numFmtId="181" fontId="5" fillId="0" borderId="62" xfId="0" applyNumberFormat="1" applyFont="1" applyBorder="1"/>
    <xf numFmtId="181" fontId="4" fillId="0" borderId="61" xfId="0" applyNumberFormat="1" applyFont="1" applyBorder="1"/>
    <xf numFmtId="181" fontId="4" fillId="0" borderId="62" xfId="0" applyNumberFormat="1" applyFont="1" applyBorder="1"/>
    <xf numFmtId="181" fontId="4" fillId="0" borderId="60" xfId="0" applyNumberFormat="1" applyFont="1" applyBorder="1"/>
    <xf numFmtId="181" fontId="4" fillId="0" borderId="63" xfId="0" applyNumberFormat="1" applyFont="1" applyBorder="1"/>
    <xf numFmtId="0" fontId="0" fillId="4" borderId="1" xfId="0" applyFill="1" applyBorder="1" applyAlignment="1">
      <alignment horizontal="left" indent="1"/>
    </xf>
    <xf numFmtId="0" fontId="0" fillId="0" borderId="1" xfId="0" applyFill="1" applyBorder="1"/>
    <xf numFmtId="0" fontId="7" fillId="0" borderId="1" xfId="0" applyFont="1" applyBorder="1"/>
    <xf numFmtId="0" fontId="6" fillId="0" borderId="2" xfId="0" applyFont="1" applyFill="1" applyBorder="1"/>
    <xf numFmtId="0" fontId="9" fillId="0" borderId="0" xfId="0" applyFont="1" applyAlignment="1">
      <alignment wrapText="1"/>
    </xf>
    <xf numFmtId="0" fontId="9" fillId="0" borderId="0" xfId="0" applyFont="1" applyAlignment="1">
      <alignment horizontal="center" wrapText="1"/>
    </xf>
    <xf numFmtId="0" fontId="12" fillId="0" borderId="1" xfId="0" applyFont="1" applyBorder="1" applyAlignment="1">
      <alignment horizontal="center" vertical="center" wrapText="1"/>
    </xf>
    <xf numFmtId="0" fontId="13" fillId="0" borderId="0" xfId="0" applyFont="1" applyAlignment="1">
      <alignment horizontal="center" wrapText="1"/>
    </xf>
    <xf numFmtId="0" fontId="12" fillId="0" borderId="0" xfId="0" applyFont="1" applyAlignment="1">
      <alignment horizontal="center" wrapText="1"/>
    </xf>
    <xf numFmtId="0" fontId="12" fillId="0" borderId="5" xfId="0" applyFont="1" applyBorder="1" applyAlignment="1">
      <alignment horizontal="center" vertical="center" wrapText="1"/>
    </xf>
    <xf numFmtId="0" fontId="12" fillId="0" borderId="0" xfId="0" applyFont="1" applyAlignment="1">
      <alignment wrapText="1"/>
    </xf>
    <xf numFmtId="0" fontId="15" fillId="0" borderId="1" xfId="0" applyFont="1" applyBorder="1" applyAlignment="1">
      <alignment horizontal="center" vertical="center" wrapText="1"/>
    </xf>
    <xf numFmtId="0" fontId="12" fillId="0" borderId="13" xfId="0" applyFont="1" applyBorder="1" applyAlignment="1">
      <alignment horizontal="center" vertical="center" wrapText="1"/>
    </xf>
    <xf numFmtId="176" fontId="15" fillId="7" borderId="8" xfId="0" applyNumberFormat="1" applyFont="1" applyFill="1" applyBorder="1" applyAlignment="1">
      <alignment horizontal="center" vertical="center" wrapText="1"/>
    </xf>
    <xf numFmtId="0" fontId="15" fillId="7" borderId="9" xfId="0" applyFont="1" applyFill="1" applyBorder="1" applyAlignment="1">
      <alignment horizontal="center" vertical="center" wrapText="1"/>
    </xf>
    <xf numFmtId="0" fontId="12" fillId="0" borderId="0" xfId="0" applyFont="1" applyAlignment="1">
      <alignment vertical="center" wrapText="1"/>
    </xf>
    <xf numFmtId="176" fontId="15" fillId="0" borderId="3" xfId="0" applyNumberFormat="1" applyFont="1" applyBorder="1" applyAlignment="1">
      <alignment horizontal="center" vertical="center" wrapText="1"/>
    </xf>
    <xf numFmtId="176" fontId="15" fillId="0" borderId="1" xfId="0" applyNumberFormat="1" applyFont="1" applyBorder="1" applyAlignment="1">
      <alignment horizontal="center" vertical="center" wrapText="1"/>
    </xf>
    <xf numFmtId="0" fontId="15" fillId="0" borderId="2" xfId="0" applyFont="1" applyBorder="1" applyAlignment="1">
      <alignment horizontal="center" vertical="center" wrapText="1"/>
    </xf>
    <xf numFmtId="176" fontId="15" fillId="5" borderId="3" xfId="0" applyNumberFormat="1" applyFont="1" applyFill="1" applyBorder="1" applyAlignment="1">
      <alignment horizontal="center" vertical="center" wrapText="1"/>
    </xf>
    <xf numFmtId="176" fontId="15" fillId="5" borderId="1" xfId="0" applyNumberFormat="1" applyFont="1" applyFill="1" applyBorder="1" applyAlignment="1">
      <alignment horizontal="center" vertical="center" wrapText="1"/>
    </xf>
    <xf numFmtId="0" fontId="15" fillId="5" borderId="2" xfId="0" applyFont="1" applyFill="1" applyBorder="1" applyAlignment="1">
      <alignment horizontal="center" vertical="center" wrapText="1"/>
    </xf>
    <xf numFmtId="176" fontId="15" fillId="7" borderId="3" xfId="0" applyNumberFormat="1" applyFont="1" applyFill="1" applyBorder="1" applyAlignment="1">
      <alignment horizontal="center" vertical="center" wrapText="1"/>
    </xf>
    <xf numFmtId="176" fontId="15" fillId="7" borderId="1" xfId="0" applyNumberFormat="1" applyFont="1" applyFill="1" applyBorder="1" applyAlignment="1">
      <alignment horizontal="center" vertical="center" wrapText="1"/>
    </xf>
    <xf numFmtId="0" fontId="15" fillId="7" borderId="2" xfId="0" applyFont="1" applyFill="1" applyBorder="1" applyAlignment="1">
      <alignment horizontal="center" vertical="center" wrapText="1"/>
    </xf>
    <xf numFmtId="176" fontId="15" fillId="7" borderId="4" xfId="0" applyNumberFormat="1" applyFont="1" applyFill="1" applyBorder="1" applyAlignment="1">
      <alignment horizontal="center" vertical="center" wrapText="1"/>
    </xf>
    <xf numFmtId="176" fontId="15" fillId="7" borderId="5" xfId="0" applyNumberFormat="1" applyFont="1" applyFill="1" applyBorder="1" applyAlignment="1">
      <alignment horizontal="center" vertical="center" wrapText="1"/>
    </xf>
    <xf numFmtId="0" fontId="15" fillId="7" borderId="6" xfId="0" applyFont="1" applyFill="1" applyBorder="1" applyAlignment="1">
      <alignment horizontal="center" vertical="center" wrapText="1"/>
    </xf>
    <xf numFmtId="176" fontId="15" fillId="7" borderId="7" xfId="0" applyNumberFormat="1"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horizontal="center" wrapText="1"/>
    </xf>
    <xf numFmtId="0" fontId="10" fillId="12" borderId="1" xfId="0" applyFont="1" applyFill="1" applyBorder="1" applyAlignment="1">
      <alignment horizontal="center" wrapText="1"/>
    </xf>
    <xf numFmtId="176" fontId="10" fillId="12" borderId="1" xfId="0" applyNumberFormat="1" applyFont="1" applyFill="1" applyBorder="1" applyAlignment="1" applyProtection="1">
      <alignment horizontal="center" vertical="center" wrapText="1"/>
      <protection locked="0"/>
    </xf>
    <xf numFmtId="176" fontId="10" fillId="12" borderId="20" xfId="0" applyNumberFormat="1"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0" fillId="12" borderId="66" xfId="0" applyFont="1" applyFill="1" applyBorder="1" applyAlignment="1">
      <alignment horizontal="center" wrapText="1"/>
    </xf>
    <xf numFmtId="0" fontId="10" fillId="12" borderId="20" xfId="0" applyFont="1" applyFill="1" applyBorder="1" applyAlignment="1">
      <alignment horizontal="center" wrapText="1"/>
    </xf>
    <xf numFmtId="2" fontId="16" fillId="3" borderId="80" xfId="0" applyNumberFormat="1" applyFont="1" applyFill="1" applyBorder="1" applyAlignment="1" applyProtection="1">
      <alignment horizontal="center" vertical="center" wrapText="1"/>
      <protection locked="0"/>
    </xf>
    <xf numFmtId="0" fontId="8" fillId="9" borderId="20" xfId="0" applyFont="1" applyFill="1" applyBorder="1" applyAlignment="1">
      <alignment horizontal="left" vertical="center" wrapText="1"/>
    </xf>
    <xf numFmtId="0" fontId="8" fillId="10" borderId="20" xfId="0" applyFont="1" applyFill="1" applyBorder="1" applyAlignment="1">
      <alignment horizontal="left" vertical="center" wrapText="1"/>
    </xf>
    <xf numFmtId="0" fontId="8" fillId="10" borderId="20" xfId="0" applyFont="1" applyFill="1" applyBorder="1" applyAlignment="1">
      <alignment vertical="center" wrapText="1"/>
    </xf>
    <xf numFmtId="0" fontId="17" fillId="11" borderId="20" xfId="0" applyFont="1" applyFill="1" applyBorder="1" applyAlignment="1">
      <alignment vertical="center" wrapText="1"/>
    </xf>
    <xf numFmtId="0" fontId="14" fillId="0" borderId="1" xfId="0" applyFont="1" applyFill="1" applyBorder="1" applyAlignment="1">
      <alignment vertical="center" wrapText="1"/>
    </xf>
    <xf numFmtId="0" fontId="12" fillId="0" borderId="3" xfId="0" quotePrefix="1" applyFont="1" applyBorder="1" applyAlignment="1">
      <alignment horizontal="center" vertical="center" wrapText="1"/>
    </xf>
    <xf numFmtId="0" fontId="15" fillId="10" borderId="3"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21" fillId="13" borderId="0" xfId="0" applyFont="1" applyFill="1" applyAlignment="1">
      <alignment vertical="center"/>
    </xf>
    <xf numFmtId="0" fontId="20" fillId="13" borderId="0" xfId="0" applyFont="1" applyFill="1" applyAlignment="1">
      <alignment vertical="center"/>
    </xf>
    <xf numFmtId="0" fontId="0" fillId="13" borderId="0" xfId="0" applyFill="1" applyAlignment="1">
      <alignment vertical="center"/>
    </xf>
    <xf numFmtId="0" fontId="0" fillId="13" borderId="0" xfId="0" applyFill="1"/>
    <xf numFmtId="0" fontId="9" fillId="14" borderId="0" xfId="0" applyFont="1" applyFill="1" applyAlignment="1">
      <alignment wrapText="1"/>
    </xf>
    <xf numFmtId="0" fontId="9" fillId="14" borderId="0" xfId="0" applyFont="1" applyFill="1" applyAlignment="1">
      <alignment horizontal="left" wrapText="1"/>
    </xf>
    <xf numFmtId="0" fontId="12" fillId="14" borderId="1" xfId="0" applyFont="1" applyFill="1" applyBorder="1" applyAlignment="1">
      <alignment horizontal="center" vertical="center" wrapText="1"/>
    </xf>
    <xf numFmtId="176" fontId="12" fillId="14" borderId="1" xfId="0" applyNumberFormat="1" applyFont="1" applyFill="1" applyBorder="1" applyAlignment="1">
      <alignment horizontal="center" vertical="center" wrapText="1"/>
    </xf>
    <xf numFmtId="0" fontId="11" fillId="14" borderId="0" xfId="0" applyFont="1" applyFill="1" applyAlignment="1">
      <alignment horizontal="left" indent="1"/>
    </xf>
    <xf numFmtId="176" fontId="12" fillId="14" borderId="1" xfId="0" applyNumberFormat="1" applyFont="1" applyFill="1" applyBorder="1" applyAlignment="1" applyProtection="1">
      <alignment horizontal="center" vertical="center" wrapText="1"/>
      <protection locked="0"/>
    </xf>
    <xf numFmtId="0" fontId="9" fillId="14" borderId="0" xfId="0" applyFont="1" applyFill="1" applyAlignment="1">
      <alignment vertical="center"/>
    </xf>
    <xf numFmtId="0" fontId="9" fillId="14" borderId="0" xfId="0" applyFont="1" applyFill="1" applyAlignment="1">
      <alignment horizontal="center" wrapText="1"/>
    </xf>
    <xf numFmtId="0" fontId="13" fillId="14" borderId="0" xfId="0" applyFont="1" applyFill="1" applyAlignment="1">
      <alignment horizontal="center" wrapText="1"/>
    </xf>
    <xf numFmtId="0" fontId="13" fillId="14" borderId="25" xfId="0" applyFont="1" applyFill="1" applyBorder="1" applyAlignment="1">
      <alignment horizontal="center" vertical="center" wrapText="1"/>
    </xf>
    <xf numFmtId="0" fontId="13" fillId="14" borderId="26" xfId="0" applyFont="1" applyFill="1" applyBorder="1" applyAlignment="1">
      <alignment horizontal="center" vertical="center" wrapText="1"/>
    </xf>
    <xf numFmtId="0" fontId="12" fillId="14" borderId="0" xfId="0" applyFont="1" applyFill="1" applyAlignment="1">
      <alignment horizontal="center" wrapText="1"/>
    </xf>
    <xf numFmtId="0" fontId="12" fillId="14" borderId="27" xfId="0" applyFont="1" applyFill="1" applyBorder="1" applyAlignment="1">
      <alignment horizontal="center" vertical="center" wrapText="1"/>
    </xf>
    <xf numFmtId="0" fontId="12" fillId="14" borderId="28" xfId="0" applyFont="1" applyFill="1" applyBorder="1" applyAlignment="1">
      <alignment horizontal="center" vertical="center" wrapText="1"/>
    </xf>
    <xf numFmtId="0" fontId="12" fillId="14" borderId="29" xfId="0" applyFont="1" applyFill="1" applyBorder="1" applyAlignment="1">
      <alignment horizontal="center" vertical="center" wrapText="1"/>
    </xf>
    <xf numFmtId="0" fontId="12" fillId="14" borderId="30" xfId="0" applyFont="1" applyFill="1" applyBorder="1" applyAlignment="1">
      <alignment horizontal="center" vertical="center" wrapText="1"/>
    </xf>
    <xf numFmtId="0" fontId="12" fillId="14" borderId="0" xfId="0" applyFont="1" applyFill="1" applyAlignment="1">
      <alignment horizontal="left" vertical="center"/>
    </xf>
    <xf numFmtId="0" fontId="12" fillId="14" borderId="0" xfId="0" applyFont="1" applyFill="1" applyAlignment="1">
      <alignment horizontal="center" vertical="center"/>
    </xf>
    <xf numFmtId="0" fontId="9" fillId="14" borderId="0" xfId="0" applyFont="1" applyFill="1" applyAlignment="1">
      <alignment horizontal="left" vertical="center"/>
    </xf>
    <xf numFmtId="0" fontId="12" fillId="14" borderId="0" xfId="0" applyFont="1" applyFill="1" applyAlignment="1">
      <alignment wrapText="1"/>
    </xf>
    <xf numFmtId="0" fontId="12" fillId="14" borderId="22" xfId="0" applyFont="1" applyFill="1" applyBorder="1" applyAlignment="1">
      <alignment horizontal="center" wrapText="1"/>
    </xf>
    <xf numFmtId="0" fontId="12" fillId="14" borderId="0" xfId="0" applyFont="1" applyFill="1" applyAlignment="1">
      <alignment vertical="center"/>
    </xf>
    <xf numFmtId="0" fontId="12" fillId="14" borderId="0" xfId="0" applyFont="1" applyFill="1" applyAlignment="1">
      <alignment vertical="center" wrapText="1"/>
    </xf>
    <xf numFmtId="0" fontId="15" fillId="14" borderId="14" xfId="0" applyFont="1" applyFill="1" applyBorder="1" applyAlignment="1">
      <alignment horizontal="center" vertical="center" wrapText="1"/>
    </xf>
    <xf numFmtId="0" fontId="15" fillId="14" borderId="9" xfId="0" applyFont="1" applyFill="1" applyBorder="1" applyAlignment="1">
      <alignment horizontal="center" vertical="center" wrapText="1"/>
    </xf>
    <xf numFmtId="0" fontId="15" fillId="14" borderId="15" xfId="0" applyFont="1" applyFill="1" applyBorder="1" applyAlignment="1">
      <alignment horizontal="center" vertical="center" wrapText="1"/>
    </xf>
    <xf numFmtId="0" fontId="15" fillId="14" borderId="2" xfId="0" applyFont="1" applyFill="1" applyBorder="1" applyAlignment="1">
      <alignment horizontal="center" vertical="center" wrapText="1"/>
    </xf>
    <xf numFmtId="0" fontId="15" fillId="14" borderId="16" xfId="0" applyFont="1" applyFill="1" applyBorder="1" applyAlignment="1">
      <alignment horizontal="center" vertical="center" wrapText="1"/>
    </xf>
    <xf numFmtId="0" fontId="15" fillId="14" borderId="6" xfId="0" applyFont="1" applyFill="1" applyBorder="1" applyAlignment="1">
      <alignment horizontal="center" vertical="center" wrapText="1"/>
    </xf>
    <xf numFmtId="176" fontId="15" fillId="14" borderId="3" xfId="0" applyNumberFormat="1" applyFont="1" applyFill="1" applyBorder="1" applyAlignment="1">
      <alignment horizontal="center" vertical="center" wrapText="1"/>
    </xf>
    <xf numFmtId="176" fontId="15" fillId="14" borderId="1" xfId="0" applyNumberFormat="1" applyFont="1" applyFill="1" applyBorder="1" applyAlignment="1">
      <alignment horizontal="center" vertical="center" wrapText="1"/>
    </xf>
    <xf numFmtId="176" fontId="15" fillId="14" borderId="4" xfId="0" applyNumberFormat="1" applyFont="1" applyFill="1" applyBorder="1" applyAlignment="1">
      <alignment horizontal="center" vertical="center" wrapText="1"/>
    </xf>
    <xf numFmtId="176" fontId="15" fillId="14" borderId="5" xfId="0" applyNumberFormat="1" applyFont="1" applyFill="1" applyBorder="1" applyAlignment="1">
      <alignment horizontal="center" vertical="center" wrapText="1"/>
    </xf>
    <xf numFmtId="0" fontId="22" fillId="0" borderId="0" xfId="0" applyFont="1" applyAlignment="1">
      <alignment horizontal="center" vertical="top" wrapText="1"/>
    </xf>
    <xf numFmtId="0" fontId="14" fillId="0" borderId="0" xfId="0" applyFont="1" applyAlignment="1">
      <alignment wrapText="1"/>
    </xf>
    <xf numFmtId="0" fontId="12" fillId="14" borderId="1" xfId="0" applyFont="1" applyFill="1" applyBorder="1" applyAlignment="1">
      <alignment horizontal="left" vertical="center" wrapText="1"/>
    </xf>
    <xf numFmtId="0" fontId="14" fillId="13" borderId="66" xfId="0" quotePrefix="1" applyFont="1" applyFill="1" applyBorder="1" applyAlignment="1" applyProtection="1">
      <alignment horizontal="center" vertical="center" wrapText="1"/>
      <protection locked="0"/>
    </xf>
    <xf numFmtId="0" fontId="14" fillId="13" borderId="20" xfId="0" quotePrefix="1" applyFont="1" applyFill="1" applyBorder="1" applyAlignment="1" applyProtection="1">
      <alignment horizontal="center" vertical="center" wrapText="1"/>
      <protection locked="0"/>
    </xf>
    <xf numFmtId="0" fontId="14" fillId="0" borderId="66" xfId="0" applyFont="1" applyFill="1" applyBorder="1" applyAlignment="1" applyProtection="1">
      <alignment horizontal="center" vertical="center" wrapText="1"/>
      <protection locked="0"/>
    </xf>
    <xf numFmtId="0" fontId="14" fillId="0" borderId="20" xfId="0" applyFont="1" applyFill="1" applyBorder="1" applyAlignment="1" applyProtection="1">
      <alignment horizontal="center" vertical="center" wrapText="1"/>
      <protection locked="0"/>
    </xf>
    <xf numFmtId="0" fontId="14" fillId="13" borderId="66" xfId="0" quotePrefix="1" applyFont="1" applyFill="1" applyBorder="1" applyAlignment="1">
      <alignment horizontal="center" vertical="center" wrapText="1"/>
    </xf>
    <xf numFmtId="0" fontId="14" fillId="13" borderId="20" xfId="0" applyFont="1" applyFill="1" applyBorder="1" applyAlignment="1">
      <alignment horizontal="center" vertical="center" wrapText="1"/>
    </xf>
    <xf numFmtId="0" fontId="14" fillId="0" borderId="66" xfId="0" quotePrefix="1" applyFont="1" applyFill="1" applyBorder="1" applyAlignment="1" applyProtection="1">
      <alignment horizontal="center" vertical="center" wrapText="1"/>
      <protection locked="0"/>
    </xf>
    <xf numFmtId="0" fontId="14" fillId="0" borderId="20" xfId="0" quotePrefix="1" applyFont="1" applyFill="1" applyBorder="1" applyAlignment="1" applyProtection="1">
      <alignment horizontal="center" vertical="center" wrapText="1"/>
      <protection locked="0"/>
    </xf>
    <xf numFmtId="0" fontId="14" fillId="13" borderId="20"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176" fontId="15" fillId="0" borderId="78" xfId="0" applyNumberFormat="1" applyFont="1" applyBorder="1" applyAlignment="1">
      <alignment horizontal="center" vertical="center" wrapText="1"/>
    </xf>
    <xf numFmtId="176" fontId="15" fillId="0" borderId="79" xfId="0" applyNumberFormat="1" applyFont="1" applyBorder="1" applyAlignment="1">
      <alignment horizontal="center" vertical="center" wrapText="1"/>
    </xf>
    <xf numFmtId="176" fontId="15" fillId="7" borderId="78" xfId="0" applyNumberFormat="1" applyFont="1" applyFill="1" applyBorder="1" applyAlignment="1">
      <alignment horizontal="center" vertical="center" wrapText="1"/>
    </xf>
    <xf numFmtId="176" fontId="15" fillId="7" borderId="79" xfId="0" applyNumberFormat="1" applyFont="1" applyFill="1" applyBorder="1" applyAlignment="1">
      <alignment horizontal="center" vertical="center" wrapText="1"/>
    </xf>
    <xf numFmtId="176" fontId="15" fillId="7" borderId="7" xfId="0" applyNumberFormat="1" applyFont="1" applyFill="1" applyBorder="1" applyAlignment="1">
      <alignment horizontal="center" vertical="center" wrapText="1"/>
    </xf>
    <xf numFmtId="176" fontId="15" fillId="7" borderId="9" xfId="0" applyNumberFormat="1" applyFont="1" applyFill="1" applyBorder="1" applyAlignment="1">
      <alignment horizontal="center" vertical="center" wrapText="1"/>
    </xf>
    <xf numFmtId="0" fontId="8" fillId="0" borderId="19" xfId="0" applyFont="1" applyBorder="1" applyAlignment="1">
      <alignment horizontal="left" vertical="center" wrapText="1"/>
    </xf>
    <xf numFmtId="0" fontId="8" fillId="0" borderId="8" xfId="0" applyFont="1" applyBorder="1" applyAlignment="1">
      <alignment horizontal="left" vertical="center" wrapText="1"/>
    </xf>
    <xf numFmtId="0" fontId="8" fillId="0" borderId="69" xfId="0" applyFont="1" applyBorder="1" applyAlignment="1">
      <alignment horizontal="left" vertical="center" wrapText="1"/>
    </xf>
    <xf numFmtId="0" fontId="10" fillId="10" borderId="1" xfId="0" applyFont="1" applyFill="1" applyBorder="1" applyAlignment="1">
      <alignment horizontal="left" vertical="center" wrapText="1"/>
    </xf>
    <xf numFmtId="0" fontId="10" fillId="9" borderId="1" xfId="0" applyFont="1" applyFill="1" applyBorder="1" applyAlignment="1">
      <alignment horizontal="left" vertical="center" wrapText="1"/>
    </xf>
    <xf numFmtId="176" fontId="8" fillId="9" borderId="66" xfId="0" applyNumberFormat="1" applyFont="1" applyFill="1" applyBorder="1" applyAlignment="1">
      <alignment horizontal="right" vertical="center" wrapText="1"/>
    </xf>
    <xf numFmtId="176" fontId="8" fillId="9" borderId="67" xfId="0" applyNumberFormat="1" applyFont="1" applyFill="1" applyBorder="1" applyAlignment="1">
      <alignment horizontal="right" vertical="center" wrapText="1"/>
    </xf>
    <xf numFmtId="176" fontId="8" fillId="10" borderId="66" xfId="0" applyNumberFormat="1" applyFont="1" applyFill="1" applyBorder="1" applyAlignment="1">
      <alignment horizontal="right" vertical="center" wrapText="1"/>
    </xf>
    <xf numFmtId="176" fontId="8" fillId="10" borderId="67" xfId="0" applyNumberFormat="1" applyFont="1" applyFill="1" applyBorder="1" applyAlignment="1">
      <alignment horizontal="right" vertical="center" wrapText="1"/>
    </xf>
    <xf numFmtId="0" fontId="12" fillId="0" borderId="72" xfId="0" applyFont="1" applyBorder="1" applyAlignment="1">
      <alignment horizontal="center" vertical="center" wrapText="1"/>
    </xf>
    <xf numFmtId="0" fontId="12" fillId="0" borderId="81"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82" xfId="0" applyFont="1" applyBorder="1" applyAlignment="1">
      <alignment horizontal="center" vertical="center" wrapText="1"/>
    </xf>
    <xf numFmtId="0" fontId="12" fillId="0" borderId="23" xfId="0" applyFont="1" applyBorder="1" applyAlignment="1">
      <alignment horizontal="center" vertical="center" wrapText="1"/>
    </xf>
    <xf numFmtId="0" fontId="15" fillId="11" borderId="1" xfId="0" applyFont="1" applyFill="1" applyBorder="1" applyAlignment="1">
      <alignment vertical="center" wrapText="1"/>
    </xf>
    <xf numFmtId="176" fontId="8" fillId="10" borderId="66" xfId="0" applyNumberFormat="1" applyFont="1" applyFill="1" applyBorder="1" applyAlignment="1" applyProtection="1">
      <alignment horizontal="right" vertical="center" wrapText="1"/>
    </xf>
    <xf numFmtId="176" fontId="8" fillId="10" borderId="67" xfId="0" applyNumberFormat="1" applyFont="1" applyFill="1" applyBorder="1" applyAlignment="1" applyProtection="1">
      <alignment horizontal="right" vertical="center" wrapText="1"/>
    </xf>
    <xf numFmtId="176" fontId="17" fillId="11" borderId="66" xfId="0" applyNumberFormat="1" applyFont="1" applyFill="1" applyBorder="1" applyAlignment="1" applyProtection="1">
      <alignment horizontal="right" vertical="center" wrapText="1"/>
    </xf>
    <xf numFmtId="176" fontId="17" fillId="11" borderId="67" xfId="0" applyNumberFormat="1" applyFont="1" applyFill="1" applyBorder="1" applyAlignment="1" applyProtection="1">
      <alignment horizontal="right" vertical="center" wrapText="1"/>
    </xf>
    <xf numFmtId="2" fontId="17" fillId="11" borderId="66" xfId="0" applyNumberFormat="1" applyFont="1" applyFill="1" applyBorder="1" applyAlignment="1" applyProtection="1">
      <alignment horizontal="right" vertical="center" wrapText="1"/>
    </xf>
    <xf numFmtId="2" fontId="17" fillId="11" borderId="67" xfId="0" applyNumberFormat="1" applyFont="1" applyFill="1" applyBorder="1" applyAlignment="1" applyProtection="1">
      <alignment horizontal="right" vertical="center" wrapText="1"/>
    </xf>
    <xf numFmtId="176" fontId="15" fillId="5" borderId="78" xfId="0" applyNumberFormat="1" applyFont="1" applyFill="1" applyBorder="1" applyAlignment="1">
      <alignment horizontal="center" vertical="center" wrapText="1"/>
    </xf>
    <xf numFmtId="176" fontId="15" fillId="5" borderId="79" xfId="0" applyNumberFormat="1" applyFont="1" applyFill="1" applyBorder="1" applyAlignment="1">
      <alignment horizontal="center" vertical="center" wrapText="1"/>
    </xf>
    <xf numFmtId="176" fontId="15" fillId="7" borderId="71" xfId="0" applyNumberFormat="1" applyFont="1" applyFill="1" applyBorder="1" applyAlignment="1">
      <alignment horizontal="center" vertical="center" wrapText="1"/>
    </xf>
    <xf numFmtId="176" fontId="15" fillId="7" borderId="64" xfId="0" applyNumberFormat="1" applyFont="1" applyFill="1" applyBorder="1" applyAlignment="1">
      <alignment horizontal="center" vertical="center" wrapText="1"/>
    </xf>
    <xf numFmtId="176" fontId="15" fillId="0" borderId="72" xfId="0" applyNumberFormat="1" applyFont="1" applyBorder="1" applyAlignment="1">
      <alignment horizontal="center" vertical="center" wrapText="1"/>
    </xf>
    <xf numFmtId="176" fontId="15" fillId="0" borderId="65" xfId="0" applyNumberFormat="1" applyFont="1" applyBorder="1" applyAlignment="1">
      <alignment horizontal="center" vertical="center" wrapText="1"/>
    </xf>
    <xf numFmtId="0" fontId="18" fillId="0" borderId="0" xfId="0" applyFont="1" applyBorder="1" applyAlignment="1">
      <alignment horizontal="center" vertical="center" wrapText="1"/>
    </xf>
    <xf numFmtId="0" fontId="8" fillId="0" borderId="68" xfId="0" applyFont="1" applyBorder="1" applyAlignment="1">
      <alignment horizontal="left" vertical="center" wrapText="1"/>
    </xf>
    <xf numFmtId="0" fontId="8" fillId="0" borderId="70" xfId="0" applyFont="1" applyBorder="1" applyAlignment="1">
      <alignment horizontal="left" vertical="center" wrapText="1"/>
    </xf>
    <xf numFmtId="0" fontId="8" fillId="0" borderId="73" xfId="0" applyFont="1" applyBorder="1" applyAlignment="1">
      <alignment horizontal="left" vertical="center" wrapText="1"/>
    </xf>
    <xf numFmtId="0" fontId="8" fillId="0" borderId="29" xfId="0" applyFont="1" applyBorder="1" applyAlignment="1">
      <alignment horizontal="left"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5" fillId="14" borderId="76" xfId="0" applyFont="1" applyFill="1" applyBorder="1" applyAlignment="1">
      <alignment horizontal="center" vertical="center" wrapText="1"/>
    </xf>
    <xf numFmtId="0" fontId="15" fillId="14" borderId="75" xfId="0" applyFont="1" applyFill="1" applyBorder="1" applyAlignment="1">
      <alignment horizontal="center" vertical="center" wrapText="1"/>
    </xf>
    <xf numFmtId="0" fontId="15" fillId="14" borderId="74"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75" xfId="0" applyFont="1" applyBorder="1" applyAlignment="1">
      <alignment horizontal="center" vertical="center" wrapText="1"/>
    </xf>
    <xf numFmtId="0" fontId="15" fillId="0" borderId="74" xfId="0" applyFont="1" applyBorder="1" applyAlignment="1">
      <alignment horizontal="center" vertical="center" wrapText="1"/>
    </xf>
    <xf numFmtId="0" fontId="15" fillId="14" borderId="77" xfId="0" applyFont="1" applyFill="1" applyBorder="1" applyAlignment="1">
      <alignment horizontal="center" vertical="center" wrapText="1"/>
    </xf>
    <xf numFmtId="0" fontId="15" fillId="14" borderId="82" xfId="0" applyFont="1" applyFill="1" applyBorder="1" applyAlignment="1">
      <alignment horizontal="center" vertical="center" wrapText="1"/>
    </xf>
    <xf numFmtId="0" fontId="15" fillId="14" borderId="23" xfId="0" applyFont="1" applyFill="1" applyBorder="1" applyAlignment="1">
      <alignment horizontal="center" vertical="center" wrapText="1"/>
    </xf>
    <xf numFmtId="0" fontId="9" fillId="14" borderId="66" xfId="0" applyFont="1" applyFill="1" applyBorder="1" applyAlignment="1">
      <alignment horizontal="center" wrapText="1"/>
    </xf>
    <xf numFmtId="0" fontId="9" fillId="14" borderId="67" xfId="0" applyFont="1" applyFill="1" applyBorder="1" applyAlignment="1">
      <alignment horizontal="center" wrapText="1"/>
    </xf>
    <xf numFmtId="0" fontId="9" fillId="14" borderId="20" xfId="0" applyFont="1" applyFill="1" applyBorder="1" applyAlignment="1">
      <alignment horizontal="center" wrapText="1"/>
    </xf>
    <xf numFmtId="176" fontId="15" fillId="14" borderId="72" xfId="0" applyNumberFormat="1" applyFont="1" applyFill="1" applyBorder="1" applyAlignment="1">
      <alignment horizontal="center" vertical="center" wrapText="1"/>
    </xf>
    <xf numFmtId="176" fontId="15" fillId="14" borderId="65" xfId="0" applyNumberFormat="1" applyFont="1" applyFill="1" applyBorder="1" applyAlignment="1">
      <alignment horizontal="center" vertical="center" wrapText="1"/>
    </xf>
    <xf numFmtId="176" fontId="15" fillId="14" borderId="78" xfId="0" applyNumberFormat="1" applyFont="1" applyFill="1" applyBorder="1" applyAlignment="1">
      <alignment horizontal="center" vertical="center" wrapText="1"/>
    </xf>
    <xf numFmtId="176" fontId="15" fillId="14" borderId="79" xfId="0" applyNumberFormat="1" applyFont="1" applyFill="1" applyBorder="1" applyAlignment="1">
      <alignment horizontal="center" vertical="center" wrapText="1"/>
    </xf>
    <xf numFmtId="176" fontId="15" fillId="14" borderId="71" xfId="0" applyNumberFormat="1" applyFont="1" applyFill="1" applyBorder="1" applyAlignment="1">
      <alignment horizontal="center" vertical="center" wrapText="1"/>
    </xf>
    <xf numFmtId="176" fontId="15" fillId="14" borderId="64"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99"/>
      <color rgb="FFFF99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1</xdr:row>
      <xdr:rowOff>66675</xdr:rowOff>
    </xdr:from>
    <xdr:to>
      <xdr:col>12</xdr:col>
      <xdr:colOff>276225</xdr:colOff>
      <xdr:row>32</xdr:row>
      <xdr:rowOff>142875</xdr:rowOff>
    </xdr:to>
    <xdr:pic>
      <xdr:nvPicPr>
        <xdr:cNvPr id="2" name="図 1"/>
        <xdr:cNvPicPr>
          <a:picLocks noChangeAspect="1" noChangeArrowheads="1"/>
        </xdr:cNvPicPr>
      </xdr:nvPicPr>
      <xdr:blipFill>
        <a:blip xmlns:r="http://schemas.openxmlformats.org/officeDocument/2006/relationships" r:embed="rId1"/>
        <a:srcRect/>
        <a:stretch>
          <a:fillRect/>
        </a:stretch>
      </xdr:blipFill>
      <xdr:spPr bwMode="auto">
        <a:xfrm>
          <a:off x="295275" y="238125"/>
          <a:ext cx="8210550" cy="5391150"/>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85725</xdr:colOff>
      <xdr:row>1</xdr:row>
      <xdr:rowOff>142875</xdr:rowOff>
    </xdr:from>
    <xdr:to>
      <xdr:col>11</xdr:col>
      <xdr:colOff>666750</xdr:colOff>
      <xdr:row>3</xdr:row>
      <xdr:rowOff>0</xdr:rowOff>
    </xdr:to>
    <xdr:sp macro="" textlink="">
      <xdr:nvSpPr>
        <xdr:cNvPr id="1025" name="CommandButton1" hidden="1">
          <a:extLst>
            <a:ext uri="{63B3BB69-23CF-44E3-9099-C40C66FF867C}">
              <a14:compatExt xmlns:a14="http://schemas.microsoft.com/office/drawing/2010/main" spid="_x0000_s102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4"/>
  <sheetViews>
    <sheetView workbookViewId="0">
      <selection activeCell="B10" sqref="B10"/>
    </sheetView>
  </sheetViews>
  <sheetFormatPr defaultRowHeight="13.5" x14ac:dyDescent="0.15"/>
  <cols>
    <col min="1" max="1" width="3.125" style="270" customWidth="1"/>
    <col min="2" max="2" width="159.75" style="270" customWidth="1"/>
    <col min="3" max="16384" width="9" style="270"/>
  </cols>
  <sheetData>
    <row r="1" spans="1:5" s="269" customFormat="1" ht="20.100000000000001" customHeight="1" x14ac:dyDescent="0.15">
      <c r="A1" s="267" t="s">
        <v>361</v>
      </c>
      <c r="B1" s="267"/>
      <c r="C1" s="268"/>
      <c r="D1" s="268"/>
      <c r="E1" s="268"/>
    </row>
    <row r="2" spans="1:5" s="269" customFormat="1" ht="20.100000000000001" customHeight="1" x14ac:dyDescent="0.15">
      <c r="A2" s="267"/>
      <c r="B2" s="267" t="s">
        <v>358</v>
      </c>
      <c r="C2" s="268"/>
      <c r="D2" s="268"/>
      <c r="E2" s="268"/>
    </row>
    <row r="3" spans="1:5" s="269" customFormat="1" ht="20.100000000000001" customHeight="1" x14ac:dyDescent="0.15">
      <c r="A3" s="267"/>
      <c r="B3" s="267" t="s">
        <v>362</v>
      </c>
      <c r="C3" s="268"/>
      <c r="D3" s="268"/>
      <c r="E3" s="268"/>
    </row>
    <row r="4" spans="1:5" s="269" customFormat="1" ht="20.100000000000001" customHeight="1" x14ac:dyDescent="0.15">
      <c r="A4" s="267"/>
      <c r="B4" s="267" t="s">
        <v>359</v>
      </c>
      <c r="C4" s="268"/>
      <c r="D4" s="268"/>
      <c r="E4" s="268"/>
    </row>
    <row r="5" spans="1:5" s="269" customFormat="1" ht="20.100000000000001" customHeight="1" x14ac:dyDescent="0.15">
      <c r="A5" s="267"/>
      <c r="B5" s="267" t="s">
        <v>360</v>
      </c>
      <c r="C5" s="268"/>
      <c r="D5" s="268"/>
      <c r="E5" s="268"/>
    </row>
    <row r="6" spans="1:5" s="269" customFormat="1" ht="20.100000000000001" customHeight="1" x14ac:dyDescent="0.15">
      <c r="A6" s="267"/>
      <c r="B6" s="267"/>
      <c r="C6" s="268"/>
      <c r="D6" s="268"/>
      <c r="E6" s="268"/>
    </row>
    <row r="7" spans="1:5" s="269" customFormat="1" ht="20.100000000000001" customHeight="1" x14ac:dyDescent="0.15">
      <c r="A7" s="267" t="s">
        <v>357</v>
      </c>
      <c r="B7" s="267"/>
      <c r="C7" s="268"/>
      <c r="D7" s="268"/>
      <c r="E7" s="268"/>
    </row>
    <row r="8" spans="1:5" s="269" customFormat="1" ht="20.100000000000001" customHeight="1" x14ac:dyDescent="0.15">
      <c r="A8" s="268"/>
      <c r="B8" s="267" t="s">
        <v>364</v>
      </c>
      <c r="C8" s="268"/>
      <c r="D8" s="268"/>
      <c r="E8" s="268"/>
    </row>
    <row r="9" spans="1:5" s="269" customFormat="1" ht="20.100000000000001" customHeight="1" x14ac:dyDescent="0.15">
      <c r="A9" s="268"/>
      <c r="B9" s="267" t="s">
        <v>363</v>
      </c>
      <c r="C9" s="268"/>
      <c r="D9" s="268"/>
      <c r="E9" s="268"/>
    </row>
    <row r="10" spans="1:5" s="269" customFormat="1" ht="20.100000000000001" customHeight="1" x14ac:dyDescent="0.15">
      <c r="A10" s="268"/>
      <c r="B10" s="267" t="s">
        <v>365</v>
      </c>
      <c r="C10" s="268"/>
      <c r="D10" s="268"/>
      <c r="E10" s="268"/>
    </row>
    <row r="11" spans="1:5" s="269" customFormat="1" ht="20.100000000000001" customHeight="1" x14ac:dyDescent="0.15">
      <c r="A11" s="268"/>
      <c r="B11" s="267" t="s">
        <v>366</v>
      </c>
      <c r="C11" s="268"/>
      <c r="D11" s="268"/>
      <c r="E11" s="268"/>
    </row>
    <row r="12" spans="1:5" s="269" customFormat="1" ht="20.100000000000001" customHeight="1" x14ac:dyDescent="0.15">
      <c r="A12" s="268"/>
      <c r="B12" s="267" t="s">
        <v>367</v>
      </c>
      <c r="C12" s="268"/>
      <c r="D12" s="268"/>
      <c r="E12" s="268"/>
    </row>
    <row r="13" spans="1:5" s="269" customFormat="1" ht="30" customHeight="1" x14ac:dyDescent="0.15">
      <c r="A13" s="268"/>
      <c r="B13" s="268"/>
      <c r="C13" s="268"/>
      <c r="D13" s="268"/>
      <c r="E13" s="268"/>
    </row>
    <row r="14" spans="1:5" s="269" customFormat="1" ht="30" customHeight="1" x14ac:dyDescent="0.15">
      <c r="A14" s="268"/>
      <c r="B14" s="268"/>
      <c r="C14" s="268"/>
      <c r="D14" s="268"/>
      <c r="E14" s="268"/>
    </row>
    <row r="15" spans="1:5" s="269" customFormat="1" ht="30" customHeight="1" x14ac:dyDescent="0.15">
      <c r="A15" s="268"/>
      <c r="B15" s="268"/>
      <c r="C15" s="268"/>
      <c r="D15" s="268"/>
      <c r="E15" s="268"/>
    </row>
    <row r="16" spans="1:5" s="269" customFormat="1" ht="30" customHeight="1" x14ac:dyDescent="0.15">
      <c r="A16" s="268"/>
      <c r="B16" s="268"/>
      <c r="C16" s="268"/>
      <c r="D16" s="268"/>
      <c r="E16" s="268"/>
    </row>
    <row r="17" spans="1:5" s="269" customFormat="1" ht="30" customHeight="1" x14ac:dyDescent="0.15">
      <c r="A17" s="268"/>
      <c r="B17" s="268"/>
      <c r="C17" s="268"/>
      <c r="D17" s="268"/>
      <c r="E17" s="268"/>
    </row>
    <row r="18" spans="1:5" s="269" customFormat="1" ht="30" customHeight="1" x14ac:dyDescent="0.15">
      <c r="A18" s="268"/>
      <c r="B18" s="268"/>
      <c r="C18" s="268"/>
      <c r="D18" s="268"/>
      <c r="E18" s="268"/>
    </row>
    <row r="19" spans="1:5" s="269" customFormat="1" ht="30" customHeight="1" x14ac:dyDescent="0.15">
      <c r="A19" s="268"/>
      <c r="B19" s="268"/>
      <c r="C19" s="268"/>
      <c r="D19" s="268"/>
      <c r="E19" s="268"/>
    </row>
    <row r="20" spans="1:5" s="269" customFormat="1" ht="30" customHeight="1" x14ac:dyDescent="0.15">
      <c r="A20" s="268"/>
      <c r="B20" s="268"/>
      <c r="C20" s="268"/>
      <c r="D20" s="268"/>
      <c r="E20" s="268"/>
    </row>
    <row r="21" spans="1:5" s="269" customFormat="1" ht="30" customHeight="1" x14ac:dyDescent="0.15">
      <c r="A21" s="268"/>
      <c r="B21" s="268"/>
      <c r="C21" s="268"/>
      <c r="D21" s="268"/>
      <c r="E21" s="268"/>
    </row>
    <row r="22" spans="1:5" s="269" customFormat="1" ht="17.25" x14ac:dyDescent="0.15">
      <c r="A22" s="268"/>
      <c r="B22" s="268"/>
      <c r="C22" s="268"/>
      <c r="D22" s="268"/>
      <c r="E22" s="268"/>
    </row>
    <row r="23" spans="1:5" s="269" customFormat="1" ht="17.25" x14ac:dyDescent="0.15">
      <c r="A23" s="268"/>
      <c r="B23" s="268"/>
      <c r="C23" s="268"/>
      <c r="D23" s="268"/>
      <c r="E23" s="268"/>
    </row>
    <row r="24" spans="1:5" s="269" customFormat="1" x14ac:dyDescent="0.15"/>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6"/>
  <sheetViews>
    <sheetView workbookViewId="0">
      <selection activeCell="D5" sqref="D5"/>
    </sheetView>
  </sheetViews>
  <sheetFormatPr defaultRowHeight="13.5" x14ac:dyDescent="0.15"/>
  <cols>
    <col min="1" max="4" width="15.625" customWidth="1"/>
  </cols>
  <sheetData>
    <row r="1" spans="1:6" ht="14.25" thickBot="1" x14ac:dyDescent="0.2">
      <c r="A1" t="s">
        <v>298</v>
      </c>
    </row>
    <row r="2" spans="1:6" x14ac:dyDescent="0.15">
      <c r="A2" s="64" t="s">
        <v>62</v>
      </c>
      <c r="B2" s="65" t="s">
        <v>63</v>
      </c>
      <c r="C2" s="57" t="s">
        <v>65</v>
      </c>
      <c r="D2" s="58" t="s">
        <v>64</v>
      </c>
    </row>
    <row r="3" spans="1:6" ht="14.25" thickBot="1" x14ac:dyDescent="0.2">
      <c r="A3" s="62" t="s">
        <v>299</v>
      </c>
      <c r="B3" s="59" t="s">
        <v>300</v>
      </c>
      <c r="C3" s="55" t="s">
        <v>299</v>
      </c>
      <c r="D3" s="56" t="s">
        <v>301</v>
      </c>
    </row>
    <row r="4" spans="1:6" x14ac:dyDescent="0.15">
      <c r="A4" s="60" t="s">
        <v>302</v>
      </c>
      <c r="B4" s="144">
        <v>41.9</v>
      </c>
      <c r="C4" s="145">
        <v>13.8</v>
      </c>
      <c r="D4" s="141">
        <f>ROUND(B4/C4,1)</f>
        <v>3</v>
      </c>
      <c r="F4" s="140"/>
    </row>
    <row r="5" spans="1:6" x14ac:dyDescent="0.15">
      <c r="A5" s="61" t="s">
        <v>303</v>
      </c>
      <c r="B5" s="146">
        <v>78.900000000000006</v>
      </c>
      <c r="C5" s="147">
        <v>17.100000000000001</v>
      </c>
      <c r="D5" s="142">
        <f t="shared" ref="D5:D11" si="0">ROUND(B5/C5,1)</f>
        <v>4.5999999999999996</v>
      </c>
      <c r="F5" s="140"/>
    </row>
    <row r="6" spans="1:6" x14ac:dyDescent="0.15">
      <c r="A6" s="61" t="s">
        <v>304</v>
      </c>
      <c r="B6" s="146">
        <v>101.2</v>
      </c>
      <c r="C6" s="147">
        <v>18.600000000000001</v>
      </c>
      <c r="D6" s="142">
        <f t="shared" si="0"/>
        <v>5.4</v>
      </c>
      <c r="F6" s="140"/>
    </row>
    <row r="7" spans="1:6" x14ac:dyDescent="0.15">
      <c r="A7" s="61" t="s">
        <v>305</v>
      </c>
      <c r="B7" s="146">
        <v>150</v>
      </c>
      <c r="C7" s="147">
        <v>21.2</v>
      </c>
      <c r="D7" s="142">
        <f t="shared" si="0"/>
        <v>7.1</v>
      </c>
      <c r="F7" s="140"/>
    </row>
    <row r="8" spans="1:6" x14ac:dyDescent="0.15">
      <c r="A8" s="61" t="s">
        <v>306</v>
      </c>
      <c r="B8" s="146">
        <v>214.3</v>
      </c>
      <c r="C8" s="147">
        <v>23.9</v>
      </c>
      <c r="D8" s="142">
        <f t="shared" si="0"/>
        <v>9</v>
      </c>
      <c r="F8" s="140"/>
    </row>
    <row r="9" spans="1:6" x14ac:dyDescent="0.15">
      <c r="A9" s="61" t="s">
        <v>307</v>
      </c>
      <c r="B9" s="146">
        <v>238.3</v>
      </c>
      <c r="C9" s="147">
        <v>24.8</v>
      </c>
      <c r="D9" s="142">
        <f t="shared" si="0"/>
        <v>9.6</v>
      </c>
      <c r="F9" s="140"/>
    </row>
    <row r="10" spans="1:6" x14ac:dyDescent="0.15">
      <c r="A10" s="61" t="s">
        <v>308</v>
      </c>
      <c r="B10" s="146">
        <v>371.4</v>
      </c>
      <c r="C10" s="147">
        <v>28.8</v>
      </c>
      <c r="D10" s="142">
        <f t="shared" si="0"/>
        <v>12.9</v>
      </c>
      <c r="F10" s="140"/>
    </row>
    <row r="11" spans="1:6" ht="14.25" thickBot="1" x14ac:dyDescent="0.2">
      <c r="A11" s="62" t="s">
        <v>309</v>
      </c>
      <c r="B11" s="148">
        <v>500</v>
      </c>
      <c r="C11" s="149">
        <v>31.8</v>
      </c>
      <c r="D11" s="143">
        <f t="shared" si="0"/>
        <v>15.7</v>
      </c>
      <c r="F11" s="140"/>
    </row>
    <row r="12" spans="1:6" x14ac:dyDescent="0.15">
      <c r="B12" s="67"/>
      <c r="C12" s="67"/>
    </row>
    <row r="13" spans="1:6" x14ac:dyDescent="0.15">
      <c r="B13" s="67"/>
      <c r="C13" s="67"/>
    </row>
    <row r="14" spans="1:6" x14ac:dyDescent="0.15">
      <c r="B14" s="67"/>
      <c r="C14" s="67"/>
    </row>
    <row r="15" spans="1:6" x14ac:dyDescent="0.15">
      <c r="B15" s="67"/>
      <c r="C15" s="67"/>
    </row>
    <row r="16" spans="1:6" x14ac:dyDescent="0.15">
      <c r="B16" s="67"/>
      <c r="C16" s="67"/>
    </row>
  </sheetData>
  <phoneticPr fontId="1"/>
  <pageMargins left="0.75" right="0.75" top="1" bottom="1" header="0.51200000000000001" footer="0.5120000000000000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J100"/>
  <sheetViews>
    <sheetView workbookViewId="0">
      <pane xSplit="1" ySplit="4" topLeftCell="B5" activePane="bottomRight" state="frozen"/>
      <selection pane="topRight" activeCell="B1" sqref="B1"/>
      <selection pane="bottomLeft" activeCell="A3" sqref="A3"/>
      <selection pane="bottomRight" activeCell="B5" sqref="B5"/>
    </sheetView>
  </sheetViews>
  <sheetFormatPr defaultRowHeight="13.5" x14ac:dyDescent="0.15"/>
  <cols>
    <col min="1" max="1" width="5.625" customWidth="1"/>
    <col min="2" max="62" width="4.625" customWidth="1"/>
  </cols>
  <sheetData>
    <row r="1" spans="1:62" x14ac:dyDescent="0.15">
      <c r="A1" t="s">
        <v>286</v>
      </c>
    </row>
    <row r="3" spans="1:62" ht="14.25" thickBot="1" x14ac:dyDescent="0.2">
      <c r="A3" t="s">
        <v>287</v>
      </c>
      <c r="B3" t="s">
        <v>288</v>
      </c>
    </row>
    <row r="4" spans="1:62" ht="14.25" thickBot="1" x14ac:dyDescent="0.2">
      <c r="A4" s="153"/>
      <c r="B4" s="154">
        <v>30</v>
      </c>
      <c r="C4" s="155">
        <v>31</v>
      </c>
      <c r="D4" s="155">
        <v>32</v>
      </c>
      <c r="E4" s="155">
        <v>33</v>
      </c>
      <c r="F4" s="155">
        <v>34</v>
      </c>
      <c r="G4" s="155">
        <v>35</v>
      </c>
      <c r="H4" s="155">
        <v>36</v>
      </c>
      <c r="I4" s="155">
        <v>37</v>
      </c>
      <c r="J4" s="155">
        <v>38</v>
      </c>
      <c r="K4" s="155">
        <v>39</v>
      </c>
      <c r="L4" s="156">
        <v>40</v>
      </c>
      <c r="M4" s="154">
        <v>41</v>
      </c>
      <c r="N4" s="155">
        <v>42</v>
      </c>
      <c r="O4" s="155">
        <v>43</v>
      </c>
      <c r="P4" s="155">
        <v>44</v>
      </c>
      <c r="Q4" s="155">
        <v>45</v>
      </c>
      <c r="R4" s="155">
        <v>46</v>
      </c>
      <c r="S4" s="155">
        <v>47</v>
      </c>
      <c r="T4" s="155">
        <v>48</v>
      </c>
      <c r="U4" s="155">
        <v>49</v>
      </c>
      <c r="V4" s="156">
        <v>50</v>
      </c>
      <c r="W4" s="154">
        <v>51</v>
      </c>
      <c r="X4" s="155">
        <v>52</v>
      </c>
      <c r="Y4" s="155">
        <v>53</v>
      </c>
      <c r="Z4" s="155">
        <v>54</v>
      </c>
      <c r="AA4" s="155">
        <v>55</v>
      </c>
      <c r="AB4" s="155">
        <v>56</v>
      </c>
      <c r="AC4" s="155">
        <v>57</v>
      </c>
      <c r="AD4" s="155">
        <v>58</v>
      </c>
      <c r="AE4" s="155">
        <v>59</v>
      </c>
      <c r="AF4" s="156">
        <v>60</v>
      </c>
      <c r="AG4" s="154">
        <v>61</v>
      </c>
      <c r="AH4" s="155">
        <v>62</v>
      </c>
      <c r="AI4" s="155">
        <v>63</v>
      </c>
      <c r="AJ4" s="155">
        <v>64</v>
      </c>
      <c r="AK4" s="155">
        <v>65</v>
      </c>
      <c r="AL4" s="155">
        <v>66</v>
      </c>
      <c r="AM4" s="155">
        <v>67</v>
      </c>
      <c r="AN4" s="155">
        <v>68</v>
      </c>
      <c r="AO4" s="155">
        <v>69</v>
      </c>
      <c r="AP4" s="156">
        <v>70</v>
      </c>
      <c r="AQ4" s="154">
        <v>71</v>
      </c>
      <c r="AR4" s="155">
        <v>72</v>
      </c>
      <c r="AS4" s="155">
        <v>73</v>
      </c>
      <c r="AT4" s="155">
        <v>74</v>
      </c>
      <c r="AU4" s="155">
        <v>75</v>
      </c>
      <c r="AV4" s="155">
        <v>76</v>
      </c>
      <c r="AW4" s="155">
        <v>77</v>
      </c>
      <c r="AX4" s="155">
        <v>78</v>
      </c>
      <c r="AY4" s="155">
        <v>79</v>
      </c>
      <c r="AZ4" s="156">
        <v>80</v>
      </c>
      <c r="BA4" s="154">
        <v>81</v>
      </c>
      <c r="BB4" s="155">
        <v>82</v>
      </c>
      <c r="BC4" s="155">
        <v>83</v>
      </c>
      <c r="BD4" s="155">
        <v>84</v>
      </c>
      <c r="BE4" s="155">
        <v>85</v>
      </c>
      <c r="BF4" s="155">
        <v>86</v>
      </c>
      <c r="BG4" s="155">
        <v>87</v>
      </c>
      <c r="BH4" s="155">
        <v>88</v>
      </c>
      <c r="BI4" s="155">
        <v>89</v>
      </c>
      <c r="BJ4" s="157">
        <v>90</v>
      </c>
    </row>
    <row r="5" spans="1:62" x14ac:dyDescent="0.15">
      <c r="A5" s="158">
        <v>5</v>
      </c>
      <c r="B5" s="159">
        <v>0</v>
      </c>
      <c r="C5" s="160">
        <v>0</v>
      </c>
      <c r="D5" s="160">
        <v>0</v>
      </c>
      <c r="E5" s="160">
        <v>0</v>
      </c>
      <c r="F5" s="160">
        <v>0</v>
      </c>
      <c r="G5" s="160">
        <v>0</v>
      </c>
      <c r="H5" s="160">
        <v>0</v>
      </c>
      <c r="I5" s="160">
        <v>0</v>
      </c>
      <c r="J5" s="160">
        <v>0</v>
      </c>
      <c r="K5" s="160">
        <v>0</v>
      </c>
      <c r="L5" s="161">
        <v>0</v>
      </c>
      <c r="M5" s="159">
        <v>0</v>
      </c>
      <c r="N5" s="160">
        <v>0</v>
      </c>
      <c r="O5" s="160">
        <v>0</v>
      </c>
      <c r="P5" s="160">
        <v>0</v>
      </c>
      <c r="Q5" s="160">
        <v>0</v>
      </c>
      <c r="R5" s="160">
        <v>0</v>
      </c>
      <c r="S5" s="160">
        <v>0</v>
      </c>
      <c r="T5" s="160">
        <v>0</v>
      </c>
      <c r="U5" s="160">
        <v>0</v>
      </c>
      <c r="V5" s="161">
        <v>0</v>
      </c>
      <c r="W5" s="159">
        <v>0</v>
      </c>
      <c r="X5" s="160">
        <v>0</v>
      </c>
      <c r="Y5" s="160">
        <v>0</v>
      </c>
      <c r="Z5" s="160">
        <v>0</v>
      </c>
      <c r="AA5" s="160">
        <v>0</v>
      </c>
      <c r="AB5" s="160">
        <v>0</v>
      </c>
      <c r="AC5" s="160">
        <v>0</v>
      </c>
      <c r="AD5" s="160">
        <v>0</v>
      </c>
      <c r="AE5" s="160">
        <v>0</v>
      </c>
      <c r="AF5" s="161">
        <v>0</v>
      </c>
      <c r="AG5" s="159">
        <v>0</v>
      </c>
      <c r="AH5" s="160">
        <v>0</v>
      </c>
      <c r="AI5" s="160">
        <v>0</v>
      </c>
      <c r="AJ5" s="160">
        <v>0</v>
      </c>
      <c r="AK5" s="160">
        <v>0</v>
      </c>
      <c r="AL5" s="160">
        <v>0</v>
      </c>
      <c r="AM5" s="160">
        <v>0</v>
      </c>
      <c r="AN5" s="160">
        <v>0</v>
      </c>
      <c r="AO5" s="160">
        <v>0</v>
      </c>
      <c r="AP5" s="161">
        <v>0</v>
      </c>
      <c r="AQ5" s="159">
        <v>0</v>
      </c>
      <c r="AR5" s="160">
        <v>0</v>
      </c>
      <c r="AS5" s="160">
        <v>0</v>
      </c>
      <c r="AT5" s="160">
        <v>0</v>
      </c>
      <c r="AU5" s="160">
        <v>0</v>
      </c>
      <c r="AV5" s="160">
        <v>0</v>
      </c>
      <c r="AW5" s="160">
        <v>0</v>
      </c>
      <c r="AX5" s="160">
        <v>0</v>
      </c>
      <c r="AY5" s="160">
        <v>0</v>
      </c>
      <c r="AZ5" s="161">
        <v>0</v>
      </c>
      <c r="BA5" s="159">
        <v>0</v>
      </c>
      <c r="BB5" s="160">
        <v>0</v>
      </c>
      <c r="BC5" s="160">
        <v>0</v>
      </c>
      <c r="BD5" s="160">
        <v>0</v>
      </c>
      <c r="BE5" s="160">
        <v>0</v>
      </c>
      <c r="BF5" s="160">
        <v>0</v>
      </c>
      <c r="BG5" s="160">
        <v>0</v>
      </c>
      <c r="BH5" s="160">
        <v>0</v>
      </c>
      <c r="BI5" s="160">
        <v>0</v>
      </c>
      <c r="BJ5" s="162">
        <v>0</v>
      </c>
    </row>
    <row r="6" spans="1:62" x14ac:dyDescent="0.15">
      <c r="A6" s="163">
        <v>6</v>
      </c>
      <c r="B6" s="164">
        <v>0</v>
      </c>
      <c r="C6" s="165">
        <v>0</v>
      </c>
      <c r="D6" s="165">
        <v>0</v>
      </c>
      <c r="E6" s="165">
        <v>0</v>
      </c>
      <c r="F6" s="165">
        <v>0</v>
      </c>
      <c r="G6" s="165">
        <v>0</v>
      </c>
      <c r="H6" s="165">
        <v>0</v>
      </c>
      <c r="I6" s="165">
        <v>0</v>
      </c>
      <c r="J6" s="165">
        <v>0</v>
      </c>
      <c r="K6" s="165">
        <v>0</v>
      </c>
      <c r="L6" s="166">
        <v>0</v>
      </c>
      <c r="M6" s="164">
        <v>0</v>
      </c>
      <c r="N6" s="165">
        <v>0</v>
      </c>
      <c r="O6" s="165">
        <v>0</v>
      </c>
      <c r="P6" s="165">
        <v>0</v>
      </c>
      <c r="Q6" s="165">
        <v>0</v>
      </c>
      <c r="R6" s="165">
        <v>0</v>
      </c>
      <c r="S6" s="165">
        <v>0</v>
      </c>
      <c r="T6" s="165">
        <v>0</v>
      </c>
      <c r="U6" s="165">
        <v>0</v>
      </c>
      <c r="V6" s="166">
        <v>0</v>
      </c>
      <c r="W6" s="164">
        <v>0</v>
      </c>
      <c r="X6" s="165">
        <v>0</v>
      </c>
      <c r="Y6" s="165">
        <v>0</v>
      </c>
      <c r="Z6" s="165">
        <v>0</v>
      </c>
      <c r="AA6" s="165">
        <v>0</v>
      </c>
      <c r="AB6" s="165">
        <v>0</v>
      </c>
      <c r="AC6" s="165">
        <v>0</v>
      </c>
      <c r="AD6" s="165">
        <v>0</v>
      </c>
      <c r="AE6" s="165">
        <v>0</v>
      </c>
      <c r="AF6" s="166">
        <v>0</v>
      </c>
      <c r="AG6" s="164">
        <v>0</v>
      </c>
      <c r="AH6" s="165">
        <v>0</v>
      </c>
      <c r="AI6" s="165">
        <v>0</v>
      </c>
      <c r="AJ6" s="165">
        <v>0</v>
      </c>
      <c r="AK6" s="165">
        <v>0</v>
      </c>
      <c r="AL6" s="165">
        <v>0</v>
      </c>
      <c r="AM6" s="165">
        <v>0</v>
      </c>
      <c r="AN6" s="165">
        <v>0</v>
      </c>
      <c r="AO6" s="165">
        <v>0</v>
      </c>
      <c r="AP6" s="166">
        <v>0</v>
      </c>
      <c r="AQ6" s="164">
        <v>0</v>
      </c>
      <c r="AR6" s="165">
        <v>0</v>
      </c>
      <c r="AS6" s="165">
        <v>0</v>
      </c>
      <c r="AT6" s="165">
        <v>0</v>
      </c>
      <c r="AU6" s="165">
        <v>0</v>
      </c>
      <c r="AV6" s="165">
        <v>0</v>
      </c>
      <c r="AW6" s="165">
        <v>0</v>
      </c>
      <c r="AX6" s="165">
        <v>0</v>
      </c>
      <c r="AY6" s="165">
        <v>0</v>
      </c>
      <c r="AZ6" s="166">
        <v>0</v>
      </c>
      <c r="BA6" s="164">
        <v>0</v>
      </c>
      <c r="BB6" s="165">
        <v>0</v>
      </c>
      <c r="BC6" s="165">
        <v>0</v>
      </c>
      <c r="BD6" s="165">
        <v>0</v>
      </c>
      <c r="BE6" s="165">
        <v>0</v>
      </c>
      <c r="BF6" s="165">
        <v>0</v>
      </c>
      <c r="BG6" s="165">
        <v>0</v>
      </c>
      <c r="BH6" s="165">
        <v>0</v>
      </c>
      <c r="BI6" s="165">
        <v>0</v>
      </c>
      <c r="BJ6" s="167">
        <v>0</v>
      </c>
    </row>
    <row r="7" spans="1:62" x14ac:dyDescent="0.15">
      <c r="A7" s="163">
        <v>7</v>
      </c>
      <c r="B7" s="164">
        <v>0</v>
      </c>
      <c r="C7" s="165">
        <v>0</v>
      </c>
      <c r="D7" s="165">
        <v>0</v>
      </c>
      <c r="E7" s="165">
        <v>0</v>
      </c>
      <c r="F7" s="165">
        <v>0</v>
      </c>
      <c r="G7" s="165">
        <v>0</v>
      </c>
      <c r="H7" s="165">
        <v>0</v>
      </c>
      <c r="I7" s="165">
        <v>0</v>
      </c>
      <c r="J7" s="165">
        <v>0</v>
      </c>
      <c r="K7" s="165">
        <v>0</v>
      </c>
      <c r="L7" s="166">
        <v>0</v>
      </c>
      <c r="M7" s="164">
        <v>0</v>
      </c>
      <c r="N7" s="165">
        <v>0</v>
      </c>
      <c r="O7" s="165">
        <v>0</v>
      </c>
      <c r="P7" s="165">
        <v>0</v>
      </c>
      <c r="Q7" s="165">
        <v>0</v>
      </c>
      <c r="R7" s="165">
        <v>0</v>
      </c>
      <c r="S7" s="165">
        <v>0</v>
      </c>
      <c r="T7" s="165">
        <v>0</v>
      </c>
      <c r="U7" s="165">
        <v>0</v>
      </c>
      <c r="V7" s="166">
        <v>0</v>
      </c>
      <c r="W7" s="164">
        <v>0</v>
      </c>
      <c r="X7" s="165">
        <v>0</v>
      </c>
      <c r="Y7" s="165">
        <v>0</v>
      </c>
      <c r="Z7" s="165">
        <v>0</v>
      </c>
      <c r="AA7" s="165">
        <v>0</v>
      </c>
      <c r="AB7" s="165">
        <v>0</v>
      </c>
      <c r="AC7" s="165">
        <v>0</v>
      </c>
      <c r="AD7" s="165">
        <v>0</v>
      </c>
      <c r="AE7" s="165">
        <v>0</v>
      </c>
      <c r="AF7" s="166">
        <v>0</v>
      </c>
      <c r="AG7" s="164">
        <v>0</v>
      </c>
      <c r="AH7" s="165">
        <v>0</v>
      </c>
      <c r="AI7" s="165">
        <v>0</v>
      </c>
      <c r="AJ7" s="165">
        <v>0</v>
      </c>
      <c r="AK7" s="165">
        <v>0</v>
      </c>
      <c r="AL7" s="165">
        <v>0</v>
      </c>
      <c r="AM7" s="165">
        <v>0</v>
      </c>
      <c r="AN7" s="165">
        <v>0</v>
      </c>
      <c r="AO7" s="165">
        <v>0</v>
      </c>
      <c r="AP7" s="166">
        <v>0</v>
      </c>
      <c r="AQ7" s="164">
        <v>0</v>
      </c>
      <c r="AR7" s="165">
        <v>0</v>
      </c>
      <c r="AS7" s="165">
        <v>0</v>
      </c>
      <c r="AT7" s="165">
        <v>0</v>
      </c>
      <c r="AU7" s="165">
        <v>0</v>
      </c>
      <c r="AV7" s="165">
        <v>0</v>
      </c>
      <c r="AW7" s="165">
        <v>0</v>
      </c>
      <c r="AX7" s="165">
        <v>0</v>
      </c>
      <c r="AY7" s="165">
        <v>0</v>
      </c>
      <c r="AZ7" s="166">
        <v>0</v>
      </c>
      <c r="BA7" s="164">
        <v>0</v>
      </c>
      <c r="BB7" s="165">
        <v>0</v>
      </c>
      <c r="BC7" s="165">
        <v>0</v>
      </c>
      <c r="BD7" s="165">
        <v>0</v>
      </c>
      <c r="BE7" s="165">
        <v>0</v>
      </c>
      <c r="BF7" s="165">
        <v>0</v>
      </c>
      <c r="BG7" s="165">
        <v>0</v>
      </c>
      <c r="BH7" s="165">
        <v>0</v>
      </c>
      <c r="BI7" s="165">
        <v>0</v>
      </c>
      <c r="BJ7" s="167">
        <v>0</v>
      </c>
    </row>
    <row r="8" spans="1:62" x14ac:dyDescent="0.15">
      <c r="A8" s="163">
        <v>8</v>
      </c>
      <c r="B8" s="164">
        <v>0</v>
      </c>
      <c r="C8" s="165">
        <v>0</v>
      </c>
      <c r="D8" s="165">
        <v>0</v>
      </c>
      <c r="E8" s="165">
        <v>0</v>
      </c>
      <c r="F8" s="165">
        <v>0</v>
      </c>
      <c r="G8" s="165">
        <v>0</v>
      </c>
      <c r="H8" s="165">
        <v>0</v>
      </c>
      <c r="I8" s="165">
        <v>0</v>
      </c>
      <c r="J8" s="165">
        <v>0</v>
      </c>
      <c r="K8" s="165">
        <v>0</v>
      </c>
      <c r="L8" s="166">
        <v>0</v>
      </c>
      <c r="M8" s="164">
        <v>0</v>
      </c>
      <c r="N8" s="165">
        <v>0</v>
      </c>
      <c r="O8" s="165">
        <v>0</v>
      </c>
      <c r="P8" s="165">
        <v>0</v>
      </c>
      <c r="Q8" s="165">
        <v>0</v>
      </c>
      <c r="R8" s="165">
        <v>0</v>
      </c>
      <c r="S8" s="165">
        <v>0</v>
      </c>
      <c r="T8" s="165">
        <v>0</v>
      </c>
      <c r="U8" s="165">
        <v>0</v>
      </c>
      <c r="V8" s="166">
        <v>0</v>
      </c>
      <c r="W8" s="164">
        <v>0</v>
      </c>
      <c r="X8" s="165">
        <v>0</v>
      </c>
      <c r="Y8" s="165">
        <v>0</v>
      </c>
      <c r="Z8" s="165">
        <v>0</v>
      </c>
      <c r="AA8" s="165">
        <v>0</v>
      </c>
      <c r="AB8" s="165">
        <v>0</v>
      </c>
      <c r="AC8" s="165">
        <v>0</v>
      </c>
      <c r="AD8" s="165">
        <v>0</v>
      </c>
      <c r="AE8" s="165">
        <v>0</v>
      </c>
      <c r="AF8" s="166">
        <v>0</v>
      </c>
      <c r="AG8" s="164">
        <v>0</v>
      </c>
      <c r="AH8" s="165">
        <v>0</v>
      </c>
      <c r="AI8" s="165">
        <v>0</v>
      </c>
      <c r="AJ8" s="165">
        <v>0</v>
      </c>
      <c r="AK8" s="165">
        <v>0</v>
      </c>
      <c r="AL8" s="165">
        <v>0</v>
      </c>
      <c r="AM8" s="165">
        <v>0</v>
      </c>
      <c r="AN8" s="165">
        <v>0</v>
      </c>
      <c r="AO8" s="165">
        <v>0</v>
      </c>
      <c r="AP8" s="166">
        <v>0</v>
      </c>
      <c r="AQ8" s="164">
        <v>0</v>
      </c>
      <c r="AR8" s="165">
        <v>0</v>
      </c>
      <c r="AS8" s="165">
        <v>0</v>
      </c>
      <c r="AT8" s="165">
        <v>0</v>
      </c>
      <c r="AU8" s="165">
        <v>0</v>
      </c>
      <c r="AV8" s="165">
        <v>0</v>
      </c>
      <c r="AW8" s="165">
        <v>0</v>
      </c>
      <c r="AX8" s="165">
        <v>0</v>
      </c>
      <c r="AY8" s="165">
        <v>0</v>
      </c>
      <c r="AZ8" s="166">
        <v>0</v>
      </c>
      <c r="BA8" s="164">
        <v>0</v>
      </c>
      <c r="BB8" s="165">
        <v>0</v>
      </c>
      <c r="BC8" s="165">
        <v>0</v>
      </c>
      <c r="BD8" s="165">
        <v>0</v>
      </c>
      <c r="BE8" s="165">
        <v>0</v>
      </c>
      <c r="BF8" s="165">
        <v>0</v>
      </c>
      <c r="BG8" s="165">
        <v>0</v>
      </c>
      <c r="BH8" s="165">
        <v>0</v>
      </c>
      <c r="BI8" s="165">
        <v>0</v>
      </c>
      <c r="BJ8" s="167">
        <v>0</v>
      </c>
    </row>
    <row r="9" spans="1:62" x14ac:dyDescent="0.15">
      <c r="A9" s="168">
        <v>9</v>
      </c>
      <c r="B9" s="169">
        <v>0</v>
      </c>
      <c r="C9" s="170">
        <v>0</v>
      </c>
      <c r="D9" s="170">
        <v>0</v>
      </c>
      <c r="E9" s="170">
        <v>0</v>
      </c>
      <c r="F9" s="170">
        <v>0</v>
      </c>
      <c r="G9" s="170">
        <v>0</v>
      </c>
      <c r="H9" s="170">
        <v>0</v>
      </c>
      <c r="I9" s="170">
        <v>0</v>
      </c>
      <c r="J9" s="170">
        <v>0</v>
      </c>
      <c r="K9" s="170">
        <v>0</v>
      </c>
      <c r="L9" s="171">
        <v>0</v>
      </c>
      <c r="M9" s="169">
        <v>0</v>
      </c>
      <c r="N9" s="170">
        <v>0</v>
      </c>
      <c r="O9" s="170">
        <v>0</v>
      </c>
      <c r="P9" s="170">
        <v>0</v>
      </c>
      <c r="Q9" s="170">
        <v>0</v>
      </c>
      <c r="R9" s="170">
        <v>0</v>
      </c>
      <c r="S9" s="170">
        <v>0</v>
      </c>
      <c r="T9" s="170">
        <v>0</v>
      </c>
      <c r="U9" s="170">
        <v>0</v>
      </c>
      <c r="V9" s="171">
        <v>0</v>
      </c>
      <c r="W9" s="169">
        <v>0</v>
      </c>
      <c r="X9" s="170">
        <v>0</v>
      </c>
      <c r="Y9" s="170">
        <v>0</v>
      </c>
      <c r="Z9" s="170">
        <v>0</v>
      </c>
      <c r="AA9" s="170">
        <v>0</v>
      </c>
      <c r="AB9" s="170">
        <v>0</v>
      </c>
      <c r="AC9" s="170">
        <v>0</v>
      </c>
      <c r="AD9" s="170">
        <v>0</v>
      </c>
      <c r="AE9" s="170">
        <v>0</v>
      </c>
      <c r="AF9" s="171">
        <v>0</v>
      </c>
      <c r="AG9" s="169">
        <v>0</v>
      </c>
      <c r="AH9" s="170">
        <v>0</v>
      </c>
      <c r="AI9" s="170">
        <v>0</v>
      </c>
      <c r="AJ9" s="170">
        <v>0</v>
      </c>
      <c r="AK9" s="170">
        <v>0</v>
      </c>
      <c r="AL9" s="170">
        <v>0</v>
      </c>
      <c r="AM9" s="170">
        <v>0</v>
      </c>
      <c r="AN9" s="170">
        <v>0</v>
      </c>
      <c r="AO9" s="170">
        <v>0</v>
      </c>
      <c r="AP9" s="171">
        <v>0</v>
      </c>
      <c r="AQ9" s="169">
        <v>0</v>
      </c>
      <c r="AR9" s="170">
        <v>0</v>
      </c>
      <c r="AS9" s="170">
        <v>0</v>
      </c>
      <c r="AT9" s="170">
        <v>0</v>
      </c>
      <c r="AU9" s="170">
        <v>0</v>
      </c>
      <c r="AV9" s="170">
        <v>0</v>
      </c>
      <c r="AW9" s="170">
        <v>0</v>
      </c>
      <c r="AX9" s="170">
        <v>0</v>
      </c>
      <c r="AY9" s="170">
        <v>0</v>
      </c>
      <c r="AZ9" s="171">
        <v>0</v>
      </c>
      <c r="BA9" s="169">
        <v>0</v>
      </c>
      <c r="BB9" s="170">
        <v>0</v>
      </c>
      <c r="BC9" s="170">
        <v>0</v>
      </c>
      <c r="BD9" s="170">
        <v>0</v>
      </c>
      <c r="BE9" s="170">
        <v>0</v>
      </c>
      <c r="BF9" s="170">
        <v>0</v>
      </c>
      <c r="BG9" s="170">
        <v>0</v>
      </c>
      <c r="BH9" s="170">
        <v>0</v>
      </c>
      <c r="BI9" s="170">
        <v>0</v>
      </c>
      <c r="BJ9" s="172">
        <v>0</v>
      </c>
    </row>
    <row r="10" spans="1:62" x14ac:dyDescent="0.15">
      <c r="A10" s="173">
        <v>10</v>
      </c>
      <c r="B10" s="174">
        <v>0</v>
      </c>
      <c r="C10" s="175">
        <v>0</v>
      </c>
      <c r="D10" s="175">
        <v>0</v>
      </c>
      <c r="E10" s="175">
        <v>0</v>
      </c>
      <c r="F10" s="175">
        <v>0</v>
      </c>
      <c r="G10" s="175">
        <v>0</v>
      </c>
      <c r="H10" s="175">
        <v>0</v>
      </c>
      <c r="I10" s="175">
        <v>0</v>
      </c>
      <c r="J10" s="175">
        <v>0</v>
      </c>
      <c r="K10" s="175">
        <v>0</v>
      </c>
      <c r="L10" s="176">
        <v>0</v>
      </c>
      <c r="M10" s="174">
        <v>0</v>
      </c>
      <c r="N10" s="175">
        <v>0</v>
      </c>
      <c r="O10" s="175">
        <v>0</v>
      </c>
      <c r="P10" s="175">
        <v>0</v>
      </c>
      <c r="Q10" s="175">
        <v>0</v>
      </c>
      <c r="R10" s="175">
        <v>0</v>
      </c>
      <c r="S10" s="175">
        <v>0</v>
      </c>
      <c r="T10" s="175">
        <v>0</v>
      </c>
      <c r="U10" s="175">
        <v>0</v>
      </c>
      <c r="V10" s="176">
        <v>0</v>
      </c>
      <c r="W10" s="174">
        <v>0</v>
      </c>
      <c r="X10" s="175">
        <v>0</v>
      </c>
      <c r="Y10" s="175">
        <v>0</v>
      </c>
      <c r="Z10" s="175">
        <v>0</v>
      </c>
      <c r="AA10" s="175">
        <v>0</v>
      </c>
      <c r="AB10" s="175">
        <v>0</v>
      </c>
      <c r="AC10" s="175">
        <v>0</v>
      </c>
      <c r="AD10" s="175">
        <v>0</v>
      </c>
      <c r="AE10" s="175">
        <v>0</v>
      </c>
      <c r="AF10" s="176">
        <v>0</v>
      </c>
      <c r="AG10" s="174">
        <v>0</v>
      </c>
      <c r="AH10" s="175">
        <v>0</v>
      </c>
      <c r="AI10" s="175">
        <v>0</v>
      </c>
      <c r="AJ10" s="175">
        <v>0</v>
      </c>
      <c r="AK10" s="175">
        <v>0</v>
      </c>
      <c r="AL10" s="175">
        <v>0</v>
      </c>
      <c r="AM10" s="175">
        <v>0</v>
      </c>
      <c r="AN10" s="175">
        <v>0</v>
      </c>
      <c r="AO10" s="175">
        <v>0</v>
      </c>
      <c r="AP10" s="176">
        <v>0</v>
      </c>
      <c r="AQ10" s="174">
        <v>0</v>
      </c>
      <c r="AR10" s="175">
        <v>0</v>
      </c>
      <c r="AS10" s="175">
        <v>0</v>
      </c>
      <c r="AT10" s="175">
        <v>0</v>
      </c>
      <c r="AU10" s="175">
        <v>0</v>
      </c>
      <c r="AV10" s="175">
        <v>0</v>
      </c>
      <c r="AW10" s="175">
        <v>0</v>
      </c>
      <c r="AX10" s="175">
        <v>0</v>
      </c>
      <c r="AY10" s="175">
        <v>0</v>
      </c>
      <c r="AZ10" s="176">
        <v>0</v>
      </c>
      <c r="BA10" s="174">
        <v>0</v>
      </c>
      <c r="BB10" s="175">
        <v>0</v>
      </c>
      <c r="BC10" s="175">
        <v>0</v>
      </c>
      <c r="BD10" s="175">
        <v>0</v>
      </c>
      <c r="BE10" s="175">
        <v>0</v>
      </c>
      <c r="BF10" s="175">
        <v>0</v>
      </c>
      <c r="BG10" s="175">
        <v>0</v>
      </c>
      <c r="BH10" s="175">
        <v>0</v>
      </c>
      <c r="BI10" s="175">
        <v>0</v>
      </c>
      <c r="BJ10" s="177">
        <v>0</v>
      </c>
    </row>
    <row r="11" spans="1:62" x14ac:dyDescent="0.15">
      <c r="A11" s="178">
        <v>11</v>
      </c>
      <c r="B11" s="179">
        <v>0</v>
      </c>
      <c r="C11" s="180">
        <v>0</v>
      </c>
      <c r="D11" s="180">
        <v>0</v>
      </c>
      <c r="E11" s="180">
        <v>0</v>
      </c>
      <c r="F11" s="181">
        <v>0.03</v>
      </c>
      <c r="G11" s="181">
        <v>0.1</v>
      </c>
      <c r="H11" s="181">
        <v>0.1</v>
      </c>
      <c r="I11" s="181">
        <v>0.1</v>
      </c>
      <c r="J11" s="181">
        <v>0.1</v>
      </c>
      <c r="K11" s="181">
        <v>0.1</v>
      </c>
      <c r="L11" s="182">
        <v>0.1</v>
      </c>
      <c r="M11" s="183">
        <v>0.09</v>
      </c>
      <c r="N11" s="181">
        <v>0.03</v>
      </c>
      <c r="O11" s="180">
        <v>0</v>
      </c>
      <c r="P11" s="180">
        <v>0</v>
      </c>
      <c r="Q11" s="180">
        <v>0</v>
      </c>
      <c r="R11" s="180">
        <v>0</v>
      </c>
      <c r="S11" s="180">
        <v>0</v>
      </c>
      <c r="T11" s="180">
        <v>0</v>
      </c>
      <c r="U11" s="180">
        <v>0</v>
      </c>
      <c r="V11" s="184">
        <v>0</v>
      </c>
      <c r="W11" s="179">
        <v>0</v>
      </c>
      <c r="X11" s="180">
        <v>0</v>
      </c>
      <c r="Y11" s="180">
        <v>0</v>
      </c>
      <c r="Z11" s="180">
        <v>0</v>
      </c>
      <c r="AA11" s="180">
        <v>0</v>
      </c>
      <c r="AB11" s="180">
        <v>0</v>
      </c>
      <c r="AC11" s="180">
        <v>0</v>
      </c>
      <c r="AD11" s="180">
        <v>0</v>
      </c>
      <c r="AE11" s="180">
        <v>0</v>
      </c>
      <c r="AF11" s="184">
        <v>0</v>
      </c>
      <c r="AG11" s="179">
        <v>0</v>
      </c>
      <c r="AH11" s="180">
        <v>0</v>
      </c>
      <c r="AI11" s="180">
        <v>0</v>
      </c>
      <c r="AJ11" s="180">
        <v>0</v>
      </c>
      <c r="AK11" s="180">
        <v>0</v>
      </c>
      <c r="AL11" s="180">
        <v>0</v>
      </c>
      <c r="AM11" s="180">
        <v>0</v>
      </c>
      <c r="AN11" s="180">
        <v>0</v>
      </c>
      <c r="AO11" s="180">
        <v>0</v>
      </c>
      <c r="AP11" s="184">
        <v>0</v>
      </c>
      <c r="AQ11" s="179">
        <v>0</v>
      </c>
      <c r="AR11" s="180">
        <v>0</v>
      </c>
      <c r="AS11" s="180">
        <v>0</v>
      </c>
      <c r="AT11" s="180">
        <v>0</v>
      </c>
      <c r="AU11" s="180">
        <v>0</v>
      </c>
      <c r="AV11" s="180">
        <v>0</v>
      </c>
      <c r="AW11" s="180">
        <v>0</v>
      </c>
      <c r="AX11" s="180">
        <v>0</v>
      </c>
      <c r="AY11" s="180">
        <v>0</v>
      </c>
      <c r="AZ11" s="184">
        <v>0</v>
      </c>
      <c r="BA11" s="179">
        <v>0</v>
      </c>
      <c r="BB11" s="180">
        <v>0</v>
      </c>
      <c r="BC11" s="180">
        <v>0</v>
      </c>
      <c r="BD11" s="180">
        <v>0</v>
      </c>
      <c r="BE11" s="180">
        <v>0</v>
      </c>
      <c r="BF11" s="180">
        <v>0</v>
      </c>
      <c r="BG11" s="180">
        <v>0</v>
      </c>
      <c r="BH11" s="180">
        <v>0</v>
      </c>
      <c r="BI11" s="180">
        <v>0</v>
      </c>
      <c r="BJ11" s="185">
        <v>0</v>
      </c>
    </row>
    <row r="12" spans="1:62" x14ac:dyDescent="0.15">
      <c r="A12" s="178">
        <v>12</v>
      </c>
      <c r="B12" s="179">
        <v>0</v>
      </c>
      <c r="C12" s="180">
        <v>0</v>
      </c>
      <c r="D12" s="181">
        <v>0.1</v>
      </c>
      <c r="E12" s="181">
        <v>0.2</v>
      </c>
      <c r="F12" s="181">
        <v>0.3</v>
      </c>
      <c r="G12" s="181">
        <v>0.4</v>
      </c>
      <c r="H12" s="181">
        <v>0.4</v>
      </c>
      <c r="I12" s="181">
        <v>0.5</v>
      </c>
      <c r="J12" s="181">
        <v>0.5</v>
      </c>
      <c r="K12" s="181">
        <v>0.5</v>
      </c>
      <c r="L12" s="182">
        <v>0.4</v>
      </c>
      <c r="M12" s="183">
        <v>0.4</v>
      </c>
      <c r="N12" s="181">
        <v>0.3</v>
      </c>
      <c r="O12" s="181">
        <v>0.3</v>
      </c>
      <c r="P12" s="181">
        <v>0.2</v>
      </c>
      <c r="Q12" s="181">
        <v>0.1</v>
      </c>
      <c r="R12" s="181">
        <v>0.01</v>
      </c>
      <c r="S12" s="180">
        <v>0</v>
      </c>
      <c r="T12" s="180">
        <v>0</v>
      </c>
      <c r="U12" s="180">
        <v>0</v>
      </c>
      <c r="V12" s="184">
        <v>0</v>
      </c>
      <c r="W12" s="179">
        <v>0</v>
      </c>
      <c r="X12" s="180">
        <v>0</v>
      </c>
      <c r="Y12" s="180">
        <v>0</v>
      </c>
      <c r="Z12" s="180">
        <v>0</v>
      </c>
      <c r="AA12" s="180">
        <v>0</v>
      </c>
      <c r="AB12" s="180">
        <v>0</v>
      </c>
      <c r="AC12" s="180">
        <v>0</v>
      </c>
      <c r="AD12" s="180">
        <v>0</v>
      </c>
      <c r="AE12" s="180">
        <v>0</v>
      </c>
      <c r="AF12" s="184">
        <v>0</v>
      </c>
      <c r="AG12" s="179">
        <v>0</v>
      </c>
      <c r="AH12" s="180">
        <v>0</v>
      </c>
      <c r="AI12" s="180">
        <v>0</v>
      </c>
      <c r="AJ12" s="180">
        <v>0</v>
      </c>
      <c r="AK12" s="180">
        <v>0</v>
      </c>
      <c r="AL12" s="180">
        <v>0</v>
      </c>
      <c r="AM12" s="180">
        <v>0</v>
      </c>
      <c r="AN12" s="180">
        <v>0</v>
      </c>
      <c r="AO12" s="180">
        <v>0</v>
      </c>
      <c r="AP12" s="184">
        <v>0</v>
      </c>
      <c r="AQ12" s="179">
        <v>0</v>
      </c>
      <c r="AR12" s="180">
        <v>0</v>
      </c>
      <c r="AS12" s="180">
        <v>0</v>
      </c>
      <c r="AT12" s="180">
        <v>0</v>
      </c>
      <c r="AU12" s="180">
        <v>0</v>
      </c>
      <c r="AV12" s="180">
        <v>0</v>
      </c>
      <c r="AW12" s="180">
        <v>0</v>
      </c>
      <c r="AX12" s="180">
        <v>0</v>
      </c>
      <c r="AY12" s="180">
        <v>0</v>
      </c>
      <c r="AZ12" s="184">
        <v>0</v>
      </c>
      <c r="BA12" s="179">
        <v>0</v>
      </c>
      <c r="BB12" s="180">
        <v>0</v>
      </c>
      <c r="BC12" s="180">
        <v>0</v>
      </c>
      <c r="BD12" s="180">
        <v>0</v>
      </c>
      <c r="BE12" s="180">
        <v>0</v>
      </c>
      <c r="BF12" s="180">
        <v>0</v>
      </c>
      <c r="BG12" s="180">
        <v>0</v>
      </c>
      <c r="BH12" s="180">
        <v>0</v>
      </c>
      <c r="BI12" s="180">
        <v>0</v>
      </c>
      <c r="BJ12" s="185">
        <v>0</v>
      </c>
    </row>
    <row r="13" spans="1:62" x14ac:dyDescent="0.15">
      <c r="A13" s="178">
        <v>13</v>
      </c>
      <c r="B13" s="183">
        <v>7.0000000000000007E-2</v>
      </c>
      <c r="C13" s="181">
        <v>0.2</v>
      </c>
      <c r="D13" s="181">
        <v>0.4</v>
      </c>
      <c r="E13" s="181">
        <v>0.5</v>
      </c>
      <c r="F13" s="181">
        <v>0.6</v>
      </c>
      <c r="G13" s="181">
        <v>0.7</v>
      </c>
      <c r="H13" s="181">
        <v>0.7</v>
      </c>
      <c r="I13" s="181">
        <v>0.8</v>
      </c>
      <c r="J13" s="181">
        <v>0.8</v>
      </c>
      <c r="K13" s="181">
        <v>0.8</v>
      </c>
      <c r="L13" s="182">
        <v>0.8</v>
      </c>
      <c r="M13" s="183">
        <v>0.7</v>
      </c>
      <c r="N13" s="181">
        <v>0.7</v>
      </c>
      <c r="O13" s="181">
        <v>0.6</v>
      </c>
      <c r="P13" s="181">
        <v>0.5</v>
      </c>
      <c r="Q13" s="181">
        <v>0.4</v>
      </c>
      <c r="R13" s="181">
        <v>0.3</v>
      </c>
      <c r="S13" s="181">
        <v>0.2</v>
      </c>
      <c r="T13" s="181">
        <v>0.06</v>
      </c>
      <c r="U13" s="180">
        <v>0</v>
      </c>
      <c r="V13" s="184">
        <v>0</v>
      </c>
      <c r="W13" s="179">
        <v>0</v>
      </c>
      <c r="X13" s="180">
        <v>0</v>
      </c>
      <c r="Y13" s="180">
        <v>0</v>
      </c>
      <c r="Z13" s="180">
        <v>0</v>
      </c>
      <c r="AA13" s="180">
        <v>0</v>
      </c>
      <c r="AB13" s="180">
        <v>0</v>
      </c>
      <c r="AC13" s="180">
        <v>0</v>
      </c>
      <c r="AD13" s="180">
        <v>0</v>
      </c>
      <c r="AE13" s="180">
        <v>0</v>
      </c>
      <c r="AF13" s="184">
        <v>0</v>
      </c>
      <c r="AG13" s="179">
        <v>0</v>
      </c>
      <c r="AH13" s="180">
        <v>0</v>
      </c>
      <c r="AI13" s="180">
        <v>0</v>
      </c>
      <c r="AJ13" s="180">
        <v>0</v>
      </c>
      <c r="AK13" s="180">
        <v>0</v>
      </c>
      <c r="AL13" s="180">
        <v>0</v>
      </c>
      <c r="AM13" s="180">
        <v>0</v>
      </c>
      <c r="AN13" s="180">
        <v>0</v>
      </c>
      <c r="AO13" s="180">
        <v>0</v>
      </c>
      <c r="AP13" s="184">
        <v>0</v>
      </c>
      <c r="AQ13" s="179">
        <v>0</v>
      </c>
      <c r="AR13" s="180">
        <v>0</v>
      </c>
      <c r="AS13" s="180">
        <v>0</v>
      </c>
      <c r="AT13" s="180">
        <v>0</v>
      </c>
      <c r="AU13" s="180">
        <v>0</v>
      </c>
      <c r="AV13" s="180">
        <v>0</v>
      </c>
      <c r="AW13" s="180">
        <v>0</v>
      </c>
      <c r="AX13" s="180">
        <v>0</v>
      </c>
      <c r="AY13" s="180">
        <v>0</v>
      </c>
      <c r="AZ13" s="184">
        <v>0</v>
      </c>
      <c r="BA13" s="179">
        <v>0</v>
      </c>
      <c r="BB13" s="180">
        <v>0</v>
      </c>
      <c r="BC13" s="180">
        <v>0</v>
      </c>
      <c r="BD13" s="180">
        <v>0</v>
      </c>
      <c r="BE13" s="180">
        <v>0</v>
      </c>
      <c r="BF13" s="180">
        <v>0</v>
      </c>
      <c r="BG13" s="180">
        <v>0</v>
      </c>
      <c r="BH13" s="180">
        <v>0</v>
      </c>
      <c r="BI13" s="180">
        <v>0</v>
      </c>
      <c r="BJ13" s="185">
        <v>0</v>
      </c>
    </row>
    <row r="14" spans="1:62" x14ac:dyDescent="0.15">
      <c r="A14" s="186">
        <v>14</v>
      </c>
      <c r="B14" s="187">
        <v>0.2</v>
      </c>
      <c r="C14" s="188">
        <v>0.4</v>
      </c>
      <c r="D14" s="188">
        <v>0.6</v>
      </c>
      <c r="E14" s="188">
        <v>0.7</v>
      </c>
      <c r="F14" s="188">
        <v>0.9</v>
      </c>
      <c r="G14" s="188">
        <v>0.9</v>
      </c>
      <c r="H14" s="188">
        <v>1</v>
      </c>
      <c r="I14" s="188">
        <v>1.1000000000000001</v>
      </c>
      <c r="J14" s="188">
        <v>1.1000000000000001</v>
      </c>
      <c r="K14" s="188">
        <v>1.1000000000000001</v>
      </c>
      <c r="L14" s="189">
        <v>1.1000000000000001</v>
      </c>
      <c r="M14" s="187">
        <v>1</v>
      </c>
      <c r="N14" s="188">
        <v>1</v>
      </c>
      <c r="O14" s="188">
        <v>0.9</v>
      </c>
      <c r="P14" s="188">
        <v>0.8</v>
      </c>
      <c r="Q14" s="188">
        <v>0.7</v>
      </c>
      <c r="R14" s="188">
        <v>0.6</v>
      </c>
      <c r="S14" s="188">
        <v>0.5</v>
      </c>
      <c r="T14" s="188">
        <v>0.3</v>
      </c>
      <c r="U14" s="188">
        <v>0.2</v>
      </c>
      <c r="V14" s="189">
        <v>0.03</v>
      </c>
      <c r="W14" s="190">
        <v>0</v>
      </c>
      <c r="X14" s="191">
        <v>0</v>
      </c>
      <c r="Y14" s="191">
        <v>0</v>
      </c>
      <c r="Z14" s="191">
        <v>0</v>
      </c>
      <c r="AA14" s="191">
        <v>0</v>
      </c>
      <c r="AB14" s="191">
        <v>0</v>
      </c>
      <c r="AC14" s="191">
        <v>0</v>
      </c>
      <c r="AD14" s="191">
        <v>0</v>
      </c>
      <c r="AE14" s="191">
        <v>0</v>
      </c>
      <c r="AF14" s="192">
        <v>0</v>
      </c>
      <c r="AG14" s="190">
        <v>0</v>
      </c>
      <c r="AH14" s="191">
        <v>0</v>
      </c>
      <c r="AI14" s="191">
        <v>0</v>
      </c>
      <c r="AJ14" s="191">
        <v>0</v>
      </c>
      <c r="AK14" s="191">
        <v>0</v>
      </c>
      <c r="AL14" s="191">
        <v>0</v>
      </c>
      <c r="AM14" s="191">
        <v>0</v>
      </c>
      <c r="AN14" s="191">
        <v>0</v>
      </c>
      <c r="AO14" s="191">
        <v>0</v>
      </c>
      <c r="AP14" s="192">
        <v>0</v>
      </c>
      <c r="AQ14" s="190">
        <v>0</v>
      </c>
      <c r="AR14" s="191">
        <v>0</v>
      </c>
      <c r="AS14" s="191">
        <v>0</v>
      </c>
      <c r="AT14" s="191">
        <v>0</v>
      </c>
      <c r="AU14" s="191">
        <v>0</v>
      </c>
      <c r="AV14" s="191">
        <v>0</v>
      </c>
      <c r="AW14" s="191">
        <v>0</v>
      </c>
      <c r="AX14" s="191">
        <v>0</v>
      </c>
      <c r="AY14" s="191">
        <v>0</v>
      </c>
      <c r="AZ14" s="192">
        <v>0</v>
      </c>
      <c r="BA14" s="190">
        <v>0</v>
      </c>
      <c r="BB14" s="191">
        <v>0</v>
      </c>
      <c r="BC14" s="191">
        <v>0</v>
      </c>
      <c r="BD14" s="191">
        <v>0</v>
      </c>
      <c r="BE14" s="191">
        <v>0</v>
      </c>
      <c r="BF14" s="191">
        <v>0</v>
      </c>
      <c r="BG14" s="191">
        <v>0</v>
      </c>
      <c r="BH14" s="191">
        <v>0</v>
      </c>
      <c r="BI14" s="191">
        <v>0</v>
      </c>
      <c r="BJ14" s="193">
        <v>0</v>
      </c>
    </row>
    <row r="15" spans="1:62" x14ac:dyDescent="0.15">
      <c r="A15" s="194">
        <v>15</v>
      </c>
      <c r="B15" s="195">
        <v>0.4</v>
      </c>
      <c r="C15" s="196">
        <v>0.6</v>
      </c>
      <c r="D15" s="196">
        <v>0.8</v>
      </c>
      <c r="E15" s="196">
        <v>1</v>
      </c>
      <c r="F15" s="196">
        <v>1.1000000000000001</v>
      </c>
      <c r="G15" s="196">
        <v>1.2</v>
      </c>
      <c r="H15" s="196">
        <v>1.3</v>
      </c>
      <c r="I15" s="196">
        <v>1.3</v>
      </c>
      <c r="J15" s="196">
        <v>1.3</v>
      </c>
      <c r="K15" s="196">
        <v>1.3</v>
      </c>
      <c r="L15" s="197">
        <v>1.3</v>
      </c>
      <c r="M15" s="195">
        <v>1.3</v>
      </c>
      <c r="N15" s="196">
        <v>1.2</v>
      </c>
      <c r="O15" s="196">
        <v>1.2</v>
      </c>
      <c r="P15" s="196">
        <v>1.1000000000000001</v>
      </c>
      <c r="Q15" s="196">
        <v>1</v>
      </c>
      <c r="R15" s="196">
        <v>0.9</v>
      </c>
      <c r="S15" s="196">
        <v>0.7</v>
      </c>
      <c r="T15" s="196">
        <v>0.6</v>
      </c>
      <c r="U15" s="196">
        <v>0.4</v>
      </c>
      <c r="V15" s="197">
        <v>0.3</v>
      </c>
      <c r="W15" s="195">
        <v>0.1</v>
      </c>
      <c r="X15" s="198">
        <v>0</v>
      </c>
      <c r="Y15" s="198">
        <v>0</v>
      </c>
      <c r="Z15" s="198">
        <v>0</v>
      </c>
      <c r="AA15" s="198">
        <v>0</v>
      </c>
      <c r="AB15" s="198">
        <v>0</v>
      </c>
      <c r="AC15" s="198">
        <v>0</v>
      </c>
      <c r="AD15" s="198">
        <v>0</v>
      </c>
      <c r="AE15" s="198">
        <v>0</v>
      </c>
      <c r="AF15" s="199">
        <v>0</v>
      </c>
      <c r="AG15" s="200">
        <v>0</v>
      </c>
      <c r="AH15" s="198">
        <v>0</v>
      </c>
      <c r="AI15" s="198">
        <v>0</v>
      </c>
      <c r="AJ15" s="198">
        <v>0</v>
      </c>
      <c r="AK15" s="198">
        <v>0</v>
      </c>
      <c r="AL15" s="198">
        <v>0</v>
      </c>
      <c r="AM15" s="198">
        <v>0</v>
      </c>
      <c r="AN15" s="198">
        <v>0</v>
      </c>
      <c r="AO15" s="198">
        <v>0</v>
      </c>
      <c r="AP15" s="199">
        <v>0</v>
      </c>
      <c r="AQ15" s="200">
        <v>0</v>
      </c>
      <c r="AR15" s="198">
        <v>0</v>
      </c>
      <c r="AS15" s="198">
        <v>0</v>
      </c>
      <c r="AT15" s="198">
        <v>0</v>
      </c>
      <c r="AU15" s="198">
        <v>0</v>
      </c>
      <c r="AV15" s="198">
        <v>0</v>
      </c>
      <c r="AW15" s="198">
        <v>0</v>
      </c>
      <c r="AX15" s="198">
        <v>0</v>
      </c>
      <c r="AY15" s="198">
        <v>0</v>
      </c>
      <c r="AZ15" s="199">
        <v>0</v>
      </c>
      <c r="BA15" s="200">
        <v>0</v>
      </c>
      <c r="BB15" s="198">
        <v>0</v>
      </c>
      <c r="BC15" s="198">
        <v>0</v>
      </c>
      <c r="BD15" s="198">
        <v>0</v>
      </c>
      <c r="BE15" s="198">
        <v>0</v>
      </c>
      <c r="BF15" s="198">
        <v>0</v>
      </c>
      <c r="BG15" s="198">
        <v>0</v>
      </c>
      <c r="BH15" s="198">
        <v>0</v>
      </c>
      <c r="BI15" s="198">
        <v>0</v>
      </c>
      <c r="BJ15" s="201">
        <v>0</v>
      </c>
    </row>
    <row r="16" spans="1:62" x14ac:dyDescent="0.15">
      <c r="A16" s="163">
        <v>16</v>
      </c>
      <c r="B16" s="202">
        <v>0.6</v>
      </c>
      <c r="C16" s="203">
        <v>0.8</v>
      </c>
      <c r="D16" s="203">
        <v>1</v>
      </c>
      <c r="E16" s="203">
        <v>1.2</v>
      </c>
      <c r="F16" s="203">
        <v>1.3</v>
      </c>
      <c r="G16" s="203">
        <v>1.4</v>
      </c>
      <c r="H16" s="203">
        <v>1.5</v>
      </c>
      <c r="I16" s="203">
        <v>1.5</v>
      </c>
      <c r="J16" s="203">
        <v>1.6</v>
      </c>
      <c r="K16" s="203">
        <v>1.6</v>
      </c>
      <c r="L16" s="204">
        <v>1.6</v>
      </c>
      <c r="M16" s="202">
        <v>1.5</v>
      </c>
      <c r="N16" s="203">
        <v>1.5</v>
      </c>
      <c r="O16" s="203">
        <v>1.4</v>
      </c>
      <c r="P16" s="203">
        <v>1.3</v>
      </c>
      <c r="Q16" s="203">
        <v>1.2</v>
      </c>
      <c r="R16" s="203">
        <v>1.1000000000000001</v>
      </c>
      <c r="S16" s="203">
        <v>1</v>
      </c>
      <c r="T16" s="203">
        <v>0.8</v>
      </c>
      <c r="U16" s="203">
        <v>0.7</v>
      </c>
      <c r="V16" s="204">
        <v>0.5</v>
      </c>
      <c r="W16" s="202">
        <v>0.3</v>
      </c>
      <c r="X16" s="203">
        <v>0.1</v>
      </c>
      <c r="Y16" s="165">
        <v>0</v>
      </c>
      <c r="Z16" s="165">
        <v>0</v>
      </c>
      <c r="AA16" s="165">
        <v>0</v>
      </c>
      <c r="AB16" s="165">
        <v>0</v>
      </c>
      <c r="AC16" s="165">
        <v>0</v>
      </c>
      <c r="AD16" s="165">
        <v>0</v>
      </c>
      <c r="AE16" s="165">
        <v>0</v>
      </c>
      <c r="AF16" s="166">
        <v>0</v>
      </c>
      <c r="AG16" s="164">
        <v>0</v>
      </c>
      <c r="AH16" s="165">
        <v>0</v>
      </c>
      <c r="AI16" s="165">
        <v>0</v>
      </c>
      <c r="AJ16" s="165">
        <v>0</v>
      </c>
      <c r="AK16" s="165">
        <v>0</v>
      </c>
      <c r="AL16" s="165">
        <v>0</v>
      </c>
      <c r="AM16" s="165">
        <v>0</v>
      </c>
      <c r="AN16" s="165">
        <v>0</v>
      </c>
      <c r="AO16" s="165">
        <v>0</v>
      </c>
      <c r="AP16" s="166">
        <v>0</v>
      </c>
      <c r="AQ16" s="164">
        <v>0</v>
      </c>
      <c r="AR16" s="165">
        <v>0</v>
      </c>
      <c r="AS16" s="165">
        <v>0</v>
      </c>
      <c r="AT16" s="165">
        <v>0</v>
      </c>
      <c r="AU16" s="165">
        <v>0</v>
      </c>
      <c r="AV16" s="165">
        <v>0</v>
      </c>
      <c r="AW16" s="165">
        <v>0</v>
      </c>
      <c r="AX16" s="165">
        <v>0</v>
      </c>
      <c r="AY16" s="165">
        <v>0</v>
      </c>
      <c r="AZ16" s="166">
        <v>0</v>
      </c>
      <c r="BA16" s="164">
        <v>0</v>
      </c>
      <c r="BB16" s="165">
        <v>0</v>
      </c>
      <c r="BC16" s="165">
        <v>0</v>
      </c>
      <c r="BD16" s="165">
        <v>0</v>
      </c>
      <c r="BE16" s="165">
        <v>0</v>
      </c>
      <c r="BF16" s="165">
        <v>0</v>
      </c>
      <c r="BG16" s="165">
        <v>0</v>
      </c>
      <c r="BH16" s="165">
        <v>0</v>
      </c>
      <c r="BI16" s="165">
        <v>0</v>
      </c>
      <c r="BJ16" s="167">
        <v>0</v>
      </c>
    </row>
    <row r="17" spans="1:62" x14ac:dyDescent="0.15">
      <c r="A17" s="163">
        <v>17</v>
      </c>
      <c r="B17" s="202">
        <v>0.8</v>
      </c>
      <c r="C17" s="203">
        <v>1</v>
      </c>
      <c r="D17" s="203">
        <v>1.2</v>
      </c>
      <c r="E17" s="203">
        <v>1.3</v>
      </c>
      <c r="F17" s="203">
        <v>1.5</v>
      </c>
      <c r="G17" s="203">
        <v>1.6</v>
      </c>
      <c r="H17" s="203">
        <v>1.7</v>
      </c>
      <c r="I17" s="203">
        <v>1.7</v>
      </c>
      <c r="J17" s="203">
        <v>1.8</v>
      </c>
      <c r="K17" s="203">
        <v>1.8</v>
      </c>
      <c r="L17" s="204">
        <v>1.8</v>
      </c>
      <c r="M17" s="202">
        <v>1.7</v>
      </c>
      <c r="N17" s="203">
        <v>1.7</v>
      </c>
      <c r="O17" s="203">
        <v>1.6</v>
      </c>
      <c r="P17" s="203">
        <v>1.6</v>
      </c>
      <c r="Q17" s="203">
        <v>1.5</v>
      </c>
      <c r="R17" s="203">
        <v>1.3</v>
      </c>
      <c r="S17" s="203">
        <v>1.2</v>
      </c>
      <c r="T17" s="203">
        <v>1.1000000000000001</v>
      </c>
      <c r="U17" s="203">
        <v>0.9</v>
      </c>
      <c r="V17" s="204">
        <v>0.7</v>
      </c>
      <c r="W17" s="202">
        <v>0.5</v>
      </c>
      <c r="X17" s="203">
        <v>0.3</v>
      </c>
      <c r="Y17" s="203">
        <v>0.1</v>
      </c>
      <c r="Z17" s="165">
        <v>0</v>
      </c>
      <c r="AA17" s="165">
        <v>0</v>
      </c>
      <c r="AB17" s="165">
        <v>0</v>
      </c>
      <c r="AC17" s="165">
        <v>0</v>
      </c>
      <c r="AD17" s="165">
        <v>0</v>
      </c>
      <c r="AE17" s="165">
        <v>0</v>
      </c>
      <c r="AF17" s="166">
        <v>0</v>
      </c>
      <c r="AG17" s="164">
        <v>0</v>
      </c>
      <c r="AH17" s="165">
        <v>0</v>
      </c>
      <c r="AI17" s="165">
        <v>0</v>
      </c>
      <c r="AJ17" s="165">
        <v>0</v>
      </c>
      <c r="AK17" s="165">
        <v>0</v>
      </c>
      <c r="AL17" s="165">
        <v>0</v>
      </c>
      <c r="AM17" s="165">
        <v>0</v>
      </c>
      <c r="AN17" s="165">
        <v>0</v>
      </c>
      <c r="AO17" s="165">
        <v>0</v>
      </c>
      <c r="AP17" s="166">
        <v>0</v>
      </c>
      <c r="AQ17" s="164">
        <v>0</v>
      </c>
      <c r="AR17" s="165">
        <v>0</v>
      </c>
      <c r="AS17" s="165">
        <v>0</v>
      </c>
      <c r="AT17" s="165">
        <v>0</v>
      </c>
      <c r="AU17" s="165">
        <v>0</v>
      </c>
      <c r="AV17" s="165">
        <v>0</v>
      </c>
      <c r="AW17" s="165">
        <v>0</v>
      </c>
      <c r="AX17" s="165">
        <v>0</v>
      </c>
      <c r="AY17" s="165">
        <v>0</v>
      </c>
      <c r="AZ17" s="166">
        <v>0</v>
      </c>
      <c r="BA17" s="164">
        <v>0</v>
      </c>
      <c r="BB17" s="165">
        <v>0</v>
      </c>
      <c r="BC17" s="165">
        <v>0</v>
      </c>
      <c r="BD17" s="165">
        <v>0</v>
      </c>
      <c r="BE17" s="165">
        <v>0</v>
      </c>
      <c r="BF17" s="165">
        <v>0</v>
      </c>
      <c r="BG17" s="165">
        <v>0</v>
      </c>
      <c r="BH17" s="165">
        <v>0</v>
      </c>
      <c r="BI17" s="165">
        <v>0</v>
      </c>
      <c r="BJ17" s="167">
        <v>0</v>
      </c>
    </row>
    <row r="18" spans="1:62" x14ac:dyDescent="0.15">
      <c r="A18" s="163">
        <v>18</v>
      </c>
      <c r="B18" s="202">
        <v>0.9</v>
      </c>
      <c r="C18" s="203">
        <v>1.1000000000000001</v>
      </c>
      <c r="D18" s="203">
        <v>1.3</v>
      </c>
      <c r="E18" s="203">
        <v>1.5</v>
      </c>
      <c r="F18" s="203">
        <v>1.6</v>
      </c>
      <c r="G18" s="203">
        <v>1.8</v>
      </c>
      <c r="H18" s="203">
        <v>1.8</v>
      </c>
      <c r="I18" s="203">
        <v>1.9</v>
      </c>
      <c r="J18" s="203">
        <v>2</v>
      </c>
      <c r="K18" s="203">
        <v>2</v>
      </c>
      <c r="L18" s="204">
        <v>2</v>
      </c>
      <c r="M18" s="202">
        <v>1.9</v>
      </c>
      <c r="N18" s="203">
        <v>1.9</v>
      </c>
      <c r="O18" s="203">
        <v>1.8</v>
      </c>
      <c r="P18" s="203">
        <v>1.8</v>
      </c>
      <c r="Q18" s="203">
        <v>1.7</v>
      </c>
      <c r="R18" s="203">
        <v>1.6</v>
      </c>
      <c r="S18" s="203">
        <v>1.4</v>
      </c>
      <c r="T18" s="203">
        <v>1.3</v>
      </c>
      <c r="U18" s="203">
        <v>1.1000000000000001</v>
      </c>
      <c r="V18" s="204">
        <v>0.9</v>
      </c>
      <c r="W18" s="202">
        <v>0.8</v>
      </c>
      <c r="X18" s="203">
        <v>0.6</v>
      </c>
      <c r="Y18" s="203">
        <v>0.3</v>
      </c>
      <c r="Z18" s="203">
        <v>0.1</v>
      </c>
      <c r="AA18" s="165">
        <v>0</v>
      </c>
      <c r="AB18" s="165">
        <v>0</v>
      </c>
      <c r="AC18" s="165">
        <v>0</v>
      </c>
      <c r="AD18" s="165">
        <v>0</v>
      </c>
      <c r="AE18" s="165">
        <v>0</v>
      </c>
      <c r="AF18" s="166">
        <v>0</v>
      </c>
      <c r="AG18" s="164">
        <v>0</v>
      </c>
      <c r="AH18" s="165">
        <v>0</v>
      </c>
      <c r="AI18" s="165">
        <v>0</v>
      </c>
      <c r="AJ18" s="165">
        <v>0</v>
      </c>
      <c r="AK18" s="165">
        <v>0</v>
      </c>
      <c r="AL18" s="165">
        <v>0</v>
      </c>
      <c r="AM18" s="165">
        <v>0</v>
      </c>
      <c r="AN18" s="165">
        <v>0</v>
      </c>
      <c r="AO18" s="165">
        <v>0</v>
      </c>
      <c r="AP18" s="166">
        <v>0</v>
      </c>
      <c r="AQ18" s="164">
        <v>0</v>
      </c>
      <c r="AR18" s="165">
        <v>0</v>
      </c>
      <c r="AS18" s="165">
        <v>0</v>
      </c>
      <c r="AT18" s="165">
        <v>0</v>
      </c>
      <c r="AU18" s="165">
        <v>0</v>
      </c>
      <c r="AV18" s="165">
        <v>0</v>
      </c>
      <c r="AW18" s="165">
        <v>0</v>
      </c>
      <c r="AX18" s="165">
        <v>0</v>
      </c>
      <c r="AY18" s="165">
        <v>0</v>
      </c>
      <c r="AZ18" s="166">
        <v>0</v>
      </c>
      <c r="BA18" s="164">
        <v>0</v>
      </c>
      <c r="BB18" s="165">
        <v>0</v>
      </c>
      <c r="BC18" s="165">
        <v>0</v>
      </c>
      <c r="BD18" s="165">
        <v>0</v>
      </c>
      <c r="BE18" s="165">
        <v>0</v>
      </c>
      <c r="BF18" s="165">
        <v>0</v>
      </c>
      <c r="BG18" s="165">
        <v>0</v>
      </c>
      <c r="BH18" s="165">
        <v>0</v>
      </c>
      <c r="BI18" s="165">
        <v>0</v>
      </c>
      <c r="BJ18" s="167">
        <v>0</v>
      </c>
    </row>
    <row r="19" spans="1:62" x14ac:dyDescent="0.15">
      <c r="A19" s="168">
        <v>19</v>
      </c>
      <c r="B19" s="205">
        <v>1</v>
      </c>
      <c r="C19" s="206">
        <v>1.3</v>
      </c>
      <c r="D19" s="206">
        <v>1.5</v>
      </c>
      <c r="E19" s="206">
        <v>1.6</v>
      </c>
      <c r="F19" s="206">
        <v>1.8</v>
      </c>
      <c r="G19" s="206">
        <v>1.9</v>
      </c>
      <c r="H19" s="206">
        <v>2</v>
      </c>
      <c r="I19" s="206">
        <v>2.1</v>
      </c>
      <c r="J19" s="206">
        <v>2.1</v>
      </c>
      <c r="K19" s="206">
        <v>2.1</v>
      </c>
      <c r="L19" s="207">
        <v>2.1</v>
      </c>
      <c r="M19" s="205">
        <v>2.1</v>
      </c>
      <c r="N19" s="206">
        <v>2.1</v>
      </c>
      <c r="O19" s="206">
        <v>2</v>
      </c>
      <c r="P19" s="206">
        <v>2</v>
      </c>
      <c r="Q19" s="206">
        <v>1.9</v>
      </c>
      <c r="R19" s="206">
        <v>1.7</v>
      </c>
      <c r="S19" s="206">
        <v>1.6</v>
      </c>
      <c r="T19" s="206">
        <v>1.5</v>
      </c>
      <c r="U19" s="206">
        <v>1.3</v>
      </c>
      <c r="V19" s="207">
        <v>1.1000000000000001</v>
      </c>
      <c r="W19" s="205">
        <v>1</v>
      </c>
      <c r="X19" s="206">
        <v>0.7</v>
      </c>
      <c r="Y19" s="206">
        <v>0.5</v>
      </c>
      <c r="Z19" s="206">
        <v>0.3</v>
      </c>
      <c r="AA19" s="206">
        <v>0.1</v>
      </c>
      <c r="AB19" s="170">
        <v>0</v>
      </c>
      <c r="AC19" s="170">
        <v>0</v>
      </c>
      <c r="AD19" s="170">
        <v>0</v>
      </c>
      <c r="AE19" s="170">
        <v>0</v>
      </c>
      <c r="AF19" s="171">
        <v>0</v>
      </c>
      <c r="AG19" s="169">
        <v>0</v>
      </c>
      <c r="AH19" s="170">
        <v>0</v>
      </c>
      <c r="AI19" s="170">
        <v>0</v>
      </c>
      <c r="AJ19" s="170">
        <v>0</v>
      </c>
      <c r="AK19" s="170">
        <v>0</v>
      </c>
      <c r="AL19" s="170">
        <v>0</v>
      </c>
      <c r="AM19" s="170">
        <v>0</v>
      </c>
      <c r="AN19" s="170">
        <v>0</v>
      </c>
      <c r="AO19" s="170">
        <v>0</v>
      </c>
      <c r="AP19" s="171">
        <v>0</v>
      </c>
      <c r="AQ19" s="169">
        <v>0</v>
      </c>
      <c r="AR19" s="170">
        <v>0</v>
      </c>
      <c r="AS19" s="170">
        <v>0</v>
      </c>
      <c r="AT19" s="170">
        <v>0</v>
      </c>
      <c r="AU19" s="170">
        <v>0</v>
      </c>
      <c r="AV19" s="170">
        <v>0</v>
      </c>
      <c r="AW19" s="170">
        <v>0</v>
      </c>
      <c r="AX19" s="170">
        <v>0</v>
      </c>
      <c r="AY19" s="170">
        <v>0</v>
      </c>
      <c r="AZ19" s="171">
        <v>0</v>
      </c>
      <c r="BA19" s="169">
        <v>0</v>
      </c>
      <c r="BB19" s="170">
        <v>0</v>
      </c>
      <c r="BC19" s="170">
        <v>0</v>
      </c>
      <c r="BD19" s="170">
        <v>0</v>
      </c>
      <c r="BE19" s="170">
        <v>0</v>
      </c>
      <c r="BF19" s="170">
        <v>0</v>
      </c>
      <c r="BG19" s="170">
        <v>0</v>
      </c>
      <c r="BH19" s="170">
        <v>0</v>
      </c>
      <c r="BI19" s="170">
        <v>0</v>
      </c>
      <c r="BJ19" s="172">
        <v>0</v>
      </c>
    </row>
    <row r="20" spans="1:62" x14ac:dyDescent="0.15">
      <c r="A20" s="173">
        <v>20</v>
      </c>
      <c r="B20" s="208">
        <v>1.1000000000000001</v>
      </c>
      <c r="C20" s="209">
        <v>1.4</v>
      </c>
      <c r="D20" s="209">
        <v>1.6</v>
      </c>
      <c r="E20" s="209">
        <v>1.8</v>
      </c>
      <c r="F20" s="209">
        <v>1.9</v>
      </c>
      <c r="G20" s="209">
        <v>2</v>
      </c>
      <c r="H20" s="209">
        <v>2.1</v>
      </c>
      <c r="I20" s="209">
        <v>2.2000000000000002</v>
      </c>
      <c r="J20" s="209">
        <v>2.2999999999999998</v>
      </c>
      <c r="K20" s="209">
        <v>2.2999999999999998</v>
      </c>
      <c r="L20" s="210">
        <v>2.2999999999999998</v>
      </c>
      <c r="M20" s="208">
        <v>2.2999999999999998</v>
      </c>
      <c r="N20" s="209">
        <v>2.2999999999999998</v>
      </c>
      <c r="O20" s="209">
        <v>2.2000000000000002</v>
      </c>
      <c r="P20" s="209">
        <v>2.1</v>
      </c>
      <c r="Q20" s="209">
        <v>2</v>
      </c>
      <c r="R20" s="209">
        <v>1.9</v>
      </c>
      <c r="S20" s="209">
        <v>1.8</v>
      </c>
      <c r="T20" s="209">
        <v>1.7</v>
      </c>
      <c r="U20" s="209">
        <v>1.5</v>
      </c>
      <c r="V20" s="210">
        <v>1.3</v>
      </c>
      <c r="W20" s="208">
        <v>1.1000000000000001</v>
      </c>
      <c r="X20" s="209">
        <v>0.9</v>
      </c>
      <c r="Y20" s="209">
        <v>0.7</v>
      </c>
      <c r="Z20" s="209">
        <v>0.5</v>
      </c>
      <c r="AA20" s="209">
        <v>0.2</v>
      </c>
      <c r="AB20" s="209">
        <v>0.03</v>
      </c>
      <c r="AC20" s="175">
        <v>0</v>
      </c>
      <c r="AD20" s="175">
        <v>0</v>
      </c>
      <c r="AE20" s="175">
        <v>0</v>
      </c>
      <c r="AF20" s="176">
        <v>0</v>
      </c>
      <c r="AG20" s="174">
        <v>0</v>
      </c>
      <c r="AH20" s="175">
        <v>0</v>
      </c>
      <c r="AI20" s="175">
        <v>0</v>
      </c>
      <c r="AJ20" s="175">
        <v>0</v>
      </c>
      <c r="AK20" s="175">
        <v>0</v>
      </c>
      <c r="AL20" s="175">
        <v>0</v>
      </c>
      <c r="AM20" s="175">
        <v>0</v>
      </c>
      <c r="AN20" s="175">
        <v>0</v>
      </c>
      <c r="AO20" s="175">
        <v>0</v>
      </c>
      <c r="AP20" s="176">
        <v>0</v>
      </c>
      <c r="AQ20" s="174">
        <v>0</v>
      </c>
      <c r="AR20" s="175">
        <v>0</v>
      </c>
      <c r="AS20" s="175">
        <v>0</v>
      </c>
      <c r="AT20" s="175">
        <v>0</v>
      </c>
      <c r="AU20" s="175">
        <v>0</v>
      </c>
      <c r="AV20" s="175">
        <v>0</v>
      </c>
      <c r="AW20" s="175">
        <v>0</v>
      </c>
      <c r="AX20" s="175">
        <v>0</v>
      </c>
      <c r="AY20" s="175">
        <v>0</v>
      </c>
      <c r="AZ20" s="176">
        <v>0</v>
      </c>
      <c r="BA20" s="174">
        <v>0</v>
      </c>
      <c r="BB20" s="175">
        <v>0</v>
      </c>
      <c r="BC20" s="175">
        <v>0</v>
      </c>
      <c r="BD20" s="175">
        <v>0</v>
      </c>
      <c r="BE20" s="175">
        <v>0</v>
      </c>
      <c r="BF20" s="175">
        <v>0</v>
      </c>
      <c r="BG20" s="175">
        <v>0</v>
      </c>
      <c r="BH20" s="175">
        <v>0</v>
      </c>
      <c r="BI20" s="175">
        <v>0</v>
      </c>
      <c r="BJ20" s="177">
        <v>0</v>
      </c>
    </row>
    <row r="21" spans="1:62" x14ac:dyDescent="0.15">
      <c r="A21" s="178">
        <v>21</v>
      </c>
      <c r="B21" s="183">
        <v>1.2</v>
      </c>
      <c r="C21" s="181">
        <v>1.5</v>
      </c>
      <c r="D21" s="181">
        <v>1.7</v>
      </c>
      <c r="E21" s="181">
        <v>1.9</v>
      </c>
      <c r="F21" s="181">
        <v>2</v>
      </c>
      <c r="G21" s="181">
        <v>2.2000000000000002</v>
      </c>
      <c r="H21" s="181">
        <v>2.2999999999999998</v>
      </c>
      <c r="I21" s="181">
        <v>2.4</v>
      </c>
      <c r="J21" s="181">
        <v>2.4</v>
      </c>
      <c r="K21" s="181">
        <v>2.4</v>
      </c>
      <c r="L21" s="182">
        <v>2.5</v>
      </c>
      <c r="M21" s="183">
        <v>2.4</v>
      </c>
      <c r="N21" s="181">
        <v>2.4</v>
      </c>
      <c r="O21" s="181">
        <v>2.4</v>
      </c>
      <c r="P21" s="181">
        <v>2.2999999999999998</v>
      </c>
      <c r="Q21" s="181">
        <v>2.2000000000000002</v>
      </c>
      <c r="R21" s="181">
        <v>2.1</v>
      </c>
      <c r="S21" s="181">
        <v>2</v>
      </c>
      <c r="T21" s="181">
        <v>1.8</v>
      </c>
      <c r="U21" s="181">
        <v>1.7</v>
      </c>
      <c r="V21" s="182">
        <v>1.5</v>
      </c>
      <c r="W21" s="183">
        <v>1.3</v>
      </c>
      <c r="X21" s="181">
        <v>1.1000000000000001</v>
      </c>
      <c r="Y21" s="181">
        <v>0.9</v>
      </c>
      <c r="Z21" s="181">
        <v>0.6</v>
      </c>
      <c r="AA21" s="181">
        <v>0.4</v>
      </c>
      <c r="AB21" s="181">
        <v>0.1</v>
      </c>
      <c r="AC21" s="180">
        <v>0</v>
      </c>
      <c r="AD21" s="180">
        <v>0</v>
      </c>
      <c r="AE21" s="180">
        <v>0</v>
      </c>
      <c r="AF21" s="184">
        <v>0</v>
      </c>
      <c r="AG21" s="179">
        <v>0</v>
      </c>
      <c r="AH21" s="180">
        <v>0</v>
      </c>
      <c r="AI21" s="180">
        <v>0</v>
      </c>
      <c r="AJ21" s="180">
        <v>0</v>
      </c>
      <c r="AK21" s="180">
        <v>0</v>
      </c>
      <c r="AL21" s="180">
        <v>0</v>
      </c>
      <c r="AM21" s="180">
        <v>0</v>
      </c>
      <c r="AN21" s="180">
        <v>0</v>
      </c>
      <c r="AO21" s="180">
        <v>0</v>
      </c>
      <c r="AP21" s="184">
        <v>0</v>
      </c>
      <c r="AQ21" s="179">
        <v>0</v>
      </c>
      <c r="AR21" s="180">
        <v>0</v>
      </c>
      <c r="AS21" s="180">
        <v>0</v>
      </c>
      <c r="AT21" s="180">
        <v>0</v>
      </c>
      <c r="AU21" s="180">
        <v>0</v>
      </c>
      <c r="AV21" s="180">
        <v>0</v>
      </c>
      <c r="AW21" s="180">
        <v>0</v>
      </c>
      <c r="AX21" s="180">
        <v>0</v>
      </c>
      <c r="AY21" s="180">
        <v>0</v>
      </c>
      <c r="AZ21" s="184">
        <v>0</v>
      </c>
      <c r="BA21" s="179">
        <v>0</v>
      </c>
      <c r="BB21" s="180">
        <v>0</v>
      </c>
      <c r="BC21" s="180">
        <v>0</v>
      </c>
      <c r="BD21" s="180">
        <v>0</v>
      </c>
      <c r="BE21" s="180">
        <v>0</v>
      </c>
      <c r="BF21" s="180">
        <v>0</v>
      </c>
      <c r="BG21" s="180">
        <v>0</v>
      </c>
      <c r="BH21" s="180">
        <v>0</v>
      </c>
      <c r="BI21" s="180">
        <v>0</v>
      </c>
      <c r="BJ21" s="185">
        <v>0</v>
      </c>
    </row>
    <row r="22" spans="1:62" x14ac:dyDescent="0.15">
      <c r="A22" s="178">
        <v>22</v>
      </c>
      <c r="B22" s="183">
        <v>1.3</v>
      </c>
      <c r="C22" s="181">
        <v>1.6</v>
      </c>
      <c r="D22" s="181">
        <v>1.8</v>
      </c>
      <c r="E22" s="181">
        <v>2</v>
      </c>
      <c r="F22" s="181">
        <v>2.2000000000000002</v>
      </c>
      <c r="G22" s="181">
        <v>2.2999999999999998</v>
      </c>
      <c r="H22" s="181">
        <v>2.4</v>
      </c>
      <c r="I22" s="181">
        <v>2.5</v>
      </c>
      <c r="J22" s="181">
        <v>2.5</v>
      </c>
      <c r="K22" s="181">
        <v>2.6</v>
      </c>
      <c r="L22" s="182">
        <v>2.6</v>
      </c>
      <c r="M22" s="183">
        <v>2.6</v>
      </c>
      <c r="N22" s="181">
        <v>2.5</v>
      </c>
      <c r="O22" s="181">
        <v>2.5</v>
      </c>
      <c r="P22" s="181">
        <v>2.4</v>
      </c>
      <c r="Q22" s="181">
        <v>2.2999999999999998</v>
      </c>
      <c r="R22" s="181">
        <v>2.2000000000000002</v>
      </c>
      <c r="S22" s="181">
        <v>2.1</v>
      </c>
      <c r="T22" s="181">
        <v>2</v>
      </c>
      <c r="U22" s="181">
        <v>1.8</v>
      </c>
      <c r="V22" s="182">
        <v>1.6</v>
      </c>
      <c r="W22" s="183">
        <v>1.4</v>
      </c>
      <c r="X22" s="181">
        <v>1.2</v>
      </c>
      <c r="Y22" s="181">
        <v>1</v>
      </c>
      <c r="Z22" s="181">
        <v>0.8</v>
      </c>
      <c r="AA22" s="181">
        <v>0.5</v>
      </c>
      <c r="AB22" s="181">
        <v>0.3</v>
      </c>
      <c r="AC22" s="181">
        <v>0.06</v>
      </c>
      <c r="AD22" s="180">
        <v>0</v>
      </c>
      <c r="AE22" s="180">
        <v>0</v>
      </c>
      <c r="AF22" s="184">
        <v>0</v>
      </c>
      <c r="AG22" s="179">
        <v>0</v>
      </c>
      <c r="AH22" s="180">
        <v>0</v>
      </c>
      <c r="AI22" s="180">
        <v>0</v>
      </c>
      <c r="AJ22" s="180">
        <v>0</v>
      </c>
      <c r="AK22" s="180">
        <v>0</v>
      </c>
      <c r="AL22" s="180">
        <v>0</v>
      </c>
      <c r="AM22" s="180">
        <v>0</v>
      </c>
      <c r="AN22" s="180">
        <v>0</v>
      </c>
      <c r="AO22" s="180">
        <v>0</v>
      </c>
      <c r="AP22" s="184">
        <v>0</v>
      </c>
      <c r="AQ22" s="179">
        <v>0</v>
      </c>
      <c r="AR22" s="180">
        <v>0</v>
      </c>
      <c r="AS22" s="180">
        <v>0</v>
      </c>
      <c r="AT22" s="180">
        <v>0</v>
      </c>
      <c r="AU22" s="180">
        <v>0</v>
      </c>
      <c r="AV22" s="180">
        <v>0</v>
      </c>
      <c r="AW22" s="180">
        <v>0</v>
      </c>
      <c r="AX22" s="180">
        <v>0</v>
      </c>
      <c r="AY22" s="180">
        <v>0</v>
      </c>
      <c r="AZ22" s="184">
        <v>0</v>
      </c>
      <c r="BA22" s="179">
        <v>0</v>
      </c>
      <c r="BB22" s="180">
        <v>0</v>
      </c>
      <c r="BC22" s="180">
        <v>0</v>
      </c>
      <c r="BD22" s="180">
        <v>0</v>
      </c>
      <c r="BE22" s="180">
        <v>0</v>
      </c>
      <c r="BF22" s="180">
        <v>0</v>
      </c>
      <c r="BG22" s="180">
        <v>0</v>
      </c>
      <c r="BH22" s="180">
        <v>0</v>
      </c>
      <c r="BI22" s="180">
        <v>0</v>
      </c>
      <c r="BJ22" s="185">
        <v>0</v>
      </c>
    </row>
    <row r="23" spans="1:62" x14ac:dyDescent="0.15">
      <c r="A23" s="178">
        <v>23</v>
      </c>
      <c r="B23" s="183">
        <v>1.4</v>
      </c>
      <c r="C23" s="181">
        <v>1.7</v>
      </c>
      <c r="D23" s="181">
        <v>1.9</v>
      </c>
      <c r="E23" s="181">
        <v>2.1</v>
      </c>
      <c r="F23" s="181">
        <v>2.2000000000000002</v>
      </c>
      <c r="G23" s="181">
        <v>2.4</v>
      </c>
      <c r="H23" s="181">
        <v>2.5</v>
      </c>
      <c r="I23" s="181">
        <v>2.6</v>
      </c>
      <c r="J23" s="181">
        <v>2.7</v>
      </c>
      <c r="K23" s="181">
        <v>2.7</v>
      </c>
      <c r="L23" s="182">
        <v>2.7</v>
      </c>
      <c r="M23" s="183">
        <v>2.7</v>
      </c>
      <c r="N23" s="181">
        <v>2.7</v>
      </c>
      <c r="O23" s="181">
        <v>2.6</v>
      </c>
      <c r="P23" s="181">
        <v>2.6</v>
      </c>
      <c r="Q23" s="181">
        <v>2.5</v>
      </c>
      <c r="R23" s="181">
        <v>2.4</v>
      </c>
      <c r="S23" s="181">
        <v>2.2000000000000002</v>
      </c>
      <c r="T23" s="181">
        <v>2.1</v>
      </c>
      <c r="U23" s="181">
        <v>1.9</v>
      </c>
      <c r="V23" s="182">
        <v>1.8</v>
      </c>
      <c r="W23" s="183">
        <v>1.6</v>
      </c>
      <c r="X23" s="181">
        <v>1.4</v>
      </c>
      <c r="Y23" s="181">
        <v>1.2</v>
      </c>
      <c r="Z23" s="181">
        <v>0.9</v>
      </c>
      <c r="AA23" s="181">
        <v>0.7</v>
      </c>
      <c r="AB23" s="181">
        <v>0.4</v>
      </c>
      <c r="AC23" s="181">
        <v>0.2</v>
      </c>
      <c r="AD23" s="180">
        <v>0</v>
      </c>
      <c r="AE23" s="180">
        <v>0</v>
      </c>
      <c r="AF23" s="184">
        <v>0</v>
      </c>
      <c r="AG23" s="179">
        <v>0</v>
      </c>
      <c r="AH23" s="180">
        <v>0</v>
      </c>
      <c r="AI23" s="180">
        <v>0</v>
      </c>
      <c r="AJ23" s="180">
        <v>0</v>
      </c>
      <c r="AK23" s="180">
        <v>0</v>
      </c>
      <c r="AL23" s="180">
        <v>0</v>
      </c>
      <c r="AM23" s="180">
        <v>0</v>
      </c>
      <c r="AN23" s="180">
        <v>0</v>
      </c>
      <c r="AO23" s="180">
        <v>0</v>
      </c>
      <c r="AP23" s="184">
        <v>0</v>
      </c>
      <c r="AQ23" s="179">
        <v>0</v>
      </c>
      <c r="AR23" s="180">
        <v>0</v>
      </c>
      <c r="AS23" s="180">
        <v>0</v>
      </c>
      <c r="AT23" s="180">
        <v>0</v>
      </c>
      <c r="AU23" s="180">
        <v>0</v>
      </c>
      <c r="AV23" s="180">
        <v>0</v>
      </c>
      <c r="AW23" s="180">
        <v>0</v>
      </c>
      <c r="AX23" s="180">
        <v>0</v>
      </c>
      <c r="AY23" s="180">
        <v>0</v>
      </c>
      <c r="AZ23" s="184">
        <v>0</v>
      </c>
      <c r="BA23" s="179">
        <v>0</v>
      </c>
      <c r="BB23" s="180">
        <v>0</v>
      </c>
      <c r="BC23" s="180">
        <v>0</v>
      </c>
      <c r="BD23" s="180">
        <v>0</v>
      </c>
      <c r="BE23" s="180">
        <v>0</v>
      </c>
      <c r="BF23" s="180">
        <v>0</v>
      </c>
      <c r="BG23" s="180">
        <v>0</v>
      </c>
      <c r="BH23" s="180">
        <v>0</v>
      </c>
      <c r="BI23" s="180">
        <v>0</v>
      </c>
      <c r="BJ23" s="185">
        <v>0</v>
      </c>
    </row>
    <row r="24" spans="1:62" x14ac:dyDescent="0.15">
      <c r="A24" s="186">
        <v>24</v>
      </c>
      <c r="B24" s="187">
        <v>1.5</v>
      </c>
      <c r="C24" s="188">
        <v>1.7</v>
      </c>
      <c r="D24" s="188">
        <v>2</v>
      </c>
      <c r="E24" s="188">
        <v>2.2000000000000002</v>
      </c>
      <c r="F24" s="188">
        <v>2.2999999999999998</v>
      </c>
      <c r="G24" s="188">
        <v>2.5</v>
      </c>
      <c r="H24" s="188">
        <v>2.6</v>
      </c>
      <c r="I24" s="188">
        <v>2.7</v>
      </c>
      <c r="J24" s="188">
        <v>2.8</v>
      </c>
      <c r="K24" s="188">
        <v>2.8</v>
      </c>
      <c r="L24" s="189">
        <v>2.8</v>
      </c>
      <c r="M24" s="187">
        <v>2.8</v>
      </c>
      <c r="N24" s="188">
        <v>2.8</v>
      </c>
      <c r="O24" s="188">
        <v>2.7</v>
      </c>
      <c r="P24" s="188">
        <v>2.7</v>
      </c>
      <c r="Q24" s="188">
        <v>2.6</v>
      </c>
      <c r="R24" s="188">
        <v>2.5</v>
      </c>
      <c r="S24" s="188">
        <v>2.4</v>
      </c>
      <c r="T24" s="188">
        <v>2.2000000000000002</v>
      </c>
      <c r="U24" s="188">
        <v>2.1</v>
      </c>
      <c r="V24" s="189">
        <v>1.9</v>
      </c>
      <c r="W24" s="187">
        <v>1.7</v>
      </c>
      <c r="X24" s="188">
        <v>1.5</v>
      </c>
      <c r="Y24" s="188">
        <v>1.3</v>
      </c>
      <c r="Z24" s="188">
        <v>1.1000000000000001</v>
      </c>
      <c r="AA24" s="188">
        <v>0.8</v>
      </c>
      <c r="AB24" s="188">
        <v>0.5</v>
      </c>
      <c r="AC24" s="188">
        <v>0.3</v>
      </c>
      <c r="AD24" s="188">
        <v>0.04</v>
      </c>
      <c r="AE24" s="191">
        <v>0</v>
      </c>
      <c r="AF24" s="192">
        <v>0</v>
      </c>
      <c r="AG24" s="190">
        <v>0</v>
      </c>
      <c r="AH24" s="191">
        <v>0</v>
      </c>
      <c r="AI24" s="191">
        <v>0</v>
      </c>
      <c r="AJ24" s="191">
        <v>0</v>
      </c>
      <c r="AK24" s="191">
        <v>0</v>
      </c>
      <c r="AL24" s="191">
        <v>0</v>
      </c>
      <c r="AM24" s="191">
        <v>0</v>
      </c>
      <c r="AN24" s="191">
        <v>0</v>
      </c>
      <c r="AO24" s="191">
        <v>0</v>
      </c>
      <c r="AP24" s="192">
        <v>0</v>
      </c>
      <c r="AQ24" s="190">
        <v>0</v>
      </c>
      <c r="AR24" s="191">
        <v>0</v>
      </c>
      <c r="AS24" s="191">
        <v>0</v>
      </c>
      <c r="AT24" s="191">
        <v>0</v>
      </c>
      <c r="AU24" s="191">
        <v>0</v>
      </c>
      <c r="AV24" s="191">
        <v>0</v>
      </c>
      <c r="AW24" s="191">
        <v>0</v>
      </c>
      <c r="AX24" s="191">
        <v>0</v>
      </c>
      <c r="AY24" s="191">
        <v>0</v>
      </c>
      <c r="AZ24" s="192">
        <v>0</v>
      </c>
      <c r="BA24" s="190">
        <v>0</v>
      </c>
      <c r="BB24" s="191">
        <v>0</v>
      </c>
      <c r="BC24" s="191">
        <v>0</v>
      </c>
      <c r="BD24" s="191">
        <v>0</v>
      </c>
      <c r="BE24" s="191">
        <v>0</v>
      </c>
      <c r="BF24" s="191">
        <v>0</v>
      </c>
      <c r="BG24" s="191">
        <v>0</v>
      </c>
      <c r="BH24" s="191">
        <v>0</v>
      </c>
      <c r="BI24" s="191">
        <v>0</v>
      </c>
      <c r="BJ24" s="193">
        <v>0</v>
      </c>
    </row>
    <row r="25" spans="1:62" x14ac:dyDescent="0.15">
      <c r="A25" s="194">
        <v>25</v>
      </c>
      <c r="B25" s="195">
        <v>1.5</v>
      </c>
      <c r="C25" s="196">
        <v>1.8</v>
      </c>
      <c r="D25" s="196">
        <v>2</v>
      </c>
      <c r="E25" s="196">
        <v>2.2000000000000002</v>
      </c>
      <c r="F25" s="196">
        <v>2.4</v>
      </c>
      <c r="G25" s="196">
        <v>2.6</v>
      </c>
      <c r="H25" s="196">
        <v>2.7</v>
      </c>
      <c r="I25" s="196">
        <v>2.8</v>
      </c>
      <c r="J25" s="196">
        <v>2.8</v>
      </c>
      <c r="K25" s="196">
        <v>2.9</v>
      </c>
      <c r="L25" s="197">
        <v>2.9</v>
      </c>
      <c r="M25" s="195">
        <v>2.9</v>
      </c>
      <c r="N25" s="196">
        <v>2.9</v>
      </c>
      <c r="O25" s="196">
        <v>2.9</v>
      </c>
      <c r="P25" s="196">
        <v>2.8</v>
      </c>
      <c r="Q25" s="196">
        <v>2.7</v>
      </c>
      <c r="R25" s="196">
        <v>2.6</v>
      </c>
      <c r="S25" s="196">
        <v>2.5</v>
      </c>
      <c r="T25" s="196">
        <v>2.2999999999999998</v>
      </c>
      <c r="U25" s="196">
        <v>2.2000000000000002</v>
      </c>
      <c r="V25" s="197">
        <v>2</v>
      </c>
      <c r="W25" s="195">
        <v>1.8</v>
      </c>
      <c r="X25" s="196">
        <v>1.6</v>
      </c>
      <c r="Y25" s="196">
        <v>1.4</v>
      </c>
      <c r="Z25" s="196">
        <v>1.2</v>
      </c>
      <c r="AA25" s="196">
        <v>0.9</v>
      </c>
      <c r="AB25" s="196">
        <v>0.7</v>
      </c>
      <c r="AC25" s="196">
        <v>0.4</v>
      </c>
      <c r="AD25" s="196">
        <v>0.1</v>
      </c>
      <c r="AE25" s="198">
        <v>0</v>
      </c>
      <c r="AF25" s="199">
        <v>0</v>
      </c>
      <c r="AG25" s="200">
        <v>0</v>
      </c>
      <c r="AH25" s="198">
        <v>0</v>
      </c>
      <c r="AI25" s="198">
        <v>0</v>
      </c>
      <c r="AJ25" s="198">
        <v>0</v>
      </c>
      <c r="AK25" s="198">
        <v>0</v>
      </c>
      <c r="AL25" s="198">
        <v>0</v>
      </c>
      <c r="AM25" s="198">
        <v>0</v>
      </c>
      <c r="AN25" s="198">
        <v>0</v>
      </c>
      <c r="AO25" s="198">
        <v>0</v>
      </c>
      <c r="AP25" s="199">
        <v>0</v>
      </c>
      <c r="AQ25" s="200">
        <v>0</v>
      </c>
      <c r="AR25" s="198">
        <v>0</v>
      </c>
      <c r="AS25" s="198">
        <v>0</v>
      </c>
      <c r="AT25" s="198">
        <v>0</v>
      </c>
      <c r="AU25" s="198">
        <v>0</v>
      </c>
      <c r="AV25" s="198">
        <v>0</v>
      </c>
      <c r="AW25" s="198">
        <v>0</v>
      </c>
      <c r="AX25" s="198">
        <v>0</v>
      </c>
      <c r="AY25" s="198">
        <v>0</v>
      </c>
      <c r="AZ25" s="199">
        <v>0</v>
      </c>
      <c r="BA25" s="200">
        <v>0</v>
      </c>
      <c r="BB25" s="198">
        <v>0</v>
      </c>
      <c r="BC25" s="198">
        <v>0</v>
      </c>
      <c r="BD25" s="198">
        <v>0</v>
      </c>
      <c r="BE25" s="198">
        <v>0</v>
      </c>
      <c r="BF25" s="198">
        <v>0</v>
      </c>
      <c r="BG25" s="198">
        <v>0</v>
      </c>
      <c r="BH25" s="198">
        <v>0</v>
      </c>
      <c r="BI25" s="198">
        <v>0</v>
      </c>
      <c r="BJ25" s="201">
        <v>0</v>
      </c>
    </row>
    <row r="26" spans="1:62" x14ac:dyDescent="0.15">
      <c r="A26" s="163">
        <v>26</v>
      </c>
      <c r="B26" s="202">
        <v>1.6</v>
      </c>
      <c r="C26" s="203">
        <v>1.9</v>
      </c>
      <c r="D26" s="203">
        <v>2.1</v>
      </c>
      <c r="E26" s="203">
        <v>2.2999999999999998</v>
      </c>
      <c r="F26" s="203">
        <v>2.5</v>
      </c>
      <c r="G26" s="203">
        <v>2.6</v>
      </c>
      <c r="H26" s="203">
        <v>2.8</v>
      </c>
      <c r="I26" s="203">
        <v>2.9</v>
      </c>
      <c r="J26" s="203">
        <v>2.9</v>
      </c>
      <c r="K26" s="203">
        <v>3</v>
      </c>
      <c r="L26" s="204">
        <v>3</v>
      </c>
      <c r="M26" s="202">
        <v>3</v>
      </c>
      <c r="N26" s="203">
        <v>3</v>
      </c>
      <c r="O26" s="203">
        <v>3</v>
      </c>
      <c r="P26" s="203">
        <v>2.9</v>
      </c>
      <c r="Q26" s="203">
        <v>2.8</v>
      </c>
      <c r="R26" s="203">
        <v>2.7</v>
      </c>
      <c r="S26" s="203">
        <v>2.6</v>
      </c>
      <c r="T26" s="203">
        <v>2.5</v>
      </c>
      <c r="U26" s="203">
        <v>2.2999999999999998</v>
      </c>
      <c r="V26" s="204">
        <v>2.1</v>
      </c>
      <c r="W26" s="202">
        <v>1.9</v>
      </c>
      <c r="X26" s="203">
        <v>1.7</v>
      </c>
      <c r="Y26" s="203">
        <v>1.5</v>
      </c>
      <c r="Z26" s="203">
        <v>1.3</v>
      </c>
      <c r="AA26" s="203">
        <v>1</v>
      </c>
      <c r="AB26" s="203">
        <v>0.8</v>
      </c>
      <c r="AC26" s="203">
        <v>0.5</v>
      </c>
      <c r="AD26" s="203">
        <v>0.2</v>
      </c>
      <c r="AE26" s="165">
        <v>0</v>
      </c>
      <c r="AF26" s="166">
        <v>0</v>
      </c>
      <c r="AG26" s="164">
        <v>0</v>
      </c>
      <c r="AH26" s="165">
        <v>0</v>
      </c>
      <c r="AI26" s="165">
        <v>0</v>
      </c>
      <c r="AJ26" s="165">
        <v>0</v>
      </c>
      <c r="AK26" s="165">
        <v>0</v>
      </c>
      <c r="AL26" s="165">
        <v>0</v>
      </c>
      <c r="AM26" s="165">
        <v>0</v>
      </c>
      <c r="AN26" s="165">
        <v>0</v>
      </c>
      <c r="AO26" s="165">
        <v>0</v>
      </c>
      <c r="AP26" s="166">
        <v>0</v>
      </c>
      <c r="AQ26" s="164">
        <v>0</v>
      </c>
      <c r="AR26" s="165">
        <v>0</v>
      </c>
      <c r="AS26" s="165">
        <v>0</v>
      </c>
      <c r="AT26" s="165">
        <v>0</v>
      </c>
      <c r="AU26" s="165">
        <v>0</v>
      </c>
      <c r="AV26" s="165">
        <v>0</v>
      </c>
      <c r="AW26" s="165">
        <v>0</v>
      </c>
      <c r="AX26" s="165">
        <v>0</v>
      </c>
      <c r="AY26" s="165">
        <v>0</v>
      </c>
      <c r="AZ26" s="166">
        <v>0</v>
      </c>
      <c r="BA26" s="164">
        <v>0</v>
      </c>
      <c r="BB26" s="165">
        <v>0</v>
      </c>
      <c r="BC26" s="165">
        <v>0</v>
      </c>
      <c r="BD26" s="165">
        <v>0</v>
      </c>
      <c r="BE26" s="165">
        <v>0</v>
      </c>
      <c r="BF26" s="165">
        <v>0</v>
      </c>
      <c r="BG26" s="165">
        <v>0</v>
      </c>
      <c r="BH26" s="165">
        <v>0</v>
      </c>
      <c r="BI26" s="165">
        <v>0</v>
      </c>
      <c r="BJ26" s="167">
        <v>0</v>
      </c>
    </row>
    <row r="27" spans="1:62" x14ac:dyDescent="0.15">
      <c r="A27" s="163">
        <v>27</v>
      </c>
      <c r="B27" s="202">
        <v>1.6</v>
      </c>
      <c r="C27" s="203">
        <v>1.9</v>
      </c>
      <c r="D27" s="203">
        <v>2.2000000000000002</v>
      </c>
      <c r="E27" s="203">
        <v>2.4</v>
      </c>
      <c r="F27" s="203">
        <v>2.6</v>
      </c>
      <c r="G27" s="203">
        <v>2.7</v>
      </c>
      <c r="H27" s="203">
        <v>2.8</v>
      </c>
      <c r="I27" s="203">
        <v>2.9</v>
      </c>
      <c r="J27" s="203">
        <v>3</v>
      </c>
      <c r="K27" s="203">
        <v>3.1</v>
      </c>
      <c r="L27" s="204">
        <v>3.1</v>
      </c>
      <c r="M27" s="202">
        <v>3.1</v>
      </c>
      <c r="N27" s="203">
        <v>3.1</v>
      </c>
      <c r="O27" s="203">
        <v>3</v>
      </c>
      <c r="P27" s="203">
        <v>3</v>
      </c>
      <c r="Q27" s="203">
        <v>2.9</v>
      </c>
      <c r="R27" s="203">
        <v>2.8</v>
      </c>
      <c r="S27" s="203">
        <v>2.7</v>
      </c>
      <c r="T27" s="203">
        <v>2.6</v>
      </c>
      <c r="U27" s="203">
        <v>2.4</v>
      </c>
      <c r="V27" s="204">
        <v>2.2000000000000002</v>
      </c>
      <c r="W27" s="202">
        <v>2</v>
      </c>
      <c r="X27" s="203">
        <v>1.8</v>
      </c>
      <c r="Y27" s="203">
        <v>1.6</v>
      </c>
      <c r="Z27" s="203">
        <v>1.4</v>
      </c>
      <c r="AA27" s="203">
        <v>1.1000000000000001</v>
      </c>
      <c r="AB27" s="203">
        <v>0.9</v>
      </c>
      <c r="AC27" s="203">
        <v>0.6</v>
      </c>
      <c r="AD27" s="203">
        <v>0.3</v>
      </c>
      <c r="AE27" s="203">
        <v>0.06</v>
      </c>
      <c r="AF27" s="166">
        <v>0</v>
      </c>
      <c r="AG27" s="164">
        <v>0</v>
      </c>
      <c r="AH27" s="165">
        <v>0</v>
      </c>
      <c r="AI27" s="165">
        <v>0</v>
      </c>
      <c r="AJ27" s="165">
        <v>0</v>
      </c>
      <c r="AK27" s="165">
        <v>0</v>
      </c>
      <c r="AL27" s="165">
        <v>0</v>
      </c>
      <c r="AM27" s="165">
        <v>0</v>
      </c>
      <c r="AN27" s="165">
        <v>0</v>
      </c>
      <c r="AO27" s="165">
        <v>0</v>
      </c>
      <c r="AP27" s="166">
        <v>0</v>
      </c>
      <c r="AQ27" s="164">
        <v>0</v>
      </c>
      <c r="AR27" s="165">
        <v>0</v>
      </c>
      <c r="AS27" s="165">
        <v>0</v>
      </c>
      <c r="AT27" s="165">
        <v>0</v>
      </c>
      <c r="AU27" s="165">
        <v>0</v>
      </c>
      <c r="AV27" s="165">
        <v>0</v>
      </c>
      <c r="AW27" s="165">
        <v>0</v>
      </c>
      <c r="AX27" s="165">
        <v>0</v>
      </c>
      <c r="AY27" s="165">
        <v>0</v>
      </c>
      <c r="AZ27" s="166">
        <v>0</v>
      </c>
      <c r="BA27" s="164">
        <v>0</v>
      </c>
      <c r="BB27" s="165">
        <v>0</v>
      </c>
      <c r="BC27" s="165">
        <v>0</v>
      </c>
      <c r="BD27" s="165">
        <v>0</v>
      </c>
      <c r="BE27" s="165">
        <v>0</v>
      </c>
      <c r="BF27" s="165">
        <v>0</v>
      </c>
      <c r="BG27" s="165">
        <v>0</v>
      </c>
      <c r="BH27" s="165">
        <v>0</v>
      </c>
      <c r="BI27" s="165">
        <v>0</v>
      </c>
      <c r="BJ27" s="167">
        <v>0</v>
      </c>
    </row>
    <row r="28" spans="1:62" x14ac:dyDescent="0.15">
      <c r="A28" s="163">
        <v>28</v>
      </c>
      <c r="B28" s="202">
        <v>1.7</v>
      </c>
      <c r="C28" s="203">
        <v>2</v>
      </c>
      <c r="D28" s="203">
        <v>2.2000000000000002</v>
      </c>
      <c r="E28" s="203">
        <v>2.4</v>
      </c>
      <c r="F28" s="203">
        <v>2.6</v>
      </c>
      <c r="G28" s="203">
        <v>2.8</v>
      </c>
      <c r="H28" s="203">
        <v>2.9</v>
      </c>
      <c r="I28" s="203">
        <v>3</v>
      </c>
      <c r="J28" s="203">
        <v>3.1</v>
      </c>
      <c r="K28" s="203">
        <v>3.1</v>
      </c>
      <c r="L28" s="204">
        <v>3.2</v>
      </c>
      <c r="M28" s="202">
        <v>3.2</v>
      </c>
      <c r="N28" s="203">
        <v>3.2</v>
      </c>
      <c r="O28" s="203">
        <v>3.1</v>
      </c>
      <c r="P28" s="203">
        <v>3.1</v>
      </c>
      <c r="Q28" s="203">
        <v>3</v>
      </c>
      <c r="R28" s="203">
        <v>2.9</v>
      </c>
      <c r="S28" s="203">
        <v>2.8</v>
      </c>
      <c r="T28" s="203">
        <v>2.6</v>
      </c>
      <c r="U28" s="203">
        <v>2.5</v>
      </c>
      <c r="V28" s="204">
        <v>2.2999999999999998</v>
      </c>
      <c r="W28" s="202">
        <v>2.1</v>
      </c>
      <c r="X28" s="203">
        <v>1.9</v>
      </c>
      <c r="Y28" s="203">
        <v>1.7</v>
      </c>
      <c r="Z28" s="203">
        <v>1.5</v>
      </c>
      <c r="AA28" s="203">
        <v>1.2</v>
      </c>
      <c r="AB28" s="203">
        <v>1</v>
      </c>
      <c r="AC28" s="203">
        <v>0.7</v>
      </c>
      <c r="AD28" s="203">
        <v>0.4</v>
      </c>
      <c r="AE28" s="203">
        <v>0.1</v>
      </c>
      <c r="AF28" s="166">
        <v>0</v>
      </c>
      <c r="AG28" s="164">
        <v>0</v>
      </c>
      <c r="AH28" s="165">
        <v>0</v>
      </c>
      <c r="AI28" s="165">
        <v>0</v>
      </c>
      <c r="AJ28" s="165">
        <v>0</v>
      </c>
      <c r="AK28" s="165">
        <v>0</v>
      </c>
      <c r="AL28" s="165">
        <v>0</v>
      </c>
      <c r="AM28" s="165">
        <v>0</v>
      </c>
      <c r="AN28" s="165">
        <v>0</v>
      </c>
      <c r="AO28" s="165">
        <v>0</v>
      </c>
      <c r="AP28" s="166">
        <v>0</v>
      </c>
      <c r="AQ28" s="164">
        <v>0</v>
      </c>
      <c r="AR28" s="165">
        <v>0</v>
      </c>
      <c r="AS28" s="165">
        <v>0</v>
      </c>
      <c r="AT28" s="165">
        <v>0</v>
      </c>
      <c r="AU28" s="165">
        <v>0</v>
      </c>
      <c r="AV28" s="165">
        <v>0</v>
      </c>
      <c r="AW28" s="165">
        <v>0</v>
      </c>
      <c r="AX28" s="165">
        <v>0</v>
      </c>
      <c r="AY28" s="165">
        <v>0</v>
      </c>
      <c r="AZ28" s="166">
        <v>0</v>
      </c>
      <c r="BA28" s="164">
        <v>0</v>
      </c>
      <c r="BB28" s="165">
        <v>0</v>
      </c>
      <c r="BC28" s="165">
        <v>0</v>
      </c>
      <c r="BD28" s="165">
        <v>0</v>
      </c>
      <c r="BE28" s="165">
        <v>0</v>
      </c>
      <c r="BF28" s="165">
        <v>0</v>
      </c>
      <c r="BG28" s="165">
        <v>0</v>
      </c>
      <c r="BH28" s="165">
        <v>0</v>
      </c>
      <c r="BI28" s="165">
        <v>0</v>
      </c>
      <c r="BJ28" s="167">
        <v>0</v>
      </c>
    </row>
    <row r="29" spans="1:62" x14ac:dyDescent="0.15">
      <c r="A29" s="168">
        <v>29</v>
      </c>
      <c r="B29" s="205">
        <v>1.7</v>
      </c>
      <c r="C29" s="206">
        <v>2</v>
      </c>
      <c r="D29" s="206">
        <v>2.2000000000000002</v>
      </c>
      <c r="E29" s="206">
        <v>2.5</v>
      </c>
      <c r="F29" s="206">
        <v>2.7</v>
      </c>
      <c r="G29" s="206">
        <v>2.8</v>
      </c>
      <c r="H29" s="206">
        <v>3</v>
      </c>
      <c r="I29" s="206">
        <v>3.1</v>
      </c>
      <c r="J29" s="206">
        <v>3.1</v>
      </c>
      <c r="K29" s="206">
        <v>3.2</v>
      </c>
      <c r="L29" s="207">
        <v>3.2</v>
      </c>
      <c r="M29" s="205">
        <v>3.2</v>
      </c>
      <c r="N29" s="206">
        <v>3.2</v>
      </c>
      <c r="O29" s="206">
        <v>3.2</v>
      </c>
      <c r="P29" s="206">
        <v>3.1</v>
      </c>
      <c r="Q29" s="206">
        <v>3.1</v>
      </c>
      <c r="R29" s="206">
        <v>3</v>
      </c>
      <c r="S29" s="206">
        <v>2.9</v>
      </c>
      <c r="T29" s="206">
        <v>2.7</v>
      </c>
      <c r="U29" s="206">
        <v>2.6</v>
      </c>
      <c r="V29" s="207">
        <v>2.4</v>
      </c>
      <c r="W29" s="205">
        <v>2.2000000000000002</v>
      </c>
      <c r="X29" s="206">
        <v>2</v>
      </c>
      <c r="Y29" s="206">
        <v>1.8</v>
      </c>
      <c r="Z29" s="206">
        <v>1.6</v>
      </c>
      <c r="AA29" s="206">
        <v>1.3</v>
      </c>
      <c r="AB29" s="206">
        <v>1.1000000000000001</v>
      </c>
      <c r="AC29" s="206">
        <v>0.8</v>
      </c>
      <c r="AD29" s="206">
        <v>0.5</v>
      </c>
      <c r="AE29" s="206">
        <v>0.2</v>
      </c>
      <c r="AF29" s="171">
        <v>0</v>
      </c>
      <c r="AG29" s="169">
        <v>0</v>
      </c>
      <c r="AH29" s="170">
        <v>0</v>
      </c>
      <c r="AI29" s="170">
        <v>0</v>
      </c>
      <c r="AJ29" s="170">
        <v>0</v>
      </c>
      <c r="AK29" s="170">
        <v>0</v>
      </c>
      <c r="AL29" s="170">
        <v>0</v>
      </c>
      <c r="AM29" s="170">
        <v>0</v>
      </c>
      <c r="AN29" s="170">
        <v>0</v>
      </c>
      <c r="AO29" s="170">
        <v>0</v>
      </c>
      <c r="AP29" s="171">
        <v>0</v>
      </c>
      <c r="AQ29" s="169">
        <v>0</v>
      </c>
      <c r="AR29" s="170">
        <v>0</v>
      </c>
      <c r="AS29" s="170">
        <v>0</v>
      </c>
      <c r="AT29" s="170">
        <v>0</v>
      </c>
      <c r="AU29" s="170">
        <v>0</v>
      </c>
      <c r="AV29" s="170">
        <v>0</v>
      </c>
      <c r="AW29" s="170">
        <v>0</v>
      </c>
      <c r="AX29" s="170">
        <v>0</v>
      </c>
      <c r="AY29" s="170">
        <v>0</v>
      </c>
      <c r="AZ29" s="171">
        <v>0</v>
      </c>
      <c r="BA29" s="169">
        <v>0</v>
      </c>
      <c r="BB29" s="170">
        <v>0</v>
      </c>
      <c r="BC29" s="170">
        <v>0</v>
      </c>
      <c r="BD29" s="170">
        <v>0</v>
      </c>
      <c r="BE29" s="170">
        <v>0</v>
      </c>
      <c r="BF29" s="170">
        <v>0</v>
      </c>
      <c r="BG29" s="170">
        <v>0</v>
      </c>
      <c r="BH29" s="170">
        <v>0</v>
      </c>
      <c r="BI29" s="170">
        <v>0</v>
      </c>
      <c r="BJ29" s="172">
        <v>0</v>
      </c>
    </row>
    <row r="30" spans="1:62" x14ac:dyDescent="0.15">
      <c r="A30" s="173">
        <v>30</v>
      </c>
      <c r="B30" s="208">
        <v>1.7</v>
      </c>
      <c r="C30" s="209">
        <v>2</v>
      </c>
      <c r="D30" s="209">
        <v>2.2999999999999998</v>
      </c>
      <c r="E30" s="209">
        <v>2.5</v>
      </c>
      <c r="F30" s="209">
        <v>2.7</v>
      </c>
      <c r="G30" s="209">
        <v>2.9</v>
      </c>
      <c r="H30" s="209">
        <v>3</v>
      </c>
      <c r="I30" s="209">
        <v>3.1</v>
      </c>
      <c r="J30" s="209">
        <v>3.2</v>
      </c>
      <c r="K30" s="209">
        <v>3.3</v>
      </c>
      <c r="L30" s="210">
        <v>3.3</v>
      </c>
      <c r="M30" s="208">
        <v>3.3</v>
      </c>
      <c r="N30" s="209">
        <v>3.3</v>
      </c>
      <c r="O30" s="209">
        <v>3.3</v>
      </c>
      <c r="P30" s="209">
        <v>3.2</v>
      </c>
      <c r="Q30" s="209">
        <v>3.1</v>
      </c>
      <c r="R30" s="209">
        <v>3.1</v>
      </c>
      <c r="S30" s="209">
        <v>2.9</v>
      </c>
      <c r="T30" s="209">
        <v>2.8</v>
      </c>
      <c r="U30" s="209">
        <v>2.7</v>
      </c>
      <c r="V30" s="210">
        <v>2.5</v>
      </c>
      <c r="W30" s="208">
        <v>2.2999999999999998</v>
      </c>
      <c r="X30" s="209">
        <v>2.1</v>
      </c>
      <c r="Y30" s="209">
        <v>1.9</v>
      </c>
      <c r="Z30" s="209">
        <v>1.6</v>
      </c>
      <c r="AA30" s="209">
        <v>1.4</v>
      </c>
      <c r="AB30" s="209">
        <v>1.1000000000000001</v>
      </c>
      <c r="AC30" s="209">
        <v>0.9</v>
      </c>
      <c r="AD30" s="209">
        <v>0.6</v>
      </c>
      <c r="AE30" s="209">
        <v>0.3</v>
      </c>
      <c r="AF30" s="176">
        <v>0</v>
      </c>
      <c r="AG30" s="174">
        <v>0</v>
      </c>
      <c r="AH30" s="175">
        <v>0</v>
      </c>
      <c r="AI30" s="175">
        <v>0</v>
      </c>
      <c r="AJ30" s="175">
        <v>0</v>
      </c>
      <c r="AK30" s="175">
        <v>0</v>
      </c>
      <c r="AL30" s="175">
        <v>0</v>
      </c>
      <c r="AM30" s="175">
        <v>0</v>
      </c>
      <c r="AN30" s="175">
        <v>0</v>
      </c>
      <c r="AO30" s="175">
        <v>0</v>
      </c>
      <c r="AP30" s="176">
        <v>0</v>
      </c>
      <c r="AQ30" s="174">
        <v>0</v>
      </c>
      <c r="AR30" s="175">
        <v>0</v>
      </c>
      <c r="AS30" s="175">
        <v>0</v>
      </c>
      <c r="AT30" s="175">
        <v>0</v>
      </c>
      <c r="AU30" s="175">
        <v>0</v>
      </c>
      <c r="AV30" s="175">
        <v>0</v>
      </c>
      <c r="AW30" s="175">
        <v>0</v>
      </c>
      <c r="AX30" s="175">
        <v>0</v>
      </c>
      <c r="AY30" s="175">
        <v>0</v>
      </c>
      <c r="AZ30" s="176">
        <v>0</v>
      </c>
      <c r="BA30" s="174">
        <v>0</v>
      </c>
      <c r="BB30" s="175">
        <v>0</v>
      </c>
      <c r="BC30" s="175">
        <v>0</v>
      </c>
      <c r="BD30" s="175">
        <v>0</v>
      </c>
      <c r="BE30" s="175">
        <v>0</v>
      </c>
      <c r="BF30" s="175">
        <v>0</v>
      </c>
      <c r="BG30" s="175">
        <v>0</v>
      </c>
      <c r="BH30" s="175">
        <v>0</v>
      </c>
      <c r="BI30" s="175">
        <v>0</v>
      </c>
      <c r="BJ30" s="177">
        <v>0</v>
      </c>
    </row>
    <row r="31" spans="1:62" x14ac:dyDescent="0.15">
      <c r="A31" s="178">
        <v>31</v>
      </c>
      <c r="B31" s="183">
        <v>1.8</v>
      </c>
      <c r="C31" s="181">
        <v>2.1</v>
      </c>
      <c r="D31" s="181">
        <v>2.2999999999999998</v>
      </c>
      <c r="E31" s="181">
        <v>2.6</v>
      </c>
      <c r="F31" s="181">
        <v>2.8</v>
      </c>
      <c r="G31" s="181">
        <v>2.9</v>
      </c>
      <c r="H31" s="181">
        <v>3.1</v>
      </c>
      <c r="I31" s="181">
        <v>3.2</v>
      </c>
      <c r="J31" s="181">
        <v>3.3</v>
      </c>
      <c r="K31" s="181">
        <v>3.3</v>
      </c>
      <c r="L31" s="182">
        <v>3.4</v>
      </c>
      <c r="M31" s="183">
        <v>3.4</v>
      </c>
      <c r="N31" s="181">
        <v>3.4</v>
      </c>
      <c r="O31" s="181">
        <v>3.3</v>
      </c>
      <c r="P31" s="181">
        <v>3.3</v>
      </c>
      <c r="Q31" s="181">
        <v>3.2</v>
      </c>
      <c r="R31" s="181">
        <v>3.1</v>
      </c>
      <c r="S31" s="181">
        <v>3</v>
      </c>
      <c r="T31" s="181">
        <v>2.9</v>
      </c>
      <c r="U31" s="181">
        <v>2.7</v>
      </c>
      <c r="V31" s="182">
        <v>2.6</v>
      </c>
      <c r="W31" s="183">
        <v>2.4</v>
      </c>
      <c r="X31" s="181">
        <v>2.2000000000000002</v>
      </c>
      <c r="Y31" s="181">
        <v>2</v>
      </c>
      <c r="Z31" s="181">
        <v>1.7</v>
      </c>
      <c r="AA31" s="181">
        <v>1.5</v>
      </c>
      <c r="AB31" s="181">
        <v>1.2</v>
      </c>
      <c r="AC31" s="181">
        <v>0.9</v>
      </c>
      <c r="AD31" s="181">
        <v>0.6</v>
      </c>
      <c r="AE31" s="181">
        <v>0.3</v>
      </c>
      <c r="AF31" s="182">
        <v>7.0000000000000007E-2</v>
      </c>
      <c r="AG31" s="179">
        <v>0</v>
      </c>
      <c r="AH31" s="180">
        <v>0</v>
      </c>
      <c r="AI31" s="180">
        <v>0</v>
      </c>
      <c r="AJ31" s="180">
        <v>0</v>
      </c>
      <c r="AK31" s="180">
        <v>0</v>
      </c>
      <c r="AL31" s="180">
        <v>0</v>
      </c>
      <c r="AM31" s="180">
        <v>0</v>
      </c>
      <c r="AN31" s="180">
        <v>0</v>
      </c>
      <c r="AO31" s="180">
        <v>0</v>
      </c>
      <c r="AP31" s="184">
        <v>0</v>
      </c>
      <c r="AQ31" s="179">
        <v>0</v>
      </c>
      <c r="AR31" s="180">
        <v>0</v>
      </c>
      <c r="AS31" s="180">
        <v>0</v>
      </c>
      <c r="AT31" s="180">
        <v>0</v>
      </c>
      <c r="AU31" s="180">
        <v>0</v>
      </c>
      <c r="AV31" s="180">
        <v>0</v>
      </c>
      <c r="AW31" s="180">
        <v>0</v>
      </c>
      <c r="AX31" s="180">
        <v>0</v>
      </c>
      <c r="AY31" s="180">
        <v>0</v>
      </c>
      <c r="AZ31" s="184">
        <v>0</v>
      </c>
      <c r="BA31" s="179">
        <v>0</v>
      </c>
      <c r="BB31" s="180">
        <v>0</v>
      </c>
      <c r="BC31" s="180">
        <v>0</v>
      </c>
      <c r="BD31" s="180">
        <v>0</v>
      </c>
      <c r="BE31" s="180">
        <v>0</v>
      </c>
      <c r="BF31" s="180">
        <v>0</v>
      </c>
      <c r="BG31" s="180">
        <v>0</v>
      </c>
      <c r="BH31" s="180">
        <v>0</v>
      </c>
      <c r="BI31" s="180">
        <v>0</v>
      </c>
      <c r="BJ31" s="185">
        <v>0</v>
      </c>
    </row>
    <row r="32" spans="1:62" x14ac:dyDescent="0.15">
      <c r="A32" s="178">
        <v>32</v>
      </c>
      <c r="B32" s="183">
        <v>1.8</v>
      </c>
      <c r="C32" s="181">
        <v>2.1</v>
      </c>
      <c r="D32" s="181">
        <v>2.4</v>
      </c>
      <c r="E32" s="181">
        <v>2.6</v>
      </c>
      <c r="F32" s="181">
        <v>2.8</v>
      </c>
      <c r="G32" s="181">
        <v>3</v>
      </c>
      <c r="H32" s="181">
        <v>3.1</v>
      </c>
      <c r="I32" s="181">
        <v>3.2</v>
      </c>
      <c r="J32" s="181">
        <v>3.3</v>
      </c>
      <c r="K32" s="181">
        <v>3.4</v>
      </c>
      <c r="L32" s="182">
        <v>3.4</v>
      </c>
      <c r="M32" s="183">
        <v>3.4</v>
      </c>
      <c r="N32" s="181">
        <v>3.4</v>
      </c>
      <c r="O32" s="181">
        <v>3.4</v>
      </c>
      <c r="P32" s="181">
        <v>3.3</v>
      </c>
      <c r="Q32" s="181">
        <v>3.3</v>
      </c>
      <c r="R32" s="181">
        <v>3.2</v>
      </c>
      <c r="S32" s="181">
        <v>3.1</v>
      </c>
      <c r="T32" s="181">
        <v>2.9</v>
      </c>
      <c r="U32" s="181">
        <v>2.8</v>
      </c>
      <c r="V32" s="182">
        <v>2.6</v>
      </c>
      <c r="W32" s="183">
        <v>2.4</v>
      </c>
      <c r="X32" s="181">
        <v>2.2000000000000002</v>
      </c>
      <c r="Y32" s="181">
        <v>2</v>
      </c>
      <c r="Z32" s="181">
        <v>1.8</v>
      </c>
      <c r="AA32" s="181">
        <v>1.5</v>
      </c>
      <c r="AB32" s="181">
        <v>1.3</v>
      </c>
      <c r="AC32" s="181">
        <v>1</v>
      </c>
      <c r="AD32" s="181">
        <v>0.7</v>
      </c>
      <c r="AE32" s="181">
        <v>0.4</v>
      </c>
      <c r="AF32" s="182">
        <v>0.1</v>
      </c>
      <c r="AG32" s="179">
        <v>0</v>
      </c>
      <c r="AH32" s="180">
        <v>0</v>
      </c>
      <c r="AI32" s="180">
        <v>0</v>
      </c>
      <c r="AJ32" s="180">
        <v>0</v>
      </c>
      <c r="AK32" s="180">
        <v>0</v>
      </c>
      <c r="AL32" s="180">
        <v>0</v>
      </c>
      <c r="AM32" s="180">
        <v>0</v>
      </c>
      <c r="AN32" s="180">
        <v>0</v>
      </c>
      <c r="AO32" s="180">
        <v>0</v>
      </c>
      <c r="AP32" s="184">
        <v>0</v>
      </c>
      <c r="AQ32" s="179">
        <v>0</v>
      </c>
      <c r="AR32" s="180">
        <v>0</v>
      </c>
      <c r="AS32" s="180">
        <v>0</v>
      </c>
      <c r="AT32" s="180">
        <v>0</v>
      </c>
      <c r="AU32" s="180">
        <v>0</v>
      </c>
      <c r="AV32" s="180">
        <v>0</v>
      </c>
      <c r="AW32" s="180">
        <v>0</v>
      </c>
      <c r="AX32" s="180">
        <v>0</v>
      </c>
      <c r="AY32" s="180">
        <v>0</v>
      </c>
      <c r="AZ32" s="184">
        <v>0</v>
      </c>
      <c r="BA32" s="179">
        <v>0</v>
      </c>
      <c r="BB32" s="180">
        <v>0</v>
      </c>
      <c r="BC32" s="180">
        <v>0</v>
      </c>
      <c r="BD32" s="180">
        <v>0</v>
      </c>
      <c r="BE32" s="180">
        <v>0</v>
      </c>
      <c r="BF32" s="180">
        <v>0</v>
      </c>
      <c r="BG32" s="180">
        <v>0</v>
      </c>
      <c r="BH32" s="180">
        <v>0</v>
      </c>
      <c r="BI32" s="180">
        <v>0</v>
      </c>
      <c r="BJ32" s="185">
        <v>0</v>
      </c>
    </row>
    <row r="33" spans="1:62" x14ac:dyDescent="0.15">
      <c r="A33" s="178">
        <v>33</v>
      </c>
      <c r="B33" s="183">
        <v>1.8</v>
      </c>
      <c r="C33" s="181">
        <v>2.1</v>
      </c>
      <c r="D33" s="181">
        <v>2.4</v>
      </c>
      <c r="E33" s="181">
        <v>2.6</v>
      </c>
      <c r="F33" s="181">
        <v>2.8</v>
      </c>
      <c r="G33" s="181">
        <v>3</v>
      </c>
      <c r="H33" s="181">
        <v>3.1</v>
      </c>
      <c r="I33" s="181">
        <v>3.3</v>
      </c>
      <c r="J33" s="181">
        <v>3.4</v>
      </c>
      <c r="K33" s="181">
        <v>3.4</v>
      </c>
      <c r="L33" s="182">
        <v>3.5</v>
      </c>
      <c r="M33" s="183">
        <v>3.5</v>
      </c>
      <c r="N33" s="181">
        <v>3.5</v>
      </c>
      <c r="O33" s="181">
        <v>3.5</v>
      </c>
      <c r="P33" s="181">
        <v>3.4</v>
      </c>
      <c r="Q33" s="181">
        <v>3.3</v>
      </c>
      <c r="R33" s="181">
        <v>3.2</v>
      </c>
      <c r="S33" s="181">
        <v>3.1</v>
      </c>
      <c r="T33" s="181">
        <v>3</v>
      </c>
      <c r="U33" s="181">
        <v>2.9</v>
      </c>
      <c r="V33" s="182">
        <v>2.7</v>
      </c>
      <c r="W33" s="183">
        <v>2.5</v>
      </c>
      <c r="X33" s="181">
        <v>2.2999999999999998</v>
      </c>
      <c r="Y33" s="181">
        <v>2.1</v>
      </c>
      <c r="Z33" s="181">
        <v>1.9</v>
      </c>
      <c r="AA33" s="181">
        <v>1.6</v>
      </c>
      <c r="AB33" s="181">
        <v>1.3</v>
      </c>
      <c r="AC33" s="181">
        <v>1.1000000000000001</v>
      </c>
      <c r="AD33" s="181">
        <v>0.8</v>
      </c>
      <c r="AE33" s="181">
        <v>0.5</v>
      </c>
      <c r="AF33" s="182">
        <v>0.2</v>
      </c>
      <c r="AG33" s="179">
        <v>0</v>
      </c>
      <c r="AH33" s="180">
        <v>0</v>
      </c>
      <c r="AI33" s="180">
        <v>0</v>
      </c>
      <c r="AJ33" s="180">
        <v>0</v>
      </c>
      <c r="AK33" s="180">
        <v>0</v>
      </c>
      <c r="AL33" s="180">
        <v>0</v>
      </c>
      <c r="AM33" s="180">
        <v>0</v>
      </c>
      <c r="AN33" s="180">
        <v>0</v>
      </c>
      <c r="AO33" s="180">
        <v>0</v>
      </c>
      <c r="AP33" s="184">
        <v>0</v>
      </c>
      <c r="AQ33" s="179">
        <v>0</v>
      </c>
      <c r="AR33" s="180">
        <v>0</v>
      </c>
      <c r="AS33" s="180">
        <v>0</v>
      </c>
      <c r="AT33" s="180">
        <v>0</v>
      </c>
      <c r="AU33" s="180">
        <v>0</v>
      </c>
      <c r="AV33" s="180">
        <v>0</v>
      </c>
      <c r="AW33" s="180">
        <v>0</v>
      </c>
      <c r="AX33" s="180">
        <v>0</v>
      </c>
      <c r="AY33" s="180">
        <v>0</v>
      </c>
      <c r="AZ33" s="184">
        <v>0</v>
      </c>
      <c r="BA33" s="179">
        <v>0</v>
      </c>
      <c r="BB33" s="180">
        <v>0</v>
      </c>
      <c r="BC33" s="180">
        <v>0</v>
      </c>
      <c r="BD33" s="180">
        <v>0</v>
      </c>
      <c r="BE33" s="180">
        <v>0</v>
      </c>
      <c r="BF33" s="180">
        <v>0</v>
      </c>
      <c r="BG33" s="180">
        <v>0</v>
      </c>
      <c r="BH33" s="180">
        <v>0</v>
      </c>
      <c r="BI33" s="180">
        <v>0</v>
      </c>
      <c r="BJ33" s="185">
        <v>0</v>
      </c>
    </row>
    <row r="34" spans="1:62" x14ac:dyDescent="0.15">
      <c r="A34" s="186">
        <v>34</v>
      </c>
      <c r="B34" s="187">
        <v>1.9</v>
      </c>
      <c r="C34" s="188">
        <v>2.1</v>
      </c>
      <c r="D34" s="188">
        <v>2.4</v>
      </c>
      <c r="E34" s="188">
        <v>2.7</v>
      </c>
      <c r="F34" s="188">
        <v>2.9</v>
      </c>
      <c r="G34" s="188">
        <v>3</v>
      </c>
      <c r="H34" s="188">
        <v>3.2</v>
      </c>
      <c r="I34" s="188">
        <v>3.3</v>
      </c>
      <c r="J34" s="188">
        <v>3.4</v>
      </c>
      <c r="K34" s="188">
        <v>3.5</v>
      </c>
      <c r="L34" s="189">
        <v>3.5</v>
      </c>
      <c r="M34" s="187">
        <v>3.5</v>
      </c>
      <c r="N34" s="188">
        <v>3.5</v>
      </c>
      <c r="O34" s="188">
        <v>3.5</v>
      </c>
      <c r="P34" s="188">
        <v>3.5</v>
      </c>
      <c r="Q34" s="188">
        <v>3.4</v>
      </c>
      <c r="R34" s="188">
        <v>3.3</v>
      </c>
      <c r="S34" s="188">
        <v>3.2</v>
      </c>
      <c r="T34" s="188">
        <v>3.1</v>
      </c>
      <c r="U34" s="188">
        <v>2.9</v>
      </c>
      <c r="V34" s="189">
        <v>2.8</v>
      </c>
      <c r="W34" s="187">
        <v>2.6</v>
      </c>
      <c r="X34" s="188">
        <v>2.4</v>
      </c>
      <c r="Y34" s="188">
        <v>2.2000000000000002</v>
      </c>
      <c r="Z34" s="188">
        <v>1.9</v>
      </c>
      <c r="AA34" s="188">
        <v>1.7</v>
      </c>
      <c r="AB34" s="188">
        <v>1.4</v>
      </c>
      <c r="AC34" s="188">
        <v>1.1000000000000001</v>
      </c>
      <c r="AD34" s="188">
        <v>0.8</v>
      </c>
      <c r="AE34" s="188">
        <v>0.5</v>
      </c>
      <c r="AF34" s="189">
        <v>0.2</v>
      </c>
      <c r="AG34" s="190">
        <v>0</v>
      </c>
      <c r="AH34" s="191">
        <v>0</v>
      </c>
      <c r="AI34" s="191">
        <v>0</v>
      </c>
      <c r="AJ34" s="191">
        <v>0</v>
      </c>
      <c r="AK34" s="191">
        <v>0</v>
      </c>
      <c r="AL34" s="191">
        <v>0</v>
      </c>
      <c r="AM34" s="191">
        <v>0</v>
      </c>
      <c r="AN34" s="191">
        <v>0</v>
      </c>
      <c r="AO34" s="191">
        <v>0</v>
      </c>
      <c r="AP34" s="192">
        <v>0</v>
      </c>
      <c r="AQ34" s="190">
        <v>0</v>
      </c>
      <c r="AR34" s="191">
        <v>0</v>
      </c>
      <c r="AS34" s="191">
        <v>0</v>
      </c>
      <c r="AT34" s="191">
        <v>0</v>
      </c>
      <c r="AU34" s="191">
        <v>0</v>
      </c>
      <c r="AV34" s="191">
        <v>0</v>
      </c>
      <c r="AW34" s="191">
        <v>0</v>
      </c>
      <c r="AX34" s="191">
        <v>0</v>
      </c>
      <c r="AY34" s="191">
        <v>0</v>
      </c>
      <c r="AZ34" s="192">
        <v>0</v>
      </c>
      <c r="BA34" s="190">
        <v>0</v>
      </c>
      <c r="BB34" s="191">
        <v>0</v>
      </c>
      <c r="BC34" s="191">
        <v>0</v>
      </c>
      <c r="BD34" s="191">
        <v>0</v>
      </c>
      <c r="BE34" s="191">
        <v>0</v>
      </c>
      <c r="BF34" s="191">
        <v>0</v>
      </c>
      <c r="BG34" s="191">
        <v>0</v>
      </c>
      <c r="BH34" s="191">
        <v>0</v>
      </c>
      <c r="BI34" s="191">
        <v>0</v>
      </c>
      <c r="BJ34" s="193">
        <v>0</v>
      </c>
    </row>
    <row r="35" spans="1:62" x14ac:dyDescent="0.15">
      <c r="A35" s="194">
        <v>35</v>
      </c>
      <c r="B35" s="195">
        <v>1.9</v>
      </c>
      <c r="C35" s="196">
        <v>2.2000000000000002</v>
      </c>
      <c r="D35" s="196">
        <v>2.4</v>
      </c>
      <c r="E35" s="196">
        <v>2.7</v>
      </c>
      <c r="F35" s="196">
        <v>2.9</v>
      </c>
      <c r="G35" s="196">
        <v>3.1</v>
      </c>
      <c r="H35" s="196">
        <v>3.2</v>
      </c>
      <c r="I35" s="196">
        <v>3.3</v>
      </c>
      <c r="J35" s="196">
        <v>3.4</v>
      </c>
      <c r="K35" s="196">
        <v>3.5</v>
      </c>
      <c r="L35" s="197">
        <v>3.5</v>
      </c>
      <c r="M35" s="195">
        <v>3.6</v>
      </c>
      <c r="N35" s="196">
        <v>3.6</v>
      </c>
      <c r="O35" s="196">
        <v>3.5</v>
      </c>
      <c r="P35" s="196">
        <v>3.5</v>
      </c>
      <c r="Q35" s="196">
        <v>3.4</v>
      </c>
      <c r="R35" s="196">
        <v>3.4</v>
      </c>
      <c r="S35" s="196">
        <v>3.2</v>
      </c>
      <c r="T35" s="196">
        <v>3.1</v>
      </c>
      <c r="U35" s="196">
        <v>3</v>
      </c>
      <c r="V35" s="197">
        <v>2.8</v>
      </c>
      <c r="W35" s="195">
        <v>2.6</v>
      </c>
      <c r="X35" s="196">
        <v>2.4</v>
      </c>
      <c r="Y35" s="196">
        <v>2.2000000000000002</v>
      </c>
      <c r="Z35" s="196">
        <v>2</v>
      </c>
      <c r="AA35" s="196">
        <v>1.7</v>
      </c>
      <c r="AB35" s="196">
        <v>1.5</v>
      </c>
      <c r="AC35" s="196">
        <v>1.2</v>
      </c>
      <c r="AD35" s="196">
        <v>0.9</v>
      </c>
      <c r="AE35" s="196">
        <v>0.6</v>
      </c>
      <c r="AF35" s="197">
        <v>0.3</v>
      </c>
      <c r="AG35" s="200">
        <v>0</v>
      </c>
      <c r="AH35" s="198">
        <v>0</v>
      </c>
      <c r="AI35" s="198">
        <v>0</v>
      </c>
      <c r="AJ35" s="198">
        <v>0</v>
      </c>
      <c r="AK35" s="198">
        <v>0</v>
      </c>
      <c r="AL35" s="198">
        <v>0</v>
      </c>
      <c r="AM35" s="198">
        <v>0</v>
      </c>
      <c r="AN35" s="198">
        <v>0</v>
      </c>
      <c r="AO35" s="198">
        <v>0</v>
      </c>
      <c r="AP35" s="199">
        <v>0</v>
      </c>
      <c r="AQ35" s="200">
        <v>0</v>
      </c>
      <c r="AR35" s="198">
        <v>0</v>
      </c>
      <c r="AS35" s="198">
        <v>0</v>
      </c>
      <c r="AT35" s="198">
        <v>0</v>
      </c>
      <c r="AU35" s="198">
        <v>0</v>
      </c>
      <c r="AV35" s="198">
        <v>0</v>
      </c>
      <c r="AW35" s="198">
        <v>0</v>
      </c>
      <c r="AX35" s="198">
        <v>0</v>
      </c>
      <c r="AY35" s="198">
        <v>0</v>
      </c>
      <c r="AZ35" s="199">
        <v>0</v>
      </c>
      <c r="BA35" s="200">
        <v>0</v>
      </c>
      <c r="BB35" s="198">
        <v>0</v>
      </c>
      <c r="BC35" s="198">
        <v>0</v>
      </c>
      <c r="BD35" s="198">
        <v>0</v>
      </c>
      <c r="BE35" s="198">
        <v>0</v>
      </c>
      <c r="BF35" s="198">
        <v>0</v>
      </c>
      <c r="BG35" s="198">
        <v>0</v>
      </c>
      <c r="BH35" s="198">
        <v>0</v>
      </c>
      <c r="BI35" s="198">
        <v>0</v>
      </c>
      <c r="BJ35" s="201">
        <v>0</v>
      </c>
    </row>
    <row r="36" spans="1:62" x14ac:dyDescent="0.15">
      <c r="A36" s="163">
        <v>36</v>
      </c>
      <c r="B36" s="202">
        <v>1.9</v>
      </c>
      <c r="C36" s="203">
        <v>2.2000000000000002</v>
      </c>
      <c r="D36" s="203">
        <v>2.5</v>
      </c>
      <c r="E36" s="203">
        <v>2.7</v>
      </c>
      <c r="F36" s="203">
        <v>2.9</v>
      </c>
      <c r="G36" s="203">
        <v>3.1</v>
      </c>
      <c r="H36" s="203">
        <v>3.2</v>
      </c>
      <c r="I36" s="203">
        <v>3.4</v>
      </c>
      <c r="J36" s="203">
        <v>3.5</v>
      </c>
      <c r="K36" s="203">
        <v>3.5</v>
      </c>
      <c r="L36" s="204">
        <v>3.6</v>
      </c>
      <c r="M36" s="202">
        <v>3.6</v>
      </c>
      <c r="N36" s="203">
        <v>3.6</v>
      </c>
      <c r="O36" s="203">
        <v>3.6</v>
      </c>
      <c r="P36" s="203">
        <v>3.5</v>
      </c>
      <c r="Q36" s="203">
        <v>3.5</v>
      </c>
      <c r="R36" s="203">
        <v>3.4</v>
      </c>
      <c r="S36" s="203">
        <v>3.3</v>
      </c>
      <c r="T36" s="203">
        <v>3.2</v>
      </c>
      <c r="U36" s="203">
        <v>3</v>
      </c>
      <c r="V36" s="204">
        <v>2.9</v>
      </c>
      <c r="W36" s="202">
        <v>2.7</v>
      </c>
      <c r="X36" s="203">
        <v>2.5</v>
      </c>
      <c r="Y36" s="203">
        <v>2.2999999999999998</v>
      </c>
      <c r="Z36" s="203">
        <v>2</v>
      </c>
      <c r="AA36" s="203">
        <v>1.8</v>
      </c>
      <c r="AB36" s="203">
        <v>1.5</v>
      </c>
      <c r="AC36" s="203">
        <v>1.2</v>
      </c>
      <c r="AD36" s="203">
        <v>0.9</v>
      </c>
      <c r="AE36" s="203">
        <v>0.6</v>
      </c>
      <c r="AF36" s="204">
        <v>0.3</v>
      </c>
      <c r="AG36" s="202">
        <v>0.04</v>
      </c>
      <c r="AH36" s="165">
        <v>0</v>
      </c>
      <c r="AI36" s="165">
        <v>0</v>
      </c>
      <c r="AJ36" s="165">
        <v>0</v>
      </c>
      <c r="AK36" s="165">
        <v>0</v>
      </c>
      <c r="AL36" s="165">
        <v>0</v>
      </c>
      <c r="AM36" s="165">
        <v>0</v>
      </c>
      <c r="AN36" s="165">
        <v>0</v>
      </c>
      <c r="AO36" s="165">
        <v>0</v>
      </c>
      <c r="AP36" s="166">
        <v>0</v>
      </c>
      <c r="AQ36" s="164">
        <v>0</v>
      </c>
      <c r="AR36" s="165">
        <v>0</v>
      </c>
      <c r="AS36" s="165">
        <v>0</v>
      </c>
      <c r="AT36" s="165">
        <v>0</v>
      </c>
      <c r="AU36" s="165">
        <v>0</v>
      </c>
      <c r="AV36" s="165">
        <v>0</v>
      </c>
      <c r="AW36" s="165">
        <v>0</v>
      </c>
      <c r="AX36" s="165">
        <v>0</v>
      </c>
      <c r="AY36" s="165">
        <v>0</v>
      </c>
      <c r="AZ36" s="166">
        <v>0</v>
      </c>
      <c r="BA36" s="164">
        <v>0</v>
      </c>
      <c r="BB36" s="165">
        <v>0</v>
      </c>
      <c r="BC36" s="165">
        <v>0</v>
      </c>
      <c r="BD36" s="165">
        <v>0</v>
      </c>
      <c r="BE36" s="165">
        <v>0</v>
      </c>
      <c r="BF36" s="165">
        <v>0</v>
      </c>
      <c r="BG36" s="165">
        <v>0</v>
      </c>
      <c r="BH36" s="165">
        <v>0</v>
      </c>
      <c r="BI36" s="165">
        <v>0</v>
      </c>
      <c r="BJ36" s="167">
        <v>0</v>
      </c>
    </row>
    <row r="37" spans="1:62" x14ac:dyDescent="0.15">
      <c r="A37" s="163">
        <v>37</v>
      </c>
      <c r="B37" s="202">
        <v>1.9</v>
      </c>
      <c r="C37" s="203">
        <v>2.2000000000000002</v>
      </c>
      <c r="D37" s="203">
        <v>2.5</v>
      </c>
      <c r="E37" s="203">
        <v>2.7</v>
      </c>
      <c r="F37" s="203">
        <v>2.9</v>
      </c>
      <c r="G37" s="203">
        <v>3.1</v>
      </c>
      <c r="H37" s="203">
        <v>3.3</v>
      </c>
      <c r="I37" s="203">
        <v>3.4</v>
      </c>
      <c r="J37" s="203">
        <v>3.5</v>
      </c>
      <c r="K37" s="203">
        <v>3.6</v>
      </c>
      <c r="L37" s="204">
        <v>3.6</v>
      </c>
      <c r="M37" s="202">
        <v>3.6</v>
      </c>
      <c r="N37" s="203">
        <v>3.7</v>
      </c>
      <c r="O37" s="203">
        <v>3.6</v>
      </c>
      <c r="P37" s="203">
        <v>3.6</v>
      </c>
      <c r="Q37" s="203">
        <v>3.5</v>
      </c>
      <c r="R37" s="203">
        <v>3.4</v>
      </c>
      <c r="S37" s="203">
        <v>3.3</v>
      </c>
      <c r="T37" s="203">
        <v>3.2</v>
      </c>
      <c r="U37" s="203">
        <v>3.1</v>
      </c>
      <c r="V37" s="204">
        <v>2.9</v>
      </c>
      <c r="W37" s="202">
        <v>2.7</v>
      </c>
      <c r="X37" s="203">
        <v>2.5</v>
      </c>
      <c r="Y37" s="203">
        <v>2.2999999999999998</v>
      </c>
      <c r="Z37" s="203">
        <v>2.1</v>
      </c>
      <c r="AA37" s="203">
        <v>1.8</v>
      </c>
      <c r="AB37" s="203">
        <v>1.6</v>
      </c>
      <c r="AC37" s="203">
        <v>1.3</v>
      </c>
      <c r="AD37" s="203">
        <v>1</v>
      </c>
      <c r="AE37" s="203">
        <v>0.7</v>
      </c>
      <c r="AF37" s="204">
        <v>0.4</v>
      </c>
      <c r="AG37" s="202">
        <v>0.08</v>
      </c>
      <c r="AH37" s="165">
        <v>0</v>
      </c>
      <c r="AI37" s="165">
        <v>0</v>
      </c>
      <c r="AJ37" s="165">
        <v>0</v>
      </c>
      <c r="AK37" s="165">
        <v>0</v>
      </c>
      <c r="AL37" s="165">
        <v>0</v>
      </c>
      <c r="AM37" s="165">
        <v>0</v>
      </c>
      <c r="AN37" s="165">
        <v>0</v>
      </c>
      <c r="AO37" s="165">
        <v>0</v>
      </c>
      <c r="AP37" s="166">
        <v>0</v>
      </c>
      <c r="AQ37" s="164">
        <v>0</v>
      </c>
      <c r="AR37" s="165">
        <v>0</v>
      </c>
      <c r="AS37" s="165">
        <v>0</v>
      </c>
      <c r="AT37" s="165">
        <v>0</v>
      </c>
      <c r="AU37" s="165">
        <v>0</v>
      </c>
      <c r="AV37" s="165">
        <v>0</v>
      </c>
      <c r="AW37" s="165">
        <v>0</v>
      </c>
      <c r="AX37" s="165">
        <v>0</v>
      </c>
      <c r="AY37" s="165">
        <v>0</v>
      </c>
      <c r="AZ37" s="166">
        <v>0</v>
      </c>
      <c r="BA37" s="164">
        <v>0</v>
      </c>
      <c r="BB37" s="165">
        <v>0</v>
      </c>
      <c r="BC37" s="165">
        <v>0</v>
      </c>
      <c r="BD37" s="165">
        <v>0</v>
      </c>
      <c r="BE37" s="165">
        <v>0</v>
      </c>
      <c r="BF37" s="165">
        <v>0</v>
      </c>
      <c r="BG37" s="165">
        <v>0</v>
      </c>
      <c r="BH37" s="165">
        <v>0</v>
      </c>
      <c r="BI37" s="165">
        <v>0</v>
      </c>
      <c r="BJ37" s="167">
        <v>0</v>
      </c>
    </row>
    <row r="38" spans="1:62" x14ac:dyDescent="0.15">
      <c r="A38" s="163">
        <v>38</v>
      </c>
      <c r="B38" s="202">
        <v>1.9</v>
      </c>
      <c r="C38" s="203">
        <v>2.2000000000000002</v>
      </c>
      <c r="D38" s="203">
        <v>2.5</v>
      </c>
      <c r="E38" s="203">
        <v>2.7</v>
      </c>
      <c r="F38" s="203">
        <v>3</v>
      </c>
      <c r="G38" s="203">
        <v>3.1</v>
      </c>
      <c r="H38" s="203">
        <v>3.3</v>
      </c>
      <c r="I38" s="203">
        <v>3.4</v>
      </c>
      <c r="J38" s="203">
        <v>3.5</v>
      </c>
      <c r="K38" s="203">
        <v>3.6</v>
      </c>
      <c r="L38" s="204">
        <v>3.7</v>
      </c>
      <c r="M38" s="202">
        <v>3.7</v>
      </c>
      <c r="N38" s="203">
        <v>3.7</v>
      </c>
      <c r="O38" s="203">
        <v>3.7</v>
      </c>
      <c r="P38" s="203">
        <v>3.6</v>
      </c>
      <c r="Q38" s="203">
        <v>3.6</v>
      </c>
      <c r="R38" s="203">
        <v>3.5</v>
      </c>
      <c r="S38" s="203">
        <v>3.4</v>
      </c>
      <c r="T38" s="203">
        <v>3.3</v>
      </c>
      <c r="U38" s="203">
        <v>3.1</v>
      </c>
      <c r="V38" s="204">
        <v>3</v>
      </c>
      <c r="W38" s="202">
        <v>2.8</v>
      </c>
      <c r="X38" s="203">
        <v>2.6</v>
      </c>
      <c r="Y38" s="203">
        <v>2.4</v>
      </c>
      <c r="Z38" s="203">
        <v>2.1</v>
      </c>
      <c r="AA38" s="203">
        <v>1.9</v>
      </c>
      <c r="AB38" s="203">
        <v>1.6</v>
      </c>
      <c r="AC38" s="203">
        <v>1.3</v>
      </c>
      <c r="AD38" s="203">
        <v>1</v>
      </c>
      <c r="AE38" s="203">
        <v>0.7</v>
      </c>
      <c r="AF38" s="204">
        <v>0.4</v>
      </c>
      <c r="AG38" s="202">
        <v>0.1</v>
      </c>
      <c r="AH38" s="165">
        <v>0</v>
      </c>
      <c r="AI38" s="165">
        <v>0</v>
      </c>
      <c r="AJ38" s="165">
        <v>0</v>
      </c>
      <c r="AK38" s="165">
        <v>0</v>
      </c>
      <c r="AL38" s="165">
        <v>0</v>
      </c>
      <c r="AM38" s="165">
        <v>0</v>
      </c>
      <c r="AN38" s="165">
        <v>0</v>
      </c>
      <c r="AO38" s="165">
        <v>0</v>
      </c>
      <c r="AP38" s="166">
        <v>0</v>
      </c>
      <c r="AQ38" s="164">
        <v>0</v>
      </c>
      <c r="AR38" s="165">
        <v>0</v>
      </c>
      <c r="AS38" s="165">
        <v>0</v>
      </c>
      <c r="AT38" s="165">
        <v>0</v>
      </c>
      <c r="AU38" s="165">
        <v>0</v>
      </c>
      <c r="AV38" s="165">
        <v>0</v>
      </c>
      <c r="AW38" s="165">
        <v>0</v>
      </c>
      <c r="AX38" s="165">
        <v>0</v>
      </c>
      <c r="AY38" s="165">
        <v>0</v>
      </c>
      <c r="AZ38" s="166">
        <v>0</v>
      </c>
      <c r="BA38" s="164">
        <v>0</v>
      </c>
      <c r="BB38" s="165">
        <v>0</v>
      </c>
      <c r="BC38" s="165">
        <v>0</v>
      </c>
      <c r="BD38" s="165">
        <v>0</v>
      </c>
      <c r="BE38" s="165">
        <v>0</v>
      </c>
      <c r="BF38" s="165">
        <v>0</v>
      </c>
      <c r="BG38" s="165">
        <v>0</v>
      </c>
      <c r="BH38" s="165">
        <v>0</v>
      </c>
      <c r="BI38" s="165">
        <v>0</v>
      </c>
      <c r="BJ38" s="167">
        <v>0</v>
      </c>
    </row>
    <row r="39" spans="1:62" x14ac:dyDescent="0.15">
      <c r="A39" s="168">
        <v>39</v>
      </c>
      <c r="B39" s="205">
        <v>1.9</v>
      </c>
      <c r="C39" s="206">
        <v>2.2000000000000002</v>
      </c>
      <c r="D39" s="206">
        <v>2.5</v>
      </c>
      <c r="E39" s="206">
        <v>2.8</v>
      </c>
      <c r="F39" s="206">
        <v>3</v>
      </c>
      <c r="G39" s="206">
        <v>3.2</v>
      </c>
      <c r="H39" s="206">
        <v>3.3</v>
      </c>
      <c r="I39" s="206">
        <v>3.4</v>
      </c>
      <c r="J39" s="206">
        <v>3.5</v>
      </c>
      <c r="K39" s="206">
        <v>3.6</v>
      </c>
      <c r="L39" s="207">
        <v>3.7</v>
      </c>
      <c r="M39" s="205">
        <v>3.7</v>
      </c>
      <c r="N39" s="206">
        <v>3.7</v>
      </c>
      <c r="O39" s="206">
        <v>3.7</v>
      </c>
      <c r="P39" s="206">
        <v>3.7</v>
      </c>
      <c r="Q39" s="206">
        <v>3.6</v>
      </c>
      <c r="R39" s="206">
        <v>3.5</v>
      </c>
      <c r="S39" s="206">
        <v>3.4</v>
      </c>
      <c r="T39" s="206">
        <v>3.3</v>
      </c>
      <c r="U39" s="206">
        <v>3.2</v>
      </c>
      <c r="V39" s="207">
        <v>3</v>
      </c>
      <c r="W39" s="205">
        <v>2.8</v>
      </c>
      <c r="X39" s="206">
        <v>2.6</v>
      </c>
      <c r="Y39" s="206">
        <v>2.4</v>
      </c>
      <c r="Z39" s="206">
        <v>2.2000000000000002</v>
      </c>
      <c r="AA39" s="206">
        <v>1.9</v>
      </c>
      <c r="AB39" s="206">
        <v>1.7</v>
      </c>
      <c r="AC39" s="206">
        <v>1.4</v>
      </c>
      <c r="AD39" s="206">
        <v>1.1000000000000001</v>
      </c>
      <c r="AE39" s="206">
        <v>0.8</v>
      </c>
      <c r="AF39" s="207">
        <v>0.5</v>
      </c>
      <c r="AG39" s="205">
        <v>0.1</v>
      </c>
      <c r="AH39" s="170">
        <v>0</v>
      </c>
      <c r="AI39" s="170">
        <v>0</v>
      </c>
      <c r="AJ39" s="170">
        <v>0</v>
      </c>
      <c r="AK39" s="170">
        <v>0</v>
      </c>
      <c r="AL39" s="170">
        <v>0</v>
      </c>
      <c r="AM39" s="170">
        <v>0</v>
      </c>
      <c r="AN39" s="170">
        <v>0</v>
      </c>
      <c r="AO39" s="170">
        <v>0</v>
      </c>
      <c r="AP39" s="171">
        <v>0</v>
      </c>
      <c r="AQ39" s="169">
        <v>0</v>
      </c>
      <c r="AR39" s="170">
        <v>0</v>
      </c>
      <c r="AS39" s="170">
        <v>0</v>
      </c>
      <c r="AT39" s="170">
        <v>0</v>
      </c>
      <c r="AU39" s="170">
        <v>0</v>
      </c>
      <c r="AV39" s="170">
        <v>0</v>
      </c>
      <c r="AW39" s="170">
        <v>0</v>
      </c>
      <c r="AX39" s="170">
        <v>0</v>
      </c>
      <c r="AY39" s="170">
        <v>0</v>
      </c>
      <c r="AZ39" s="171">
        <v>0</v>
      </c>
      <c r="BA39" s="169">
        <v>0</v>
      </c>
      <c r="BB39" s="170">
        <v>0</v>
      </c>
      <c r="BC39" s="170">
        <v>0</v>
      </c>
      <c r="BD39" s="170">
        <v>0</v>
      </c>
      <c r="BE39" s="170">
        <v>0</v>
      </c>
      <c r="BF39" s="170">
        <v>0</v>
      </c>
      <c r="BG39" s="170">
        <v>0</v>
      </c>
      <c r="BH39" s="170">
        <v>0</v>
      </c>
      <c r="BI39" s="170">
        <v>0</v>
      </c>
      <c r="BJ39" s="172">
        <v>0</v>
      </c>
    </row>
    <row r="40" spans="1:62" x14ac:dyDescent="0.15">
      <c r="A40" s="173">
        <v>40</v>
      </c>
      <c r="B40" s="208">
        <v>1.9</v>
      </c>
      <c r="C40" s="209">
        <v>2.2999999999999998</v>
      </c>
      <c r="D40" s="209">
        <v>2.5</v>
      </c>
      <c r="E40" s="209">
        <v>2.8</v>
      </c>
      <c r="F40" s="209">
        <v>3</v>
      </c>
      <c r="G40" s="209">
        <v>3.2</v>
      </c>
      <c r="H40" s="209">
        <v>3.3</v>
      </c>
      <c r="I40" s="209">
        <v>3.5</v>
      </c>
      <c r="J40" s="209">
        <v>3.6</v>
      </c>
      <c r="K40" s="209">
        <v>3.7</v>
      </c>
      <c r="L40" s="210">
        <v>3.7</v>
      </c>
      <c r="M40" s="208">
        <v>3.7</v>
      </c>
      <c r="N40" s="209">
        <v>3.7</v>
      </c>
      <c r="O40" s="209">
        <v>3.7</v>
      </c>
      <c r="P40" s="209">
        <v>3.7</v>
      </c>
      <c r="Q40" s="209">
        <v>3.6</v>
      </c>
      <c r="R40" s="209">
        <v>3.6</v>
      </c>
      <c r="S40" s="209">
        <v>3.5</v>
      </c>
      <c r="T40" s="209">
        <v>3.3</v>
      </c>
      <c r="U40" s="209">
        <v>3.2</v>
      </c>
      <c r="V40" s="210">
        <v>3</v>
      </c>
      <c r="W40" s="208">
        <v>2.9</v>
      </c>
      <c r="X40" s="209">
        <v>2.7</v>
      </c>
      <c r="Y40" s="209">
        <v>2.4</v>
      </c>
      <c r="Z40" s="209">
        <v>2.2000000000000002</v>
      </c>
      <c r="AA40" s="209">
        <v>2</v>
      </c>
      <c r="AB40" s="209">
        <v>1.7</v>
      </c>
      <c r="AC40" s="209">
        <v>1.4</v>
      </c>
      <c r="AD40" s="209">
        <v>1.1000000000000001</v>
      </c>
      <c r="AE40" s="209">
        <v>0.8</v>
      </c>
      <c r="AF40" s="210">
        <v>0.5</v>
      </c>
      <c r="AG40" s="208">
        <v>0.2</v>
      </c>
      <c r="AH40" s="175">
        <v>0</v>
      </c>
      <c r="AI40" s="175">
        <v>0</v>
      </c>
      <c r="AJ40" s="175">
        <v>0</v>
      </c>
      <c r="AK40" s="175">
        <v>0</v>
      </c>
      <c r="AL40" s="175">
        <v>0</v>
      </c>
      <c r="AM40" s="175">
        <v>0</v>
      </c>
      <c r="AN40" s="175">
        <v>0</v>
      </c>
      <c r="AO40" s="175">
        <v>0</v>
      </c>
      <c r="AP40" s="176">
        <v>0</v>
      </c>
      <c r="AQ40" s="174">
        <v>0</v>
      </c>
      <c r="AR40" s="175">
        <v>0</v>
      </c>
      <c r="AS40" s="175">
        <v>0</v>
      </c>
      <c r="AT40" s="175">
        <v>0</v>
      </c>
      <c r="AU40" s="175">
        <v>0</v>
      </c>
      <c r="AV40" s="175">
        <v>0</v>
      </c>
      <c r="AW40" s="175">
        <v>0</v>
      </c>
      <c r="AX40" s="175">
        <v>0</v>
      </c>
      <c r="AY40" s="175">
        <v>0</v>
      </c>
      <c r="AZ40" s="176">
        <v>0</v>
      </c>
      <c r="BA40" s="174">
        <v>0</v>
      </c>
      <c r="BB40" s="175">
        <v>0</v>
      </c>
      <c r="BC40" s="175">
        <v>0</v>
      </c>
      <c r="BD40" s="175">
        <v>0</v>
      </c>
      <c r="BE40" s="175">
        <v>0</v>
      </c>
      <c r="BF40" s="175">
        <v>0</v>
      </c>
      <c r="BG40" s="175">
        <v>0</v>
      </c>
      <c r="BH40" s="175">
        <v>0</v>
      </c>
      <c r="BI40" s="175">
        <v>0</v>
      </c>
      <c r="BJ40" s="177">
        <v>0</v>
      </c>
    </row>
    <row r="41" spans="1:62" x14ac:dyDescent="0.15">
      <c r="A41" s="178">
        <v>41</v>
      </c>
      <c r="B41" s="183">
        <v>2</v>
      </c>
      <c r="C41" s="181">
        <v>2.2999999999999998</v>
      </c>
      <c r="D41" s="181">
        <v>2.5</v>
      </c>
      <c r="E41" s="181">
        <v>2.8</v>
      </c>
      <c r="F41" s="181">
        <v>3</v>
      </c>
      <c r="G41" s="181">
        <v>3.2</v>
      </c>
      <c r="H41" s="181">
        <v>3.4</v>
      </c>
      <c r="I41" s="181">
        <v>3.5</v>
      </c>
      <c r="J41" s="181">
        <v>3.6</v>
      </c>
      <c r="K41" s="181">
        <v>3.7</v>
      </c>
      <c r="L41" s="182">
        <v>3.7</v>
      </c>
      <c r="M41" s="183">
        <v>3.8</v>
      </c>
      <c r="N41" s="181">
        <v>3.8</v>
      </c>
      <c r="O41" s="181">
        <v>3.8</v>
      </c>
      <c r="P41" s="181">
        <v>3.7</v>
      </c>
      <c r="Q41" s="181">
        <v>3.7</v>
      </c>
      <c r="R41" s="181">
        <v>3.6</v>
      </c>
      <c r="S41" s="181">
        <v>3.5</v>
      </c>
      <c r="T41" s="181">
        <v>3.4</v>
      </c>
      <c r="U41" s="181">
        <v>3.2</v>
      </c>
      <c r="V41" s="182">
        <v>3.1</v>
      </c>
      <c r="W41" s="183">
        <v>2.9</v>
      </c>
      <c r="X41" s="181">
        <v>2.7</v>
      </c>
      <c r="Y41" s="181">
        <v>2.5</v>
      </c>
      <c r="Z41" s="181">
        <v>2.2000000000000002</v>
      </c>
      <c r="AA41" s="181">
        <v>2</v>
      </c>
      <c r="AB41" s="181">
        <v>1.7</v>
      </c>
      <c r="AC41" s="181">
        <v>1.5</v>
      </c>
      <c r="AD41" s="181">
        <v>1.2</v>
      </c>
      <c r="AE41" s="181">
        <v>0.9</v>
      </c>
      <c r="AF41" s="182">
        <v>0.5</v>
      </c>
      <c r="AG41" s="183">
        <v>0.2</v>
      </c>
      <c r="AH41" s="180">
        <v>0</v>
      </c>
      <c r="AI41" s="180">
        <v>0</v>
      </c>
      <c r="AJ41" s="180">
        <v>0</v>
      </c>
      <c r="AK41" s="180">
        <v>0</v>
      </c>
      <c r="AL41" s="180">
        <v>0</v>
      </c>
      <c r="AM41" s="180">
        <v>0</v>
      </c>
      <c r="AN41" s="180">
        <v>0</v>
      </c>
      <c r="AO41" s="180">
        <v>0</v>
      </c>
      <c r="AP41" s="184">
        <v>0</v>
      </c>
      <c r="AQ41" s="179">
        <v>0</v>
      </c>
      <c r="AR41" s="180">
        <v>0</v>
      </c>
      <c r="AS41" s="180">
        <v>0</v>
      </c>
      <c r="AT41" s="180">
        <v>0</v>
      </c>
      <c r="AU41" s="180">
        <v>0</v>
      </c>
      <c r="AV41" s="180">
        <v>0</v>
      </c>
      <c r="AW41" s="180">
        <v>0</v>
      </c>
      <c r="AX41" s="180">
        <v>0</v>
      </c>
      <c r="AY41" s="180">
        <v>0</v>
      </c>
      <c r="AZ41" s="184">
        <v>0</v>
      </c>
      <c r="BA41" s="179">
        <v>0</v>
      </c>
      <c r="BB41" s="180">
        <v>0</v>
      </c>
      <c r="BC41" s="180">
        <v>0</v>
      </c>
      <c r="BD41" s="180">
        <v>0</v>
      </c>
      <c r="BE41" s="180">
        <v>0</v>
      </c>
      <c r="BF41" s="180">
        <v>0</v>
      </c>
      <c r="BG41" s="180">
        <v>0</v>
      </c>
      <c r="BH41" s="180">
        <v>0</v>
      </c>
      <c r="BI41" s="180">
        <v>0</v>
      </c>
      <c r="BJ41" s="185">
        <v>0</v>
      </c>
    </row>
    <row r="42" spans="1:62" x14ac:dyDescent="0.15">
      <c r="A42" s="178">
        <v>42</v>
      </c>
      <c r="B42" s="183">
        <v>2</v>
      </c>
      <c r="C42" s="181">
        <v>2.2999999999999998</v>
      </c>
      <c r="D42" s="181">
        <v>2.6</v>
      </c>
      <c r="E42" s="181">
        <v>2.8</v>
      </c>
      <c r="F42" s="181">
        <v>3</v>
      </c>
      <c r="G42" s="181">
        <v>3.2</v>
      </c>
      <c r="H42" s="181">
        <v>3.4</v>
      </c>
      <c r="I42" s="181">
        <v>3.5</v>
      </c>
      <c r="J42" s="181">
        <v>3.6</v>
      </c>
      <c r="K42" s="181">
        <v>3.7</v>
      </c>
      <c r="L42" s="182">
        <v>3.8</v>
      </c>
      <c r="M42" s="183">
        <v>3.8</v>
      </c>
      <c r="N42" s="181">
        <v>3.8</v>
      </c>
      <c r="O42" s="181">
        <v>3.8</v>
      </c>
      <c r="P42" s="181">
        <v>3.7</v>
      </c>
      <c r="Q42" s="181">
        <v>3.7</v>
      </c>
      <c r="R42" s="181">
        <v>3.6</v>
      </c>
      <c r="S42" s="181">
        <v>3.5</v>
      </c>
      <c r="T42" s="181">
        <v>3.4</v>
      </c>
      <c r="U42" s="181">
        <v>3.3</v>
      </c>
      <c r="V42" s="182">
        <v>3.1</v>
      </c>
      <c r="W42" s="183">
        <v>2.9</v>
      </c>
      <c r="X42" s="181">
        <v>2.7</v>
      </c>
      <c r="Y42" s="181">
        <v>2.5</v>
      </c>
      <c r="Z42" s="181">
        <v>2.2999999999999998</v>
      </c>
      <c r="AA42" s="181">
        <v>2</v>
      </c>
      <c r="AB42" s="181">
        <v>1.8</v>
      </c>
      <c r="AC42" s="181">
        <v>1.5</v>
      </c>
      <c r="AD42" s="181">
        <v>1.2</v>
      </c>
      <c r="AE42" s="181">
        <v>0.9</v>
      </c>
      <c r="AF42" s="182">
        <v>0.6</v>
      </c>
      <c r="AG42" s="183">
        <v>0.2</v>
      </c>
      <c r="AH42" s="180">
        <v>0</v>
      </c>
      <c r="AI42" s="180">
        <v>0</v>
      </c>
      <c r="AJ42" s="180">
        <v>0</v>
      </c>
      <c r="AK42" s="180">
        <v>0</v>
      </c>
      <c r="AL42" s="180">
        <v>0</v>
      </c>
      <c r="AM42" s="180">
        <v>0</v>
      </c>
      <c r="AN42" s="180">
        <v>0</v>
      </c>
      <c r="AO42" s="180">
        <v>0</v>
      </c>
      <c r="AP42" s="184">
        <v>0</v>
      </c>
      <c r="AQ42" s="179">
        <v>0</v>
      </c>
      <c r="AR42" s="180">
        <v>0</v>
      </c>
      <c r="AS42" s="180">
        <v>0</v>
      </c>
      <c r="AT42" s="180">
        <v>0</v>
      </c>
      <c r="AU42" s="180">
        <v>0</v>
      </c>
      <c r="AV42" s="180">
        <v>0</v>
      </c>
      <c r="AW42" s="180">
        <v>0</v>
      </c>
      <c r="AX42" s="180">
        <v>0</v>
      </c>
      <c r="AY42" s="180">
        <v>0</v>
      </c>
      <c r="AZ42" s="184">
        <v>0</v>
      </c>
      <c r="BA42" s="179">
        <v>0</v>
      </c>
      <c r="BB42" s="180">
        <v>0</v>
      </c>
      <c r="BC42" s="180">
        <v>0</v>
      </c>
      <c r="BD42" s="180">
        <v>0</v>
      </c>
      <c r="BE42" s="180">
        <v>0</v>
      </c>
      <c r="BF42" s="180">
        <v>0</v>
      </c>
      <c r="BG42" s="180">
        <v>0</v>
      </c>
      <c r="BH42" s="180">
        <v>0</v>
      </c>
      <c r="BI42" s="180">
        <v>0</v>
      </c>
      <c r="BJ42" s="185">
        <v>0</v>
      </c>
    </row>
    <row r="43" spans="1:62" x14ac:dyDescent="0.15">
      <c r="A43" s="178">
        <v>43</v>
      </c>
      <c r="B43" s="183">
        <v>2</v>
      </c>
      <c r="C43" s="181">
        <v>2.2999999999999998</v>
      </c>
      <c r="D43" s="181">
        <v>2.6</v>
      </c>
      <c r="E43" s="181">
        <v>2.8</v>
      </c>
      <c r="F43" s="181">
        <v>3</v>
      </c>
      <c r="G43" s="181">
        <v>3.2</v>
      </c>
      <c r="H43" s="181">
        <v>3.4</v>
      </c>
      <c r="I43" s="181">
        <v>3.5</v>
      </c>
      <c r="J43" s="181">
        <v>3.6</v>
      </c>
      <c r="K43" s="181">
        <v>3.7</v>
      </c>
      <c r="L43" s="182">
        <v>3.8</v>
      </c>
      <c r="M43" s="183">
        <v>3.8</v>
      </c>
      <c r="N43" s="181">
        <v>3.8</v>
      </c>
      <c r="O43" s="181">
        <v>3.8</v>
      </c>
      <c r="P43" s="181">
        <v>3.8</v>
      </c>
      <c r="Q43" s="181">
        <v>3.7</v>
      </c>
      <c r="R43" s="181">
        <v>3.6</v>
      </c>
      <c r="S43" s="181">
        <v>3.5</v>
      </c>
      <c r="T43" s="181">
        <v>3.4</v>
      </c>
      <c r="U43" s="181">
        <v>3.3</v>
      </c>
      <c r="V43" s="182">
        <v>3.1</v>
      </c>
      <c r="W43" s="183">
        <v>2.9</v>
      </c>
      <c r="X43" s="181">
        <v>2.8</v>
      </c>
      <c r="Y43" s="181">
        <v>2.5</v>
      </c>
      <c r="Z43" s="181">
        <v>2.2999999999999998</v>
      </c>
      <c r="AA43" s="181">
        <v>2.1</v>
      </c>
      <c r="AB43" s="181">
        <v>1.8</v>
      </c>
      <c r="AC43" s="181">
        <v>1.5</v>
      </c>
      <c r="AD43" s="181">
        <v>1.2</v>
      </c>
      <c r="AE43" s="181">
        <v>0.9</v>
      </c>
      <c r="AF43" s="182">
        <v>0.6</v>
      </c>
      <c r="AG43" s="183">
        <v>0.3</v>
      </c>
      <c r="AH43" s="180">
        <v>0</v>
      </c>
      <c r="AI43" s="180">
        <v>0</v>
      </c>
      <c r="AJ43" s="180">
        <v>0</v>
      </c>
      <c r="AK43" s="180">
        <v>0</v>
      </c>
      <c r="AL43" s="180">
        <v>0</v>
      </c>
      <c r="AM43" s="180">
        <v>0</v>
      </c>
      <c r="AN43" s="180">
        <v>0</v>
      </c>
      <c r="AO43" s="180">
        <v>0</v>
      </c>
      <c r="AP43" s="184">
        <v>0</v>
      </c>
      <c r="AQ43" s="179">
        <v>0</v>
      </c>
      <c r="AR43" s="180">
        <v>0</v>
      </c>
      <c r="AS43" s="180">
        <v>0</v>
      </c>
      <c r="AT43" s="180">
        <v>0</v>
      </c>
      <c r="AU43" s="180">
        <v>0</v>
      </c>
      <c r="AV43" s="180">
        <v>0</v>
      </c>
      <c r="AW43" s="180">
        <v>0</v>
      </c>
      <c r="AX43" s="180">
        <v>0</v>
      </c>
      <c r="AY43" s="180">
        <v>0</v>
      </c>
      <c r="AZ43" s="184">
        <v>0</v>
      </c>
      <c r="BA43" s="179">
        <v>0</v>
      </c>
      <c r="BB43" s="180">
        <v>0</v>
      </c>
      <c r="BC43" s="180">
        <v>0</v>
      </c>
      <c r="BD43" s="180">
        <v>0</v>
      </c>
      <c r="BE43" s="180">
        <v>0</v>
      </c>
      <c r="BF43" s="180">
        <v>0</v>
      </c>
      <c r="BG43" s="180">
        <v>0</v>
      </c>
      <c r="BH43" s="180">
        <v>0</v>
      </c>
      <c r="BI43" s="180">
        <v>0</v>
      </c>
      <c r="BJ43" s="185">
        <v>0</v>
      </c>
    </row>
    <row r="44" spans="1:62" x14ac:dyDescent="0.15">
      <c r="A44" s="186">
        <v>44</v>
      </c>
      <c r="B44" s="187">
        <v>2</v>
      </c>
      <c r="C44" s="188">
        <v>2.2999999999999998</v>
      </c>
      <c r="D44" s="188">
        <v>2.6</v>
      </c>
      <c r="E44" s="188">
        <v>2.8</v>
      </c>
      <c r="F44" s="188">
        <v>3</v>
      </c>
      <c r="G44" s="188">
        <v>3.2</v>
      </c>
      <c r="H44" s="188">
        <v>3.4</v>
      </c>
      <c r="I44" s="188">
        <v>3.5</v>
      </c>
      <c r="J44" s="188">
        <v>3.6</v>
      </c>
      <c r="K44" s="188">
        <v>3.7</v>
      </c>
      <c r="L44" s="189">
        <v>3.8</v>
      </c>
      <c r="M44" s="187">
        <v>3.8</v>
      </c>
      <c r="N44" s="188">
        <v>3.8</v>
      </c>
      <c r="O44" s="188">
        <v>3.8</v>
      </c>
      <c r="P44" s="188">
        <v>3.8</v>
      </c>
      <c r="Q44" s="188">
        <v>3.7</v>
      </c>
      <c r="R44" s="188">
        <v>3.7</v>
      </c>
      <c r="S44" s="188">
        <v>3.6</v>
      </c>
      <c r="T44" s="188">
        <v>3.4</v>
      </c>
      <c r="U44" s="188">
        <v>3.3</v>
      </c>
      <c r="V44" s="189">
        <v>3.2</v>
      </c>
      <c r="W44" s="187">
        <v>3</v>
      </c>
      <c r="X44" s="188">
        <v>2.8</v>
      </c>
      <c r="Y44" s="188">
        <v>2.6</v>
      </c>
      <c r="Z44" s="188">
        <v>2.2999999999999998</v>
      </c>
      <c r="AA44" s="188">
        <v>2.1</v>
      </c>
      <c r="AB44" s="188">
        <v>1.8</v>
      </c>
      <c r="AC44" s="188">
        <v>1.6</v>
      </c>
      <c r="AD44" s="188">
        <v>1.3</v>
      </c>
      <c r="AE44" s="188">
        <v>1</v>
      </c>
      <c r="AF44" s="189">
        <v>0.6</v>
      </c>
      <c r="AG44" s="187">
        <v>0.3</v>
      </c>
      <c r="AH44" s="188">
        <v>0.01</v>
      </c>
      <c r="AI44" s="191">
        <v>0</v>
      </c>
      <c r="AJ44" s="191">
        <v>0</v>
      </c>
      <c r="AK44" s="191">
        <v>0</v>
      </c>
      <c r="AL44" s="191">
        <v>0</v>
      </c>
      <c r="AM44" s="191">
        <v>0</v>
      </c>
      <c r="AN44" s="191">
        <v>0</v>
      </c>
      <c r="AO44" s="191">
        <v>0</v>
      </c>
      <c r="AP44" s="192">
        <v>0</v>
      </c>
      <c r="AQ44" s="190">
        <v>0</v>
      </c>
      <c r="AR44" s="191">
        <v>0</v>
      </c>
      <c r="AS44" s="191">
        <v>0</v>
      </c>
      <c r="AT44" s="191">
        <v>0</v>
      </c>
      <c r="AU44" s="191">
        <v>0</v>
      </c>
      <c r="AV44" s="191">
        <v>0</v>
      </c>
      <c r="AW44" s="191">
        <v>0</v>
      </c>
      <c r="AX44" s="191">
        <v>0</v>
      </c>
      <c r="AY44" s="191">
        <v>0</v>
      </c>
      <c r="AZ44" s="192">
        <v>0</v>
      </c>
      <c r="BA44" s="190">
        <v>0</v>
      </c>
      <c r="BB44" s="191">
        <v>0</v>
      </c>
      <c r="BC44" s="191">
        <v>0</v>
      </c>
      <c r="BD44" s="191">
        <v>0</v>
      </c>
      <c r="BE44" s="191">
        <v>0</v>
      </c>
      <c r="BF44" s="191">
        <v>0</v>
      </c>
      <c r="BG44" s="191">
        <v>0</v>
      </c>
      <c r="BH44" s="191">
        <v>0</v>
      </c>
      <c r="BI44" s="191">
        <v>0</v>
      </c>
      <c r="BJ44" s="193">
        <v>0</v>
      </c>
    </row>
    <row r="45" spans="1:62" x14ac:dyDescent="0.15">
      <c r="A45" s="194">
        <v>45</v>
      </c>
      <c r="B45" s="195">
        <v>2</v>
      </c>
      <c r="C45" s="196">
        <v>2.2999999999999998</v>
      </c>
      <c r="D45" s="196">
        <v>2.6</v>
      </c>
      <c r="E45" s="196">
        <v>2.8</v>
      </c>
      <c r="F45" s="196">
        <v>3.1</v>
      </c>
      <c r="G45" s="196">
        <v>3.2</v>
      </c>
      <c r="H45" s="196">
        <v>3.4</v>
      </c>
      <c r="I45" s="196">
        <v>3.6</v>
      </c>
      <c r="J45" s="196">
        <v>3.7</v>
      </c>
      <c r="K45" s="196">
        <v>3.7</v>
      </c>
      <c r="L45" s="197">
        <v>3.8</v>
      </c>
      <c r="M45" s="195">
        <v>3.8</v>
      </c>
      <c r="N45" s="196">
        <v>3.9</v>
      </c>
      <c r="O45" s="196">
        <v>3.8</v>
      </c>
      <c r="P45" s="196">
        <v>3.8</v>
      </c>
      <c r="Q45" s="196">
        <v>3.8</v>
      </c>
      <c r="R45" s="196">
        <v>3.7</v>
      </c>
      <c r="S45" s="196">
        <v>3.6</v>
      </c>
      <c r="T45" s="196">
        <v>3.5</v>
      </c>
      <c r="U45" s="196">
        <v>3.3</v>
      </c>
      <c r="V45" s="197">
        <v>3.2</v>
      </c>
      <c r="W45" s="195">
        <v>3</v>
      </c>
      <c r="X45" s="196">
        <v>2.8</v>
      </c>
      <c r="Y45" s="196">
        <v>2.6</v>
      </c>
      <c r="Z45" s="196">
        <v>2.4</v>
      </c>
      <c r="AA45" s="196">
        <v>2.1</v>
      </c>
      <c r="AB45" s="196">
        <v>1.9</v>
      </c>
      <c r="AC45" s="196">
        <v>1.6</v>
      </c>
      <c r="AD45" s="196">
        <v>1.3</v>
      </c>
      <c r="AE45" s="196">
        <v>1</v>
      </c>
      <c r="AF45" s="197">
        <v>0.7</v>
      </c>
      <c r="AG45" s="195">
        <v>0.3</v>
      </c>
      <c r="AH45" s="196">
        <v>0.02</v>
      </c>
      <c r="AI45" s="198">
        <v>0</v>
      </c>
      <c r="AJ45" s="198">
        <v>0</v>
      </c>
      <c r="AK45" s="198">
        <v>0</v>
      </c>
      <c r="AL45" s="198">
        <v>0</v>
      </c>
      <c r="AM45" s="198">
        <v>0</v>
      </c>
      <c r="AN45" s="198">
        <v>0</v>
      </c>
      <c r="AO45" s="198">
        <v>0</v>
      </c>
      <c r="AP45" s="199">
        <v>0</v>
      </c>
      <c r="AQ45" s="200">
        <v>0</v>
      </c>
      <c r="AR45" s="198">
        <v>0</v>
      </c>
      <c r="AS45" s="198">
        <v>0</v>
      </c>
      <c r="AT45" s="198">
        <v>0</v>
      </c>
      <c r="AU45" s="198">
        <v>0</v>
      </c>
      <c r="AV45" s="198">
        <v>0</v>
      </c>
      <c r="AW45" s="198">
        <v>0</v>
      </c>
      <c r="AX45" s="198">
        <v>0</v>
      </c>
      <c r="AY45" s="198">
        <v>0</v>
      </c>
      <c r="AZ45" s="199">
        <v>0</v>
      </c>
      <c r="BA45" s="200">
        <v>0</v>
      </c>
      <c r="BB45" s="198">
        <v>0</v>
      </c>
      <c r="BC45" s="198">
        <v>0</v>
      </c>
      <c r="BD45" s="198">
        <v>0</v>
      </c>
      <c r="BE45" s="198">
        <v>0</v>
      </c>
      <c r="BF45" s="198">
        <v>0</v>
      </c>
      <c r="BG45" s="198">
        <v>0</v>
      </c>
      <c r="BH45" s="198">
        <v>0</v>
      </c>
      <c r="BI45" s="198">
        <v>0</v>
      </c>
      <c r="BJ45" s="201">
        <v>0</v>
      </c>
    </row>
    <row r="46" spans="1:62" x14ac:dyDescent="0.15">
      <c r="A46" s="163">
        <v>46</v>
      </c>
      <c r="B46" s="202">
        <v>2</v>
      </c>
      <c r="C46" s="203">
        <v>2.2999999999999998</v>
      </c>
      <c r="D46" s="203">
        <v>2.6</v>
      </c>
      <c r="E46" s="203">
        <v>2.8</v>
      </c>
      <c r="F46" s="203">
        <v>3.1</v>
      </c>
      <c r="G46" s="203">
        <v>3.3</v>
      </c>
      <c r="H46" s="203">
        <v>3.4</v>
      </c>
      <c r="I46" s="203">
        <v>3.6</v>
      </c>
      <c r="J46" s="203">
        <v>3.7</v>
      </c>
      <c r="K46" s="203">
        <v>3.8</v>
      </c>
      <c r="L46" s="204">
        <v>3.8</v>
      </c>
      <c r="M46" s="202">
        <v>3.9</v>
      </c>
      <c r="N46" s="203">
        <v>3.9</v>
      </c>
      <c r="O46" s="203">
        <v>3.9</v>
      </c>
      <c r="P46" s="203">
        <v>3.8</v>
      </c>
      <c r="Q46" s="203">
        <v>3.8</v>
      </c>
      <c r="R46" s="203">
        <v>3.7</v>
      </c>
      <c r="S46" s="203">
        <v>3.6</v>
      </c>
      <c r="T46" s="203">
        <v>3.5</v>
      </c>
      <c r="U46" s="203">
        <v>3.4</v>
      </c>
      <c r="V46" s="204">
        <v>3.2</v>
      </c>
      <c r="W46" s="202">
        <v>3</v>
      </c>
      <c r="X46" s="203">
        <v>2.8</v>
      </c>
      <c r="Y46" s="203">
        <v>2.6</v>
      </c>
      <c r="Z46" s="203">
        <v>2.4</v>
      </c>
      <c r="AA46" s="203">
        <v>2.2000000000000002</v>
      </c>
      <c r="AB46" s="203">
        <v>1.9</v>
      </c>
      <c r="AC46" s="203">
        <v>1.6</v>
      </c>
      <c r="AD46" s="203">
        <v>1.3</v>
      </c>
      <c r="AE46" s="203">
        <v>1</v>
      </c>
      <c r="AF46" s="204">
        <v>0.7</v>
      </c>
      <c r="AG46" s="202">
        <v>0.4</v>
      </c>
      <c r="AH46" s="203">
        <v>0.05</v>
      </c>
      <c r="AI46" s="165">
        <v>0</v>
      </c>
      <c r="AJ46" s="165">
        <v>0</v>
      </c>
      <c r="AK46" s="165">
        <v>0</v>
      </c>
      <c r="AL46" s="165">
        <v>0</v>
      </c>
      <c r="AM46" s="165">
        <v>0</v>
      </c>
      <c r="AN46" s="165">
        <v>0</v>
      </c>
      <c r="AO46" s="165">
        <v>0</v>
      </c>
      <c r="AP46" s="166">
        <v>0</v>
      </c>
      <c r="AQ46" s="164">
        <v>0</v>
      </c>
      <c r="AR46" s="165">
        <v>0</v>
      </c>
      <c r="AS46" s="165">
        <v>0</v>
      </c>
      <c r="AT46" s="165">
        <v>0</v>
      </c>
      <c r="AU46" s="165">
        <v>0</v>
      </c>
      <c r="AV46" s="165">
        <v>0</v>
      </c>
      <c r="AW46" s="165">
        <v>0</v>
      </c>
      <c r="AX46" s="165">
        <v>0</v>
      </c>
      <c r="AY46" s="165">
        <v>0</v>
      </c>
      <c r="AZ46" s="166">
        <v>0</v>
      </c>
      <c r="BA46" s="164">
        <v>0</v>
      </c>
      <c r="BB46" s="165">
        <v>0</v>
      </c>
      <c r="BC46" s="165">
        <v>0</v>
      </c>
      <c r="BD46" s="165">
        <v>0</v>
      </c>
      <c r="BE46" s="165">
        <v>0</v>
      </c>
      <c r="BF46" s="165">
        <v>0</v>
      </c>
      <c r="BG46" s="165">
        <v>0</v>
      </c>
      <c r="BH46" s="165">
        <v>0</v>
      </c>
      <c r="BI46" s="165">
        <v>0</v>
      </c>
      <c r="BJ46" s="167">
        <v>0</v>
      </c>
    </row>
    <row r="47" spans="1:62" x14ac:dyDescent="0.15">
      <c r="A47" s="163">
        <v>47</v>
      </c>
      <c r="B47" s="202">
        <v>2</v>
      </c>
      <c r="C47" s="203">
        <v>2.2999999999999998</v>
      </c>
      <c r="D47" s="203">
        <v>2.6</v>
      </c>
      <c r="E47" s="203">
        <v>2.8</v>
      </c>
      <c r="F47" s="203">
        <v>3.1</v>
      </c>
      <c r="G47" s="203">
        <v>3.3</v>
      </c>
      <c r="H47" s="203">
        <v>3.4</v>
      </c>
      <c r="I47" s="203">
        <v>3.6</v>
      </c>
      <c r="J47" s="203">
        <v>3.7</v>
      </c>
      <c r="K47" s="203">
        <v>3.8</v>
      </c>
      <c r="L47" s="204">
        <v>3.8</v>
      </c>
      <c r="M47" s="202">
        <v>3.9</v>
      </c>
      <c r="N47" s="203">
        <v>3.9</v>
      </c>
      <c r="O47" s="203">
        <v>3.9</v>
      </c>
      <c r="P47" s="203">
        <v>3.9</v>
      </c>
      <c r="Q47" s="203">
        <v>3.8</v>
      </c>
      <c r="R47" s="203">
        <v>3.7</v>
      </c>
      <c r="S47" s="203">
        <v>3.6</v>
      </c>
      <c r="T47" s="203">
        <v>3.5</v>
      </c>
      <c r="U47" s="203">
        <v>3.4</v>
      </c>
      <c r="V47" s="204">
        <v>3.2</v>
      </c>
      <c r="W47" s="202">
        <v>3.1</v>
      </c>
      <c r="X47" s="203">
        <v>2.9</v>
      </c>
      <c r="Y47" s="203">
        <v>2.6</v>
      </c>
      <c r="Z47" s="203">
        <v>2.4</v>
      </c>
      <c r="AA47" s="203">
        <v>2.2000000000000002</v>
      </c>
      <c r="AB47" s="203">
        <v>1.9</v>
      </c>
      <c r="AC47" s="203">
        <v>1.6</v>
      </c>
      <c r="AD47" s="203">
        <v>1.3</v>
      </c>
      <c r="AE47" s="203">
        <v>1</v>
      </c>
      <c r="AF47" s="204">
        <v>0.7</v>
      </c>
      <c r="AG47" s="202">
        <v>0.4</v>
      </c>
      <c r="AH47" s="203">
        <v>0.08</v>
      </c>
      <c r="AI47" s="165">
        <v>0</v>
      </c>
      <c r="AJ47" s="165">
        <v>0</v>
      </c>
      <c r="AK47" s="165">
        <v>0</v>
      </c>
      <c r="AL47" s="165">
        <v>0</v>
      </c>
      <c r="AM47" s="165">
        <v>0</v>
      </c>
      <c r="AN47" s="165">
        <v>0</v>
      </c>
      <c r="AO47" s="165">
        <v>0</v>
      </c>
      <c r="AP47" s="166">
        <v>0</v>
      </c>
      <c r="AQ47" s="164">
        <v>0</v>
      </c>
      <c r="AR47" s="165">
        <v>0</v>
      </c>
      <c r="AS47" s="165">
        <v>0</v>
      </c>
      <c r="AT47" s="165">
        <v>0</v>
      </c>
      <c r="AU47" s="165">
        <v>0</v>
      </c>
      <c r="AV47" s="165">
        <v>0</v>
      </c>
      <c r="AW47" s="165">
        <v>0</v>
      </c>
      <c r="AX47" s="165">
        <v>0</v>
      </c>
      <c r="AY47" s="165">
        <v>0</v>
      </c>
      <c r="AZ47" s="166">
        <v>0</v>
      </c>
      <c r="BA47" s="164">
        <v>0</v>
      </c>
      <c r="BB47" s="165">
        <v>0</v>
      </c>
      <c r="BC47" s="165">
        <v>0</v>
      </c>
      <c r="BD47" s="165">
        <v>0</v>
      </c>
      <c r="BE47" s="165">
        <v>0</v>
      </c>
      <c r="BF47" s="165">
        <v>0</v>
      </c>
      <c r="BG47" s="165">
        <v>0</v>
      </c>
      <c r="BH47" s="165">
        <v>0</v>
      </c>
      <c r="BI47" s="165">
        <v>0</v>
      </c>
      <c r="BJ47" s="167">
        <v>0</v>
      </c>
    </row>
    <row r="48" spans="1:62" x14ac:dyDescent="0.15">
      <c r="A48" s="163">
        <v>48</v>
      </c>
      <c r="B48" s="202">
        <v>2</v>
      </c>
      <c r="C48" s="203">
        <v>2.2999999999999998</v>
      </c>
      <c r="D48" s="203">
        <v>2.6</v>
      </c>
      <c r="E48" s="203">
        <v>2.9</v>
      </c>
      <c r="F48" s="203">
        <v>3.1</v>
      </c>
      <c r="G48" s="203">
        <v>3.3</v>
      </c>
      <c r="H48" s="203">
        <v>3.4</v>
      </c>
      <c r="I48" s="203">
        <v>3.6</v>
      </c>
      <c r="J48" s="203">
        <v>3.7</v>
      </c>
      <c r="K48" s="203">
        <v>3.8</v>
      </c>
      <c r="L48" s="204">
        <v>3.9</v>
      </c>
      <c r="M48" s="202">
        <v>3.9</v>
      </c>
      <c r="N48" s="203">
        <v>3.9</v>
      </c>
      <c r="O48" s="203">
        <v>3.9</v>
      </c>
      <c r="P48" s="203">
        <v>3.9</v>
      </c>
      <c r="Q48" s="203">
        <v>3.8</v>
      </c>
      <c r="R48" s="203">
        <v>3.7</v>
      </c>
      <c r="S48" s="203">
        <v>3.7</v>
      </c>
      <c r="T48" s="203">
        <v>3.5</v>
      </c>
      <c r="U48" s="203">
        <v>3.4</v>
      </c>
      <c r="V48" s="204">
        <v>3.2</v>
      </c>
      <c r="W48" s="202">
        <v>3.1</v>
      </c>
      <c r="X48" s="203">
        <v>2.9</v>
      </c>
      <c r="Y48" s="203">
        <v>2.7</v>
      </c>
      <c r="Z48" s="203">
        <v>2.4</v>
      </c>
      <c r="AA48" s="203">
        <v>2.2000000000000002</v>
      </c>
      <c r="AB48" s="203">
        <v>1.9</v>
      </c>
      <c r="AC48" s="203">
        <v>1.7</v>
      </c>
      <c r="AD48" s="203">
        <v>1.4</v>
      </c>
      <c r="AE48" s="203">
        <v>1.1000000000000001</v>
      </c>
      <c r="AF48" s="204">
        <v>0.7</v>
      </c>
      <c r="AG48" s="202">
        <v>0.4</v>
      </c>
      <c r="AH48" s="203">
        <v>0.1</v>
      </c>
      <c r="AI48" s="165">
        <v>0</v>
      </c>
      <c r="AJ48" s="165">
        <v>0</v>
      </c>
      <c r="AK48" s="165">
        <v>0</v>
      </c>
      <c r="AL48" s="165">
        <v>0</v>
      </c>
      <c r="AM48" s="165">
        <v>0</v>
      </c>
      <c r="AN48" s="165">
        <v>0</v>
      </c>
      <c r="AO48" s="165">
        <v>0</v>
      </c>
      <c r="AP48" s="166">
        <v>0</v>
      </c>
      <c r="AQ48" s="164">
        <v>0</v>
      </c>
      <c r="AR48" s="165">
        <v>0</v>
      </c>
      <c r="AS48" s="165">
        <v>0</v>
      </c>
      <c r="AT48" s="165">
        <v>0</v>
      </c>
      <c r="AU48" s="165">
        <v>0</v>
      </c>
      <c r="AV48" s="165">
        <v>0</v>
      </c>
      <c r="AW48" s="165">
        <v>0</v>
      </c>
      <c r="AX48" s="165">
        <v>0</v>
      </c>
      <c r="AY48" s="165">
        <v>0</v>
      </c>
      <c r="AZ48" s="166">
        <v>0</v>
      </c>
      <c r="BA48" s="164">
        <v>0</v>
      </c>
      <c r="BB48" s="165">
        <v>0</v>
      </c>
      <c r="BC48" s="165">
        <v>0</v>
      </c>
      <c r="BD48" s="165">
        <v>0</v>
      </c>
      <c r="BE48" s="165">
        <v>0</v>
      </c>
      <c r="BF48" s="165">
        <v>0</v>
      </c>
      <c r="BG48" s="165">
        <v>0</v>
      </c>
      <c r="BH48" s="165">
        <v>0</v>
      </c>
      <c r="BI48" s="165">
        <v>0</v>
      </c>
      <c r="BJ48" s="167">
        <v>0</v>
      </c>
    </row>
    <row r="49" spans="1:62" x14ac:dyDescent="0.15">
      <c r="A49" s="168">
        <v>49</v>
      </c>
      <c r="B49" s="205">
        <v>2</v>
      </c>
      <c r="C49" s="206">
        <v>2.2999999999999998</v>
      </c>
      <c r="D49" s="206">
        <v>2.6</v>
      </c>
      <c r="E49" s="206">
        <v>2.9</v>
      </c>
      <c r="F49" s="206">
        <v>3.1</v>
      </c>
      <c r="G49" s="206">
        <v>3.3</v>
      </c>
      <c r="H49" s="206">
        <v>3.5</v>
      </c>
      <c r="I49" s="206">
        <v>3.6</v>
      </c>
      <c r="J49" s="206">
        <v>3.7</v>
      </c>
      <c r="K49" s="206">
        <v>3.8</v>
      </c>
      <c r="L49" s="207">
        <v>3.9</v>
      </c>
      <c r="M49" s="205">
        <v>3.9</v>
      </c>
      <c r="N49" s="206">
        <v>3.9</v>
      </c>
      <c r="O49" s="206">
        <v>3.9</v>
      </c>
      <c r="P49" s="206">
        <v>3.9</v>
      </c>
      <c r="Q49" s="206">
        <v>3.8</v>
      </c>
      <c r="R49" s="206">
        <v>3.8</v>
      </c>
      <c r="S49" s="206">
        <v>3.7</v>
      </c>
      <c r="T49" s="206">
        <v>3.6</v>
      </c>
      <c r="U49" s="206">
        <v>3.4</v>
      </c>
      <c r="V49" s="207">
        <v>3.3</v>
      </c>
      <c r="W49" s="205">
        <v>3.1</v>
      </c>
      <c r="X49" s="206">
        <v>2.9</v>
      </c>
      <c r="Y49" s="206">
        <v>2.7</v>
      </c>
      <c r="Z49" s="206">
        <v>2.5</v>
      </c>
      <c r="AA49" s="206">
        <v>2.2000000000000002</v>
      </c>
      <c r="AB49" s="206">
        <v>2</v>
      </c>
      <c r="AC49" s="206">
        <v>1.7</v>
      </c>
      <c r="AD49" s="206">
        <v>1.4</v>
      </c>
      <c r="AE49" s="206">
        <v>1.1000000000000001</v>
      </c>
      <c r="AF49" s="207">
        <v>0.8</v>
      </c>
      <c r="AG49" s="205">
        <v>0.4</v>
      </c>
      <c r="AH49" s="206">
        <v>0.1</v>
      </c>
      <c r="AI49" s="170">
        <v>0</v>
      </c>
      <c r="AJ49" s="170">
        <v>0</v>
      </c>
      <c r="AK49" s="170">
        <v>0</v>
      </c>
      <c r="AL49" s="170">
        <v>0</v>
      </c>
      <c r="AM49" s="170">
        <v>0</v>
      </c>
      <c r="AN49" s="170">
        <v>0</v>
      </c>
      <c r="AO49" s="170">
        <v>0</v>
      </c>
      <c r="AP49" s="171">
        <v>0</v>
      </c>
      <c r="AQ49" s="169">
        <v>0</v>
      </c>
      <c r="AR49" s="170">
        <v>0</v>
      </c>
      <c r="AS49" s="170">
        <v>0</v>
      </c>
      <c r="AT49" s="170">
        <v>0</v>
      </c>
      <c r="AU49" s="170">
        <v>0</v>
      </c>
      <c r="AV49" s="170">
        <v>0</v>
      </c>
      <c r="AW49" s="170">
        <v>0</v>
      </c>
      <c r="AX49" s="170">
        <v>0</v>
      </c>
      <c r="AY49" s="170">
        <v>0</v>
      </c>
      <c r="AZ49" s="171">
        <v>0</v>
      </c>
      <c r="BA49" s="169">
        <v>0</v>
      </c>
      <c r="BB49" s="170">
        <v>0</v>
      </c>
      <c r="BC49" s="170">
        <v>0</v>
      </c>
      <c r="BD49" s="170">
        <v>0</v>
      </c>
      <c r="BE49" s="170">
        <v>0</v>
      </c>
      <c r="BF49" s="170">
        <v>0</v>
      </c>
      <c r="BG49" s="170">
        <v>0</v>
      </c>
      <c r="BH49" s="170">
        <v>0</v>
      </c>
      <c r="BI49" s="170">
        <v>0</v>
      </c>
      <c r="BJ49" s="172">
        <v>0</v>
      </c>
    </row>
    <row r="50" spans="1:62" x14ac:dyDescent="0.15">
      <c r="A50" s="173">
        <v>50</v>
      </c>
      <c r="B50" s="208">
        <v>2</v>
      </c>
      <c r="C50" s="209">
        <v>2.2999999999999998</v>
      </c>
      <c r="D50" s="209">
        <v>2.6</v>
      </c>
      <c r="E50" s="209">
        <v>2.9</v>
      </c>
      <c r="F50" s="209">
        <v>3.1</v>
      </c>
      <c r="G50" s="209">
        <v>3.3</v>
      </c>
      <c r="H50" s="209">
        <v>3.5</v>
      </c>
      <c r="I50" s="209">
        <v>3.6</v>
      </c>
      <c r="J50" s="209">
        <v>3.7</v>
      </c>
      <c r="K50" s="209">
        <v>3.8</v>
      </c>
      <c r="L50" s="210">
        <v>3.9</v>
      </c>
      <c r="M50" s="208">
        <v>3.9</v>
      </c>
      <c r="N50" s="209">
        <v>3.9</v>
      </c>
      <c r="O50" s="209">
        <v>3.9</v>
      </c>
      <c r="P50" s="209">
        <v>3.9</v>
      </c>
      <c r="Q50" s="209">
        <v>3.9</v>
      </c>
      <c r="R50" s="209">
        <v>3.8</v>
      </c>
      <c r="S50" s="209">
        <v>3.7</v>
      </c>
      <c r="T50" s="209">
        <v>3.6</v>
      </c>
      <c r="U50" s="209">
        <v>3.4</v>
      </c>
      <c r="V50" s="210">
        <v>3.3</v>
      </c>
      <c r="W50" s="208">
        <v>3.1</v>
      </c>
      <c r="X50" s="209">
        <v>2.9</v>
      </c>
      <c r="Y50" s="209">
        <v>2.7</v>
      </c>
      <c r="Z50" s="209">
        <v>2.5</v>
      </c>
      <c r="AA50" s="209">
        <v>2.2000000000000002</v>
      </c>
      <c r="AB50" s="209">
        <v>2</v>
      </c>
      <c r="AC50" s="209">
        <v>1.7</v>
      </c>
      <c r="AD50" s="209">
        <v>1.4</v>
      </c>
      <c r="AE50" s="209">
        <v>1.1000000000000001</v>
      </c>
      <c r="AF50" s="210">
        <v>0.8</v>
      </c>
      <c r="AG50" s="208">
        <v>0.4</v>
      </c>
      <c r="AH50" s="209">
        <v>0.1</v>
      </c>
      <c r="AI50" s="175">
        <v>0</v>
      </c>
      <c r="AJ50" s="175">
        <v>0</v>
      </c>
      <c r="AK50" s="175">
        <v>0</v>
      </c>
      <c r="AL50" s="175">
        <v>0</v>
      </c>
      <c r="AM50" s="175">
        <v>0</v>
      </c>
      <c r="AN50" s="175">
        <v>0</v>
      </c>
      <c r="AO50" s="175">
        <v>0</v>
      </c>
      <c r="AP50" s="176">
        <v>0</v>
      </c>
      <c r="AQ50" s="174">
        <v>0</v>
      </c>
      <c r="AR50" s="175">
        <v>0</v>
      </c>
      <c r="AS50" s="175">
        <v>0</v>
      </c>
      <c r="AT50" s="175">
        <v>0</v>
      </c>
      <c r="AU50" s="175">
        <v>0</v>
      </c>
      <c r="AV50" s="175">
        <v>0</v>
      </c>
      <c r="AW50" s="175">
        <v>0</v>
      </c>
      <c r="AX50" s="175">
        <v>0</v>
      </c>
      <c r="AY50" s="175">
        <v>0</v>
      </c>
      <c r="AZ50" s="176">
        <v>0</v>
      </c>
      <c r="BA50" s="174">
        <v>0</v>
      </c>
      <c r="BB50" s="175">
        <v>0</v>
      </c>
      <c r="BC50" s="175">
        <v>0</v>
      </c>
      <c r="BD50" s="175">
        <v>0</v>
      </c>
      <c r="BE50" s="175">
        <v>0</v>
      </c>
      <c r="BF50" s="175">
        <v>0</v>
      </c>
      <c r="BG50" s="175">
        <v>0</v>
      </c>
      <c r="BH50" s="175">
        <v>0</v>
      </c>
      <c r="BI50" s="175">
        <v>0</v>
      </c>
      <c r="BJ50" s="177">
        <v>0</v>
      </c>
    </row>
    <row r="51" spans="1:62" x14ac:dyDescent="0.15">
      <c r="A51" s="178">
        <v>51</v>
      </c>
      <c r="B51" s="183">
        <v>2</v>
      </c>
      <c r="C51" s="181">
        <v>2.2999999999999998</v>
      </c>
      <c r="D51" s="181">
        <v>2.6</v>
      </c>
      <c r="E51" s="181">
        <v>2.9</v>
      </c>
      <c r="F51" s="181">
        <v>3.1</v>
      </c>
      <c r="G51" s="181">
        <v>3.3</v>
      </c>
      <c r="H51" s="181">
        <v>3.5</v>
      </c>
      <c r="I51" s="181">
        <v>3.6</v>
      </c>
      <c r="J51" s="181">
        <v>3.7</v>
      </c>
      <c r="K51" s="181">
        <v>3.8</v>
      </c>
      <c r="L51" s="182">
        <v>3.9</v>
      </c>
      <c r="M51" s="183">
        <v>3.9</v>
      </c>
      <c r="N51" s="181">
        <v>3.9</v>
      </c>
      <c r="O51" s="181">
        <v>3.9</v>
      </c>
      <c r="P51" s="181">
        <v>3.9</v>
      </c>
      <c r="Q51" s="181">
        <v>3.9</v>
      </c>
      <c r="R51" s="181">
        <v>3.8</v>
      </c>
      <c r="S51" s="181">
        <v>3.7</v>
      </c>
      <c r="T51" s="181">
        <v>3.6</v>
      </c>
      <c r="U51" s="181">
        <v>3.5</v>
      </c>
      <c r="V51" s="182">
        <v>3.3</v>
      </c>
      <c r="W51" s="183">
        <v>3.1</v>
      </c>
      <c r="X51" s="181">
        <v>2.9</v>
      </c>
      <c r="Y51" s="181">
        <v>2.7</v>
      </c>
      <c r="Z51" s="181">
        <v>2.5</v>
      </c>
      <c r="AA51" s="181">
        <v>2.2999999999999998</v>
      </c>
      <c r="AB51" s="181">
        <v>2</v>
      </c>
      <c r="AC51" s="181">
        <v>1.7</v>
      </c>
      <c r="AD51" s="181">
        <v>1.4</v>
      </c>
      <c r="AE51" s="181">
        <v>1.1000000000000001</v>
      </c>
      <c r="AF51" s="182">
        <v>0.8</v>
      </c>
      <c r="AG51" s="183">
        <v>0.5</v>
      </c>
      <c r="AH51" s="181">
        <v>0.1</v>
      </c>
      <c r="AI51" s="180">
        <v>0</v>
      </c>
      <c r="AJ51" s="180">
        <v>0</v>
      </c>
      <c r="AK51" s="180">
        <v>0</v>
      </c>
      <c r="AL51" s="180">
        <v>0</v>
      </c>
      <c r="AM51" s="180">
        <v>0</v>
      </c>
      <c r="AN51" s="180">
        <v>0</v>
      </c>
      <c r="AO51" s="180">
        <v>0</v>
      </c>
      <c r="AP51" s="184">
        <v>0</v>
      </c>
      <c r="AQ51" s="179">
        <v>0</v>
      </c>
      <c r="AR51" s="180">
        <v>0</v>
      </c>
      <c r="AS51" s="180">
        <v>0</v>
      </c>
      <c r="AT51" s="180">
        <v>0</v>
      </c>
      <c r="AU51" s="180">
        <v>0</v>
      </c>
      <c r="AV51" s="180">
        <v>0</v>
      </c>
      <c r="AW51" s="180">
        <v>0</v>
      </c>
      <c r="AX51" s="180">
        <v>0</v>
      </c>
      <c r="AY51" s="180">
        <v>0</v>
      </c>
      <c r="AZ51" s="184">
        <v>0</v>
      </c>
      <c r="BA51" s="179">
        <v>0</v>
      </c>
      <c r="BB51" s="180">
        <v>0</v>
      </c>
      <c r="BC51" s="180">
        <v>0</v>
      </c>
      <c r="BD51" s="180">
        <v>0</v>
      </c>
      <c r="BE51" s="180">
        <v>0</v>
      </c>
      <c r="BF51" s="180">
        <v>0</v>
      </c>
      <c r="BG51" s="180">
        <v>0</v>
      </c>
      <c r="BH51" s="180">
        <v>0</v>
      </c>
      <c r="BI51" s="180">
        <v>0</v>
      </c>
      <c r="BJ51" s="185">
        <v>0</v>
      </c>
    </row>
    <row r="52" spans="1:62" x14ac:dyDescent="0.15">
      <c r="A52" s="178">
        <v>52</v>
      </c>
      <c r="B52" s="183">
        <v>2</v>
      </c>
      <c r="C52" s="181">
        <v>2.2999999999999998</v>
      </c>
      <c r="D52" s="181">
        <v>2.6</v>
      </c>
      <c r="E52" s="181">
        <v>2.9</v>
      </c>
      <c r="F52" s="181">
        <v>3.1</v>
      </c>
      <c r="G52" s="181">
        <v>3.3</v>
      </c>
      <c r="H52" s="181">
        <v>3.5</v>
      </c>
      <c r="I52" s="181">
        <v>3.6</v>
      </c>
      <c r="J52" s="181">
        <v>3.7</v>
      </c>
      <c r="K52" s="181">
        <v>3.8</v>
      </c>
      <c r="L52" s="182">
        <v>3.9</v>
      </c>
      <c r="M52" s="183">
        <v>3.9</v>
      </c>
      <c r="N52" s="181">
        <v>4</v>
      </c>
      <c r="O52" s="181">
        <v>4</v>
      </c>
      <c r="P52" s="181">
        <v>3.9</v>
      </c>
      <c r="Q52" s="181">
        <v>3.9</v>
      </c>
      <c r="R52" s="181">
        <v>3.8</v>
      </c>
      <c r="S52" s="181">
        <v>3.7</v>
      </c>
      <c r="T52" s="181">
        <v>3.6</v>
      </c>
      <c r="U52" s="181">
        <v>3.5</v>
      </c>
      <c r="V52" s="182">
        <v>3.3</v>
      </c>
      <c r="W52" s="183">
        <v>3.1</v>
      </c>
      <c r="X52" s="181">
        <v>3</v>
      </c>
      <c r="Y52" s="181">
        <v>2.7</v>
      </c>
      <c r="Z52" s="181">
        <v>2.5</v>
      </c>
      <c r="AA52" s="181">
        <v>2.2999999999999998</v>
      </c>
      <c r="AB52" s="181">
        <v>2</v>
      </c>
      <c r="AC52" s="181">
        <v>1.7</v>
      </c>
      <c r="AD52" s="181">
        <v>1.4</v>
      </c>
      <c r="AE52" s="181">
        <v>1.1000000000000001</v>
      </c>
      <c r="AF52" s="182">
        <v>0.8</v>
      </c>
      <c r="AG52" s="183">
        <v>0.5</v>
      </c>
      <c r="AH52" s="181">
        <v>0.1</v>
      </c>
      <c r="AI52" s="180">
        <v>0</v>
      </c>
      <c r="AJ52" s="180">
        <v>0</v>
      </c>
      <c r="AK52" s="180">
        <v>0</v>
      </c>
      <c r="AL52" s="180">
        <v>0</v>
      </c>
      <c r="AM52" s="180">
        <v>0</v>
      </c>
      <c r="AN52" s="180">
        <v>0</v>
      </c>
      <c r="AO52" s="180">
        <v>0</v>
      </c>
      <c r="AP52" s="184">
        <v>0</v>
      </c>
      <c r="AQ52" s="179">
        <v>0</v>
      </c>
      <c r="AR52" s="180">
        <v>0</v>
      </c>
      <c r="AS52" s="180">
        <v>0</v>
      </c>
      <c r="AT52" s="180">
        <v>0</v>
      </c>
      <c r="AU52" s="180">
        <v>0</v>
      </c>
      <c r="AV52" s="180">
        <v>0</v>
      </c>
      <c r="AW52" s="180">
        <v>0</v>
      </c>
      <c r="AX52" s="180">
        <v>0</v>
      </c>
      <c r="AY52" s="180">
        <v>0</v>
      </c>
      <c r="AZ52" s="184">
        <v>0</v>
      </c>
      <c r="BA52" s="179">
        <v>0</v>
      </c>
      <c r="BB52" s="180">
        <v>0</v>
      </c>
      <c r="BC52" s="180">
        <v>0</v>
      </c>
      <c r="BD52" s="180">
        <v>0</v>
      </c>
      <c r="BE52" s="180">
        <v>0</v>
      </c>
      <c r="BF52" s="180">
        <v>0</v>
      </c>
      <c r="BG52" s="180">
        <v>0</v>
      </c>
      <c r="BH52" s="180">
        <v>0</v>
      </c>
      <c r="BI52" s="180">
        <v>0</v>
      </c>
      <c r="BJ52" s="185">
        <v>0</v>
      </c>
    </row>
    <row r="53" spans="1:62" x14ac:dyDescent="0.15">
      <c r="A53" s="178">
        <v>53</v>
      </c>
      <c r="B53" s="183">
        <v>2</v>
      </c>
      <c r="C53" s="181">
        <v>2.2999999999999998</v>
      </c>
      <c r="D53" s="181">
        <v>2.6</v>
      </c>
      <c r="E53" s="181">
        <v>2.9</v>
      </c>
      <c r="F53" s="181">
        <v>3.1</v>
      </c>
      <c r="G53" s="181">
        <v>3.3</v>
      </c>
      <c r="H53" s="181">
        <v>3.5</v>
      </c>
      <c r="I53" s="181">
        <v>3.6</v>
      </c>
      <c r="J53" s="181">
        <v>3.7</v>
      </c>
      <c r="K53" s="181">
        <v>3.8</v>
      </c>
      <c r="L53" s="182">
        <v>3.9</v>
      </c>
      <c r="M53" s="183">
        <v>3.9</v>
      </c>
      <c r="N53" s="181">
        <v>4</v>
      </c>
      <c r="O53" s="181">
        <v>4</v>
      </c>
      <c r="P53" s="181">
        <v>3.9</v>
      </c>
      <c r="Q53" s="181">
        <v>3.9</v>
      </c>
      <c r="R53" s="181">
        <v>3.8</v>
      </c>
      <c r="S53" s="181">
        <v>3.7</v>
      </c>
      <c r="T53" s="181">
        <v>3.6</v>
      </c>
      <c r="U53" s="181">
        <v>3.5</v>
      </c>
      <c r="V53" s="182">
        <v>3.3</v>
      </c>
      <c r="W53" s="183">
        <v>3.2</v>
      </c>
      <c r="X53" s="181">
        <v>3</v>
      </c>
      <c r="Y53" s="181">
        <v>2.8</v>
      </c>
      <c r="Z53" s="181">
        <v>2.5</v>
      </c>
      <c r="AA53" s="181">
        <v>2.2999999999999998</v>
      </c>
      <c r="AB53" s="181">
        <v>2</v>
      </c>
      <c r="AC53" s="181">
        <v>1.8</v>
      </c>
      <c r="AD53" s="181">
        <v>1.5</v>
      </c>
      <c r="AE53" s="181">
        <v>1.2</v>
      </c>
      <c r="AF53" s="182">
        <v>0.8</v>
      </c>
      <c r="AG53" s="183">
        <v>0.5</v>
      </c>
      <c r="AH53" s="181">
        <v>0.1</v>
      </c>
      <c r="AI53" s="180">
        <v>0</v>
      </c>
      <c r="AJ53" s="180">
        <v>0</v>
      </c>
      <c r="AK53" s="180">
        <v>0</v>
      </c>
      <c r="AL53" s="180">
        <v>0</v>
      </c>
      <c r="AM53" s="180">
        <v>0</v>
      </c>
      <c r="AN53" s="180">
        <v>0</v>
      </c>
      <c r="AO53" s="180">
        <v>0</v>
      </c>
      <c r="AP53" s="184">
        <v>0</v>
      </c>
      <c r="AQ53" s="179">
        <v>0</v>
      </c>
      <c r="AR53" s="180">
        <v>0</v>
      </c>
      <c r="AS53" s="180">
        <v>0</v>
      </c>
      <c r="AT53" s="180">
        <v>0</v>
      </c>
      <c r="AU53" s="180">
        <v>0</v>
      </c>
      <c r="AV53" s="180">
        <v>0</v>
      </c>
      <c r="AW53" s="180">
        <v>0</v>
      </c>
      <c r="AX53" s="180">
        <v>0</v>
      </c>
      <c r="AY53" s="180">
        <v>0</v>
      </c>
      <c r="AZ53" s="184">
        <v>0</v>
      </c>
      <c r="BA53" s="179">
        <v>0</v>
      </c>
      <c r="BB53" s="180">
        <v>0</v>
      </c>
      <c r="BC53" s="180">
        <v>0</v>
      </c>
      <c r="BD53" s="180">
        <v>0</v>
      </c>
      <c r="BE53" s="180">
        <v>0</v>
      </c>
      <c r="BF53" s="180">
        <v>0</v>
      </c>
      <c r="BG53" s="180">
        <v>0</v>
      </c>
      <c r="BH53" s="180">
        <v>0</v>
      </c>
      <c r="BI53" s="180">
        <v>0</v>
      </c>
      <c r="BJ53" s="185">
        <v>0</v>
      </c>
    </row>
    <row r="54" spans="1:62" x14ac:dyDescent="0.15">
      <c r="A54" s="186">
        <v>54</v>
      </c>
      <c r="B54" s="187">
        <v>2</v>
      </c>
      <c r="C54" s="188">
        <v>2.2999999999999998</v>
      </c>
      <c r="D54" s="188">
        <v>2.6</v>
      </c>
      <c r="E54" s="188">
        <v>2.9</v>
      </c>
      <c r="F54" s="188">
        <v>3.1</v>
      </c>
      <c r="G54" s="188">
        <v>3.3</v>
      </c>
      <c r="H54" s="188">
        <v>3.5</v>
      </c>
      <c r="I54" s="188">
        <v>3.6</v>
      </c>
      <c r="J54" s="188">
        <v>3.7</v>
      </c>
      <c r="K54" s="188">
        <v>3.8</v>
      </c>
      <c r="L54" s="189">
        <v>3.9</v>
      </c>
      <c r="M54" s="187">
        <v>4</v>
      </c>
      <c r="N54" s="188">
        <v>4</v>
      </c>
      <c r="O54" s="188">
        <v>4</v>
      </c>
      <c r="P54" s="188">
        <v>3.9</v>
      </c>
      <c r="Q54" s="188">
        <v>3.9</v>
      </c>
      <c r="R54" s="188">
        <v>3.8</v>
      </c>
      <c r="S54" s="188">
        <v>3.7</v>
      </c>
      <c r="T54" s="188">
        <v>3.6</v>
      </c>
      <c r="U54" s="188">
        <v>3.5</v>
      </c>
      <c r="V54" s="189">
        <v>3.3</v>
      </c>
      <c r="W54" s="187">
        <v>3.2</v>
      </c>
      <c r="X54" s="188">
        <v>3</v>
      </c>
      <c r="Y54" s="188">
        <v>2.8</v>
      </c>
      <c r="Z54" s="188">
        <v>2.6</v>
      </c>
      <c r="AA54" s="188">
        <v>2.2999999999999998</v>
      </c>
      <c r="AB54" s="188">
        <v>2</v>
      </c>
      <c r="AC54" s="188">
        <v>1.8</v>
      </c>
      <c r="AD54" s="188">
        <v>1.5</v>
      </c>
      <c r="AE54" s="188">
        <v>1.2</v>
      </c>
      <c r="AF54" s="189">
        <v>0.8</v>
      </c>
      <c r="AG54" s="187">
        <v>0.5</v>
      </c>
      <c r="AH54" s="188">
        <v>0.2</v>
      </c>
      <c r="AI54" s="191">
        <v>0</v>
      </c>
      <c r="AJ54" s="191">
        <v>0</v>
      </c>
      <c r="AK54" s="191">
        <v>0</v>
      </c>
      <c r="AL54" s="191">
        <v>0</v>
      </c>
      <c r="AM54" s="191">
        <v>0</v>
      </c>
      <c r="AN54" s="191">
        <v>0</v>
      </c>
      <c r="AO54" s="191">
        <v>0</v>
      </c>
      <c r="AP54" s="192">
        <v>0</v>
      </c>
      <c r="AQ54" s="190">
        <v>0</v>
      </c>
      <c r="AR54" s="191">
        <v>0</v>
      </c>
      <c r="AS54" s="191">
        <v>0</v>
      </c>
      <c r="AT54" s="191">
        <v>0</v>
      </c>
      <c r="AU54" s="191">
        <v>0</v>
      </c>
      <c r="AV54" s="191">
        <v>0</v>
      </c>
      <c r="AW54" s="191">
        <v>0</v>
      </c>
      <c r="AX54" s="191">
        <v>0</v>
      </c>
      <c r="AY54" s="191">
        <v>0</v>
      </c>
      <c r="AZ54" s="192">
        <v>0</v>
      </c>
      <c r="BA54" s="190">
        <v>0</v>
      </c>
      <c r="BB54" s="191">
        <v>0</v>
      </c>
      <c r="BC54" s="191">
        <v>0</v>
      </c>
      <c r="BD54" s="191">
        <v>0</v>
      </c>
      <c r="BE54" s="191">
        <v>0</v>
      </c>
      <c r="BF54" s="191">
        <v>0</v>
      </c>
      <c r="BG54" s="191">
        <v>0</v>
      </c>
      <c r="BH54" s="191">
        <v>0</v>
      </c>
      <c r="BI54" s="191">
        <v>0</v>
      </c>
      <c r="BJ54" s="193">
        <v>0</v>
      </c>
    </row>
    <row r="55" spans="1:62" x14ac:dyDescent="0.15">
      <c r="A55" s="194">
        <v>55</v>
      </c>
      <c r="B55" s="195">
        <v>2</v>
      </c>
      <c r="C55" s="196">
        <v>2.2999999999999998</v>
      </c>
      <c r="D55" s="196">
        <v>2.6</v>
      </c>
      <c r="E55" s="196">
        <v>2.9</v>
      </c>
      <c r="F55" s="196">
        <v>3.1</v>
      </c>
      <c r="G55" s="196">
        <v>3.3</v>
      </c>
      <c r="H55" s="196">
        <v>3.5</v>
      </c>
      <c r="I55" s="196">
        <v>3.6</v>
      </c>
      <c r="J55" s="196">
        <v>3.8</v>
      </c>
      <c r="K55" s="196">
        <v>3.8</v>
      </c>
      <c r="L55" s="197">
        <v>3.9</v>
      </c>
      <c r="M55" s="195">
        <v>4</v>
      </c>
      <c r="N55" s="196">
        <v>4</v>
      </c>
      <c r="O55" s="196">
        <v>4</v>
      </c>
      <c r="P55" s="196">
        <v>4</v>
      </c>
      <c r="Q55" s="196">
        <v>3.9</v>
      </c>
      <c r="R55" s="196">
        <v>3.8</v>
      </c>
      <c r="S55" s="196">
        <v>3.8</v>
      </c>
      <c r="T55" s="196">
        <v>3.6</v>
      </c>
      <c r="U55" s="196">
        <v>3.5</v>
      </c>
      <c r="V55" s="197">
        <v>3.4</v>
      </c>
      <c r="W55" s="195">
        <v>3.2</v>
      </c>
      <c r="X55" s="196">
        <v>3</v>
      </c>
      <c r="Y55" s="196">
        <v>2.8</v>
      </c>
      <c r="Z55" s="196">
        <v>2.6</v>
      </c>
      <c r="AA55" s="196">
        <v>2.2999999999999998</v>
      </c>
      <c r="AB55" s="196">
        <v>2.1</v>
      </c>
      <c r="AC55" s="196">
        <v>1.8</v>
      </c>
      <c r="AD55" s="196">
        <v>1.5</v>
      </c>
      <c r="AE55" s="196">
        <v>1.2</v>
      </c>
      <c r="AF55" s="197">
        <v>0.9</v>
      </c>
      <c r="AG55" s="195">
        <v>0.5</v>
      </c>
      <c r="AH55" s="196">
        <v>0.2</v>
      </c>
      <c r="AI55" s="198">
        <v>0</v>
      </c>
      <c r="AJ55" s="198">
        <v>0</v>
      </c>
      <c r="AK55" s="198">
        <v>0</v>
      </c>
      <c r="AL55" s="198">
        <v>0</v>
      </c>
      <c r="AM55" s="198">
        <v>0</v>
      </c>
      <c r="AN55" s="198">
        <v>0</v>
      </c>
      <c r="AO55" s="198">
        <v>0</v>
      </c>
      <c r="AP55" s="199">
        <v>0</v>
      </c>
      <c r="AQ55" s="200">
        <v>0</v>
      </c>
      <c r="AR55" s="198">
        <v>0</v>
      </c>
      <c r="AS55" s="198">
        <v>0</v>
      </c>
      <c r="AT55" s="198">
        <v>0</v>
      </c>
      <c r="AU55" s="198">
        <v>0</v>
      </c>
      <c r="AV55" s="198">
        <v>0</v>
      </c>
      <c r="AW55" s="198">
        <v>0</v>
      </c>
      <c r="AX55" s="198">
        <v>0</v>
      </c>
      <c r="AY55" s="198">
        <v>0</v>
      </c>
      <c r="AZ55" s="199">
        <v>0</v>
      </c>
      <c r="BA55" s="200">
        <v>0</v>
      </c>
      <c r="BB55" s="198">
        <v>0</v>
      </c>
      <c r="BC55" s="198">
        <v>0</v>
      </c>
      <c r="BD55" s="198">
        <v>0</v>
      </c>
      <c r="BE55" s="198">
        <v>0</v>
      </c>
      <c r="BF55" s="198">
        <v>0</v>
      </c>
      <c r="BG55" s="198">
        <v>0</v>
      </c>
      <c r="BH55" s="198">
        <v>0</v>
      </c>
      <c r="BI55" s="198">
        <v>0</v>
      </c>
      <c r="BJ55" s="201">
        <v>0</v>
      </c>
    </row>
    <row r="56" spans="1:62" x14ac:dyDescent="0.15">
      <c r="A56" s="163">
        <v>56</v>
      </c>
      <c r="B56" s="202">
        <v>2</v>
      </c>
      <c r="C56" s="203">
        <v>2.2999999999999998</v>
      </c>
      <c r="D56" s="203">
        <v>2.6</v>
      </c>
      <c r="E56" s="203">
        <v>2.9</v>
      </c>
      <c r="F56" s="203">
        <v>3.1</v>
      </c>
      <c r="G56" s="203">
        <v>3.3</v>
      </c>
      <c r="H56" s="203">
        <v>3.5</v>
      </c>
      <c r="I56" s="203">
        <v>3.6</v>
      </c>
      <c r="J56" s="203">
        <v>3.8</v>
      </c>
      <c r="K56" s="203">
        <v>3.9</v>
      </c>
      <c r="L56" s="204">
        <v>3.9</v>
      </c>
      <c r="M56" s="202">
        <v>4</v>
      </c>
      <c r="N56" s="203">
        <v>4</v>
      </c>
      <c r="O56" s="203">
        <v>4</v>
      </c>
      <c r="P56" s="203">
        <v>4</v>
      </c>
      <c r="Q56" s="203">
        <v>3.9</v>
      </c>
      <c r="R56" s="203">
        <v>3.9</v>
      </c>
      <c r="S56" s="203">
        <v>3.8</v>
      </c>
      <c r="T56" s="203">
        <v>3.7</v>
      </c>
      <c r="U56" s="203">
        <v>3.5</v>
      </c>
      <c r="V56" s="204">
        <v>3.4</v>
      </c>
      <c r="W56" s="202">
        <v>3.2</v>
      </c>
      <c r="X56" s="203">
        <v>3</v>
      </c>
      <c r="Y56" s="203">
        <v>2.8</v>
      </c>
      <c r="Z56" s="203">
        <v>2.6</v>
      </c>
      <c r="AA56" s="203">
        <v>2.2999999999999998</v>
      </c>
      <c r="AB56" s="203">
        <v>2.1</v>
      </c>
      <c r="AC56" s="203">
        <v>1.8</v>
      </c>
      <c r="AD56" s="203">
        <v>1.5</v>
      </c>
      <c r="AE56" s="203">
        <v>1.2</v>
      </c>
      <c r="AF56" s="204">
        <v>0.9</v>
      </c>
      <c r="AG56" s="202">
        <v>0.5</v>
      </c>
      <c r="AH56" s="203">
        <v>0.2</v>
      </c>
      <c r="AI56" s="165">
        <v>0</v>
      </c>
      <c r="AJ56" s="165">
        <v>0</v>
      </c>
      <c r="AK56" s="165">
        <v>0</v>
      </c>
      <c r="AL56" s="165">
        <v>0</v>
      </c>
      <c r="AM56" s="165">
        <v>0</v>
      </c>
      <c r="AN56" s="165">
        <v>0</v>
      </c>
      <c r="AO56" s="165">
        <v>0</v>
      </c>
      <c r="AP56" s="166">
        <v>0</v>
      </c>
      <c r="AQ56" s="164">
        <v>0</v>
      </c>
      <c r="AR56" s="165">
        <v>0</v>
      </c>
      <c r="AS56" s="165">
        <v>0</v>
      </c>
      <c r="AT56" s="165">
        <v>0</v>
      </c>
      <c r="AU56" s="165">
        <v>0</v>
      </c>
      <c r="AV56" s="165">
        <v>0</v>
      </c>
      <c r="AW56" s="165">
        <v>0</v>
      </c>
      <c r="AX56" s="165">
        <v>0</v>
      </c>
      <c r="AY56" s="165">
        <v>0</v>
      </c>
      <c r="AZ56" s="166">
        <v>0</v>
      </c>
      <c r="BA56" s="164">
        <v>0</v>
      </c>
      <c r="BB56" s="165">
        <v>0</v>
      </c>
      <c r="BC56" s="165">
        <v>0</v>
      </c>
      <c r="BD56" s="165">
        <v>0</v>
      </c>
      <c r="BE56" s="165">
        <v>0</v>
      </c>
      <c r="BF56" s="165">
        <v>0</v>
      </c>
      <c r="BG56" s="165">
        <v>0</v>
      </c>
      <c r="BH56" s="165">
        <v>0</v>
      </c>
      <c r="BI56" s="165">
        <v>0</v>
      </c>
      <c r="BJ56" s="167">
        <v>0</v>
      </c>
    </row>
    <row r="57" spans="1:62" x14ac:dyDescent="0.15">
      <c r="A57" s="163">
        <v>57</v>
      </c>
      <c r="B57" s="202">
        <v>2</v>
      </c>
      <c r="C57" s="203">
        <v>2.2999999999999998</v>
      </c>
      <c r="D57" s="203">
        <v>2.6</v>
      </c>
      <c r="E57" s="203">
        <v>2.9</v>
      </c>
      <c r="F57" s="203">
        <v>3.1</v>
      </c>
      <c r="G57" s="203">
        <v>3.3</v>
      </c>
      <c r="H57" s="203">
        <v>3.5</v>
      </c>
      <c r="I57" s="203">
        <v>3.6</v>
      </c>
      <c r="J57" s="203">
        <v>3.8</v>
      </c>
      <c r="K57" s="203">
        <v>3.9</v>
      </c>
      <c r="L57" s="204">
        <v>3.9</v>
      </c>
      <c r="M57" s="202">
        <v>4</v>
      </c>
      <c r="N57" s="203">
        <v>4</v>
      </c>
      <c r="O57" s="203">
        <v>4</v>
      </c>
      <c r="P57" s="203">
        <v>4</v>
      </c>
      <c r="Q57" s="203">
        <v>3.9</v>
      </c>
      <c r="R57" s="203">
        <v>3.9</v>
      </c>
      <c r="S57" s="203">
        <v>3.8</v>
      </c>
      <c r="T57" s="203">
        <v>3.7</v>
      </c>
      <c r="U57" s="203">
        <v>3.5</v>
      </c>
      <c r="V57" s="204">
        <v>3.4</v>
      </c>
      <c r="W57" s="202">
        <v>3.2</v>
      </c>
      <c r="X57" s="203">
        <v>3</v>
      </c>
      <c r="Y57" s="203">
        <v>2.8</v>
      </c>
      <c r="Z57" s="203">
        <v>2.6</v>
      </c>
      <c r="AA57" s="203">
        <v>2.2999999999999998</v>
      </c>
      <c r="AB57" s="203">
        <v>2.1</v>
      </c>
      <c r="AC57" s="203">
        <v>1.8</v>
      </c>
      <c r="AD57" s="203">
        <v>1.5</v>
      </c>
      <c r="AE57" s="203">
        <v>1.2</v>
      </c>
      <c r="AF57" s="204">
        <v>0.9</v>
      </c>
      <c r="AG57" s="202">
        <v>0.6</v>
      </c>
      <c r="AH57" s="203">
        <v>0.2</v>
      </c>
      <c r="AI57" s="165">
        <v>0</v>
      </c>
      <c r="AJ57" s="165">
        <v>0</v>
      </c>
      <c r="AK57" s="165">
        <v>0</v>
      </c>
      <c r="AL57" s="165">
        <v>0</v>
      </c>
      <c r="AM57" s="165">
        <v>0</v>
      </c>
      <c r="AN57" s="165">
        <v>0</v>
      </c>
      <c r="AO57" s="165">
        <v>0</v>
      </c>
      <c r="AP57" s="166">
        <v>0</v>
      </c>
      <c r="AQ57" s="164">
        <v>0</v>
      </c>
      <c r="AR57" s="165">
        <v>0</v>
      </c>
      <c r="AS57" s="165">
        <v>0</v>
      </c>
      <c r="AT57" s="165">
        <v>0</v>
      </c>
      <c r="AU57" s="165">
        <v>0</v>
      </c>
      <c r="AV57" s="165">
        <v>0</v>
      </c>
      <c r="AW57" s="165">
        <v>0</v>
      </c>
      <c r="AX57" s="165">
        <v>0</v>
      </c>
      <c r="AY57" s="165">
        <v>0</v>
      </c>
      <c r="AZ57" s="166">
        <v>0</v>
      </c>
      <c r="BA57" s="164">
        <v>0</v>
      </c>
      <c r="BB57" s="165">
        <v>0</v>
      </c>
      <c r="BC57" s="165">
        <v>0</v>
      </c>
      <c r="BD57" s="165">
        <v>0</v>
      </c>
      <c r="BE57" s="165">
        <v>0</v>
      </c>
      <c r="BF57" s="165">
        <v>0</v>
      </c>
      <c r="BG57" s="165">
        <v>0</v>
      </c>
      <c r="BH57" s="165">
        <v>0</v>
      </c>
      <c r="BI57" s="165">
        <v>0</v>
      </c>
      <c r="BJ57" s="167">
        <v>0</v>
      </c>
    </row>
    <row r="58" spans="1:62" x14ac:dyDescent="0.15">
      <c r="A58" s="163">
        <v>58</v>
      </c>
      <c r="B58" s="202">
        <v>2</v>
      </c>
      <c r="C58" s="203">
        <v>2.2999999999999998</v>
      </c>
      <c r="D58" s="203">
        <v>2.6</v>
      </c>
      <c r="E58" s="203">
        <v>2.9</v>
      </c>
      <c r="F58" s="203">
        <v>3.1</v>
      </c>
      <c r="G58" s="203">
        <v>3.3</v>
      </c>
      <c r="H58" s="203">
        <v>3.5</v>
      </c>
      <c r="I58" s="203">
        <v>3.6</v>
      </c>
      <c r="J58" s="203">
        <v>3.8</v>
      </c>
      <c r="K58" s="203">
        <v>3.9</v>
      </c>
      <c r="L58" s="204">
        <v>3.9</v>
      </c>
      <c r="M58" s="202">
        <v>4</v>
      </c>
      <c r="N58" s="203">
        <v>4</v>
      </c>
      <c r="O58" s="203">
        <v>4</v>
      </c>
      <c r="P58" s="203">
        <v>4</v>
      </c>
      <c r="Q58" s="203">
        <v>3.9</v>
      </c>
      <c r="R58" s="203">
        <v>3.9</v>
      </c>
      <c r="S58" s="203">
        <v>3.8</v>
      </c>
      <c r="T58" s="203">
        <v>3.7</v>
      </c>
      <c r="U58" s="203">
        <v>3.5</v>
      </c>
      <c r="V58" s="204">
        <v>3.4</v>
      </c>
      <c r="W58" s="202">
        <v>3.2</v>
      </c>
      <c r="X58" s="203">
        <v>3</v>
      </c>
      <c r="Y58" s="203">
        <v>2.8</v>
      </c>
      <c r="Z58" s="203">
        <v>2.6</v>
      </c>
      <c r="AA58" s="203">
        <v>2.4</v>
      </c>
      <c r="AB58" s="203">
        <v>2.1</v>
      </c>
      <c r="AC58" s="203">
        <v>1.8</v>
      </c>
      <c r="AD58" s="203">
        <v>1.5</v>
      </c>
      <c r="AE58" s="203">
        <v>1.2</v>
      </c>
      <c r="AF58" s="204">
        <v>0.9</v>
      </c>
      <c r="AG58" s="202">
        <v>0.6</v>
      </c>
      <c r="AH58" s="203">
        <v>0.2</v>
      </c>
      <c r="AI58" s="165">
        <v>0</v>
      </c>
      <c r="AJ58" s="165">
        <v>0</v>
      </c>
      <c r="AK58" s="165">
        <v>0</v>
      </c>
      <c r="AL58" s="165">
        <v>0</v>
      </c>
      <c r="AM58" s="165">
        <v>0</v>
      </c>
      <c r="AN58" s="165">
        <v>0</v>
      </c>
      <c r="AO58" s="165">
        <v>0</v>
      </c>
      <c r="AP58" s="166">
        <v>0</v>
      </c>
      <c r="AQ58" s="164">
        <v>0</v>
      </c>
      <c r="AR58" s="165">
        <v>0</v>
      </c>
      <c r="AS58" s="165">
        <v>0</v>
      </c>
      <c r="AT58" s="165">
        <v>0</v>
      </c>
      <c r="AU58" s="165">
        <v>0</v>
      </c>
      <c r="AV58" s="165">
        <v>0</v>
      </c>
      <c r="AW58" s="165">
        <v>0</v>
      </c>
      <c r="AX58" s="165">
        <v>0</v>
      </c>
      <c r="AY58" s="165">
        <v>0</v>
      </c>
      <c r="AZ58" s="166">
        <v>0</v>
      </c>
      <c r="BA58" s="164">
        <v>0</v>
      </c>
      <c r="BB58" s="165">
        <v>0</v>
      </c>
      <c r="BC58" s="165">
        <v>0</v>
      </c>
      <c r="BD58" s="165">
        <v>0</v>
      </c>
      <c r="BE58" s="165">
        <v>0</v>
      </c>
      <c r="BF58" s="165">
        <v>0</v>
      </c>
      <c r="BG58" s="165">
        <v>0</v>
      </c>
      <c r="BH58" s="165">
        <v>0</v>
      </c>
      <c r="BI58" s="165">
        <v>0</v>
      </c>
      <c r="BJ58" s="167">
        <v>0</v>
      </c>
    </row>
    <row r="59" spans="1:62" x14ac:dyDescent="0.15">
      <c r="A59" s="168">
        <v>59</v>
      </c>
      <c r="B59" s="205">
        <v>2</v>
      </c>
      <c r="C59" s="206">
        <v>2.2999999999999998</v>
      </c>
      <c r="D59" s="206">
        <v>2.6</v>
      </c>
      <c r="E59" s="206">
        <v>2.9</v>
      </c>
      <c r="F59" s="206">
        <v>3.1</v>
      </c>
      <c r="G59" s="206">
        <v>3.3</v>
      </c>
      <c r="H59" s="206">
        <v>3.5</v>
      </c>
      <c r="I59" s="206">
        <v>3.7</v>
      </c>
      <c r="J59" s="206">
        <v>3.8</v>
      </c>
      <c r="K59" s="206">
        <v>3.9</v>
      </c>
      <c r="L59" s="207">
        <v>3.9</v>
      </c>
      <c r="M59" s="205">
        <v>4</v>
      </c>
      <c r="N59" s="206">
        <v>4</v>
      </c>
      <c r="O59" s="206">
        <v>4</v>
      </c>
      <c r="P59" s="206">
        <v>4</v>
      </c>
      <c r="Q59" s="206">
        <v>3.9</v>
      </c>
      <c r="R59" s="206">
        <v>3.9</v>
      </c>
      <c r="S59" s="206">
        <v>3.8</v>
      </c>
      <c r="T59" s="206">
        <v>3.7</v>
      </c>
      <c r="U59" s="206">
        <v>3.5</v>
      </c>
      <c r="V59" s="207">
        <v>3.4</v>
      </c>
      <c r="W59" s="205">
        <v>3.2</v>
      </c>
      <c r="X59" s="206">
        <v>3</v>
      </c>
      <c r="Y59" s="206">
        <v>2.8</v>
      </c>
      <c r="Z59" s="206">
        <v>2.6</v>
      </c>
      <c r="AA59" s="206">
        <v>2.4</v>
      </c>
      <c r="AB59" s="206">
        <v>2.1</v>
      </c>
      <c r="AC59" s="206">
        <v>1.8</v>
      </c>
      <c r="AD59" s="206">
        <v>1.5</v>
      </c>
      <c r="AE59" s="206">
        <v>1.2</v>
      </c>
      <c r="AF59" s="207">
        <v>0.9</v>
      </c>
      <c r="AG59" s="205">
        <v>0.6</v>
      </c>
      <c r="AH59" s="206">
        <v>0.2</v>
      </c>
      <c r="AI59" s="170">
        <v>0</v>
      </c>
      <c r="AJ59" s="170">
        <v>0</v>
      </c>
      <c r="AK59" s="170">
        <v>0</v>
      </c>
      <c r="AL59" s="170">
        <v>0</v>
      </c>
      <c r="AM59" s="170">
        <v>0</v>
      </c>
      <c r="AN59" s="170">
        <v>0</v>
      </c>
      <c r="AO59" s="170">
        <v>0</v>
      </c>
      <c r="AP59" s="171">
        <v>0</v>
      </c>
      <c r="AQ59" s="169">
        <v>0</v>
      </c>
      <c r="AR59" s="170">
        <v>0</v>
      </c>
      <c r="AS59" s="170">
        <v>0</v>
      </c>
      <c r="AT59" s="170">
        <v>0</v>
      </c>
      <c r="AU59" s="170">
        <v>0</v>
      </c>
      <c r="AV59" s="170">
        <v>0</v>
      </c>
      <c r="AW59" s="170">
        <v>0</v>
      </c>
      <c r="AX59" s="170">
        <v>0</v>
      </c>
      <c r="AY59" s="170">
        <v>0</v>
      </c>
      <c r="AZ59" s="171">
        <v>0</v>
      </c>
      <c r="BA59" s="169">
        <v>0</v>
      </c>
      <c r="BB59" s="170">
        <v>0</v>
      </c>
      <c r="BC59" s="170">
        <v>0</v>
      </c>
      <c r="BD59" s="170">
        <v>0</v>
      </c>
      <c r="BE59" s="170">
        <v>0</v>
      </c>
      <c r="BF59" s="170">
        <v>0</v>
      </c>
      <c r="BG59" s="170">
        <v>0</v>
      </c>
      <c r="BH59" s="170">
        <v>0</v>
      </c>
      <c r="BI59" s="170">
        <v>0</v>
      </c>
      <c r="BJ59" s="172">
        <v>0</v>
      </c>
    </row>
    <row r="60" spans="1:62" x14ac:dyDescent="0.15">
      <c r="A60" s="173">
        <v>60</v>
      </c>
      <c r="B60" s="208">
        <v>2</v>
      </c>
      <c r="C60" s="209">
        <v>2.2999999999999998</v>
      </c>
      <c r="D60" s="209">
        <v>2.6</v>
      </c>
      <c r="E60" s="209">
        <v>2.9</v>
      </c>
      <c r="F60" s="209">
        <v>3.1</v>
      </c>
      <c r="G60" s="209">
        <v>3.3</v>
      </c>
      <c r="H60" s="209">
        <v>3.5</v>
      </c>
      <c r="I60" s="209">
        <v>3.7</v>
      </c>
      <c r="J60" s="209">
        <v>3.8</v>
      </c>
      <c r="K60" s="209">
        <v>3.9</v>
      </c>
      <c r="L60" s="210">
        <v>3.9</v>
      </c>
      <c r="M60" s="208">
        <v>4</v>
      </c>
      <c r="N60" s="209">
        <v>4</v>
      </c>
      <c r="O60" s="209">
        <v>4</v>
      </c>
      <c r="P60" s="209">
        <v>4</v>
      </c>
      <c r="Q60" s="209">
        <v>3.9</v>
      </c>
      <c r="R60" s="209">
        <v>3.9</v>
      </c>
      <c r="S60" s="209">
        <v>3.8</v>
      </c>
      <c r="T60" s="209">
        <v>3.7</v>
      </c>
      <c r="U60" s="209">
        <v>3.6</v>
      </c>
      <c r="V60" s="210">
        <v>3.4</v>
      </c>
      <c r="W60" s="208">
        <v>3.2</v>
      </c>
      <c r="X60" s="209">
        <v>3.1</v>
      </c>
      <c r="Y60" s="209">
        <v>2.8</v>
      </c>
      <c r="Z60" s="209">
        <v>2.6</v>
      </c>
      <c r="AA60" s="209">
        <v>2.4</v>
      </c>
      <c r="AB60" s="209">
        <v>2.1</v>
      </c>
      <c r="AC60" s="209">
        <v>1.8</v>
      </c>
      <c r="AD60" s="209">
        <v>1.6</v>
      </c>
      <c r="AE60" s="209">
        <v>1.2</v>
      </c>
      <c r="AF60" s="210">
        <v>0.9</v>
      </c>
      <c r="AG60" s="208">
        <v>0.6</v>
      </c>
      <c r="AH60" s="209">
        <v>0.2</v>
      </c>
      <c r="AI60" s="175">
        <v>0</v>
      </c>
      <c r="AJ60" s="175">
        <v>0</v>
      </c>
      <c r="AK60" s="175">
        <v>0</v>
      </c>
      <c r="AL60" s="175">
        <v>0</v>
      </c>
      <c r="AM60" s="175">
        <v>0</v>
      </c>
      <c r="AN60" s="175">
        <v>0</v>
      </c>
      <c r="AO60" s="175">
        <v>0</v>
      </c>
      <c r="AP60" s="176">
        <v>0</v>
      </c>
      <c r="AQ60" s="174">
        <v>0</v>
      </c>
      <c r="AR60" s="175">
        <v>0</v>
      </c>
      <c r="AS60" s="175">
        <v>0</v>
      </c>
      <c r="AT60" s="175">
        <v>0</v>
      </c>
      <c r="AU60" s="175">
        <v>0</v>
      </c>
      <c r="AV60" s="175">
        <v>0</v>
      </c>
      <c r="AW60" s="175">
        <v>0</v>
      </c>
      <c r="AX60" s="175">
        <v>0</v>
      </c>
      <c r="AY60" s="175">
        <v>0</v>
      </c>
      <c r="AZ60" s="176">
        <v>0</v>
      </c>
      <c r="BA60" s="174">
        <v>0</v>
      </c>
      <c r="BB60" s="175">
        <v>0</v>
      </c>
      <c r="BC60" s="175">
        <v>0</v>
      </c>
      <c r="BD60" s="175">
        <v>0</v>
      </c>
      <c r="BE60" s="175">
        <v>0</v>
      </c>
      <c r="BF60" s="175">
        <v>0</v>
      </c>
      <c r="BG60" s="175">
        <v>0</v>
      </c>
      <c r="BH60" s="175">
        <v>0</v>
      </c>
      <c r="BI60" s="175">
        <v>0</v>
      </c>
      <c r="BJ60" s="177">
        <v>0</v>
      </c>
    </row>
    <row r="61" spans="1:62" x14ac:dyDescent="0.15">
      <c r="A61" s="178">
        <v>61</v>
      </c>
      <c r="B61" s="183">
        <v>2</v>
      </c>
      <c r="C61" s="181">
        <v>2.2999999999999998</v>
      </c>
      <c r="D61" s="181">
        <v>2.6</v>
      </c>
      <c r="E61" s="181">
        <v>2.9</v>
      </c>
      <c r="F61" s="181">
        <v>3.1</v>
      </c>
      <c r="G61" s="181">
        <v>3.3</v>
      </c>
      <c r="H61" s="181">
        <v>3.5</v>
      </c>
      <c r="I61" s="181">
        <v>3.7</v>
      </c>
      <c r="J61" s="181">
        <v>3.8</v>
      </c>
      <c r="K61" s="181">
        <v>3.9</v>
      </c>
      <c r="L61" s="182">
        <v>3.9</v>
      </c>
      <c r="M61" s="183">
        <v>4</v>
      </c>
      <c r="N61" s="181">
        <v>4</v>
      </c>
      <c r="O61" s="181">
        <v>4</v>
      </c>
      <c r="P61" s="181">
        <v>4</v>
      </c>
      <c r="Q61" s="181">
        <v>4</v>
      </c>
      <c r="R61" s="181">
        <v>3.9</v>
      </c>
      <c r="S61" s="181">
        <v>3.8</v>
      </c>
      <c r="T61" s="181">
        <v>3.7</v>
      </c>
      <c r="U61" s="181">
        <v>3.6</v>
      </c>
      <c r="V61" s="182">
        <v>3.4</v>
      </c>
      <c r="W61" s="183">
        <v>3.2</v>
      </c>
      <c r="X61" s="181">
        <v>3.1</v>
      </c>
      <c r="Y61" s="181">
        <v>2.9</v>
      </c>
      <c r="Z61" s="181">
        <v>2.6</v>
      </c>
      <c r="AA61" s="181">
        <v>2.4</v>
      </c>
      <c r="AB61" s="181">
        <v>2.1</v>
      </c>
      <c r="AC61" s="181">
        <v>1.9</v>
      </c>
      <c r="AD61" s="181">
        <v>1.6</v>
      </c>
      <c r="AE61" s="181">
        <v>1.3</v>
      </c>
      <c r="AF61" s="182">
        <v>0.9</v>
      </c>
      <c r="AG61" s="183">
        <v>0.6</v>
      </c>
      <c r="AH61" s="181">
        <v>0.3</v>
      </c>
      <c r="AI61" s="180">
        <v>0</v>
      </c>
      <c r="AJ61" s="180">
        <v>0</v>
      </c>
      <c r="AK61" s="180">
        <v>0</v>
      </c>
      <c r="AL61" s="180">
        <v>0</v>
      </c>
      <c r="AM61" s="180">
        <v>0</v>
      </c>
      <c r="AN61" s="180">
        <v>0</v>
      </c>
      <c r="AO61" s="180">
        <v>0</v>
      </c>
      <c r="AP61" s="184">
        <v>0</v>
      </c>
      <c r="AQ61" s="179">
        <v>0</v>
      </c>
      <c r="AR61" s="180">
        <v>0</v>
      </c>
      <c r="AS61" s="180">
        <v>0</v>
      </c>
      <c r="AT61" s="180">
        <v>0</v>
      </c>
      <c r="AU61" s="180">
        <v>0</v>
      </c>
      <c r="AV61" s="180">
        <v>0</v>
      </c>
      <c r="AW61" s="180">
        <v>0</v>
      </c>
      <c r="AX61" s="180">
        <v>0</v>
      </c>
      <c r="AY61" s="180">
        <v>0</v>
      </c>
      <c r="AZ61" s="184">
        <v>0</v>
      </c>
      <c r="BA61" s="179">
        <v>0</v>
      </c>
      <c r="BB61" s="180">
        <v>0</v>
      </c>
      <c r="BC61" s="180">
        <v>0</v>
      </c>
      <c r="BD61" s="180">
        <v>0</v>
      </c>
      <c r="BE61" s="180">
        <v>0</v>
      </c>
      <c r="BF61" s="180">
        <v>0</v>
      </c>
      <c r="BG61" s="180">
        <v>0</v>
      </c>
      <c r="BH61" s="180">
        <v>0</v>
      </c>
      <c r="BI61" s="180">
        <v>0</v>
      </c>
      <c r="BJ61" s="185">
        <v>0</v>
      </c>
    </row>
    <row r="62" spans="1:62" x14ac:dyDescent="0.15">
      <c r="A62" s="178">
        <v>62</v>
      </c>
      <c r="B62" s="183">
        <v>2</v>
      </c>
      <c r="C62" s="181">
        <v>2.4</v>
      </c>
      <c r="D62" s="181">
        <v>2.6</v>
      </c>
      <c r="E62" s="181">
        <v>2.9</v>
      </c>
      <c r="F62" s="181">
        <v>3.1</v>
      </c>
      <c r="G62" s="181">
        <v>3.3</v>
      </c>
      <c r="H62" s="181">
        <v>3.5</v>
      </c>
      <c r="I62" s="181">
        <v>3.7</v>
      </c>
      <c r="J62" s="181">
        <v>3.8</v>
      </c>
      <c r="K62" s="181">
        <v>3.9</v>
      </c>
      <c r="L62" s="182">
        <v>4</v>
      </c>
      <c r="M62" s="183">
        <v>4</v>
      </c>
      <c r="N62" s="181">
        <v>4</v>
      </c>
      <c r="O62" s="181">
        <v>4</v>
      </c>
      <c r="P62" s="181">
        <v>4</v>
      </c>
      <c r="Q62" s="181">
        <v>4</v>
      </c>
      <c r="R62" s="181">
        <v>3.9</v>
      </c>
      <c r="S62" s="181">
        <v>3.8</v>
      </c>
      <c r="T62" s="181">
        <v>3.7</v>
      </c>
      <c r="U62" s="181">
        <v>3.6</v>
      </c>
      <c r="V62" s="182">
        <v>3.4</v>
      </c>
      <c r="W62" s="183">
        <v>3.3</v>
      </c>
      <c r="X62" s="181">
        <v>3.1</v>
      </c>
      <c r="Y62" s="181">
        <v>2.9</v>
      </c>
      <c r="Z62" s="181">
        <v>2.6</v>
      </c>
      <c r="AA62" s="181">
        <v>2.4</v>
      </c>
      <c r="AB62" s="181">
        <v>2.1</v>
      </c>
      <c r="AC62" s="181">
        <v>1.9</v>
      </c>
      <c r="AD62" s="181">
        <v>1.6</v>
      </c>
      <c r="AE62" s="181">
        <v>1.3</v>
      </c>
      <c r="AF62" s="182">
        <v>0.9</v>
      </c>
      <c r="AG62" s="183">
        <v>0.6</v>
      </c>
      <c r="AH62" s="181">
        <v>0.3</v>
      </c>
      <c r="AI62" s="180">
        <v>0</v>
      </c>
      <c r="AJ62" s="180">
        <v>0</v>
      </c>
      <c r="AK62" s="180">
        <v>0</v>
      </c>
      <c r="AL62" s="180">
        <v>0</v>
      </c>
      <c r="AM62" s="180">
        <v>0</v>
      </c>
      <c r="AN62" s="180">
        <v>0</v>
      </c>
      <c r="AO62" s="180">
        <v>0</v>
      </c>
      <c r="AP62" s="184">
        <v>0</v>
      </c>
      <c r="AQ62" s="179">
        <v>0</v>
      </c>
      <c r="AR62" s="180">
        <v>0</v>
      </c>
      <c r="AS62" s="180">
        <v>0</v>
      </c>
      <c r="AT62" s="180">
        <v>0</v>
      </c>
      <c r="AU62" s="180">
        <v>0</v>
      </c>
      <c r="AV62" s="180">
        <v>0</v>
      </c>
      <c r="AW62" s="180">
        <v>0</v>
      </c>
      <c r="AX62" s="180">
        <v>0</v>
      </c>
      <c r="AY62" s="180">
        <v>0</v>
      </c>
      <c r="AZ62" s="184">
        <v>0</v>
      </c>
      <c r="BA62" s="179">
        <v>0</v>
      </c>
      <c r="BB62" s="180">
        <v>0</v>
      </c>
      <c r="BC62" s="180">
        <v>0</v>
      </c>
      <c r="BD62" s="180">
        <v>0</v>
      </c>
      <c r="BE62" s="180">
        <v>0</v>
      </c>
      <c r="BF62" s="180">
        <v>0</v>
      </c>
      <c r="BG62" s="180">
        <v>0</v>
      </c>
      <c r="BH62" s="180">
        <v>0</v>
      </c>
      <c r="BI62" s="180">
        <v>0</v>
      </c>
      <c r="BJ62" s="185">
        <v>0</v>
      </c>
    </row>
    <row r="63" spans="1:62" x14ac:dyDescent="0.15">
      <c r="A63" s="178">
        <v>63</v>
      </c>
      <c r="B63" s="183">
        <v>2</v>
      </c>
      <c r="C63" s="181">
        <v>2.4</v>
      </c>
      <c r="D63" s="181">
        <v>2.6</v>
      </c>
      <c r="E63" s="181">
        <v>2.9</v>
      </c>
      <c r="F63" s="181">
        <v>3.1</v>
      </c>
      <c r="G63" s="181">
        <v>3.3</v>
      </c>
      <c r="H63" s="181">
        <v>3.5</v>
      </c>
      <c r="I63" s="181">
        <v>3.7</v>
      </c>
      <c r="J63" s="181">
        <v>3.8</v>
      </c>
      <c r="K63" s="181">
        <v>3.9</v>
      </c>
      <c r="L63" s="182">
        <v>4</v>
      </c>
      <c r="M63" s="183">
        <v>4</v>
      </c>
      <c r="N63" s="181">
        <v>4</v>
      </c>
      <c r="O63" s="181">
        <v>4</v>
      </c>
      <c r="P63" s="181">
        <v>4</v>
      </c>
      <c r="Q63" s="181">
        <v>4</v>
      </c>
      <c r="R63" s="181">
        <v>3.9</v>
      </c>
      <c r="S63" s="181">
        <v>3.8</v>
      </c>
      <c r="T63" s="181">
        <v>3.7</v>
      </c>
      <c r="U63" s="181">
        <v>3.6</v>
      </c>
      <c r="V63" s="182">
        <v>3.4</v>
      </c>
      <c r="W63" s="183">
        <v>3.3</v>
      </c>
      <c r="X63" s="181">
        <v>3.1</v>
      </c>
      <c r="Y63" s="181">
        <v>2.9</v>
      </c>
      <c r="Z63" s="181">
        <v>2.6</v>
      </c>
      <c r="AA63" s="181">
        <v>2.4</v>
      </c>
      <c r="AB63" s="181">
        <v>2.1</v>
      </c>
      <c r="AC63" s="181">
        <v>1.9</v>
      </c>
      <c r="AD63" s="181">
        <v>1.6</v>
      </c>
      <c r="AE63" s="181">
        <v>1.3</v>
      </c>
      <c r="AF63" s="182">
        <v>1</v>
      </c>
      <c r="AG63" s="183">
        <v>0.6</v>
      </c>
      <c r="AH63" s="181">
        <v>0.3</v>
      </c>
      <c r="AI63" s="180">
        <v>0</v>
      </c>
      <c r="AJ63" s="180">
        <v>0</v>
      </c>
      <c r="AK63" s="180">
        <v>0</v>
      </c>
      <c r="AL63" s="180">
        <v>0</v>
      </c>
      <c r="AM63" s="180">
        <v>0</v>
      </c>
      <c r="AN63" s="180">
        <v>0</v>
      </c>
      <c r="AO63" s="180">
        <v>0</v>
      </c>
      <c r="AP63" s="184">
        <v>0</v>
      </c>
      <c r="AQ63" s="179">
        <v>0</v>
      </c>
      <c r="AR63" s="180">
        <v>0</v>
      </c>
      <c r="AS63" s="180">
        <v>0</v>
      </c>
      <c r="AT63" s="180">
        <v>0</v>
      </c>
      <c r="AU63" s="180">
        <v>0</v>
      </c>
      <c r="AV63" s="180">
        <v>0</v>
      </c>
      <c r="AW63" s="180">
        <v>0</v>
      </c>
      <c r="AX63" s="180">
        <v>0</v>
      </c>
      <c r="AY63" s="180">
        <v>0</v>
      </c>
      <c r="AZ63" s="184">
        <v>0</v>
      </c>
      <c r="BA63" s="179">
        <v>0</v>
      </c>
      <c r="BB63" s="180">
        <v>0</v>
      </c>
      <c r="BC63" s="180">
        <v>0</v>
      </c>
      <c r="BD63" s="180">
        <v>0</v>
      </c>
      <c r="BE63" s="180">
        <v>0</v>
      </c>
      <c r="BF63" s="180">
        <v>0</v>
      </c>
      <c r="BG63" s="180">
        <v>0</v>
      </c>
      <c r="BH63" s="180">
        <v>0</v>
      </c>
      <c r="BI63" s="180">
        <v>0</v>
      </c>
      <c r="BJ63" s="185">
        <v>0</v>
      </c>
    </row>
    <row r="64" spans="1:62" x14ac:dyDescent="0.15">
      <c r="A64" s="186">
        <v>64</v>
      </c>
      <c r="B64" s="187">
        <v>2</v>
      </c>
      <c r="C64" s="188">
        <v>2.4</v>
      </c>
      <c r="D64" s="188">
        <v>2.6</v>
      </c>
      <c r="E64" s="188">
        <v>2.9</v>
      </c>
      <c r="F64" s="188">
        <v>3.1</v>
      </c>
      <c r="G64" s="188">
        <v>3.3</v>
      </c>
      <c r="H64" s="188">
        <v>3.5</v>
      </c>
      <c r="I64" s="188">
        <v>3.7</v>
      </c>
      <c r="J64" s="188">
        <v>3.8</v>
      </c>
      <c r="K64" s="188">
        <v>3.9</v>
      </c>
      <c r="L64" s="189">
        <v>4</v>
      </c>
      <c r="M64" s="187">
        <v>4</v>
      </c>
      <c r="N64" s="188">
        <v>4</v>
      </c>
      <c r="O64" s="188">
        <v>4</v>
      </c>
      <c r="P64" s="188">
        <v>4</v>
      </c>
      <c r="Q64" s="188">
        <v>4</v>
      </c>
      <c r="R64" s="188">
        <v>3.9</v>
      </c>
      <c r="S64" s="188">
        <v>3.8</v>
      </c>
      <c r="T64" s="188">
        <v>3.7</v>
      </c>
      <c r="U64" s="188">
        <v>3.6</v>
      </c>
      <c r="V64" s="189">
        <v>3.4</v>
      </c>
      <c r="W64" s="187">
        <v>3.3</v>
      </c>
      <c r="X64" s="188">
        <v>3.1</v>
      </c>
      <c r="Y64" s="188">
        <v>2.9</v>
      </c>
      <c r="Z64" s="188">
        <v>2.7</v>
      </c>
      <c r="AA64" s="188">
        <v>2.4</v>
      </c>
      <c r="AB64" s="188">
        <v>2.2000000000000002</v>
      </c>
      <c r="AC64" s="188">
        <v>1.9</v>
      </c>
      <c r="AD64" s="188">
        <v>1.6</v>
      </c>
      <c r="AE64" s="188">
        <v>1.3</v>
      </c>
      <c r="AF64" s="189">
        <v>1</v>
      </c>
      <c r="AG64" s="187">
        <v>0.6</v>
      </c>
      <c r="AH64" s="188">
        <v>0.3</v>
      </c>
      <c r="AI64" s="191">
        <v>0</v>
      </c>
      <c r="AJ64" s="191">
        <v>0</v>
      </c>
      <c r="AK64" s="191">
        <v>0</v>
      </c>
      <c r="AL64" s="191">
        <v>0</v>
      </c>
      <c r="AM64" s="191">
        <v>0</v>
      </c>
      <c r="AN64" s="191">
        <v>0</v>
      </c>
      <c r="AO64" s="191">
        <v>0</v>
      </c>
      <c r="AP64" s="192">
        <v>0</v>
      </c>
      <c r="AQ64" s="190">
        <v>0</v>
      </c>
      <c r="AR64" s="191">
        <v>0</v>
      </c>
      <c r="AS64" s="191">
        <v>0</v>
      </c>
      <c r="AT64" s="191">
        <v>0</v>
      </c>
      <c r="AU64" s="191">
        <v>0</v>
      </c>
      <c r="AV64" s="191">
        <v>0</v>
      </c>
      <c r="AW64" s="191">
        <v>0</v>
      </c>
      <c r="AX64" s="191">
        <v>0</v>
      </c>
      <c r="AY64" s="191">
        <v>0</v>
      </c>
      <c r="AZ64" s="192">
        <v>0</v>
      </c>
      <c r="BA64" s="190">
        <v>0</v>
      </c>
      <c r="BB64" s="191">
        <v>0</v>
      </c>
      <c r="BC64" s="191">
        <v>0</v>
      </c>
      <c r="BD64" s="191">
        <v>0</v>
      </c>
      <c r="BE64" s="191">
        <v>0</v>
      </c>
      <c r="BF64" s="191">
        <v>0</v>
      </c>
      <c r="BG64" s="191">
        <v>0</v>
      </c>
      <c r="BH64" s="191">
        <v>0</v>
      </c>
      <c r="BI64" s="191">
        <v>0</v>
      </c>
      <c r="BJ64" s="193">
        <v>0</v>
      </c>
    </row>
    <row r="65" spans="1:62" x14ac:dyDescent="0.15">
      <c r="A65" s="194">
        <v>65</v>
      </c>
      <c r="B65" s="195">
        <v>2</v>
      </c>
      <c r="C65" s="196">
        <v>2.4</v>
      </c>
      <c r="D65" s="196">
        <v>2.6</v>
      </c>
      <c r="E65" s="196">
        <v>2.9</v>
      </c>
      <c r="F65" s="196">
        <v>3.1</v>
      </c>
      <c r="G65" s="196">
        <v>3.3</v>
      </c>
      <c r="H65" s="196">
        <v>3.5</v>
      </c>
      <c r="I65" s="196">
        <v>3.7</v>
      </c>
      <c r="J65" s="196">
        <v>3.8</v>
      </c>
      <c r="K65" s="196">
        <v>3.9</v>
      </c>
      <c r="L65" s="197">
        <v>4</v>
      </c>
      <c r="M65" s="195">
        <v>4</v>
      </c>
      <c r="N65" s="196">
        <v>4</v>
      </c>
      <c r="O65" s="196">
        <v>4</v>
      </c>
      <c r="P65" s="196">
        <v>4</v>
      </c>
      <c r="Q65" s="196">
        <v>4</v>
      </c>
      <c r="R65" s="196">
        <v>3.9</v>
      </c>
      <c r="S65" s="196">
        <v>3.8</v>
      </c>
      <c r="T65" s="196">
        <v>3.7</v>
      </c>
      <c r="U65" s="196">
        <v>3.6</v>
      </c>
      <c r="V65" s="197">
        <v>3.4</v>
      </c>
      <c r="W65" s="195">
        <v>3.3</v>
      </c>
      <c r="X65" s="196">
        <v>3.1</v>
      </c>
      <c r="Y65" s="196">
        <v>2.9</v>
      </c>
      <c r="Z65" s="196">
        <v>2.7</v>
      </c>
      <c r="AA65" s="196">
        <v>2.4</v>
      </c>
      <c r="AB65" s="196">
        <v>2.2000000000000002</v>
      </c>
      <c r="AC65" s="196">
        <v>1.9</v>
      </c>
      <c r="AD65" s="196">
        <v>1.6</v>
      </c>
      <c r="AE65" s="196">
        <v>1.3</v>
      </c>
      <c r="AF65" s="197">
        <v>1</v>
      </c>
      <c r="AG65" s="195">
        <v>0.6</v>
      </c>
      <c r="AH65" s="196">
        <v>0.3</v>
      </c>
      <c r="AI65" s="198">
        <v>0</v>
      </c>
      <c r="AJ65" s="198">
        <v>0</v>
      </c>
      <c r="AK65" s="198">
        <v>0</v>
      </c>
      <c r="AL65" s="198">
        <v>0</v>
      </c>
      <c r="AM65" s="198">
        <v>0</v>
      </c>
      <c r="AN65" s="198">
        <v>0</v>
      </c>
      <c r="AO65" s="198">
        <v>0</v>
      </c>
      <c r="AP65" s="199">
        <v>0</v>
      </c>
      <c r="AQ65" s="200">
        <v>0</v>
      </c>
      <c r="AR65" s="198">
        <v>0</v>
      </c>
      <c r="AS65" s="198">
        <v>0</v>
      </c>
      <c r="AT65" s="198">
        <v>0</v>
      </c>
      <c r="AU65" s="198">
        <v>0</v>
      </c>
      <c r="AV65" s="198">
        <v>0</v>
      </c>
      <c r="AW65" s="198">
        <v>0</v>
      </c>
      <c r="AX65" s="198">
        <v>0</v>
      </c>
      <c r="AY65" s="198">
        <v>0</v>
      </c>
      <c r="AZ65" s="199">
        <v>0</v>
      </c>
      <c r="BA65" s="200">
        <v>0</v>
      </c>
      <c r="BB65" s="198">
        <v>0</v>
      </c>
      <c r="BC65" s="198">
        <v>0</v>
      </c>
      <c r="BD65" s="198">
        <v>0</v>
      </c>
      <c r="BE65" s="198">
        <v>0</v>
      </c>
      <c r="BF65" s="198">
        <v>0</v>
      </c>
      <c r="BG65" s="198">
        <v>0</v>
      </c>
      <c r="BH65" s="198">
        <v>0</v>
      </c>
      <c r="BI65" s="198">
        <v>0</v>
      </c>
      <c r="BJ65" s="201">
        <v>0</v>
      </c>
    </row>
    <row r="66" spans="1:62" x14ac:dyDescent="0.15">
      <c r="A66" s="163">
        <v>66</v>
      </c>
      <c r="B66" s="202">
        <v>2</v>
      </c>
      <c r="C66" s="203">
        <v>2.4</v>
      </c>
      <c r="D66" s="203">
        <v>2.6</v>
      </c>
      <c r="E66" s="203">
        <v>2.9</v>
      </c>
      <c r="F66" s="203">
        <v>3.1</v>
      </c>
      <c r="G66" s="203">
        <v>3.3</v>
      </c>
      <c r="H66" s="203">
        <v>3.5</v>
      </c>
      <c r="I66" s="203">
        <v>3.7</v>
      </c>
      <c r="J66" s="203">
        <v>3.8</v>
      </c>
      <c r="K66" s="203">
        <v>3.9</v>
      </c>
      <c r="L66" s="204">
        <v>4</v>
      </c>
      <c r="M66" s="202">
        <v>4</v>
      </c>
      <c r="N66" s="203">
        <v>4</v>
      </c>
      <c r="O66" s="203">
        <v>4</v>
      </c>
      <c r="P66" s="203">
        <v>4</v>
      </c>
      <c r="Q66" s="203">
        <v>4</v>
      </c>
      <c r="R66" s="203">
        <v>3.9</v>
      </c>
      <c r="S66" s="203">
        <v>3.8</v>
      </c>
      <c r="T66" s="203">
        <v>3.7</v>
      </c>
      <c r="U66" s="203">
        <v>3.6</v>
      </c>
      <c r="V66" s="204">
        <v>3.4</v>
      </c>
      <c r="W66" s="202">
        <v>3.3</v>
      </c>
      <c r="X66" s="203">
        <v>3.1</v>
      </c>
      <c r="Y66" s="203">
        <v>2.9</v>
      </c>
      <c r="Z66" s="203">
        <v>2.7</v>
      </c>
      <c r="AA66" s="203">
        <v>2.4</v>
      </c>
      <c r="AB66" s="203">
        <v>2.2000000000000002</v>
      </c>
      <c r="AC66" s="203">
        <v>1.9</v>
      </c>
      <c r="AD66" s="203">
        <v>1.6</v>
      </c>
      <c r="AE66" s="203">
        <v>1.3</v>
      </c>
      <c r="AF66" s="204">
        <v>1</v>
      </c>
      <c r="AG66" s="202">
        <v>0.6</v>
      </c>
      <c r="AH66" s="203">
        <v>0.3</v>
      </c>
      <c r="AI66" s="165">
        <v>0</v>
      </c>
      <c r="AJ66" s="165">
        <v>0</v>
      </c>
      <c r="AK66" s="165">
        <v>0</v>
      </c>
      <c r="AL66" s="165">
        <v>0</v>
      </c>
      <c r="AM66" s="165">
        <v>0</v>
      </c>
      <c r="AN66" s="165">
        <v>0</v>
      </c>
      <c r="AO66" s="165">
        <v>0</v>
      </c>
      <c r="AP66" s="166">
        <v>0</v>
      </c>
      <c r="AQ66" s="164">
        <v>0</v>
      </c>
      <c r="AR66" s="165">
        <v>0</v>
      </c>
      <c r="AS66" s="165">
        <v>0</v>
      </c>
      <c r="AT66" s="165">
        <v>0</v>
      </c>
      <c r="AU66" s="165">
        <v>0</v>
      </c>
      <c r="AV66" s="165">
        <v>0</v>
      </c>
      <c r="AW66" s="165">
        <v>0</v>
      </c>
      <c r="AX66" s="165">
        <v>0</v>
      </c>
      <c r="AY66" s="165">
        <v>0</v>
      </c>
      <c r="AZ66" s="166">
        <v>0</v>
      </c>
      <c r="BA66" s="164">
        <v>0</v>
      </c>
      <c r="BB66" s="165">
        <v>0</v>
      </c>
      <c r="BC66" s="165">
        <v>0</v>
      </c>
      <c r="BD66" s="165">
        <v>0</v>
      </c>
      <c r="BE66" s="165">
        <v>0</v>
      </c>
      <c r="BF66" s="165">
        <v>0</v>
      </c>
      <c r="BG66" s="165">
        <v>0</v>
      </c>
      <c r="BH66" s="165">
        <v>0</v>
      </c>
      <c r="BI66" s="165">
        <v>0</v>
      </c>
      <c r="BJ66" s="167">
        <v>0</v>
      </c>
    </row>
    <row r="67" spans="1:62" x14ac:dyDescent="0.15">
      <c r="A67" s="163">
        <v>67</v>
      </c>
      <c r="B67" s="202">
        <v>2</v>
      </c>
      <c r="C67" s="203">
        <v>2.4</v>
      </c>
      <c r="D67" s="203">
        <v>2.6</v>
      </c>
      <c r="E67" s="203">
        <v>2.9</v>
      </c>
      <c r="F67" s="203">
        <v>3.1</v>
      </c>
      <c r="G67" s="203">
        <v>3.3</v>
      </c>
      <c r="H67" s="203">
        <v>3.5</v>
      </c>
      <c r="I67" s="203">
        <v>3.7</v>
      </c>
      <c r="J67" s="203">
        <v>3.8</v>
      </c>
      <c r="K67" s="203">
        <v>3.9</v>
      </c>
      <c r="L67" s="204">
        <v>4</v>
      </c>
      <c r="M67" s="202">
        <v>4</v>
      </c>
      <c r="N67" s="203">
        <v>4</v>
      </c>
      <c r="O67" s="203">
        <v>4</v>
      </c>
      <c r="P67" s="203">
        <v>4</v>
      </c>
      <c r="Q67" s="203">
        <v>4</v>
      </c>
      <c r="R67" s="203">
        <v>3.9</v>
      </c>
      <c r="S67" s="203">
        <v>3.8</v>
      </c>
      <c r="T67" s="203">
        <v>3.7</v>
      </c>
      <c r="U67" s="203">
        <v>3.6</v>
      </c>
      <c r="V67" s="204">
        <v>3.5</v>
      </c>
      <c r="W67" s="202">
        <v>3.3</v>
      </c>
      <c r="X67" s="203">
        <v>3.1</v>
      </c>
      <c r="Y67" s="203">
        <v>2.9</v>
      </c>
      <c r="Z67" s="203">
        <v>2.7</v>
      </c>
      <c r="AA67" s="203">
        <v>2.4</v>
      </c>
      <c r="AB67" s="203">
        <v>2.2000000000000002</v>
      </c>
      <c r="AC67" s="203">
        <v>1.9</v>
      </c>
      <c r="AD67" s="203">
        <v>1.6</v>
      </c>
      <c r="AE67" s="203">
        <v>1.3</v>
      </c>
      <c r="AF67" s="204">
        <v>1</v>
      </c>
      <c r="AG67" s="202">
        <v>0.6</v>
      </c>
      <c r="AH67" s="203">
        <v>0.3</v>
      </c>
      <c r="AI67" s="165">
        <v>0</v>
      </c>
      <c r="AJ67" s="165">
        <v>0</v>
      </c>
      <c r="AK67" s="165">
        <v>0</v>
      </c>
      <c r="AL67" s="165">
        <v>0</v>
      </c>
      <c r="AM67" s="165">
        <v>0</v>
      </c>
      <c r="AN67" s="165">
        <v>0</v>
      </c>
      <c r="AO67" s="165">
        <v>0</v>
      </c>
      <c r="AP67" s="166">
        <v>0</v>
      </c>
      <c r="AQ67" s="164">
        <v>0</v>
      </c>
      <c r="AR67" s="165">
        <v>0</v>
      </c>
      <c r="AS67" s="165">
        <v>0</v>
      </c>
      <c r="AT67" s="165">
        <v>0</v>
      </c>
      <c r="AU67" s="165">
        <v>0</v>
      </c>
      <c r="AV67" s="165">
        <v>0</v>
      </c>
      <c r="AW67" s="165">
        <v>0</v>
      </c>
      <c r="AX67" s="165">
        <v>0</v>
      </c>
      <c r="AY67" s="165">
        <v>0</v>
      </c>
      <c r="AZ67" s="166">
        <v>0</v>
      </c>
      <c r="BA67" s="164">
        <v>0</v>
      </c>
      <c r="BB67" s="165">
        <v>0</v>
      </c>
      <c r="BC67" s="165">
        <v>0</v>
      </c>
      <c r="BD67" s="165">
        <v>0</v>
      </c>
      <c r="BE67" s="165">
        <v>0</v>
      </c>
      <c r="BF67" s="165">
        <v>0</v>
      </c>
      <c r="BG67" s="165">
        <v>0</v>
      </c>
      <c r="BH67" s="165">
        <v>0</v>
      </c>
      <c r="BI67" s="165">
        <v>0</v>
      </c>
      <c r="BJ67" s="167">
        <v>0</v>
      </c>
    </row>
    <row r="68" spans="1:62" x14ac:dyDescent="0.15">
      <c r="A68" s="163">
        <v>68</v>
      </c>
      <c r="B68" s="202">
        <v>2</v>
      </c>
      <c r="C68" s="203">
        <v>2.4</v>
      </c>
      <c r="D68" s="203">
        <v>2.6</v>
      </c>
      <c r="E68" s="203">
        <v>2.9</v>
      </c>
      <c r="F68" s="203">
        <v>3.1</v>
      </c>
      <c r="G68" s="203">
        <v>3.3</v>
      </c>
      <c r="H68" s="203">
        <v>3.5</v>
      </c>
      <c r="I68" s="203">
        <v>3.7</v>
      </c>
      <c r="J68" s="203">
        <v>3.8</v>
      </c>
      <c r="K68" s="203">
        <v>3.9</v>
      </c>
      <c r="L68" s="204">
        <v>4</v>
      </c>
      <c r="M68" s="202">
        <v>4</v>
      </c>
      <c r="N68" s="203">
        <v>4</v>
      </c>
      <c r="O68" s="203">
        <v>4</v>
      </c>
      <c r="P68" s="203">
        <v>4</v>
      </c>
      <c r="Q68" s="203">
        <v>4</v>
      </c>
      <c r="R68" s="203">
        <v>3.9</v>
      </c>
      <c r="S68" s="203">
        <v>3.8</v>
      </c>
      <c r="T68" s="203">
        <v>3.7</v>
      </c>
      <c r="U68" s="203">
        <v>3.6</v>
      </c>
      <c r="V68" s="204">
        <v>3.5</v>
      </c>
      <c r="W68" s="202">
        <v>3.3</v>
      </c>
      <c r="X68" s="203">
        <v>3.1</v>
      </c>
      <c r="Y68" s="203">
        <v>2.9</v>
      </c>
      <c r="Z68" s="203">
        <v>2.7</v>
      </c>
      <c r="AA68" s="203">
        <v>2.4</v>
      </c>
      <c r="AB68" s="203">
        <v>2.2000000000000002</v>
      </c>
      <c r="AC68" s="203">
        <v>1.9</v>
      </c>
      <c r="AD68" s="203">
        <v>1.6</v>
      </c>
      <c r="AE68" s="203">
        <v>1.3</v>
      </c>
      <c r="AF68" s="204">
        <v>1</v>
      </c>
      <c r="AG68" s="202">
        <v>0.7</v>
      </c>
      <c r="AH68" s="203">
        <v>0.3</v>
      </c>
      <c r="AI68" s="165">
        <v>0</v>
      </c>
      <c r="AJ68" s="165">
        <v>0</v>
      </c>
      <c r="AK68" s="165">
        <v>0</v>
      </c>
      <c r="AL68" s="165">
        <v>0</v>
      </c>
      <c r="AM68" s="165">
        <v>0</v>
      </c>
      <c r="AN68" s="165">
        <v>0</v>
      </c>
      <c r="AO68" s="165">
        <v>0</v>
      </c>
      <c r="AP68" s="166">
        <v>0</v>
      </c>
      <c r="AQ68" s="164">
        <v>0</v>
      </c>
      <c r="AR68" s="165">
        <v>0</v>
      </c>
      <c r="AS68" s="165">
        <v>0</v>
      </c>
      <c r="AT68" s="165">
        <v>0</v>
      </c>
      <c r="AU68" s="165">
        <v>0</v>
      </c>
      <c r="AV68" s="165">
        <v>0</v>
      </c>
      <c r="AW68" s="165">
        <v>0</v>
      </c>
      <c r="AX68" s="165">
        <v>0</v>
      </c>
      <c r="AY68" s="165">
        <v>0</v>
      </c>
      <c r="AZ68" s="166">
        <v>0</v>
      </c>
      <c r="BA68" s="164">
        <v>0</v>
      </c>
      <c r="BB68" s="165">
        <v>0</v>
      </c>
      <c r="BC68" s="165">
        <v>0</v>
      </c>
      <c r="BD68" s="165">
        <v>0</v>
      </c>
      <c r="BE68" s="165">
        <v>0</v>
      </c>
      <c r="BF68" s="165">
        <v>0</v>
      </c>
      <c r="BG68" s="165">
        <v>0</v>
      </c>
      <c r="BH68" s="165">
        <v>0</v>
      </c>
      <c r="BI68" s="165">
        <v>0</v>
      </c>
      <c r="BJ68" s="167">
        <v>0</v>
      </c>
    </row>
    <row r="69" spans="1:62" x14ac:dyDescent="0.15">
      <c r="A69" s="168">
        <v>69</v>
      </c>
      <c r="B69" s="205">
        <v>2</v>
      </c>
      <c r="C69" s="206">
        <v>2.4</v>
      </c>
      <c r="D69" s="206">
        <v>2.6</v>
      </c>
      <c r="E69" s="206">
        <v>2.9</v>
      </c>
      <c r="F69" s="206">
        <v>3.1</v>
      </c>
      <c r="G69" s="206">
        <v>3.3</v>
      </c>
      <c r="H69" s="206">
        <v>3.5</v>
      </c>
      <c r="I69" s="206">
        <v>3.7</v>
      </c>
      <c r="J69" s="206">
        <v>3.8</v>
      </c>
      <c r="K69" s="206">
        <v>3.9</v>
      </c>
      <c r="L69" s="207">
        <v>4</v>
      </c>
      <c r="M69" s="205">
        <v>4</v>
      </c>
      <c r="N69" s="206">
        <v>4</v>
      </c>
      <c r="O69" s="206">
        <v>4.0999999999999996</v>
      </c>
      <c r="P69" s="206">
        <v>4</v>
      </c>
      <c r="Q69" s="206">
        <v>4</v>
      </c>
      <c r="R69" s="206">
        <v>3.9</v>
      </c>
      <c r="S69" s="206">
        <v>3.8</v>
      </c>
      <c r="T69" s="206">
        <v>3.7</v>
      </c>
      <c r="U69" s="206">
        <v>3.6</v>
      </c>
      <c r="V69" s="207">
        <v>3.5</v>
      </c>
      <c r="W69" s="205">
        <v>3.3</v>
      </c>
      <c r="X69" s="206">
        <v>3.1</v>
      </c>
      <c r="Y69" s="206">
        <v>2.9</v>
      </c>
      <c r="Z69" s="206">
        <v>2.7</v>
      </c>
      <c r="AA69" s="206">
        <v>2.4</v>
      </c>
      <c r="AB69" s="206">
        <v>2.2000000000000002</v>
      </c>
      <c r="AC69" s="206">
        <v>1.9</v>
      </c>
      <c r="AD69" s="206">
        <v>1.6</v>
      </c>
      <c r="AE69" s="206">
        <v>1.3</v>
      </c>
      <c r="AF69" s="207">
        <v>1</v>
      </c>
      <c r="AG69" s="205">
        <v>0.7</v>
      </c>
      <c r="AH69" s="206">
        <v>0.3</v>
      </c>
      <c r="AI69" s="206">
        <v>0.01</v>
      </c>
      <c r="AJ69" s="170">
        <v>0</v>
      </c>
      <c r="AK69" s="170">
        <v>0</v>
      </c>
      <c r="AL69" s="170">
        <v>0</v>
      </c>
      <c r="AM69" s="170">
        <v>0</v>
      </c>
      <c r="AN69" s="170">
        <v>0</v>
      </c>
      <c r="AO69" s="170">
        <v>0</v>
      </c>
      <c r="AP69" s="171">
        <v>0</v>
      </c>
      <c r="AQ69" s="169">
        <v>0</v>
      </c>
      <c r="AR69" s="170">
        <v>0</v>
      </c>
      <c r="AS69" s="170">
        <v>0</v>
      </c>
      <c r="AT69" s="170">
        <v>0</v>
      </c>
      <c r="AU69" s="170">
        <v>0</v>
      </c>
      <c r="AV69" s="170">
        <v>0</v>
      </c>
      <c r="AW69" s="170">
        <v>0</v>
      </c>
      <c r="AX69" s="170">
        <v>0</v>
      </c>
      <c r="AY69" s="170">
        <v>0</v>
      </c>
      <c r="AZ69" s="171">
        <v>0</v>
      </c>
      <c r="BA69" s="169">
        <v>0</v>
      </c>
      <c r="BB69" s="170">
        <v>0</v>
      </c>
      <c r="BC69" s="170">
        <v>0</v>
      </c>
      <c r="BD69" s="170">
        <v>0</v>
      </c>
      <c r="BE69" s="170">
        <v>0</v>
      </c>
      <c r="BF69" s="170">
        <v>0</v>
      </c>
      <c r="BG69" s="170">
        <v>0</v>
      </c>
      <c r="BH69" s="170">
        <v>0</v>
      </c>
      <c r="BI69" s="170">
        <v>0</v>
      </c>
      <c r="BJ69" s="172">
        <v>0</v>
      </c>
    </row>
    <row r="70" spans="1:62" x14ac:dyDescent="0.15">
      <c r="A70" s="173">
        <v>70</v>
      </c>
      <c r="B70" s="208">
        <v>2</v>
      </c>
      <c r="C70" s="209">
        <v>2.4</v>
      </c>
      <c r="D70" s="209">
        <v>2.6</v>
      </c>
      <c r="E70" s="209">
        <v>2.9</v>
      </c>
      <c r="F70" s="209">
        <v>3.1</v>
      </c>
      <c r="G70" s="209">
        <v>3.3</v>
      </c>
      <c r="H70" s="209">
        <v>3.5</v>
      </c>
      <c r="I70" s="209">
        <v>3.7</v>
      </c>
      <c r="J70" s="209">
        <v>3.8</v>
      </c>
      <c r="K70" s="209">
        <v>3.9</v>
      </c>
      <c r="L70" s="210">
        <v>4</v>
      </c>
      <c r="M70" s="208">
        <v>4</v>
      </c>
      <c r="N70" s="209">
        <v>4.0999999999999996</v>
      </c>
      <c r="O70" s="209">
        <v>4.0999999999999996</v>
      </c>
      <c r="P70" s="209">
        <v>4</v>
      </c>
      <c r="Q70" s="209">
        <v>4</v>
      </c>
      <c r="R70" s="209">
        <v>3.9</v>
      </c>
      <c r="S70" s="209">
        <v>3.8</v>
      </c>
      <c r="T70" s="209">
        <v>3.7</v>
      </c>
      <c r="U70" s="209">
        <v>3.6</v>
      </c>
      <c r="V70" s="210">
        <v>3.5</v>
      </c>
      <c r="W70" s="208">
        <v>3.3</v>
      </c>
      <c r="X70" s="209">
        <v>3.1</v>
      </c>
      <c r="Y70" s="209">
        <v>2.9</v>
      </c>
      <c r="Z70" s="209">
        <v>2.7</v>
      </c>
      <c r="AA70" s="209">
        <v>2.4</v>
      </c>
      <c r="AB70" s="209">
        <v>2.2000000000000002</v>
      </c>
      <c r="AC70" s="209">
        <v>1.9</v>
      </c>
      <c r="AD70" s="209">
        <v>1.6</v>
      </c>
      <c r="AE70" s="209">
        <v>1.3</v>
      </c>
      <c r="AF70" s="210">
        <v>1</v>
      </c>
      <c r="AG70" s="208">
        <v>0.7</v>
      </c>
      <c r="AH70" s="209">
        <v>0.3</v>
      </c>
      <c r="AI70" s="209">
        <v>0.01</v>
      </c>
      <c r="AJ70" s="175">
        <v>0</v>
      </c>
      <c r="AK70" s="175">
        <v>0</v>
      </c>
      <c r="AL70" s="175">
        <v>0</v>
      </c>
      <c r="AM70" s="175">
        <v>0</v>
      </c>
      <c r="AN70" s="175">
        <v>0</v>
      </c>
      <c r="AO70" s="175">
        <v>0</v>
      </c>
      <c r="AP70" s="176">
        <v>0</v>
      </c>
      <c r="AQ70" s="174">
        <v>0</v>
      </c>
      <c r="AR70" s="175">
        <v>0</v>
      </c>
      <c r="AS70" s="175">
        <v>0</v>
      </c>
      <c r="AT70" s="175">
        <v>0</v>
      </c>
      <c r="AU70" s="175">
        <v>0</v>
      </c>
      <c r="AV70" s="175">
        <v>0</v>
      </c>
      <c r="AW70" s="175">
        <v>0</v>
      </c>
      <c r="AX70" s="175">
        <v>0</v>
      </c>
      <c r="AY70" s="175">
        <v>0</v>
      </c>
      <c r="AZ70" s="176">
        <v>0</v>
      </c>
      <c r="BA70" s="174">
        <v>0</v>
      </c>
      <c r="BB70" s="175">
        <v>0</v>
      </c>
      <c r="BC70" s="175">
        <v>0</v>
      </c>
      <c r="BD70" s="175">
        <v>0</v>
      </c>
      <c r="BE70" s="175">
        <v>0</v>
      </c>
      <c r="BF70" s="175">
        <v>0</v>
      </c>
      <c r="BG70" s="175">
        <v>0</v>
      </c>
      <c r="BH70" s="175">
        <v>0</v>
      </c>
      <c r="BI70" s="175">
        <v>0</v>
      </c>
      <c r="BJ70" s="177">
        <v>0</v>
      </c>
    </row>
    <row r="71" spans="1:62" x14ac:dyDescent="0.15">
      <c r="A71" s="178">
        <v>71</v>
      </c>
      <c r="B71" s="183">
        <v>2</v>
      </c>
      <c r="C71" s="181">
        <v>2.4</v>
      </c>
      <c r="D71" s="181">
        <v>2.6</v>
      </c>
      <c r="E71" s="181">
        <v>2.9</v>
      </c>
      <c r="F71" s="181">
        <v>3.1</v>
      </c>
      <c r="G71" s="181">
        <v>3.4</v>
      </c>
      <c r="H71" s="181">
        <v>3.5</v>
      </c>
      <c r="I71" s="181">
        <v>3.7</v>
      </c>
      <c r="J71" s="181">
        <v>3.8</v>
      </c>
      <c r="K71" s="181">
        <v>3.9</v>
      </c>
      <c r="L71" s="182">
        <v>4</v>
      </c>
      <c r="M71" s="183">
        <v>4</v>
      </c>
      <c r="N71" s="181">
        <v>4.0999999999999996</v>
      </c>
      <c r="O71" s="181">
        <v>4.0999999999999996</v>
      </c>
      <c r="P71" s="181">
        <v>4</v>
      </c>
      <c r="Q71" s="181">
        <v>4</v>
      </c>
      <c r="R71" s="181">
        <v>3.9</v>
      </c>
      <c r="S71" s="181">
        <v>3.8</v>
      </c>
      <c r="T71" s="181">
        <v>3.7</v>
      </c>
      <c r="U71" s="181">
        <v>3.6</v>
      </c>
      <c r="V71" s="182">
        <v>3.5</v>
      </c>
      <c r="W71" s="183">
        <v>3.3</v>
      </c>
      <c r="X71" s="181">
        <v>3.1</v>
      </c>
      <c r="Y71" s="181">
        <v>2.9</v>
      </c>
      <c r="Z71" s="181">
        <v>2.7</v>
      </c>
      <c r="AA71" s="181">
        <v>2.5</v>
      </c>
      <c r="AB71" s="181">
        <v>2.2000000000000002</v>
      </c>
      <c r="AC71" s="181">
        <v>1.9</v>
      </c>
      <c r="AD71" s="181">
        <v>1.6</v>
      </c>
      <c r="AE71" s="181">
        <v>1.3</v>
      </c>
      <c r="AF71" s="182">
        <v>1</v>
      </c>
      <c r="AG71" s="183">
        <v>0.7</v>
      </c>
      <c r="AH71" s="181">
        <v>0.3</v>
      </c>
      <c r="AI71" s="181">
        <v>0.01</v>
      </c>
      <c r="AJ71" s="180">
        <v>0</v>
      </c>
      <c r="AK71" s="180">
        <v>0</v>
      </c>
      <c r="AL71" s="180">
        <v>0</v>
      </c>
      <c r="AM71" s="180">
        <v>0</v>
      </c>
      <c r="AN71" s="180">
        <v>0</v>
      </c>
      <c r="AO71" s="180">
        <v>0</v>
      </c>
      <c r="AP71" s="184">
        <v>0</v>
      </c>
      <c r="AQ71" s="179">
        <v>0</v>
      </c>
      <c r="AR71" s="180">
        <v>0</v>
      </c>
      <c r="AS71" s="180">
        <v>0</v>
      </c>
      <c r="AT71" s="180">
        <v>0</v>
      </c>
      <c r="AU71" s="180">
        <v>0</v>
      </c>
      <c r="AV71" s="180">
        <v>0</v>
      </c>
      <c r="AW71" s="180">
        <v>0</v>
      </c>
      <c r="AX71" s="180">
        <v>0</v>
      </c>
      <c r="AY71" s="180">
        <v>0</v>
      </c>
      <c r="AZ71" s="184">
        <v>0</v>
      </c>
      <c r="BA71" s="179">
        <v>0</v>
      </c>
      <c r="BB71" s="180">
        <v>0</v>
      </c>
      <c r="BC71" s="180">
        <v>0</v>
      </c>
      <c r="BD71" s="180">
        <v>0</v>
      </c>
      <c r="BE71" s="180">
        <v>0</v>
      </c>
      <c r="BF71" s="180">
        <v>0</v>
      </c>
      <c r="BG71" s="180">
        <v>0</v>
      </c>
      <c r="BH71" s="180">
        <v>0</v>
      </c>
      <c r="BI71" s="180">
        <v>0</v>
      </c>
      <c r="BJ71" s="185">
        <v>0</v>
      </c>
    </row>
    <row r="72" spans="1:62" x14ac:dyDescent="0.15">
      <c r="A72" s="178">
        <v>72</v>
      </c>
      <c r="B72" s="183">
        <v>2</v>
      </c>
      <c r="C72" s="181">
        <v>2.4</v>
      </c>
      <c r="D72" s="181">
        <v>2.7</v>
      </c>
      <c r="E72" s="181">
        <v>2.9</v>
      </c>
      <c r="F72" s="181">
        <v>3.1</v>
      </c>
      <c r="G72" s="181">
        <v>3.4</v>
      </c>
      <c r="H72" s="181">
        <v>3.5</v>
      </c>
      <c r="I72" s="181">
        <v>3.7</v>
      </c>
      <c r="J72" s="181">
        <v>3.8</v>
      </c>
      <c r="K72" s="181">
        <v>3.9</v>
      </c>
      <c r="L72" s="182">
        <v>4</v>
      </c>
      <c r="M72" s="183">
        <v>4</v>
      </c>
      <c r="N72" s="181">
        <v>4.0999999999999996</v>
      </c>
      <c r="O72" s="181">
        <v>4.0999999999999996</v>
      </c>
      <c r="P72" s="181">
        <v>4</v>
      </c>
      <c r="Q72" s="181">
        <v>4</v>
      </c>
      <c r="R72" s="181">
        <v>3.9</v>
      </c>
      <c r="S72" s="181">
        <v>3.9</v>
      </c>
      <c r="T72" s="181">
        <v>3.7</v>
      </c>
      <c r="U72" s="181">
        <v>3.6</v>
      </c>
      <c r="V72" s="182">
        <v>3.5</v>
      </c>
      <c r="W72" s="183">
        <v>3.3</v>
      </c>
      <c r="X72" s="181">
        <v>3.1</v>
      </c>
      <c r="Y72" s="181">
        <v>2.9</v>
      </c>
      <c r="Z72" s="181">
        <v>2.7</v>
      </c>
      <c r="AA72" s="181">
        <v>2.5</v>
      </c>
      <c r="AB72" s="181">
        <v>2.2000000000000002</v>
      </c>
      <c r="AC72" s="181">
        <v>1.9</v>
      </c>
      <c r="AD72" s="181">
        <v>1.6</v>
      </c>
      <c r="AE72" s="181">
        <v>1.3</v>
      </c>
      <c r="AF72" s="182">
        <v>1</v>
      </c>
      <c r="AG72" s="183">
        <v>0.7</v>
      </c>
      <c r="AH72" s="181">
        <v>0.3</v>
      </c>
      <c r="AI72" s="181">
        <v>0.02</v>
      </c>
      <c r="AJ72" s="180">
        <v>0</v>
      </c>
      <c r="AK72" s="180">
        <v>0</v>
      </c>
      <c r="AL72" s="180">
        <v>0</v>
      </c>
      <c r="AM72" s="180">
        <v>0</v>
      </c>
      <c r="AN72" s="180">
        <v>0</v>
      </c>
      <c r="AO72" s="180">
        <v>0</v>
      </c>
      <c r="AP72" s="184">
        <v>0</v>
      </c>
      <c r="AQ72" s="179">
        <v>0</v>
      </c>
      <c r="AR72" s="180">
        <v>0</v>
      </c>
      <c r="AS72" s="180">
        <v>0</v>
      </c>
      <c r="AT72" s="180">
        <v>0</v>
      </c>
      <c r="AU72" s="180">
        <v>0</v>
      </c>
      <c r="AV72" s="180">
        <v>0</v>
      </c>
      <c r="AW72" s="180">
        <v>0</v>
      </c>
      <c r="AX72" s="180">
        <v>0</v>
      </c>
      <c r="AY72" s="180">
        <v>0</v>
      </c>
      <c r="AZ72" s="184">
        <v>0</v>
      </c>
      <c r="BA72" s="179">
        <v>0</v>
      </c>
      <c r="BB72" s="180">
        <v>0</v>
      </c>
      <c r="BC72" s="180">
        <v>0</v>
      </c>
      <c r="BD72" s="180">
        <v>0</v>
      </c>
      <c r="BE72" s="180">
        <v>0</v>
      </c>
      <c r="BF72" s="180">
        <v>0</v>
      </c>
      <c r="BG72" s="180">
        <v>0</v>
      </c>
      <c r="BH72" s="180">
        <v>0</v>
      </c>
      <c r="BI72" s="180">
        <v>0</v>
      </c>
      <c r="BJ72" s="185">
        <v>0</v>
      </c>
    </row>
    <row r="73" spans="1:62" x14ac:dyDescent="0.15">
      <c r="A73" s="178">
        <v>73</v>
      </c>
      <c r="B73" s="183">
        <v>2</v>
      </c>
      <c r="C73" s="181">
        <v>2.4</v>
      </c>
      <c r="D73" s="181">
        <v>2.7</v>
      </c>
      <c r="E73" s="181">
        <v>2.9</v>
      </c>
      <c r="F73" s="181">
        <v>3.1</v>
      </c>
      <c r="G73" s="181">
        <v>3.4</v>
      </c>
      <c r="H73" s="181">
        <v>3.5</v>
      </c>
      <c r="I73" s="181">
        <v>3.7</v>
      </c>
      <c r="J73" s="181">
        <v>3.8</v>
      </c>
      <c r="K73" s="181">
        <v>3.9</v>
      </c>
      <c r="L73" s="182">
        <v>4</v>
      </c>
      <c r="M73" s="183">
        <v>4</v>
      </c>
      <c r="N73" s="181">
        <v>4.0999999999999996</v>
      </c>
      <c r="O73" s="181">
        <v>4.0999999999999996</v>
      </c>
      <c r="P73" s="181">
        <v>4</v>
      </c>
      <c r="Q73" s="181">
        <v>4</v>
      </c>
      <c r="R73" s="181">
        <v>3.9</v>
      </c>
      <c r="S73" s="181">
        <v>3.9</v>
      </c>
      <c r="T73" s="181">
        <v>3.7</v>
      </c>
      <c r="U73" s="181">
        <v>3.6</v>
      </c>
      <c r="V73" s="182">
        <v>3.5</v>
      </c>
      <c r="W73" s="183">
        <v>3.3</v>
      </c>
      <c r="X73" s="181">
        <v>3.1</v>
      </c>
      <c r="Y73" s="181">
        <v>2.9</v>
      </c>
      <c r="Z73" s="181">
        <v>2.7</v>
      </c>
      <c r="AA73" s="181">
        <v>2.5</v>
      </c>
      <c r="AB73" s="181">
        <v>2.2000000000000002</v>
      </c>
      <c r="AC73" s="181">
        <v>1.9</v>
      </c>
      <c r="AD73" s="181">
        <v>1.6</v>
      </c>
      <c r="AE73" s="181">
        <v>1.3</v>
      </c>
      <c r="AF73" s="182">
        <v>1</v>
      </c>
      <c r="AG73" s="183">
        <v>0.7</v>
      </c>
      <c r="AH73" s="181">
        <v>0.3</v>
      </c>
      <c r="AI73" s="181">
        <v>0.02</v>
      </c>
      <c r="AJ73" s="180">
        <v>0</v>
      </c>
      <c r="AK73" s="180">
        <v>0</v>
      </c>
      <c r="AL73" s="180">
        <v>0</v>
      </c>
      <c r="AM73" s="180">
        <v>0</v>
      </c>
      <c r="AN73" s="180">
        <v>0</v>
      </c>
      <c r="AO73" s="180">
        <v>0</v>
      </c>
      <c r="AP73" s="184">
        <v>0</v>
      </c>
      <c r="AQ73" s="179">
        <v>0</v>
      </c>
      <c r="AR73" s="180">
        <v>0</v>
      </c>
      <c r="AS73" s="180">
        <v>0</v>
      </c>
      <c r="AT73" s="180">
        <v>0</v>
      </c>
      <c r="AU73" s="180">
        <v>0</v>
      </c>
      <c r="AV73" s="180">
        <v>0</v>
      </c>
      <c r="AW73" s="180">
        <v>0</v>
      </c>
      <c r="AX73" s="180">
        <v>0</v>
      </c>
      <c r="AY73" s="180">
        <v>0</v>
      </c>
      <c r="AZ73" s="184">
        <v>0</v>
      </c>
      <c r="BA73" s="179">
        <v>0</v>
      </c>
      <c r="BB73" s="180">
        <v>0</v>
      </c>
      <c r="BC73" s="180">
        <v>0</v>
      </c>
      <c r="BD73" s="180">
        <v>0</v>
      </c>
      <c r="BE73" s="180">
        <v>0</v>
      </c>
      <c r="BF73" s="180">
        <v>0</v>
      </c>
      <c r="BG73" s="180">
        <v>0</v>
      </c>
      <c r="BH73" s="180">
        <v>0</v>
      </c>
      <c r="BI73" s="180">
        <v>0</v>
      </c>
      <c r="BJ73" s="185">
        <v>0</v>
      </c>
    </row>
    <row r="74" spans="1:62" x14ac:dyDescent="0.15">
      <c r="A74" s="186">
        <v>74</v>
      </c>
      <c r="B74" s="187">
        <v>2</v>
      </c>
      <c r="C74" s="188">
        <v>2.4</v>
      </c>
      <c r="D74" s="188">
        <v>2.7</v>
      </c>
      <c r="E74" s="188">
        <v>2.9</v>
      </c>
      <c r="F74" s="188">
        <v>3.1</v>
      </c>
      <c r="G74" s="188">
        <v>3.4</v>
      </c>
      <c r="H74" s="188">
        <v>3.5</v>
      </c>
      <c r="I74" s="188">
        <v>3.7</v>
      </c>
      <c r="J74" s="188">
        <v>3.8</v>
      </c>
      <c r="K74" s="188">
        <v>3.9</v>
      </c>
      <c r="L74" s="189">
        <v>4</v>
      </c>
      <c r="M74" s="187">
        <v>4</v>
      </c>
      <c r="N74" s="188">
        <v>4.0999999999999996</v>
      </c>
      <c r="O74" s="188">
        <v>4.0999999999999996</v>
      </c>
      <c r="P74" s="188">
        <v>4</v>
      </c>
      <c r="Q74" s="188">
        <v>4</v>
      </c>
      <c r="R74" s="188">
        <v>3.9</v>
      </c>
      <c r="S74" s="188">
        <v>3.9</v>
      </c>
      <c r="T74" s="188">
        <v>3.8</v>
      </c>
      <c r="U74" s="188">
        <v>3.6</v>
      </c>
      <c r="V74" s="189">
        <v>3.5</v>
      </c>
      <c r="W74" s="187">
        <v>3.3</v>
      </c>
      <c r="X74" s="188">
        <v>3.1</v>
      </c>
      <c r="Y74" s="188">
        <v>2.9</v>
      </c>
      <c r="Z74" s="188">
        <v>2.7</v>
      </c>
      <c r="AA74" s="188">
        <v>2.5</v>
      </c>
      <c r="AB74" s="188">
        <v>2.2000000000000002</v>
      </c>
      <c r="AC74" s="188">
        <v>1.9</v>
      </c>
      <c r="AD74" s="188">
        <v>1.6</v>
      </c>
      <c r="AE74" s="188">
        <v>1.3</v>
      </c>
      <c r="AF74" s="189">
        <v>1</v>
      </c>
      <c r="AG74" s="187">
        <v>0.7</v>
      </c>
      <c r="AH74" s="188">
        <v>0.3</v>
      </c>
      <c r="AI74" s="188">
        <v>0.02</v>
      </c>
      <c r="AJ74" s="191">
        <v>0</v>
      </c>
      <c r="AK74" s="191">
        <v>0</v>
      </c>
      <c r="AL74" s="191">
        <v>0</v>
      </c>
      <c r="AM74" s="191">
        <v>0</v>
      </c>
      <c r="AN74" s="191">
        <v>0</v>
      </c>
      <c r="AO74" s="191">
        <v>0</v>
      </c>
      <c r="AP74" s="192">
        <v>0</v>
      </c>
      <c r="AQ74" s="190">
        <v>0</v>
      </c>
      <c r="AR74" s="191">
        <v>0</v>
      </c>
      <c r="AS74" s="191">
        <v>0</v>
      </c>
      <c r="AT74" s="191">
        <v>0</v>
      </c>
      <c r="AU74" s="191">
        <v>0</v>
      </c>
      <c r="AV74" s="191">
        <v>0</v>
      </c>
      <c r="AW74" s="191">
        <v>0</v>
      </c>
      <c r="AX74" s="191">
        <v>0</v>
      </c>
      <c r="AY74" s="191">
        <v>0</v>
      </c>
      <c r="AZ74" s="192">
        <v>0</v>
      </c>
      <c r="BA74" s="190">
        <v>0</v>
      </c>
      <c r="BB74" s="191">
        <v>0</v>
      </c>
      <c r="BC74" s="191">
        <v>0</v>
      </c>
      <c r="BD74" s="191">
        <v>0</v>
      </c>
      <c r="BE74" s="191">
        <v>0</v>
      </c>
      <c r="BF74" s="191">
        <v>0</v>
      </c>
      <c r="BG74" s="191">
        <v>0</v>
      </c>
      <c r="BH74" s="191">
        <v>0</v>
      </c>
      <c r="BI74" s="191">
        <v>0</v>
      </c>
      <c r="BJ74" s="193">
        <v>0</v>
      </c>
    </row>
    <row r="75" spans="1:62" x14ac:dyDescent="0.15">
      <c r="A75" s="194">
        <v>75</v>
      </c>
      <c r="B75" s="195">
        <v>2</v>
      </c>
      <c r="C75" s="196">
        <v>2.4</v>
      </c>
      <c r="D75" s="196">
        <v>2.7</v>
      </c>
      <c r="E75" s="196">
        <v>2.9</v>
      </c>
      <c r="F75" s="196">
        <v>3.1</v>
      </c>
      <c r="G75" s="196">
        <v>3.4</v>
      </c>
      <c r="H75" s="196">
        <v>3.5</v>
      </c>
      <c r="I75" s="196">
        <v>3.7</v>
      </c>
      <c r="J75" s="196">
        <v>3.8</v>
      </c>
      <c r="K75" s="196">
        <v>3.9</v>
      </c>
      <c r="L75" s="197">
        <v>4</v>
      </c>
      <c r="M75" s="195">
        <v>4</v>
      </c>
      <c r="N75" s="196">
        <v>4.0999999999999996</v>
      </c>
      <c r="O75" s="196">
        <v>4.0999999999999996</v>
      </c>
      <c r="P75" s="196">
        <v>4</v>
      </c>
      <c r="Q75" s="196">
        <v>4</v>
      </c>
      <c r="R75" s="196">
        <v>3.9</v>
      </c>
      <c r="S75" s="196">
        <v>3.9</v>
      </c>
      <c r="T75" s="196">
        <v>3.8</v>
      </c>
      <c r="U75" s="196">
        <v>3.6</v>
      </c>
      <c r="V75" s="197">
        <v>3.5</v>
      </c>
      <c r="W75" s="195">
        <v>3.3</v>
      </c>
      <c r="X75" s="196">
        <v>3.1</v>
      </c>
      <c r="Y75" s="196">
        <v>2.9</v>
      </c>
      <c r="Z75" s="196">
        <v>2.7</v>
      </c>
      <c r="AA75" s="196">
        <v>2.5</v>
      </c>
      <c r="AB75" s="196">
        <v>2.2000000000000002</v>
      </c>
      <c r="AC75" s="196">
        <v>1.9</v>
      </c>
      <c r="AD75" s="196">
        <v>1.7</v>
      </c>
      <c r="AE75" s="196">
        <v>1.3</v>
      </c>
      <c r="AF75" s="197">
        <v>1</v>
      </c>
      <c r="AG75" s="195">
        <v>0.7</v>
      </c>
      <c r="AH75" s="196">
        <v>0.3</v>
      </c>
      <c r="AI75" s="196">
        <v>0.02</v>
      </c>
      <c r="AJ75" s="198">
        <v>0</v>
      </c>
      <c r="AK75" s="198">
        <v>0</v>
      </c>
      <c r="AL75" s="198">
        <v>0</v>
      </c>
      <c r="AM75" s="198">
        <v>0</v>
      </c>
      <c r="AN75" s="198">
        <v>0</v>
      </c>
      <c r="AO75" s="198">
        <v>0</v>
      </c>
      <c r="AP75" s="199">
        <v>0</v>
      </c>
      <c r="AQ75" s="200">
        <v>0</v>
      </c>
      <c r="AR75" s="198">
        <v>0</v>
      </c>
      <c r="AS75" s="198">
        <v>0</v>
      </c>
      <c r="AT75" s="198">
        <v>0</v>
      </c>
      <c r="AU75" s="198">
        <v>0</v>
      </c>
      <c r="AV75" s="198">
        <v>0</v>
      </c>
      <c r="AW75" s="198">
        <v>0</v>
      </c>
      <c r="AX75" s="198">
        <v>0</v>
      </c>
      <c r="AY75" s="198">
        <v>0</v>
      </c>
      <c r="AZ75" s="199">
        <v>0</v>
      </c>
      <c r="BA75" s="200">
        <v>0</v>
      </c>
      <c r="BB75" s="198">
        <v>0</v>
      </c>
      <c r="BC75" s="198">
        <v>0</v>
      </c>
      <c r="BD75" s="198">
        <v>0</v>
      </c>
      <c r="BE75" s="198">
        <v>0</v>
      </c>
      <c r="BF75" s="198">
        <v>0</v>
      </c>
      <c r="BG75" s="198">
        <v>0</v>
      </c>
      <c r="BH75" s="198">
        <v>0</v>
      </c>
      <c r="BI75" s="198">
        <v>0</v>
      </c>
      <c r="BJ75" s="201">
        <v>0</v>
      </c>
    </row>
    <row r="76" spans="1:62" x14ac:dyDescent="0.15">
      <c r="A76" s="163">
        <v>76</v>
      </c>
      <c r="B76" s="202">
        <v>2</v>
      </c>
      <c r="C76" s="203">
        <v>2.4</v>
      </c>
      <c r="D76" s="203">
        <v>2.7</v>
      </c>
      <c r="E76" s="203">
        <v>2.9</v>
      </c>
      <c r="F76" s="203">
        <v>3.1</v>
      </c>
      <c r="G76" s="203">
        <v>3.4</v>
      </c>
      <c r="H76" s="203">
        <v>3.5</v>
      </c>
      <c r="I76" s="203">
        <v>3.7</v>
      </c>
      <c r="J76" s="203">
        <v>3.8</v>
      </c>
      <c r="K76" s="203">
        <v>3.9</v>
      </c>
      <c r="L76" s="204">
        <v>4</v>
      </c>
      <c r="M76" s="202">
        <v>4</v>
      </c>
      <c r="N76" s="203">
        <v>4.0999999999999996</v>
      </c>
      <c r="O76" s="203">
        <v>4.0999999999999996</v>
      </c>
      <c r="P76" s="203">
        <v>4</v>
      </c>
      <c r="Q76" s="203">
        <v>4</v>
      </c>
      <c r="R76" s="203">
        <v>3.9</v>
      </c>
      <c r="S76" s="203">
        <v>3.9</v>
      </c>
      <c r="T76" s="203">
        <v>3.8</v>
      </c>
      <c r="U76" s="203">
        <v>3.6</v>
      </c>
      <c r="V76" s="204">
        <v>3.5</v>
      </c>
      <c r="W76" s="202">
        <v>3.3</v>
      </c>
      <c r="X76" s="203">
        <v>3.1</v>
      </c>
      <c r="Y76" s="203">
        <v>2.9</v>
      </c>
      <c r="Z76" s="203">
        <v>2.7</v>
      </c>
      <c r="AA76" s="203">
        <v>2.5</v>
      </c>
      <c r="AB76" s="203">
        <v>2.2000000000000002</v>
      </c>
      <c r="AC76" s="203">
        <v>1.9</v>
      </c>
      <c r="AD76" s="203">
        <v>1.7</v>
      </c>
      <c r="AE76" s="203">
        <v>1.3</v>
      </c>
      <c r="AF76" s="204">
        <v>1</v>
      </c>
      <c r="AG76" s="202">
        <v>0.7</v>
      </c>
      <c r="AH76" s="203">
        <v>0.3</v>
      </c>
      <c r="AI76" s="203">
        <v>0.03</v>
      </c>
      <c r="AJ76" s="165">
        <v>0</v>
      </c>
      <c r="AK76" s="165">
        <v>0</v>
      </c>
      <c r="AL76" s="165">
        <v>0</v>
      </c>
      <c r="AM76" s="165">
        <v>0</v>
      </c>
      <c r="AN76" s="165">
        <v>0</v>
      </c>
      <c r="AO76" s="165">
        <v>0</v>
      </c>
      <c r="AP76" s="166">
        <v>0</v>
      </c>
      <c r="AQ76" s="164">
        <v>0</v>
      </c>
      <c r="AR76" s="165">
        <v>0</v>
      </c>
      <c r="AS76" s="165">
        <v>0</v>
      </c>
      <c r="AT76" s="165">
        <v>0</v>
      </c>
      <c r="AU76" s="165">
        <v>0</v>
      </c>
      <c r="AV76" s="165">
        <v>0</v>
      </c>
      <c r="AW76" s="165">
        <v>0</v>
      </c>
      <c r="AX76" s="165">
        <v>0</v>
      </c>
      <c r="AY76" s="165">
        <v>0</v>
      </c>
      <c r="AZ76" s="166">
        <v>0</v>
      </c>
      <c r="BA76" s="164">
        <v>0</v>
      </c>
      <c r="BB76" s="165">
        <v>0</v>
      </c>
      <c r="BC76" s="165">
        <v>0</v>
      </c>
      <c r="BD76" s="165">
        <v>0</v>
      </c>
      <c r="BE76" s="165">
        <v>0</v>
      </c>
      <c r="BF76" s="165">
        <v>0</v>
      </c>
      <c r="BG76" s="165">
        <v>0</v>
      </c>
      <c r="BH76" s="165">
        <v>0</v>
      </c>
      <c r="BI76" s="165">
        <v>0</v>
      </c>
      <c r="BJ76" s="167">
        <v>0</v>
      </c>
    </row>
    <row r="77" spans="1:62" x14ac:dyDescent="0.15">
      <c r="A77" s="163">
        <v>77</v>
      </c>
      <c r="B77" s="202">
        <v>2</v>
      </c>
      <c r="C77" s="203">
        <v>2.4</v>
      </c>
      <c r="D77" s="203">
        <v>2.7</v>
      </c>
      <c r="E77" s="203">
        <v>2.9</v>
      </c>
      <c r="F77" s="203">
        <v>3.1</v>
      </c>
      <c r="G77" s="203">
        <v>3.4</v>
      </c>
      <c r="H77" s="203">
        <v>3.5</v>
      </c>
      <c r="I77" s="203">
        <v>3.7</v>
      </c>
      <c r="J77" s="203">
        <v>3.8</v>
      </c>
      <c r="K77" s="203">
        <v>3.9</v>
      </c>
      <c r="L77" s="204">
        <v>4</v>
      </c>
      <c r="M77" s="202">
        <v>4</v>
      </c>
      <c r="N77" s="203">
        <v>4.0999999999999996</v>
      </c>
      <c r="O77" s="203">
        <v>4.0999999999999996</v>
      </c>
      <c r="P77" s="203">
        <v>4</v>
      </c>
      <c r="Q77" s="203">
        <v>4</v>
      </c>
      <c r="R77" s="203">
        <v>3.9</v>
      </c>
      <c r="S77" s="203">
        <v>3.9</v>
      </c>
      <c r="T77" s="203">
        <v>3.8</v>
      </c>
      <c r="U77" s="203">
        <v>3.6</v>
      </c>
      <c r="V77" s="204">
        <v>3.5</v>
      </c>
      <c r="W77" s="202">
        <v>3.3</v>
      </c>
      <c r="X77" s="203">
        <v>3.1</v>
      </c>
      <c r="Y77" s="203">
        <v>2.9</v>
      </c>
      <c r="Z77" s="203">
        <v>2.7</v>
      </c>
      <c r="AA77" s="203">
        <v>2.5</v>
      </c>
      <c r="AB77" s="203">
        <v>2.2000000000000002</v>
      </c>
      <c r="AC77" s="203">
        <v>1.9</v>
      </c>
      <c r="AD77" s="203">
        <v>1.7</v>
      </c>
      <c r="AE77" s="203">
        <v>1.4</v>
      </c>
      <c r="AF77" s="204">
        <v>1</v>
      </c>
      <c r="AG77" s="202">
        <v>0.7</v>
      </c>
      <c r="AH77" s="203">
        <v>0.3</v>
      </c>
      <c r="AI77" s="203">
        <v>0.03</v>
      </c>
      <c r="AJ77" s="165">
        <v>0</v>
      </c>
      <c r="AK77" s="165">
        <v>0</v>
      </c>
      <c r="AL77" s="165">
        <v>0</v>
      </c>
      <c r="AM77" s="165">
        <v>0</v>
      </c>
      <c r="AN77" s="165">
        <v>0</v>
      </c>
      <c r="AO77" s="165">
        <v>0</v>
      </c>
      <c r="AP77" s="166">
        <v>0</v>
      </c>
      <c r="AQ77" s="164">
        <v>0</v>
      </c>
      <c r="AR77" s="165">
        <v>0</v>
      </c>
      <c r="AS77" s="165">
        <v>0</v>
      </c>
      <c r="AT77" s="165">
        <v>0</v>
      </c>
      <c r="AU77" s="165">
        <v>0</v>
      </c>
      <c r="AV77" s="165">
        <v>0</v>
      </c>
      <c r="AW77" s="165">
        <v>0</v>
      </c>
      <c r="AX77" s="165">
        <v>0</v>
      </c>
      <c r="AY77" s="165">
        <v>0</v>
      </c>
      <c r="AZ77" s="166">
        <v>0</v>
      </c>
      <c r="BA77" s="164">
        <v>0</v>
      </c>
      <c r="BB77" s="165">
        <v>0</v>
      </c>
      <c r="BC77" s="165">
        <v>0</v>
      </c>
      <c r="BD77" s="165">
        <v>0</v>
      </c>
      <c r="BE77" s="165">
        <v>0</v>
      </c>
      <c r="BF77" s="165">
        <v>0</v>
      </c>
      <c r="BG77" s="165">
        <v>0</v>
      </c>
      <c r="BH77" s="165">
        <v>0</v>
      </c>
      <c r="BI77" s="165">
        <v>0</v>
      </c>
      <c r="BJ77" s="167">
        <v>0</v>
      </c>
    </row>
    <row r="78" spans="1:62" x14ac:dyDescent="0.15">
      <c r="A78" s="163">
        <v>78</v>
      </c>
      <c r="B78" s="202">
        <v>2</v>
      </c>
      <c r="C78" s="203">
        <v>2.4</v>
      </c>
      <c r="D78" s="203">
        <v>2.7</v>
      </c>
      <c r="E78" s="203">
        <v>2.9</v>
      </c>
      <c r="F78" s="203">
        <v>3.1</v>
      </c>
      <c r="G78" s="203">
        <v>3.4</v>
      </c>
      <c r="H78" s="203">
        <v>3.5</v>
      </c>
      <c r="I78" s="203">
        <v>3.7</v>
      </c>
      <c r="J78" s="203">
        <v>3.8</v>
      </c>
      <c r="K78" s="203">
        <v>3.9</v>
      </c>
      <c r="L78" s="204">
        <v>4</v>
      </c>
      <c r="M78" s="202">
        <v>4</v>
      </c>
      <c r="N78" s="203">
        <v>4.0999999999999996</v>
      </c>
      <c r="O78" s="203">
        <v>4.0999999999999996</v>
      </c>
      <c r="P78" s="203">
        <v>4.0999999999999996</v>
      </c>
      <c r="Q78" s="203">
        <v>4</v>
      </c>
      <c r="R78" s="203">
        <v>3.9</v>
      </c>
      <c r="S78" s="203">
        <v>3.9</v>
      </c>
      <c r="T78" s="203">
        <v>3.8</v>
      </c>
      <c r="U78" s="203">
        <v>3.6</v>
      </c>
      <c r="V78" s="204">
        <v>3.5</v>
      </c>
      <c r="W78" s="202">
        <v>3.3</v>
      </c>
      <c r="X78" s="203">
        <v>3.1</v>
      </c>
      <c r="Y78" s="203">
        <v>2.9</v>
      </c>
      <c r="Z78" s="203">
        <v>2.7</v>
      </c>
      <c r="AA78" s="203">
        <v>2.5</v>
      </c>
      <c r="AB78" s="203">
        <v>2.2000000000000002</v>
      </c>
      <c r="AC78" s="203">
        <v>2</v>
      </c>
      <c r="AD78" s="203">
        <v>1.7</v>
      </c>
      <c r="AE78" s="203">
        <v>1.4</v>
      </c>
      <c r="AF78" s="204">
        <v>1</v>
      </c>
      <c r="AG78" s="202">
        <v>0.7</v>
      </c>
      <c r="AH78" s="203">
        <v>0.4</v>
      </c>
      <c r="AI78" s="203">
        <v>0.04</v>
      </c>
      <c r="AJ78" s="165">
        <v>0</v>
      </c>
      <c r="AK78" s="165">
        <v>0</v>
      </c>
      <c r="AL78" s="165">
        <v>0</v>
      </c>
      <c r="AM78" s="165">
        <v>0</v>
      </c>
      <c r="AN78" s="165">
        <v>0</v>
      </c>
      <c r="AO78" s="165">
        <v>0</v>
      </c>
      <c r="AP78" s="166">
        <v>0</v>
      </c>
      <c r="AQ78" s="164">
        <v>0</v>
      </c>
      <c r="AR78" s="165">
        <v>0</v>
      </c>
      <c r="AS78" s="165">
        <v>0</v>
      </c>
      <c r="AT78" s="165">
        <v>0</v>
      </c>
      <c r="AU78" s="165">
        <v>0</v>
      </c>
      <c r="AV78" s="165">
        <v>0</v>
      </c>
      <c r="AW78" s="165">
        <v>0</v>
      </c>
      <c r="AX78" s="165">
        <v>0</v>
      </c>
      <c r="AY78" s="165">
        <v>0</v>
      </c>
      <c r="AZ78" s="166">
        <v>0</v>
      </c>
      <c r="BA78" s="164">
        <v>0</v>
      </c>
      <c r="BB78" s="165">
        <v>0</v>
      </c>
      <c r="BC78" s="165">
        <v>0</v>
      </c>
      <c r="BD78" s="165">
        <v>0</v>
      </c>
      <c r="BE78" s="165">
        <v>0</v>
      </c>
      <c r="BF78" s="165">
        <v>0</v>
      </c>
      <c r="BG78" s="165">
        <v>0</v>
      </c>
      <c r="BH78" s="165">
        <v>0</v>
      </c>
      <c r="BI78" s="165">
        <v>0</v>
      </c>
      <c r="BJ78" s="167">
        <v>0</v>
      </c>
    </row>
    <row r="79" spans="1:62" x14ac:dyDescent="0.15">
      <c r="A79" s="168">
        <v>79</v>
      </c>
      <c r="B79" s="205">
        <v>2</v>
      </c>
      <c r="C79" s="206">
        <v>2.4</v>
      </c>
      <c r="D79" s="206">
        <v>2.7</v>
      </c>
      <c r="E79" s="206">
        <v>2.9</v>
      </c>
      <c r="F79" s="206">
        <v>3.1</v>
      </c>
      <c r="G79" s="206">
        <v>3.4</v>
      </c>
      <c r="H79" s="206">
        <v>3.5</v>
      </c>
      <c r="I79" s="206">
        <v>3.7</v>
      </c>
      <c r="J79" s="206">
        <v>3.8</v>
      </c>
      <c r="K79" s="206">
        <v>3.9</v>
      </c>
      <c r="L79" s="207">
        <v>4</v>
      </c>
      <c r="M79" s="205">
        <v>4</v>
      </c>
      <c r="N79" s="206">
        <v>4.0999999999999996</v>
      </c>
      <c r="O79" s="206">
        <v>4.0999999999999996</v>
      </c>
      <c r="P79" s="206">
        <v>4.0999999999999996</v>
      </c>
      <c r="Q79" s="206">
        <v>4</v>
      </c>
      <c r="R79" s="206">
        <v>4</v>
      </c>
      <c r="S79" s="206">
        <v>3.9</v>
      </c>
      <c r="T79" s="206">
        <v>3.8</v>
      </c>
      <c r="U79" s="206">
        <v>3.6</v>
      </c>
      <c r="V79" s="207">
        <v>3.5</v>
      </c>
      <c r="W79" s="205">
        <v>3.3</v>
      </c>
      <c r="X79" s="206">
        <v>3.1</v>
      </c>
      <c r="Y79" s="206">
        <v>2.9</v>
      </c>
      <c r="Z79" s="206">
        <v>2.7</v>
      </c>
      <c r="AA79" s="206">
        <v>2.5</v>
      </c>
      <c r="AB79" s="206">
        <v>2.2000000000000002</v>
      </c>
      <c r="AC79" s="206">
        <v>2</v>
      </c>
      <c r="AD79" s="206">
        <v>1.7</v>
      </c>
      <c r="AE79" s="206">
        <v>1.4</v>
      </c>
      <c r="AF79" s="207">
        <v>1</v>
      </c>
      <c r="AG79" s="205">
        <v>0.7</v>
      </c>
      <c r="AH79" s="206">
        <v>0.4</v>
      </c>
      <c r="AI79" s="206">
        <v>0.04</v>
      </c>
      <c r="AJ79" s="170">
        <v>0</v>
      </c>
      <c r="AK79" s="170">
        <v>0</v>
      </c>
      <c r="AL79" s="170">
        <v>0</v>
      </c>
      <c r="AM79" s="170">
        <v>0</v>
      </c>
      <c r="AN79" s="170">
        <v>0</v>
      </c>
      <c r="AO79" s="170">
        <v>0</v>
      </c>
      <c r="AP79" s="171">
        <v>0</v>
      </c>
      <c r="AQ79" s="169">
        <v>0</v>
      </c>
      <c r="AR79" s="170">
        <v>0</v>
      </c>
      <c r="AS79" s="170">
        <v>0</v>
      </c>
      <c r="AT79" s="170">
        <v>0</v>
      </c>
      <c r="AU79" s="170">
        <v>0</v>
      </c>
      <c r="AV79" s="170">
        <v>0</v>
      </c>
      <c r="AW79" s="170">
        <v>0</v>
      </c>
      <c r="AX79" s="170">
        <v>0</v>
      </c>
      <c r="AY79" s="170">
        <v>0</v>
      </c>
      <c r="AZ79" s="171">
        <v>0</v>
      </c>
      <c r="BA79" s="169">
        <v>0</v>
      </c>
      <c r="BB79" s="170">
        <v>0</v>
      </c>
      <c r="BC79" s="170">
        <v>0</v>
      </c>
      <c r="BD79" s="170">
        <v>0</v>
      </c>
      <c r="BE79" s="170">
        <v>0</v>
      </c>
      <c r="BF79" s="170">
        <v>0</v>
      </c>
      <c r="BG79" s="170">
        <v>0</v>
      </c>
      <c r="BH79" s="170">
        <v>0</v>
      </c>
      <c r="BI79" s="170">
        <v>0</v>
      </c>
      <c r="BJ79" s="172">
        <v>0</v>
      </c>
    </row>
    <row r="80" spans="1:62" x14ac:dyDescent="0.15">
      <c r="A80" s="173">
        <v>80</v>
      </c>
      <c r="B80" s="208">
        <v>2</v>
      </c>
      <c r="C80" s="209">
        <v>2.4</v>
      </c>
      <c r="D80" s="209">
        <v>2.7</v>
      </c>
      <c r="E80" s="209">
        <v>2.9</v>
      </c>
      <c r="F80" s="209">
        <v>3.2</v>
      </c>
      <c r="G80" s="209">
        <v>3.4</v>
      </c>
      <c r="H80" s="209">
        <v>3.5</v>
      </c>
      <c r="I80" s="209">
        <v>3.7</v>
      </c>
      <c r="J80" s="209">
        <v>3.8</v>
      </c>
      <c r="K80" s="209">
        <v>3.9</v>
      </c>
      <c r="L80" s="210">
        <v>4</v>
      </c>
      <c r="M80" s="208">
        <v>4</v>
      </c>
      <c r="N80" s="209">
        <v>4.0999999999999996</v>
      </c>
      <c r="O80" s="209">
        <v>4.0999999999999996</v>
      </c>
      <c r="P80" s="209">
        <v>4.0999999999999996</v>
      </c>
      <c r="Q80" s="209">
        <v>4</v>
      </c>
      <c r="R80" s="209">
        <v>4</v>
      </c>
      <c r="S80" s="209">
        <v>3.9</v>
      </c>
      <c r="T80" s="209">
        <v>3.8</v>
      </c>
      <c r="U80" s="209">
        <v>3.6</v>
      </c>
      <c r="V80" s="210">
        <v>3.5</v>
      </c>
      <c r="W80" s="208">
        <v>3.3</v>
      </c>
      <c r="X80" s="209">
        <v>3.1</v>
      </c>
      <c r="Y80" s="209">
        <v>2.9</v>
      </c>
      <c r="Z80" s="209">
        <v>2.7</v>
      </c>
      <c r="AA80" s="209">
        <v>2.5</v>
      </c>
      <c r="AB80" s="209">
        <v>2.2000000000000002</v>
      </c>
      <c r="AC80" s="209">
        <v>2</v>
      </c>
      <c r="AD80" s="209">
        <v>1.7</v>
      </c>
      <c r="AE80" s="209">
        <v>1.4</v>
      </c>
      <c r="AF80" s="210">
        <v>1</v>
      </c>
      <c r="AG80" s="208">
        <v>0.7</v>
      </c>
      <c r="AH80" s="209">
        <v>0.4</v>
      </c>
      <c r="AI80" s="209">
        <v>0.04</v>
      </c>
      <c r="AJ80" s="175">
        <v>0</v>
      </c>
      <c r="AK80" s="175">
        <v>0</v>
      </c>
      <c r="AL80" s="175">
        <v>0</v>
      </c>
      <c r="AM80" s="175">
        <v>0</v>
      </c>
      <c r="AN80" s="175">
        <v>0</v>
      </c>
      <c r="AO80" s="175">
        <v>0</v>
      </c>
      <c r="AP80" s="176">
        <v>0</v>
      </c>
      <c r="AQ80" s="174">
        <v>0</v>
      </c>
      <c r="AR80" s="175">
        <v>0</v>
      </c>
      <c r="AS80" s="175">
        <v>0</v>
      </c>
      <c r="AT80" s="175">
        <v>0</v>
      </c>
      <c r="AU80" s="175">
        <v>0</v>
      </c>
      <c r="AV80" s="175">
        <v>0</v>
      </c>
      <c r="AW80" s="175">
        <v>0</v>
      </c>
      <c r="AX80" s="175">
        <v>0</v>
      </c>
      <c r="AY80" s="175">
        <v>0</v>
      </c>
      <c r="AZ80" s="176">
        <v>0</v>
      </c>
      <c r="BA80" s="174">
        <v>0</v>
      </c>
      <c r="BB80" s="175">
        <v>0</v>
      </c>
      <c r="BC80" s="175">
        <v>0</v>
      </c>
      <c r="BD80" s="175">
        <v>0</v>
      </c>
      <c r="BE80" s="175">
        <v>0</v>
      </c>
      <c r="BF80" s="175">
        <v>0</v>
      </c>
      <c r="BG80" s="175">
        <v>0</v>
      </c>
      <c r="BH80" s="175">
        <v>0</v>
      </c>
      <c r="BI80" s="175">
        <v>0</v>
      </c>
      <c r="BJ80" s="177">
        <v>0</v>
      </c>
    </row>
    <row r="81" spans="1:62" x14ac:dyDescent="0.15">
      <c r="A81" s="178">
        <v>81</v>
      </c>
      <c r="B81" s="183">
        <v>2</v>
      </c>
      <c r="C81" s="181">
        <v>2.4</v>
      </c>
      <c r="D81" s="181">
        <v>2.7</v>
      </c>
      <c r="E81" s="181">
        <v>2.9</v>
      </c>
      <c r="F81" s="181">
        <v>3.2</v>
      </c>
      <c r="G81" s="181">
        <v>3.4</v>
      </c>
      <c r="H81" s="181">
        <v>3.5</v>
      </c>
      <c r="I81" s="181">
        <v>3.7</v>
      </c>
      <c r="J81" s="181">
        <v>3.8</v>
      </c>
      <c r="K81" s="181">
        <v>3.9</v>
      </c>
      <c r="L81" s="182">
        <v>4</v>
      </c>
      <c r="M81" s="183">
        <v>4</v>
      </c>
      <c r="N81" s="181">
        <v>4.0999999999999996</v>
      </c>
      <c r="O81" s="181">
        <v>4.0999999999999996</v>
      </c>
      <c r="P81" s="181">
        <v>4.0999999999999996</v>
      </c>
      <c r="Q81" s="181">
        <v>4</v>
      </c>
      <c r="R81" s="181">
        <v>4</v>
      </c>
      <c r="S81" s="181">
        <v>3.9</v>
      </c>
      <c r="T81" s="181">
        <v>3.8</v>
      </c>
      <c r="U81" s="181">
        <v>3.6</v>
      </c>
      <c r="V81" s="182">
        <v>3.5</v>
      </c>
      <c r="W81" s="183">
        <v>3.3</v>
      </c>
      <c r="X81" s="181">
        <v>3.1</v>
      </c>
      <c r="Y81" s="181">
        <v>2.9</v>
      </c>
      <c r="Z81" s="181">
        <v>2.7</v>
      </c>
      <c r="AA81" s="181">
        <v>2.5</v>
      </c>
      <c r="AB81" s="181">
        <v>2.2000000000000002</v>
      </c>
      <c r="AC81" s="181">
        <v>2</v>
      </c>
      <c r="AD81" s="181">
        <v>1.7</v>
      </c>
      <c r="AE81" s="181">
        <v>1.4</v>
      </c>
      <c r="AF81" s="182">
        <v>1</v>
      </c>
      <c r="AG81" s="183">
        <v>0.7</v>
      </c>
      <c r="AH81" s="181">
        <v>0.4</v>
      </c>
      <c r="AI81" s="181">
        <v>0.04</v>
      </c>
      <c r="AJ81" s="180">
        <v>0</v>
      </c>
      <c r="AK81" s="180">
        <v>0</v>
      </c>
      <c r="AL81" s="180">
        <v>0</v>
      </c>
      <c r="AM81" s="180">
        <v>0</v>
      </c>
      <c r="AN81" s="180">
        <v>0</v>
      </c>
      <c r="AO81" s="180">
        <v>0</v>
      </c>
      <c r="AP81" s="184">
        <v>0</v>
      </c>
      <c r="AQ81" s="179">
        <v>0</v>
      </c>
      <c r="AR81" s="180">
        <v>0</v>
      </c>
      <c r="AS81" s="180">
        <v>0</v>
      </c>
      <c r="AT81" s="180">
        <v>0</v>
      </c>
      <c r="AU81" s="180">
        <v>0</v>
      </c>
      <c r="AV81" s="180">
        <v>0</v>
      </c>
      <c r="AW81" s="180">
        <v>0</v>
      </c>
      <c r="AX81" s="180">
        <v>0</v>
      </c>
      <c r="AY81" s="180">
        <v>0</v>
      </c>
      <c r="AZ81" s="184">
        <v>0</v>
      </c>
      <c r="BA81" s="179">
        <v>0</v>
      </c>
      <c r="BB81" s="180">
        <v>0</v>
      </c>
      <c r="BC81" s="180">
        <v>0</v>
      </c>
      <c r="BD81" s="180">
        <v>0</v>
      </c>
      <c r="BE81" s="180">
        <v>0</v>
      </c>
      <c r="BF81" s="180">
        <v>0</v>
      </c>
      <c r="BG81" s="180">
        <v>0</v>
      </c>
      <c r="BH81" s="180">
        <v>0</v>
      </c>
      <c r="BI81" s="180">
        <v>0</v>
      </c>
      <c r="BJ81" s="185">
        <v>0</v>
      </c>
    </row>
    <row r="82" spans="1:62" x14ac:dyDescent="0.15">
      <c r="A82" s="178">
        <v>82</v>
      </c>
      <c r="B82" s="183">
        <v>2</v>
      </c>
      <c r="C82" s="181">
        <v>2.4</v>
      </c>
      <c r="D82" s="181">
        <v>2.7</v>
      </c>
      <c r="E82" s="181">
        <v>2.9</v>
      </c>
      <c r="F82" s="181">
        <v>3.2</v>
      </c>
      <c r="G82" s="181">
        <v>3.4</v>
      </c>
      <c r="H82" s="181">
        <v>3.5</v>
      </c>
      <c r="I82" s="181">
        <v>3.7</v>
      </c>
      <c r="J82" s="181">
        <v>3.8</v>
      </c>
      <c r="K82" s="181">
        <v>3.9</v>
      </c>
      <c r="L82" s="182">
        <v>4</v>
      </c>
      <c r="M82" s="183">
        <v>4</v>
      </c>
      <c r="N82" s="181">
        <v>4.0999999999999996</v>
      </c>
      <c r="O82" s="181">
        <v>4.0999999999999996</v>
      </c>
      <c r="P82" s="181">
        <v>4.0999999999999996</v>
      </c>
      <c r="Q82" s="181">
        <v>4</v>
      </c>
      <c r="R82" s="181">
        <v>4</v>
      </c>
      <c r="S82" s="181">
        <v>3.9</v>
      </c>
      <c r="T82" s="181">
        <v>3.8</v>
      </c>
      <c r="U82" s="181">
        <v>3.6</v>
      </c>
      <c r="V82" s="182">
        <v>3.5</v>
      </c>
      <c r="W82" s="183">
        <v>3.3</v>
      </c>
      <c r="X82" s="181">
        <v>3.2</v>
      </c>
      <c r="Y82" s="181">
        <v>2.9</v>
      </c>
      <c r="Z82" s="181">
        <v>2.7</v>
      </c>
      <c r="AA82" s="181">
        <v>2.5</v>
      </c>
      <c r="AB82" s="181">
        <v>2.2000000000000002</v>
      </c>
      <c r="AC82" s="181">
        <v>2</v>
      </c>
      <c r="AD82" s="181">
        <v>1.7</v>
      </c>
      <c r="AE82" s="181">
        <v>1.4</v>
      </c>
      <c r="AF82" s="182">
        <v>1</v>
      </c>
      <c r="AG82" s="183">
        <v>0.7</v>
      </c>
      <c r="AH82" s="181">
        <v>0.4</v>
      </c>
      <c r="AI82" s="181">
        <v>0.05</v>
      </c>
      <c r="AJ82" s="180">
        <v>0</v>
      </c>
      <c r="AK82" s="180">
        <v>0</v>
      </c>
      <c r="AL82" s="180">
        <v>0</v>
      </c>
      <c r="AM82" s="180">
        <v>0</v>
      </c>
      <c r="AN82" s="180">
        <v>0</v>
      </c>
      <c r="AO82" s="180">
        <v>0</v>
      </c>
      <c r="AP82" s="184">
        <v>0</v>
      </c>
      <c r="AQ82" s="179">
        <v>0</v>
      </c>
      <c r="AR82" s="180">
        <v>0</v>
      </c>
      <c r="AS82" s="180">
        <v>0</v>
      </c>
      <c r="AT82" s="180">
        <v>0</v>
      </c>
      <c r="AU82" s="180">
        <v>0</v>
      </c>
      <c r="AV82" s="180">
        <v>0</v>
      </c>
      <c r="AW82" s="180">
        <v>0</v>
      </c>
      <c r="AX82" s="180">
        <v>0</v>
      </c>
      <c r="AY82" s="180">
        <v>0</v>
      </c>
      <c r="AZ82" s="184">
        <v>0</v>
      </c>
      <c r="BA82" s="179">
        <v>0</v>
      </c>
      <c r="BB82" s="180">
        <v>0</v>
      </c>
      <c r="BC82" s="180">
        <v>0</v>
      </c>
      <c r="BD82" s="180">
        <v>0</v>
      </c>
      <c r="BE82" s="180">
        <v>0</v>
      </c>
      <c r="BF82" s="180">
        <v>0</v>
      </c>
      <c r="BG82" s="180">
        <v>0</v>
      </c>
      <c r="BH82" s="180">
        <v>0</v>
      </c>
      <c r="BI82" s="180">
        <v>0</v>
      </c>
      <c r="BJ82" s="185">
        <v>0</v>
      </c>
    </row>
    <row r="83" spans="1:62" x14ac:dyDescent="0.15">
      <c r="A83" s="178">
        <v>83</v>
      </c>
      <c r="B83" s="183">
        <v>2</v>
      </c>
      <c r="C83" s="181">
        <v>2.4</v>
      </c>
      <c r="D83" s="181">
        <v>2.7</v>
      </c>
      <c r="E83" s="181">
        <v>2.9</v>
      </c>
      <c r="F83" s="181">
        <v>3.2</v>
      </c>
      <c r="G83" s="181">
        <v>3.4</v>
      </c>
      <c r="H83" s="181">
        <v>3.5</v>
      </c>
      <c r="I83" s="181">
        <v>3.7</v>
      </c>
      <c r="J83" s="181">
        <v>3.8</v>
      </c>
      <c r="K83" s="181">
        <v>3.9</v>
      </c>
      <c r="L83" s="182">
        <v>4</v>
      </c>
      <c r="M83" s="183">
        <v>4</v>
      </c>
      <c r="N83" s="181">
        <v>4.0999999999999996</v>
      </c>
      <c r="O83" s="181">
        <v>4.0999999999999996</v>
      </c>
      <c r="P83" s="181">
        <v>4.0999999999999996</v>
      </c>
      <c r="Q83" s="181">
        <v>4</v>
      </c>
      <c r="R83" s="181">
        <v>4</v>
      </c>
      <c r="S83" s="181">
        <v>3.9</v>
      </c>
      <c r="T83" s="181">
        <v>3.8</v>
      </c>
      <c r="U83" s="181">
        <v>3.6</v>
      </c>
      <c r="V83" s="182">
        <v>3.5</v>
      </c>
      <c r="W83" s="183">
        <v>3.3</v>
      </c>
      <c r="X83" s="181">
        <v>3.2</v>
      </c>
      <c r="Y83" s="181">
        <v>3</v>
      </c>
      <c r="Z83" s="181">
        <v>2.7</v>
      </c>
      <c r="AA83" s="181">
        <v>2.5</v>
      </c>
      <c r="AB83" s="181">
        <v>2.2000000000000002</v>
      </c>
      <c r="AC83" s="181">
        <v>2</v>
      </c>
      <c r="AD83" s="181">
        <v>1.7</v>
      </c>
      <c r="AE83" s="181">
        <v>1.4</v>
      </c>
      <c r="AF83" s="182">
        <v>1</v>
      </c>
      <c r="AG83" s="183">
        <v>0.7</v>
      </c>
      <c r="AH83" s="181">
        <v>0.4</v>
      </c>
      <c r="AI83" s="181">
        <v>0.05</v>
      </c>
      <c r="AJ83" s="180">
        <v>0</v>
      </c>
      <c r="AK83" s="180">
        <v>0</v>
      </c>
      <c r="AL83" s="180">
        <v>0</v>
      </c>
      <c r="AM83" s="180">
        <v>0</v>
      </c>
      <c r="AN83" s="180">
        <v>0</v>
      </c>
      <c r="AO83" s="180">
        <v>0</v>
      </c>
      <c r="AP83" s="184">
        <v>0</v>
      </c>
      <c r="AQ83" s="179">
        <v>0</v>
      </c>
      <c r="AR83" s="180">
        <v>0</v>
      </c>
      <c r="AS83" s="180">
        <v>0</v>
      </c>
      <c r="AT83" s="180">
        <v>0</v>
      </c>
      <c r="AU83" s="180">
        <v>0</v>
      </c>
      <c r="AV83" s="180">
        <v>0</v>
      </c>
      <c r="AW83" s="180">
        <v>0</v>
      </c>
      <c r="AX83" s="180">
        <v>0</v>
      </c>
      <c r="AY83" s="180">
        <v>0</v>
      </c>
      <c r="AZ83" s="184">
        <v>0</v>
      </c>
      <c r="BA83" s="179">
        <v>0</v>
      </c>
      <c r="BB83" s="180">
        <v>0</v>
      </c>
      <c r="BC83" s="180">
        <v>0</v>
      </c>
      <c r="BD83" s="180">
        <v>0</v>
      </c>
      <c r="BE83" s="180">
        <v>0</v>
      </c>
      <c r="BF83" s="180">
        <v>0</v>
      </c>
      <c r="BG83" s="180">
        <v>0</v>
      </c>
      <c r="BH83" s="180">
        <v>0</v>
      </c>
      <c r="BI83" s="180">
        <v>0</v>
      </c>
      <c r="BJ83" s="185">
        <v>0</v>
      </c>
    </row>
    <row r="84" spans="1:62" x14ac:dyDescent="0.15">
      <c r="A84" s="186">
        <v>84</v>
      </c>
      <c r="B84" s="187">
        <v>2</v>
      </c>
      <c r="C84" s="188">
        <v>2.4</v>
      </c>
      <c r="D84" s="188">
        <v>2.7</v>
      </c>
      <c r="E84" s="188">
        <v>2.9</v>
      </c>
      <c r="F84" s="188">
        <v>3.2</v>
      </c>
      <c r="G84" s="188">
        <v>3.4</v>
      </c>
      <c r="H84" s="188">
        <v>3.5</v>
      </c>
      <c r="I84" s="188">
        <v>3.7</v>
      </c>
      <c r="J84" s="188">
        <v>3.8</v>
      </c>
      <c r="K84" s="188">
        <v>3.9</v>
      </c>
      <c r="L84" s="189">
        <v>4</v>
      </c>
      <c r="M84" s="187">
        <v>4</v>
      </c>
      <c r="N84" s="188">
        <v>4.0999999999999996</v>
      </c>
      <c r="O84" s="188">
        <v>4.0999999999999996</v>
      </c>
      <c r="P84" s="188">
        <v>4.0999999999999996</v>
      </c>
      <c r="Q84" s="188">
        <v>4</v>
      </c>
      <c r="R84" s="188">
        <v>4</v>
      </c>
      <c r="S84" s="188">
        <v>3.9</v>
      </c>
      <c r="T84" s="188">
        <v>3.8</v>
      </c>
      <c r="U84" s="188">
        <v>3.6</v>
      </c>
      <c r="V84" s="189">
        <v>3.5</v>
      </c>
      <c r="W84" s="187">
        <v>3.3</v>
      </c>
      <c r="X84" s="188">
        <v>3.2</v>
      </c>
      <c r="Y84" s="188">
        <v>3</v>
      </c>
      <c r="Z84" s="188">
        <v>2.7</v>
      </c>
      <c r="AA84" s="188">
        <v>2.5</v>
      </c>
      <c r="AB84" s="188">
        <v>2.2000000000000002</v>
      </c>
      <c r="AC84" s="188">
        <v>2</v>
      </c>
      <c r="AD84" s="188">
        <v>1.7</v>
      </c>
      <c r="AE84" s="188">
        <v>1.4</v>
      </c>
      <c r="AF84" s="189">
        <v>1.1000000000000001</v>
      </c>
      <c r="AG84" s="187">
        <v>0.7</v>
      </c>
      <c r="AH84" s="188">
        <v>0.4</v>
      </c>
      <c r="AI84" s="188">
        <v>0.05</v>
      </c>
      <c r="AJ84" s="191">
        <v>0</v>
      </c>
      <c r="AK84" s="191">
        <v>0</v>
      </c>
      <c r="AL84" s="191">
        <v>0</v>
      </c>
      <c r="AM84" s="191">
        <v>0</v>
      </c>
      <c r="AN84" s="191">
        <v>0</v>
      </c>
      <c r="AO84" s="191">
        <v>0</v>
      </c>
      <c r="AP84" s="192">
        <v>0</v>
      </c>
      <c r="AQ84" s="190">
        <v>0</v>
      </c>
      <c r="AR84" s="191">
        <v>0</v>
      </c>
      <c r="AS84" s="191">
        <v>0</v>
      </c>
      <c r="AT84" s="191">
        <v>0</v>
      </c>
      <c r="AU84" s="191">
        <v>0</v>
      </c>
      <c r="AV84" s="191">
        <v>0</v>
      </c>
      <c r="AW84" s="191">
        <v>0</v>
      </c>
      <c r="AX84" s="191">
        <v>0</v>
      </c>
      <c r="AY84" s="191">
        <v>0</v>
      </c>
      <c r="AZ84" s="192">
        <v>0</v>
      </c>
      <c r="BA84" s="190">
        <v>0</v>
      </c>
      <c r="BB84" s="191">
        <v>0</v>
      </c>
      <c r="BC84" s="191">
        <v>0</v>
      </c>
      <c r="BD84" s="191">
        <v>0</v>
      </c>
      <c r="BE84" s="191">
        <v>0</v>
      </c>
      <c r="BF84" s="191">
        <v>0</v>
      </c>
      <c r="BG84" s="191">
        <v>0</v>
      </c>
      <c r="BH84" s="191">
        <v>0</v>
      </c>
      <c r="BI84" s="191">
        <v>0</v>
      </c>
      <c r="BJ84" s="193">
        <v>0</v>
      </c>
    </row>
    <row r="85" spans="1:62" x14ac:dyDescent="0.15">
      <c r="A85" s="194">
        <v>85</v>
      </c>
      <c r="B85" s="195">
        <v>2</v>
      </c>
      <c r="C85" s="196">
        <v>2.4</v>
      </c>
      <c r="D85" s="196">
        <v>2.7</v>
      </c>
      <c r="E85" s="196">
        <v>2.9</v>
      </c>
      <c r="F85" s="196">
        <v>3.2</v>
      </c>
      <c r="G85" s="196">
        <v>3.4</v>
      </c>
      <c r="H85" s="196">
        <v>3.5</v>
      </c>
      <c r="I85" s="196">
        <v>3.7</v>
      </c>
      <c r="J85" s="196">
        <v>3.8</v>
      </c>
      <c r="K85" s="196">
        <v>3.9</v>
      </c>
      <c r="L85" s="197">
        <v>4</v>
      </c>
      <c r="M85" s="195">
        <v>4</v>
      </c>
      <c r="N85" s="196">
        <v>4.0999999999999996</v>
      </c>
      <c r="O85" s="196">
        <v>4.0999999999999996</v>
      </c>
      <c r="P85" s="196">
        <v>4.0999999999999996</v>
      </c>
      <c r="Q85" s="196">
        <v>4</v>
      </c>
      <c r="R85" s="196">
        <v>4</v>
      </c>
      <c r="S85" s="196">
        <v>3.9</v>
      </c>
      <c r="T85" s="196">
        <v>3.8</v>
      </c>
      <c r="U85" s="196">
        <v>3.6</v>
      </c>
      <c r="V85" s="197">
        <v>3.5</v>
      </c>
      <c r="W85" s="195">
        <v>3.3</v>
      </c>
      <c r="X85" s="196">
        <v>3.2</v>
      </c>
      <c r="Y85" s="196">
        <v>3</v>
      </c>
      <c r="Z85" s="196">
        <v>2.7</v>
      </c>
      <c r="AA85" s="196">
        <v>2.5</v>
      </c>
      <c r="AB85" s="196">
        <v>2.2000000000000002</v>
      </c>
      <c r="AC85" s="196">
        <v>2</v>
      </c>
      <c r="AD85" s="196">
        <v>1.7</v>
      </c>
      <c r="AE85" s="196">
        <v>1.4</v>
      </c>
      <c r="AF85" s="197">
        <v>1.1000000000000001</v>
      </c>
      <c r="AG85" s="195">
        <v>0.7</v>
      </c>
      <c r="AH85" s="196">
        <v>0.4</v>
      </c>
      <c r="AI85" s="196">
        <v>0.05</v>
      </c>
      <c r="AJ85" s="198">
        <v>0</v>
      </c>
      <c r="AK85" s="198">
        <v>0</v>
      </c>
      <c r="AL85" s="198">
        <v>0</v>
      </c>
      <c r="AM85" s="198">
        <v>0</v>
      </c>
      <c r="AN85" s="198">
        <v>0</v>
      </c>
      <c r="AO85" s="198">
        <v>0</v>
      </c>
      <c r="AP85" s="199">
        <v>0</v>
      </c>
      <c r="AQ85" s="200">
        <v>0</v>
      </c>
      <c r="AR85" s="198">
        <v>0</v>
      </c>
      <c r="AS85" s="198">
        <v>0</v>
      </c>
      <c r="AT85" s="198">
        <v>0</v>
      </c>
      <c r="AU85" s="198">
        <v>0</v>
      </c>
      <c r="AV85" s="198">
        <v>0</v>
      </c>
      <c r="AW85" s="198">
        <v>0</v>
      </c>
      <c r="AX85" s="198">
        <v>0</v>
      </c>
      <c r="AY85" s="198">
        <v>0</v>
      </c>
      <c r="AZ85" s="199">
        <v>0</v>
      </c>
      <c r="BA85" s="200">
        <v>0</v>
      </c>
      <c r="BB85" s="198">
        <v>0</v>
      </c>
      <c r="BC85" s="198">
        <v>0</v>
      </c>
      <c r="BD85" s="198">
        <v>0</v>
      </c>
      <c r="BE85" s="198">
        <v>0</v>
      </c>
      <c r="BF85" s="198">
        <v>0</v>
      </c>
      <c r="BG85" s="198">
        <v>0</v>
      </c>
      <c r="BH85" s="198">
        <v>0</v>
      </c>
      <c r="BI85" s="198">
        <v>0</v>
      </c>
      <c r="BJ85" s="201">
        <v>0</v>
      </c>
    </row>
    <row r="86" spans="1:62" x14ac:dyDescent="0.15">
      <c r="A86" s="163">
        <v>86</v>
      </c>
      <c r="B86" s="202">
        <v>2</v>
      </c>
      <c r="C86" s="203">
        <v>2.4</v>
      </c>
      <c r="D86" s="203">
        <v>2.7</v>
      </c>
      <c r="E86" s="203">
        <v>2.9</v>
      </c>
      <c r="F86" s="203">
        <v>3.2</v>
      </c>
      <c r="G86" s="203">
        <v>3.4</v>
      </c>
      <c r="H86" s="203">
        <v>3.5</v>
      </c>
      <c r="I86" s="203">
        <v>3.7</v>
      </c>
      <c r="J86" s="203">
        <v>3.8</v>
      </c>
      <c r="K86" s="203">
        <v>3.9</v>
      </c>
      <c r="L86" s="204">
        <v>4</v>
      </c>
      <c r="M86" s="202">
        <v>4</v>
      </c>
      <c r="N86" s="203">
        <v>4.0999999999999996</v>
      </c>
      <c r="O86" s="203">
        <v>4.0999999999999996</v>
      </c>
      <c r="P86" s="203">
        <v>4.0999999999999996</v>
      </c>
      <c r="Q86" s="203">
        <v>4</v>
      </c>
      <c r="R86" s="203">
        <v>4</v>
      </c>
      <c r="S86" s="203">
        <v>3.9</v>
      </c>
      <c r="T86" s="203">
        <v>3.8</v>
      </c>
      <c r="U86" s="203">
        <v>3.6</v>
      </c>
      <c r="V86" s="204">
        <v>3.5</v>
      </c>
      <c r="W86" s="202">
        <v>3.3</v>
      </c>
      <c r="X86" s="203">
        <v>3.2</v>
      </c>
      <c r="Y86" s="203">
        <v>3</v>
      </c>
      <c r="Z86" s="203">
        <v>2.7</v>
      </c>
      <c r="AA86" s="203">
        <v>2.5</v>
      </c>
      <c r="AB86" s="203">
        <v>2.2000000000000002</v>
      </c>
      <c r="AC86" s="203">
        <v>2</v>
      </c>
      <c r="AD86" s="203">
        <v>1.7</v>
      </c>
      <c r="AE86" s="203">
        <v>1.4</v>
      </c>
      <c r="AF86" s="204">
        <v>1.1000000000000001</v>
      </c>
      <c r="AG86" s="202">
        <v>0.7</v>
      </c>
      <c r="AH86" s="203">
        <v>0.4</v>
      </c>
      <c r="AI86" s="203">
        <v>0.06</v>
      </c>
      <c r="AJ86" s="165">
        <v>0</v>
      </c>
      <c r="AK86" s="165">
        <v>0</v>
      </c>
      <c r="AL86" s="165">
        <v>0</v>
      </c>
      <c r="AM86" s="165">
        <v>0</v>
      </c>
      <c r="AN86" s="165">
        <v>0</v>
      </c>
      <c r="AO86" s="165">
        <v>0</v>
      </c>
      <c r="AP86" s="166">
        <v>0</v>
      </c>
      <c r="AQ86" s="164">
        <v>0</v>
      </c>
      <c r="AR86" s="165">
        <v>0</v>
      </c>
      <c r="AS86" s="165">
        <v>0</v>
      </c>
      <c r="AT86" s="165">
        <v>0</v>
      </c>
      <c r="AU86" s="165">
        <v>0</v>
      </c>
      <c r="AV86" s="165">
        <v>0</v>
      </c>
      <c r="AW86" s="165">
        <v>0</v>
      </c>
      <c r="AX86" s="165">
        <v>0</v>
      </c>
      <c r="AY86" s="165">
        <v>0</v>
      </c>
      <c r="AZ86" s="166">
        <v>0</v>
      </c>
      <c r="BA86" s="164">
        <v>0</v>
      </c>
      <c r="BB86" s="165">
        <v>0</v>
      </c>
      <c r="BC86" s="165">
        <v>0</v>
      </c>
      <c r="BD86" s="165">
        <v>0</v>
      </c>
      <c r="BE86" s="165">
        <v>0</v>
      </c>
      <c r="BF86" s="165">
        <v>0</v>
      </c>
      <c r="BG86" s="165">
        <v>0</v>
      </c>
      <c r="BH86" s="165">
        <v>0</v>
      </c>
      <c r="BI86" s="165">
        <v>0</v>
      </c>
      <c r="BJ86" s="167">
        <v>0</v>
      </c>
    </row>
    <row r="87" spans="1:62" x14ac:dyDescent="0.15">
      <c r="A87" s="163">
        <v>87</v>
      </c>
      <c r="B87" s="202">
        <v>2</v>
      </c>
      <c r="C87" s="203">
        <v>2.4</v>
      </c>
      <c r="D87" s="203">
        <v>2.7</v>
      </c>
      <c r="E87" s="203">
        <v>2.9</v>
      </c>
      <c r="F87" s="203">
        <v>3.2</v>
      </c>
      <c r="G87" s="203">
        <v>3.4</v>
      </c>
      <c r="H87" s="203">
        <v>3.5</v>
      </c>
      <c r="I87" s="203">
        <v>3.7</v>
      </c>
      <c r="J87" s="203">
        <v>3.8</v>
      </c>
      <c r="K87" s="203">
        <v>3.9</v>
      </c>
      <c r="L87" s="204">
        <v>4</v>
      </c>
      <c r="M87" s="202">
        <v>4</v>
      </c>
      <c r="N87" s="203">
        <v>4.0999999999999996</v>
      </c>
      <c r="O87" s="203">
        <v>4.0999999999999996</v>
      </c>
      <c r="P87" s="203">
        <v>4.0999999999999996</v>
      </c>
      <c r="Q87" s="203">
        <v>4</v>
      </c>
      <c r="R87" s="203">
        <v>4</v>
      </c>
      <c r="S87" s="203">
        <v>3.9</v>
      </c>
      <c r="T87" s="203">
        <v>3.8</v>
      </c>
      <c r="U87" s="203">
        <v>3.6</v>
      </c>
      <c r="V87" s="204">
        <v>3.5</v>
      </c>
      <c r="W87" s="202">
        <v>3.3</v>
      </c>
      <c r="X87" s="203">
        <v>3.2</v>
      </c>
      <c r="Y87" s="203">
        <v>3</v>
      </c>
      <c r="Z87" s="203">
        <v>2.7</v>
      </c>
      <c r="AA87" s="203">
        <v>2.5</v>
      </c>
      <c r="AB87" s="203">
        <v>2.2000000000000002</v>
      </c>
      <c r="AC87" s="203">
        <v>2</v>
      </c>
      <c r="AD87" s="203">
        <v>1.7</v>
      </c>
      <c r="AE87" s="203">
        <v>1.4</v>
      </c>
      <c r="AF87" s="204">
        <v>1.1000000000000001</v>
      </c>
      <c r="AG87" s="202">
        <v>0.7</v>
      </c>
      <c r="AH87" s="203">
        <v>0.4</v>
      </c>
      <c r="AI87" s="203">
        <v>0.06</v>
      </c>
      <c r="AJ87" s="165">
        <v>0</v>
      </c>
      <c r="AK87" s="165">
        <v>0</v>
      </c>
      <c r="AL87" s="165">
        <v>0</v>
      </c>
      <c r="AM87" s="165">
        <v>0</v>
      </c>
      <c r="AN87" s="165">
        <v>0</v>
      </c>
      <c r="AO87" s="165">
        <v>0</v>
      </c>
      <c r="AP87" s="166">
        <v>0</v>
      </c>
      <c r="AQ87" s="164">
        <v>0</v>
      </c>
      <c r="AR87" s="165">
        <v>0</v>
      </c>
      <c r="AS87" s="165">
        <v>0</v>
      </c>
      <c r="AT87" s="165">
        <v>0</v>
      </c>
      <c r="AU87" s="165">
        <v>0</v>
      </c>
      <c r="AV87" s="165">
        <v>0</v>
      </c>
      <c r="AW87" s="165">
        <v>0</v>
      </c>
      <c r="AX87" s="165">
        <v>0</v>
      </c>
      <c r="AY87" s="165">
        <v>0</v>
      </c>
      <c r="AZ87" s="166">
        <v>0</v>
      </c>
      <c r="BA87" s="164">
        <v>0</v>
      </c>
      <c r="BB87" s="165">
        <v>0</v>
      </c>
      <c r="BC87" s="165">
        <v>0</v>
      </c>
      <c r="BD87" s="165">
        <v>0</v>
      </c>
      <c r="BE87" s="165">
        <v>0</v>
      </c>
      <c r="BF87" s="165">
        <v>0</v>
      </c>
      <c r="BG87" s="165">
        <v>0</v>
      </c>
      <c r="BH87" s="165">
        <v>0</v>
      </c>
      <c r="BI87" s="165">
        <v>0</v>
      </c>
      <c r="BJ87" s="167">
        <v>0</v>
      </c>
    </row>
    <row r="88" spans="1:62" x14ac:dyDescent="0.15">
      <c r="A88" s="163">
        <v>88</v>
      </c>
      <c r="B88" s="202">
        <v>2</v>
      </c>
      <c r="C88" s="203">
        <v>2.4</v>
      </c>
      <c r="D88" s="203">
        <v>2.7</v>
      </c>
      <c r="E88" s="203">
        <v>2.9</v>
      </c>
      <c r="F88" s="203">
        <v>3.2</v>
      </c>
      <c r="G88" s="203">
        <v>3.4</v>
      </c>
      <c r="H88" s="203">
        <v>3.5</v>
      </c>
      <c r="I88" s="203">
        <v>3.7</v>
      </c>
      <c r="J88" s="203">
        <v>3.8</v>
      </c>
      <c r="K88" s="203">
        <v>3.9</v>
      </c>
      <c r="L88" s="204">
        <v>4</v>
      </c>
      <c r="M88" s="202">
        <v>4</v>
      </c>
      <c r="N88" s="203">
        <v>4.0999999999999996</v>
      </c>
      <c r="O88" s="203">
        <v>4.0999999999999996</v>
      </c>
      <c r="P88" s="203">
        <v>4.0999999999999996</v>
      </c>
      <c r="Q88" s="203">
        <v>4</v>
      </c>
      <c r="R88" s="203">
        <v>4</v>
      </c>
      <c r="S88" s="203">
        <v>3.9</v>
      </c>
      <c r="T88" s="203">
        <v>3.8</v>
      </c>
      <c r="U88" s="203">
        <v>3.7</v>
      </c>
      <c r="V88" s="204">
        <v>3.5</v>
      </c>
      <c r="W88" s="202">
        <v>3.3</v>
      </c>
      <c r="X88" s="203">
        <v>3.2</v>
      </c>
      <c r="Y88" s="203">
        <v>3</v>
      </c>
      <c r="Z88" s="203">
        <v>2.7</v>
      </c>
      <c r="AA88" s="203">
        <v>2.5</v>
      </c>
      <c r="AB88" s="203">
        <v>2.2000000000000002</v>
      </c>
      <c r="AC88" s="203">
        <v>2</v>
      </c>
      <c r="AD88" s="203">
        <v>1.7</v>
      </c>
      <c r="AE88" s="203">
        <v>1.4</v>
      </c>
      <c r="AF88" s="204">
        <v>1.1000000000000001</v>
      </c>
      <c r="AG88" s="202">
        <v>0.7</v>
      </c>
      <c r="AH88" s="203">
        <v>0.4</v>
      </c>
      <c r="AI88" s="203">
        <v>0.06</v>
      </c>
      <c r="AJ88" s="165">
        <v>0</v>
      </c>
      <c r="AK88" s="165">
        <v>0</v>
      </c>
      <c r="AL88" s="165">
        <v>0</v>
      </c>
      <c r="AM88" s="165">
        <v>0</v>
      </c>
      <c r="AN88" s="165">
        <v>0</v>
      </c>
      <c r="AO88" s="165">
        <v>0</v>
      </c>
      <c r="AP88" s="166">
        <v>0</v>
      </c>
      <c r="AQ88" s="164">
        <v>0</v>
      </c>
      <c r="AR88" s="165">
        <v>0</v>
      </c>
      <c r="AS88" s="165">
        <v>0</v>
      </c>
      <c r="AT88" s="165">
        <v>0</v>
      </c>
      <c r="AU88" s="165">
        <v>0</v>
      </c>
      <c r="AV88" s="165">
        <v>0</v>
      </c>
      <c r="AW88" s="165">
        <v>0</v>
      </c>
      <c r="AX88" s="165">
        <v>0</v>
      </c>
      <c r="AY88" s="165">
        <v>0</v>
      </c>
      <c r="AZ88" s="166">
        <v>0</v>
      </c>
      <c r="BA88" s="164">
        <v>0</v>
      </c>
      <c r="BB88" s="165">
        <v>0</v>
      </c>
      <c r="BC88" s="165">
        <v>0</v>
      </c>
      <c r="BD88" s="165">
        <v>0</v>
      </c>
      <c r="BE88" s="165">
        <v>0</v>
      </c>
      <c r="BF88" s="165">
        <v>0</v>
      </c>
      <c r="BG88" s="165">
        <v>0</v>
      </c>
      <c r="BH88" s="165">
        <v>0</v>
      </c>
      <c r="BI88" s="165">
        <v>0</v>
      </c>
      <c r="BJ88" s="167">
        <v>0</v>
      </c>
    </row>
    <row r="89" spans="1:62" x14ac:dyDescent="0.15">
      <c r="A89" s="168">
        <v>89</v>
      </c>
      <c r="B89" s="205">
        <v>2</v>
      </c>
      <c r="C89" s="206">
        <v>2.4</v>
      </c>
      <c r="D89" s="206">
        <v>2.7</v>
      </c>
      <c r="E89" s="206">
        <v>2.9</v>
      </c>
      <c r="F89" s="206">
        <v>3.2</v>
      </c>
      <c r="G89" s="206">
        <v>3.4</v>
      </c>
      <c r="H89" s="206">
        <v>3.5</v>
      </c>
      <c r="I89" s="206">
        <v>3.7</v>
      </c>
      <c r="J89" s="206">
        <v>3.8</v>
      </c>
      <c r="K89" s="206">
        <v>3.9</v>
      </c>
      <c r="L89" s="207">
        <v>4</v>
      </c>
      <c r="M89" s="205">
        <v>4</v>
      </c>
      <c r="N89" s="206">
        <v>4.0999999999999996</v>
      </c>
      <c r="O89" s="206">
        <v>4.0999999999999996</v>
      </c>
      <c r="P89" s="206">
        <v>4.0999999999999996</v>
      </c>
      <c r="Q89" s="206">
        <v>4</v>
      </c>
      <c r="R89" s="206">
        <v>4</v>
      </c>
      <c r="S89" s="206">
        <v>3.9</v>
      </c>
      <c r="T89" s="206">
        <v>3.8</v>
      </c>
      <c r="U89" s="206">
        <v>3.7</v>
      </c>
      <c r="V89" s="207">
        <v>3.5</v>
      </c>
      <c r="W89" s="205">
        <v>3.3</v>
      </c>
      <c r="X89" s="206">
        <v>3.2</v>
      </c>
      <c r="Y89" s="206">
        <v>3</v>
      </c>
      <c r="Z89" s="206">
        <v>2.7</v>
      </c>
      <c r="AA89" s="206">
        <v>2.5</v>
      </c>
      <c r="AB89" s="206">
        <v>2.2000000000000002</v>
      </c>
      <c r="AC89" s="206">
        <v>2</v>
      </c>
      <c r="AD89" s="206">
        <v>1.7</v>
      </c>
      <c r="AE89" s="206">
        <v>1.4</v>
      </c>
      <c r="AF89" s="207">
        <v>1.1000000000000001</v>
      </c>
      <c r="AG89" s="205">
        <v>0.7</v>
      </c>
      <c r="AH89" s="206">
        <v>0.4</v>
      </c>
      <c r="AI89" s="206">
        <v>0.06</v>
      </c>
      <c r="AJ89" s="170">
        <v>0</v>
      </c>
      <c r="AK89" s="170">
        <v>0</v>
      </c>
      <c r="AL89" s="170">
        <v>0</v>
      </c>
      <c r="AM89" s="170">
        <v>0</v>
      </c>
      <c r="AN89" s="170">
        <v>0</v>
      </c>
      <c r="AO89" s="170">
        <v>0</v>
      </c>
      <c r="AP89" s="171">
        <v>0</v>
      </c>
      <c r="AQ89" s="169">
        <v>0</v>
      </c>
      <c r="AR89" s="170">
        <v>0</v>
      </c>
      <c r="AS89" s="170">
        <v>0</v>
      </c>
      <c r="AT89" s="170">
        <v>0</v>
      </c>
      <c r="AU89" s="170">
        <v>0</v>
      </c>
      <c r="AV89" s="170">
        <v>0</v>
      </c>
      <c r="AW89" s="170">
        <v>0</v>
      </c>
      <c r="AX89" s="170">
        <v>0</v>
      </c>
      <c r="AY89" s="170">
        <v>0</v>
      </c>
      <c r="AZ89" s="171">
        <v>0</v>
      </c>
      <c r="BA89" s="169">
        <v>0</v>
      </c>
      <c r="BB89" s="170">
        <v>0</v>
      </c>
      <c r="BC89" s="170">
        <v>0</v>
      </c>
      <c r="BD89" s="170">
        <v>0</v>
      </c>
      <c r="BE89" s="170">
        <v>0</v>
      </c>
      <c r="BF89" s="170">
        <v>0</v>
      </c>
      <c r="BG89" s="170">
        <v>0</v>
      </c>
      <c r="BH89" s="170">
        <v>0</v>
      </c>
      <c r="BI89" s="170">
        <v>0</v>
      </c>
      <c r="BJ89" s="172">
        <v>0</v>
      </c>
    </row>
    <row r="90" spans="1:62" x14ac:dyDescent="0.15">
      <c r="A90" s="173">
        <v>90</v>
      </c>
      <c r="B90" s="208">
        <v>2</v>
      </c>
      <c r="C90" s="209">
        <v>2.4</v>
      </c>
      <c r="D90" s="209">
        <v>2.7</v>
      </c>
      <c r="E90" s="209">
        <v>2.9</v>
      </c>
      <c r="F90" s="209">
        <v>3.2</v>
      </c>
      <c r="G90" s="209">
        <v>3.4</v>
      </c>
      <c r="H90" s="209">
        <v>3.5</v>
      </c>
      <c r="I90" s="209">
        <v>3.7</v>
      </c>
      <c r="J90" s="209">
        <v>3.8</v>
      </c>
      <c r="K90" s="209">
        <v>3.9</v>
      </c>
      <c r="L90" s="210">
        <v>4</v>
      </c>
      <c r="M90" s="208">
        <v>4</v>
      </c>
      <c r="N90" s="209">
        <v>4.0999999999999996</v>
      </c>
      <c r="O90" s="209">
        <v>4.0999999999999996</v>
      </c>
      <c r="P90" s="209">
        <v>4.0999999999999996</v>
      </c>
      <c r="Q90" s="209">
        <v>4</v>
      </c>
      <c r="R90" s="209">
        <v>4</v>
      </c>
      <c r="S90" s="209">
        <v>3.9</v>
      </c>
      <c r="T90" s="209">
        <v>3.8</v>
      </c>
      <c r="U90" s="209">
        <v>3.7</v>
      </c>
      <c r="V90" s="210">
        <v>3.5</v>
      </c>
      <c r="W90" s="208">
        <v>3.3</v>
      </c>
      <c r="X90" s="209">
        <v>3.2</v>
      </c>
      <c r="Y90" s="209">
        <v>3</v>
      </c>
      <c r="Z90" s="209">
        <v>2.7</v>
      </c>
      <c r="AA90" s="209">
        <v>2.5</v>
      </c>
      <c r="AB90" s="209">
        <v>2.2000000000000002</v>
      </c>
      <c r="AC90" s="209">
        <v>2</v>
      </c>
      <c r="AD90" s="209">
        <v>1.7</v>
      </c>
      <c r="AE90" s="209">
        <v>1.4</v>
      </c>
      <c r="AF90" s="210">
        <v>1.1000000000000001</v>
      </c>
      <c r="AG90" s="208">
        <v>0.7</v>
      </c>
      <c r="AH90" s="209">
        <v>0.4</v>
      </c>
      <c r="AI90" s="209">
        <v>0.06</v>
      </c>
      <c r="AJ90" s="175">
        <v>0</v>
      </c>
      <c r="AK90" s="175">
        <v>0</v>
      </c>
      <c r="AL90" s="175">
        <v>0</v>
      </c>
      <c r="AM90" s="175">
        <v>0</v>
      </c>
      <c r="AN90" s="175">
        <v>0</v>
      </c>
      <c r="AO90" s="175">
        <v>0</v>
      </c>
      <c r="AP90" s="176">
        <v>0</v>
      </c>
      <c r="AQ90" s="174">
        <v>0</v>
      </c>
      <c r="AR90" s="175">
        <v>0</v>
      </c>
      <c r="AS90" s="175">
        <v>0</v>
      </c>
      <c r="AT90" s="175">
        <v>0</v>
      </c>
      <c r="AU90" s="175">
        <v>0</v>
      </c>
      <c r="AV90" s="175">
        <v>0</v>
      </c>
      <c r="AW90" s="175">
        <v>0</v>
      </c>
      <c r="AX90" s="175">
        <v>0</v>
      </c>
      <c r="AY90" s="175">
        <v>0</v>
      </c>
      <c r="AZ90" s="176">
        <v>0</v>
      </c>
      <c r="BA90" s="174">
        <v>0</v>
      </c>
      <c r="BB90" s="175">
        <v>0</v>
      </c>
      <c r="BC90" s="175">
        <v>0</v>
      </c>
      <c r="BD90" s="175">
        <v>0</v>
      </c>
      <c r="BE90" s="175">
        <v>0</v>
      </c>
      <c r="BF90" s="175">
        <v>0</v>
      </c>
      <c r="BG90" s="175">
        <v>0</v>
      </c>
      <c r="BH90" s="175">
        <v>0</v>
      </c>
      <c r="BI90" s="175">
        <v>0</v>
      </c>
      <c r="BJ90" s="177">
        <v>0</v>
      </c>
    </row>
    <row r="91" spans="1:62" x14ac:dyDescent="0.15">
      <c r="A91" s="178">
        <v>91</v>
      </c>
      <c r="B91" s="183">
        <v>2</v>
      </c>
      <c r="C91" s="181">
        <v>2.4</v>
      </c>
      <c r="D91" s="181">
        <v>2.7</v>
      </c>
      <c r="E91" s="181">
        <v>2.9</v>
      </c>
      <c r="F91" s="181">
        <v>3.2</v>
      </c>
      <c r="G91" s="181">
        <v>3.4</v>
      </c>
      <c r="H91" s="181">
        <v>3.5</v>
      </c>
      <c r="I91" s="181">
        <v>3.7</v>
      </c>
      <c r="J91" s="181">
        <v>3.8</v>
      </c>
      <c r="K91" s="181">
        <v>3.9</v>
      </c>
      <c r="L91" s="182">
        <v>4</v>
      </c>
      <c r="M91" s="183">
        <v>4</v>
      </c>
      <c r="N91" s="181">
        <v>4.0999999999999996</v>
      </c>
      <c r="O91" s="181">
        <v>4.0999999999999996</v>
      </c>
      <c r="P91" s="181">
        <v>4.0999999999999996</v>
      </c>
      <c r="Q91" s="181">
        <v>4</v>
      </c>
      <c r="R91" s="181">
        <v>4</v>
      </c>
      <c r="S91" s="181">
        <v>3.9</v>
      </c>
      <c r="T91" s="181">
        <v>3.8</v>
      </c>
      <c r="U91" s="181">
        <v>3.7</v>
      </c>
      <c r="V91" s="182">
        <v>3.5</v>
      </c>
      <c r="W91" s="183">
        <v>3.3</v>
      </c>
      <c r="X91" s="181">
        <v>3.2</v>
      </c>
      <c r="Y91" s="181">
        <v>3</v>
      </c>
      <c r="Z91" s="181">
        <v>2.7</v>
      </c>
      <c r="AA91" s="181">
        <v>2.5</v>
      </c>
      <c r="AB91" s="181">
        <v>2.2000000000000002</v>
      </c>
      <c r="AC91" s="181">
        <v>2</v>
      </c>
      <c r="AD91" s="181">
        <v>1.7</v>
      </c>
      <c r="AE91" s="181">
        <v>1.4</v>
      </c>
      <c r="AF91" s="182">
        <v>1.1000000000000001</v>
      </c>
      <c r="AG91" s="183">
        <v>0.7</v>
      </c>
      <c r="AH91" s="181">
        <v>0.4</v>
      </c>
      <c r="AI91" s="181">
        <v>7.0000000000000007E-2</v>
      </c>
      <c r="AJ91" s="180">
        <v>0</v>
      </c>
      <c r="AK91" s="180">
        <v>0</v>
      </c>
      <c r="AL91" s="180">
        <v>0</v>
      </c>
      <c r="AM91" s="180">
        <v>0</v>
      </c>
      <c r="AN91" s="180">
        <v>0</v>
      </c>
      <c r="AO91" s="180">
        <v>0</v>
      </c>
      <c r="AP91" s="184">
        <v>0</v>
      </c>
      <c r="AQ91" s="179">
        <v>0</v>
      </c>
      <c r="AR91" s="180">
        <v>0</v>
      </c>
      <c r="AS91" s="180">
        <v>0</v>
      </c>
      <c r="AT91" s="180">
        <v>0</v>
      </c>
      <c r="AU91" s="180">
        <v>0</v>
      </c>
      <c r="AV91" s="180">
        <v>0</v>
      </c>
      <c r="AW91" s="180">
        <v>0</v>
      </c>
      <c r="AX91" s="180">
        <v>0</v>
      </c>
      <c r="AY91" s="180">
        <v>0</v>
      </c>
      <c r="AZ91" s="184">
        <v>0</v>
      </c>
      <c r="BA91" s="179">
        <v>0</v>
      </c>
      <c r="BB91" s="180">
        <v>0</v>
      </c>
      <c r="BC91" s="180">
        <v>0</v>
      </c>
      <c r="BD91" s="180">
        <v>0</v>
      </c>
      <c r="BE91" s="180">
        <v>0</v>
      </c>
      <c r="BF91" s="180">
        <v>0</v>
      </c>
      <c r="BG91" s="180">
        <v>0</v>
      </c>
      <c r="BH91" s="180">
        <v>0</v>
      </c>
      <c r="BI91" s="180">
        <v>0</v>
      </c>
      <c r="BJ91" s="185">
        <v>0</v>
      </c>
    </row>
    <row r="92" spans="1:62" x14ac:dyDescent="0.15">
      <c r="A92" s="178">
        <v>92</v>
      </c>
      <c r="B92" s="183">
        <v>2</v>
      </c>
      <c r="C92" s="181">
        <v>2.4</v>
      </c>
      <c r="D92" s="181">
        <v>2.7</v>
      </c>
      <c r="E92" s="181">
        <v>2.9</v>
      </c>
      <c r="F92" s="181">
        <v>3.2</v>
      </c>
      <c r="G92" s="181">
        <v>3.4</v>
      </c>
      <c r="H92" s="181">
        <v>3.5</v>
      </c>
      <c r="I92" s="181">
        <v>3.7</v>
      </c>
      <c r="J92" s="181">
        <v>3.8</v>
      </c>
      <c r="K92" s="181">
        <v>3.9</v>
      </c>
      <c r="L92" s="182">
        <v>4</v>
      </c>
      <c r="M92" s="183">
        <v>4</v>
      </c>
      <c r="N92" s="181">
        <v>4.0999999999999996</v>
      </c>
      <c r="O92" s="181">
        <v>4.0999999999999996</v>
      </c>
      <c r="P92" s="181">
        <v>4.0999999999999996</v>
      </c>
      <c r="Q92" s="181">
        <v>4</v>
      </c>
      <c r="R92" s="181">
        <v>4</v>
      </c>
      <c r="S92" s="181">
        <v>3.9</v>
      </c>
      <c r="T92" s="181">
        <v>3.8</v>
      </c>
      <c r="U92" s="181">
        <v>3.7</v>
      </c>
      <c r="V92" s="182">
        <v>3.5</v>
      </c>
      <c r="W92" s="183">
        <v>3.3</v>
      </c>
      <c r="X92" s="181">
        <v>3.2</v>
      </c>
      <c r="Y92" s="181">
        <v>3</v>
      </c>
      <c r="Z92" s="181">
        <v>2.7</v>
      </c>
      <c r="AA92" s="181">
        <v>2.5</v>
      </c>
      <c r="AB92" s="181">
        <v>2.2999999999999998</v>
      </c>
      <c r="AC92" s="181">
        <v>2</v>
      </c>
      <c r="AD92" s="181">
        <v>1.7</v>
      </c>
      <c r="AE92" s="181">
        <v>1.4</v>
      </c>
      <c r="AF92" s="182">
        <v>1.1000000000000001</v>
      </c>
      <c r="AG92" s="183">
        <v>0.7</v>
      </c>
      <c r="AH92" s="181">
        <v>0.4</v>
      </c>
      <c r="AI92" s="181">
        <v>7.0000000000000007E-2</v>
      </c>
      <c r="AJ92" s="180">
        <v>0</v>
      </c>
      <c r="AK92" s="180">
        <v>0</v>
      </c>
      <c r="AL92" s="180">
        <v>0</v>
      </c>
      <c r="AM92" s="180">
        <v>0</v>
      </c>
      <c r="AN92" s="180">
        <v>0</v>
      </c>
      <c r="AO92" s="180">
        <v>0</v>
      </c>
      <c r="AP92" s="184">
        <v>0</v>
      </c>
      <c r="AQ92" s="179">
        <v>0</v>
      </c>
      <c r="AR92" s="180">
        <v>0</v>
      </c>
      <c r="AS92" s="180">
        <v>0</v>
      </c>
      <c r="AT92" s="180">
        <v>0</v>
      </c>
      <c r="AU92" s="180">
        <v>0</v>
      </c>
      <c r="AV92" s="180">
        <v>0</v>
      </c>
      <c r="AW92" s="180">
        <v>0</v>
      </c>
      <c r="AX92" s="180">
        <v>0</v>
      </c>
      <c r="AY92" s="180">
        <v>0</v>
      </c>
      <c r="AZ92" s="184">
        <v>0</v>
      </c>
      <c r="BA92" s="179">
        <v>0</v>
      </c>
      <c r="BB92" s="180">
        <v>0</v>
      </c>
      <c r="BC92" s="180">
        <v>0</v>
      </c>
      <c r="BD92" s="180">
        <v>0</v>
      </c>
      <c r="BE92" s="180">
        <v>0</v>
      </c>
      <c r="BF92" s="180">
        <v>0</v>
      </c>
      <c r="BG92" s="180">
        <v>0</v>
      </c>
      <c r="BH92" s="180">
        <v>0</v>
      </c>
      <c r="BI92" s="180">
        <v>0</v>
      </c>
      <c r="BJ92" s="185">
        <v>0</v>
      </c>
    </row>
    <row r="93" spans="1:62" x14ac:dyDescent="0.15">
      <c r="A93" s="178">
        <v>93</v>
      </c>
      <c r="B93" s="183">
        <v>2</v>
      </c>
      <c r="C93" s="181">
        <v>2.4</v>
      </c>
      <c r="D93" s="181">
        <v>2.7</v>
      </c>
      <c r="E93" s="181">
        <v>2.9</v>
      </c>
      <c r="F93" s="181">
        <v>3.2</v>
      </c>
      <c r="G93" s="181">
        <v>3.4</v>
      </c>
      <c r="H93" s="181">
        <v>3.5</v>
      </c>
      <c r="I93" s="181">
        <v>3.7</v>
      </c>
      <c r="J93" s="181">
        <v>3.8</v>
      </c>
      <c r="K93" s="181">
        <v>3.9</v>
      </c>
      <c r="L93" s="182">
        <v>4</v>
      </c>
      <c r="M93" s="183">
        <v>4</v>
      </c>
      <c r="N93" s="181">
        <v>4.0999999999999996</v>
      </c>
      <c r="O93" s="181">
        <v>4.0999999999999996</v>
      </c>
      <c r="P93" s="181">
        <v>4.0999999999999996</v>
      </c>
      <c r="Q93" s="181">
        <v>4</v>
      </c>
      <c r="R93" s="181">
        <v>4</v>
      </c>
      <c r="S93" s="181">
        <v>3.9</v>
      </c>
      <c r="T93" s="181">
        <v>3.8</v>
      </c>
      <c r="U93" s="181">
        <v>3.7</v>
      </c>
      <c r="V93" s="182">
        <v>3.5</v>
      </c>
      <c r="W93" s="183">
        <v>3.3</v>
      </c>
      <c r="X93" s="181">
        <v>3.2</v>
      </c>
      <c r="Y93" s="181">
        <v>3</v>
      </c>
      <c r="Z93" s="181">
        <v>2.7</v>
      </c>
      <c r="AA93" s="181">
        <v>2.5</v>
      </c>
      <c r="AB93" s="181">
        <v>2.2999999999999998</v>
      </c>
      <c r="AC93" s="181">
        <v>2</v>
      </c>
      <c r="AD93" s="181">
        <v>1.7</v>
      </c>
      <c r="AE93" s="181">
        <v>1.4</v>
      </c>
      <c r="AF93" s="182">
        <v>1.1000000000000001</v>
      </c>
      <c r="AG93" s="183">
        <v>0.7</v>
      </c>
      <c r="AH93" s="181">
        <v>0.4</v>
      </c>
      <c r="AI93" s="181">
        <v>7.0000000000000007E-2</v>
      </c>
      <c r="AJ93" s="180">
        <v>0</v>
      </c>
      <c r="AK93" s="180">
        <v>0</v>
      </c>
      <c r="AL93" s="180">
        <v>0</v>
      </c>
      <c r="AM93" s="180">
        <v>0</v>
      </c>
      <c r="AN93" s="180">
        <v>0</v>
      </c>
      <c r="AO93" s="180">
        <v>0</v>
      </c>
      <c r="AP93" s="184">
        <v>0</v>
      </c>
      <c r="AQ93" s="179">
        <v>0</v>
      </c>
      <c r="AR93" s="180">
        <v>0</v>
      </c>
      <c r="AS93" s="180">
        <v>0</v>
      </c>
      <c r="AT93" s="180">
        <v>0</v>
      </c>
      <c r="AU93" s="180">
        <v>0</v>
      </c>
      <c r="AV93" s="180">
        <v>0</v>
      </c>
      <c r="AW93" s="180">
        <v>0</v>
      </c>
      <c r="AX93" s="180">
        <v>0</v>
      </c>
      <c r="AY93" s="180">
        <v>0</v>
      </c>
      <c r="AZ93" s="184">
        <v>0</v>
      </c>
      <c r="BA93" s="179">
        <v>0</v>
      </c>
      <c r="BB93" s="180">
        <v>0</v>
      </c>
      <c r="BC93" s="180">
        <v>0</v>
      </c>
      <c r="BD93" s="180">
        <v>0</v>
      </c>
      <c r="BE93" s="180">
        <v>0</v>
      </c>
      <c r="BF93" s="180">
        <v>0</v>
      </c>
      <c r="BG93" s="180">
        <v>0</v>
      </c>
      <c r="BH93" s="180">
        <v>0</v>
      </c>
      <c r="BI93" s="180">
        <v>0</v>
      </c>
      <c r="BJ93" s="185">
        <v>0</v>
      </c>
    </row>
    <row r="94" spans="1:62" x14ac:dyDescent="0.15">
      <c r="A94" s="186">
        <v>94</v>
      </c>
      <c r="B94" s="187">
        <v>2</v>
      </c>
      <c r="C94" s="188">
        <v>2.4</v>
      </c>
      <c r="D94" s="188">
        <v>2.7</v>
      </c>
      <c r="E94" s="188">
        <v>2.9</v>
      </c>
      <c r="F94" s="188">
        <v>3.2</v>
      </c>
      <c r="G94" s="188">
        <v>3.4</v>
      </c>
      <c r="H94" s="188">
        <v>3.5</v>
      </c>
      <c r="I94" s="188">
        <v>3.7</v>
      </c>
      <c r="J94" s="188">
        <v>3.8</v>
      </c>
      <c r="K94" s="188">
        <v>3.9</v>
      </c>
      <c r="L94" s="189">
        <v>4</v>
      </c>
      <c r="M94" s="187">
        <v>4</v>
      </c>
      <c r="N94" s="188">
        <v>4.0999999999999996</v>
      </c>
      <c r="O94" s="188">
        <v>4.0999999999999996</v>
      </c>
      <c r="P94" s="188">
        <v>4.0999999999999996</v>
      </c>
      <c r="Q94" s="188">
        <v>4</v>
      </c>
      <c r="R94" s="188">
        <v>4</v>
      </c>
      <c r="S94" s="188">
        <v>3.9</v>
      </c>
      <c r="T94" s="188">
        <v>3.8</v>
      </c>
      <c r="U94" s="188">
        <v>3.7</v>
      </c>
      <c r="V94" s="189">
        <v>3.5</v>
      </c>
      <c r="W94" s="187">
        <v>3.3</v>
      </c>
      <c r="X94" s="188">
        <v>3.2</v>
      </c>
      <c r="Y94" s="188">
        <v>3</v>
      </c>
      <c r="Z94" s="188">
        <v>2.7</v>
      </c>
      <c r="AA94" s="188">
        <v>2.5</v>
      </c>
      <c r="AB94" s="188">
        <v>2.2999999999999998</v>
      </c>
      <c r="AC94" s="188">
        <v>2</v>
      </c>
      <c r="AD94" s="188">
        <v>1.7</v>
      </c>
      <c r="AE94" s="188">
        <v>1.4</v>
      </c>
      <c r="AF94" s="189">
        <v>1.1000000000000001</v>
      </c>
      <c r="AG94" s="187">
        <v>0.7</v>
      </c>
      <c r="AH94" s="188">
        <v>0.4</v>
      </c>
      <c r="AI94" s="188">
        <v>7.0000000000000007E-2</v>
      </c>
      <c r="AJ94" s="191">
        <v>0</v>
      </c>
      <c r="AK94" s="191">
        <v>0</v>
      </c>
      <c r="AL94" s="191">
        <v>0</v>
      </c>
      <c r="AM94" s="191">
        <v>0</v>
      </c>
      <c r="AN94" s="191">
        <v>0</v>
      </c>
      <c r="AO94" s="191">
        <v>0</v>
      </c>
      <c r="AP94" s="192">
        <v>0</v>
      </c>
      <c r="AQ94" s="190">
        <v>0</v>
      </c>
      <c r="AR94" s="191">
        <v>0</v>
      </c>
      <c r="AS94" s="191">
        <v>0</v>
      </c>
      <c r="AT94" s="191">
        <v>0</v>
      </c>
      <c r="AU94" s="191">
        <v>0</v>
      </c>
      <c r="AV94" s="191">
        <v>0</v>
      </c>
      <c r="AW94" s="191">
        <v>0</v>
      </c>
      <c r="AX94" s="191">
        <v>0</v>
      </c>
      <c r="AY94" s="191">
        <v>0</v>
      </c>
      <c r="AZ94" s="192">
        <v>0</v>
      </c>
      <c r="BA94" s="190">
        <v>0</v>
      </c>
      <c r="BB94" s="191">
        <v>0</v>
      </c>
      <c r="BC94" s="191">
        <v>0</v>
      </c>
      <c r="BD94" s="191">
        <v>0</v>
      </c>
      <c r="BE94" s="191">
        <v>0</v>
      </c>
      <c r="BF94" s="191">
        <v>0</v>
      </c>
      <c r="BG94" s="191">
        <v>0</v>
      </c>
      <c r="BH94" s="191">
        <v>0</v>
      </c>
      <c r="BI94" s="191">
        <v>0</v>
      </c>
      <c r="BJ94" s="193">
        <v>0</v>
      </c>
    </row>
    <row r="95" spans="1:62" x14ac:dyDescent="0.15">
      <c r="A95" s="194">
        <v>95</v>
      </c>
      <c r="B95" s="195">
        <v>2</v>
      </c>
      <c r="C95" s="196">
        <v>2.4</v>
      </c>
      <c r="D95" s="196">
        <v>2.7</v>
      </c>
      <c r="E95" s="196">
        <v>2.9</v>
      </c>
      <c r="F95" s="196">
        <v>3.2</v>
      </c>
      <c r="G95" s="196">
        <v>3.4</v>
      </c>
      <c r="H95" s="196">
        <v>3.5</v>
      </c>
      <c r="I95" s="196">
        <v>3.7</v>
      </c>
      <c r="J95" s="196">
        <v>3.8</v>
      </c>
      <c r="K95" s="196">
        <v>3.9</v>
      </c>
      <c r="L95" s="197">
        <v>4</v>
      </c>
      <c r="M95" s="195">
        <v>4</v>
      </c>
      <c r="N95" s="196">
        <v>4.0999999999999996</v>
      </c>
      <c r="O95" s="196">
        <v>4.0999999999999996</v>
      </c>
      <c r="P95" s="196">
        <v>4.0999999999999996</v>
      </c>
      <c r="Q95" s="196">
        <v>4</v>
      </c>
      <c r="R95" s="196">
        <v>4</v>
      </c>
      <c r="S95" s="196">
        <v>3.9</v>
      </c>
      <c r="T95" s="196">
        <v>3.8</v>
      </c>
      <c r="U95" s="196">
        <v>3.7</v>
      </c>
      <c r="V95" s="197">
        <v>3.5</v>
      </c>
      <c r="W95" s="195">
        <v>3.3</v>
      </c>
      <c r="X95" s="196">
        <v>3.2</v>
      </c>
      <c r="Y95" s="196">
        <v>3</v>
      </c>
      <c r="Z95" s="196">
        <v>2.7</v>
      </c>
      <c r="AA95" s="196">
        <v>2.5</v>
      </c>
      <c r="AB95" s="196">
        <v>2.2999999999999998</v>
      </c>
      <c r="AC95" s="196">
        <v>2</v>
      </c>
      <c r="AD95" s="196">
        <v>1.7</v>
      </c>
      <c r="AE95" s="196">
        <v>1.4</v>
      </c>
      <c r="AF95" s="197">
        <v>1.1000000000000001</v>
      </c>
      <c r="AG95" s="195">
        <v>0.7</v>
      </c>
      <c r="AH95" s="196">
        <v>0.4</v>
      </c>
      <c r="AI95" s="196">
        <v>7.0000000000000007E-2</v>
      </c>
      <c r="AJ95" s="198">
        <v>0</v>
      </c>
      <c r="AK95" s="198">
        <v>0</v>
      </c>
      <c r="AL95" s="198">
        <v>0</v>
      </c>
      <c r="AM95" s="198">
        <v>0</v>
      </c>
      <c r="AN95" s="198">
        <v>0</v>
      </c>
      <c r="AO95" s="198">
        <v>0</v>
      </c>
      <c r="AP95" s="199">
        <v>0</v>
      </c>
      <c r="AQ95" s="200">
        <v>0</v>
      </c>
      <c r="AR95" s="198">
        <v>0</v>
      </c>
      <c r="AS95" s="198">
        <v>0</v>
      </c>
      <c r="AT95" s="198">
        <v>0</v>
      </c>
      <c r="AU95" s="198">
        <v>0</v>
      </c>
      <c r="AV95" s="198">
        <v>0</v>
      </c>
      <c r="AW95" s="198">
        <v>0</v>
      </c>
      <c r="AX95" s="198">
        <v>0</v>
      </c>
      <c r="AY95" s="198">
        <v>0</v>
      </c>
      <c r="AZ95" s="199">
        <v>0</v>
      </c>
      <c r="BA95" s="200">
        <v>0</v>
      </c>
      <c r="BB95" s="198">
        <v>0</v>
      </c>
      <c r="BC95" s="198">
        <v>0</v>
      </c>
      <c r="BD95" s="198">
        <v>0</v>
      </c>
      <c r="BE95" s="198">
        <v>0</v>
      </c>
      <c r="BF95" s="198">
        <v>0</v>
      </c>
      <c r="BG95" s="198">
        <v>0</v>
      </c>
      <c r="BH95" s="198">
        <v>0</v>
      </c>
      <c r="BI95" s="198">
        <v>0</v>
      </c>
      <c r="BJ95" s="201">
        <v>0</v>
      </c>
    </row>
    <row r="96" spans="1:62" x14ac:dyDescent="0.15">
      <c r="A96" s="163">
        <v>96</v>
      </c>
      <c r="B96" s="202">
        <v>2</v>
      </c>
      <c r="C96" s="203">
        <v>2.4</v>
      </c>
      <c r="D96" s="203">
        <v>2.7</v>
      </c>
      <c r="E96" s="203">
        <v>2.9</v>
      </c>
      <c r="F96" s="203">
        <v>3.2</v>
      </c>
      <c r="G96" s="203">
        <v>3.4</v>
      </c>
      <c r="H96" s="203">
        <v>3.5</v>
      </c>
      <c r="I96" s="203">
        <v>3.7</v>
      </c>
      <c r="J96" s="203">
        <v>3.8</v>
      </c>
      <c r="K96" s="203">
        <v>3.9</v>
      </c>
      <c r="L96" s="204">
        <v>4</v>
      </c>
      <c r="M96" s="202">
        <v>4</v>
      </c>
      <c r="N96" s="203">
        <v>4.0999999999999996</v>
      </c>
      <c r="O96" s="203">
        <v>4.0999999999999996</v>
      </c>
      <c r="P96" s="203">
        <v>4.0999999999999996</v>
      </c>
      <c r="Q96" s="203">
        <v>4</v>
      </c>
      <c r="R96" s="203">
        <v>4</v>
      </c>
      <c r="S96" s="203">
        <v>3.9</v>
      </c>
      <c r="T96" s="203">
        <v>3.8</v>
      </c>
      <c r="U96" s="203">
        <v>3.7</v>
      </c>
      <c r="V96" s="204">
        <v>3.5</v>
      </c>
      <c r="W96" s="202">
        <v>3.4</v>
      </c>
      <c r="X96" s="203">
        <v>3.2</v>
      </c>
      <c r="Y96" s="203">
        <v>3</v>
      </c>
      <c r="Z96" s="203">
        <v>2.7</v>
      </c>
      <c r="AA96" s="203">
        <v>2.5</v>
      </c>
      <c r="AB96" s="203">
        <v>2.2999999999999998</v>
      </c>
      <c r="AC96" s="203">
        <v>2</v>
      </c>
      <c r="AD96" s="203">
        <v>1.7</v>
      </c>
      <c r="AE96" s="203">
        <v>1.4</v>
      </c>
      <c r="AF96" s="204">
        <v>1.1000000000000001</v>
      </c>
      <c r="AG96" s="202">
        <v>0.7</v>
      </c>
      <c r="AH96" s="203">
        <v>0.4</v>
      </c>
      <c r="AI96" s="203">
        <v>7.0000000000000007E-2</v>
      </c>
      <c r="AJ96" s="165">
        <v>0</v>
      </c>
      <c r="AK96" s="165">
        <v>0</v>
      </c>
      <c r="AL96" s="165">
        <v>0</v>
      </c>
      <c r="AM96" s="165">
        <v>0</v>
      </c>
      <c r="AN96" s="165">
        <v>0</v>
      </c>
      <c r="AO96" s="165">
        <v>0</v>
      </c>
      <c r="AP96" s="166">
        <v>0</v>
      </c>
      <c r="AQ96" s="164">
        <v>0</v>
      </c>
      <c r="AR96" s="165">
        <v>0</v>
      </c>
      <c r="AS96" s="165">
        <v>0</v>
      </c>
      <c r="AT96" s="165">
        <v>0</v>
      </c>
      <c r="AU96" s="165">
        <v>0</v>
      </c>
      <c r="AV96" s="165">
        <v>0</v>
      </c>
      <c r="AW96" s="165">
        <v>0</v>
      </c>
      <c r="AX96" s="165">
        <v>0</v>
      </c>
      <c r="AY96" s="165">
        <v>0</v>
      </c>
      <c r="AZ96" s="166">
        <v>0</v>
      </c>
      <c r="BA96" s="164">
        <v>0</v>
      </c>
      <c r="BB96" s="165">
        <v>0</v>
      </c>
      <c r="BC96" s="165">
        <v>0</v>
      </c>
      <c r="BD96" s="165">
        <v>0</v>
      </c>
      <c r="BE96" s="165">
        <v>0</v>
      </c>
      <c r="BF96" s="165">
        <v>0</v>
      </c>
      <c r="BG96" s="165">
        <v>0</v>
      </c>
      <c r="BH96" s="165">
        <v>0</v>
      </c>
      <c r="BI96" s="165">
        <v>0</v>
      </c>
      <c r="BJ96" s="167">
        <v>0</v>
      </c>
    </row>
    <row r="97" spans="1:62" x14ac:dyDescent="0.15">
      <c r="A97" s="163">
        <v>97</v>
      </c>
      <c r="B97" s="202">
        <v>2</v>
      </c>
      <c r="C97" s="203">
        <v>2.4</v>
      </c>
      <c r="D97" s="203">
        <v>2.7</v>
      </c>
      <c r="E97" s="203">
        <v>2.9</v>
      </c>
      <c r="F97" s="203">
        <v>3.2</v>
      </c>
      <c r="G97" s="203">
        <v>3.4</v>
      </c>
      <c r="H97" s="203">
        <v>3.5</v>
      </c>
      <c r="I97" s="203">
        <v>3.7</v>
      </c>
      <c r="J97" s="203">
        <v>3.8</v>
      </c>
      <c r="K97" s="203">
        <v>3.9</v>
      </c>
      <c r="L97" s="204">
        <v>4</v>
      </c>
      <c r="M97" s="202">
        <v>4</v>
      </c>
      <c r="N97" s="203">
        <v>4.0999999999999996</v>
      </c>
      <c r="O97" s="203">
        <v>4.0999999999999996</v>
      </c>
      <c r="P97" s="203">
        <v>4.0999999999999996</v>
      </c>
      <c r="Q97" s="203">
        <v>4</v>
      </c>
      <c r="R97" s="203">
        <v>4</v>
      </c>
      <c r="S97" s="203">
        <v>3.9</v>
      </c>
      <c r="T97" s="203">
        <v>3.8</v>
      </c>
      <c r="U97" s="203">
        <v>3.7</v>
      </c>
      <c r="V97" s="204">
        <v>3.5</v>
      </c>
      <c r="W97" s="202">
        <v>3.4</v>
      </c>
      <c r="X97" s="203">
        <v>3.2</v>
      </c>
      <c r="Y97" s="203">
        <v>3</v>
      </c>
      <c r="Z97" s="203">
        <v>2.7</v>
      </c>
      <c r="AA97" s="203">
        <v>2.5</v>
      </c>
      <c r="AB97" s="203">
        <v>2.2999999999999998</v>
      </c>
      <c r="AC97" s="203">
        <v>2</v>
      </c>
      <c r="AD97" s="203">
        <v>1.7</v>
      </c>
      <c r="AE97" s="203">
        <v>1.4</v>
      </c>
      <c r="AF97" s="204">
        <v>1.1000000000000001</v>
      </c>
      <c r="AG97" s="202">
        <v>0.7</v>
      </c>
      <c r="AH97" s="203">
        <v>0.4</v>
      </c>
      <c r="AI97" s="203">
        <v>7.0000000000000007E-2</v>
      </c>
      <c r="AJ97" s="165">
        <v>0</v>
      </c>
      <c r="AK97" s="165">
        <v>0</v>
      </c>
      <c r="AL97" s="165">
        <v>0</v>
      </c>
      <c r="AM97" s="165">
        <v>0</v>
      </c>
      <c r="AN97" s="165">
        <v>0</v>
      </c>
      <c r="AO97" s="165">
        <v>0</v>
      </c>
      <c r="AP97" s="166">
        <v>0</v>
      </c>
      <c r="AQ97" s="164">
        <v>0</v>
      </c>
      <c r="AR97" s="165">
        <v>0</v>
      </c>
      <c r="AS97" s="165">
        <v>0</v>
      </c>
      <c r="AT97" s="165">
        <v>0</v>
      </c>
      <c r="AU97" s="165">
        <v>0</v>
      </c>
      <c r="AV97" s="165">
        <v>0</v>
      </c>
      <c r="AW97" s="165">
        <v>0</v>
      </c>
      <c r="AX97" s="165">
        <v>0</v>
      </c>
      <c r="AY97" s="165">
        <v>0</v>
      </c>
      <c r="AZ97" s="166">
        <v>0</v>
      </c>
      <c r="BA97" s="164">
        <v>0</v>
      </c>
      <c r="BB97" s="165">
        <v>0</v>
      </c>
      <c r="BC97" s="165">
        <v>0</v>
      </c>
      <c r="BD97" s="165">
        <v>0</v>
      </c>
      <c r="BE97" s="165">
        <v>0</v>
      </c>
      <c r="BF97" s="165">
        <v>0</v>
      </c>
      <c r="BG97" s="165">
        <v>0</v>
      </c>
      <c r="BH97" s="165">
        <v>0</v>
      </c>
      <c r="BI97" s="165">
        <v>0</v>
      </c>
      <c r="BJ97" s="167">
        <v>0</v>
      </c>
    </row>
    <row r="98" spans="1:62" x14ac:dyDescent="0.15">
      <c r="A98" s="163">
        <v>98</v>
      </c>
      <c r="B98" s="202">
        <v>2</v>
      </c>
      <c r="C98" s="203">
        <v>2.4</v>
      </c>
      <c r="D98" s="203">
        <v>2.7</v>
      </c>
      <c r="E98" s="203">
        <v>2.9</v>
      </c>
      <c r="F98" s="203">
        <v>3.2</v>
      </c>
      <c r="G98" s="203">
        <v>3.4</v>
      </c>
      <c r="H98" s="203">
        <v>3.5</v>
      </c>
      <c r="I98" s="203">
        <v>3.7</v>
      </c>
      <c r="J98" s="203">
        <v>3.8</v>
      </c>
      <c r="K98" s="203">
        <v>3.9</v>
      </c>
      <c r="L98" s="204">
        <v>4</v>
      </c>
      <c r="M98" s="202">
        <v>4</v>
      </c>
      <c r="N98" s="203">
        <v>4.0999999999999996</v>
      </c>
      <c r="O98" s="203">
        <v>4.0999999999999996</v>
      </c>
      <c r="P98" s="203">
        <v>4.0999999999999996</v>
      </c>
      <c r="Q98" s="203">
        <v>4</v>
      </c>
      <c r="R98" s="203">
        <v>4</v>
      </c>
      <c r="S98" s="203">
        <v>3.9</v>
      </c>
      <c r="T98" s="203">
        <v>3.8</v>
      </c>
      <c r="U98" s="203">
        <v>3.7</v>
      </c>
      <c r="V98" s="204">
        <v>3.5</v>
      </c>
      <c r="W98" s="202">
        <v>3.4</v>
      </c>
      <c r="X98" s="203">
        <v>3.2</v>
      </c>
      <c r="Y98" s="203">
        <v>3</v>
      </c>
      <c r="Z98" s="203">
        <v>2.7</v>
      </c>
      <c r="AA98" s="203">
        <v>2.5</v>
      </c>
      <c r="AB98" s="203">
        <v>2.2999999999999998</v>
      </c>
      <c r="AC98" s="203">
        <v>2</v>
      </c>
      <c r="AD98" s="203">
        <v>1.7</v>
      </c>
      <c r="AE98" s="203">
        <v>1.4</v>
      </c>
      <c r="AF98" s="204">
        <v>1.1000000000000001</v>
      </c>
      <c r="AG98" s="202">
        <v>0.7</v>
      </c>
      <c r="AH98" s="203">
        <v>0.4</v>
      </c>
      <c r="AI98" s="203">
        <v>7.0000000000000007E-2</v>
      </c>
      <c r="AJ98" s="165">
        <v>0</v>
      </c>
      <c r="AK98" s="165">
        <v>0</v>
      </c>
      <c r="AL98" s="165">
        <v>0</v>
      </c>
      <c r="AM98" s="165">
        <v>0</v>
      </c>
      <c r="AN98" s="165">
        <v>0</v>
      </c>
      <c r="AO98" s="165">
        <v>0</v>
      </c>
      <c r="AP98" s="166">
        <v>0</v>
      </c>
      <c r="AQ98" s="164">
        <v>0</v>
      </c>
      <c r="AR98" s="165">
        <v>0</v>
      </c>
      <c r="AS98" s="165">
        <v>0</v>
      </c>
      <c r="AT98" s="165">
        <v>0</v>
      </c>
      <c r="AU98" s="165">
        <v>0</v>
      </c>
      <c r="AV98" s="165">
        <v>0</v>
      </c>
      <c r="AW98" s="165">
        <v>0</v>
      </c>
      <c r="AX98" s="165">
        <v>0</v>
      </c>
      <c r="AY98" s="165">
        <v>0</v>
      </c>
      <c r="AZ98" s="166">
        <v>0</v>
      </c>
      <c r="BA98" s="164">
        <v>0</v>
      </c>
      <c r="BB98" s="165">
        <v>0</v>
      </c>
      <c r="BC98" s="165">
        <v>0</v>
      </c>
      <c r="BD98" s="165">
        <v>0</v>
      </c>
      <c r="BE98" s="165">
        <v>0</v>
      </c>
      <c r="BF98" s="165">
        <v>0</v>
      </c>
      <c r="BG98" s="165">
        <v>0</v>
      </c>
      <c r="BH98" s="165">
        <v>0</v>
      </c>
      <c r="BI98" s="165">
        <v>0</v>
      </c>
      <c r="BJ98" s="167">
        <v>0</v>
      </c>
    </row>
    <row r="99" spans="1:62" x14ac:dyDescent="0.15">
      <c r="A99" s="163">
        <v>99</v>
      </c>
      <c r="B99" s="202">
        <v>2</v>
      </c>
      <c r="C99" s="203">
        <v>2.4</v>
      </c>
      <c r="D99" s="203">
        <v>2.7</v>
      </c>
      <c r="E99" s="203">
        <v>2.9</v>
      </c>
      <c r="F99" s="203">
        <v>3.2</v>
      </c>
      <c r="G99" s="203">
        <v>3.4</v>
      </c>
      <c r="H99" s="203">
        <v>3.5</v>
      </c>
      <c r="I99" s="203">
        <v>3.7</v>
      </c>
      <c r="J99" s="203">
        <v>3.8</v>
      </c>
      <c r="K99" s="203">
        <v>3.9</v>
      </c>
      <c r="L99" s="204">
        <v>4</v>
      </c>
      <c r="M99" s="202">
        <v>4</v>
      </c>
      <c r="N99" s="203">
        <v>4.0999999999999996</v>
      </c>
      <c r="O99" s="203">
        <v>4.0999999999999996</v>
      </c>
      <c r="P99" s="203">
        <v>4.0999999999999996</v>
      </c>
      <c r="Q99" s="203">
        <v>4</v>
      </c>
      <c r="R99" s="203">
        <v>4</v>
      </c>
      <c r="S99" s="203">
        <v>3.9</v>
      </c>
      <c r="T99" s="203">
        <v>3.8</v>
      </c>
      <c r="U99" s="203">
        <v>3.7</v>
      </c>
      <c r="V99" s="204">
        <v>3.5</v>
      </c>
      <c r="W99" s="202">
        <v>3.4</v>
      </c>
      <c r="X99" s="203">
        <v>3.2</v>
      </c>
      <c r="Y99" s="203">
        <v>3</v>
      </c>
      <c r="Z99" s="203">
        <v>2.7</v>
      </c>
      <c r="AA99" s="203">
        <v>2.5</v>
      </c>
      <c r="AB99" s="203">
        <v>2.2999999999999998</v>
      </c>
      <c r="AC99" s="203">
        <v>2</v>
      </c>
      <c r="AD99" s="203">
        <v>1.7</v>
      </c>
      <c r="AE99" s="203">
        <v>1.4</v>
      </c>
      <c r="AF99" s="204">
        <v>1.1000000000000001</v>
      </c>
      <c r="AG99" s="202">
        <v>0.7</v>
      </c>
      <c r="AH99" s="203">
        <v>0.4</v>
      </c>
      <c r="AI99" s="203">
        <v>7.0000000000000007E-2</v>
      </c>
      <c r="AJ99" s="165">
        <v>0</v>
      </c>
      <c r="AK99" s="165">
        <v>0</v>
      </c>
      <c r="AL99" s="165">
        <v>0</v>
      </c>
      <c r="AM99" s="165">
        <v>0</v>
      </c>
      <c r="AN99" s="165">
        <v>0</v>
      </c>
      <c r="AO99" s="165">
        <v>0</v>
      </c>
      <c r="AP99" s="166">
        <v>0</v>
      </c>
      <c r="AQ99" s="164">
        <v>0</v>
      </c>
      <c r="AR99" s="165">
        <v>0</v>
      </c>
      <c r="AS99" s="165">
        <v>0</v>
      </c>
      <c r="AT99" s="165">
        <v>0</v>
      </c>
      <c r="AU99" s="165">
        <v>0</v>
      </c>
      <c r="AV99" s="165">
        <v>0</v>
      </c>
      <c r="AW99" s="165">
        <v>0</v>
      </c>
      <c r="AX99" s="165">
        <v>0</v>
      </c>
      <c r="AY99" s="165">
        <v>0</v>
      </c>
      <c r="AZ99" s="166">
        <v>0</v>
      </c>
      <c r="BA99" s="164">
        <v>0</v>
      </c>
      <c r="BB99" s="165">
        <v>0</v>
      </c>
      <c r="BC99" s="165">
        <v>0</v>
      </c>
      <c r="BD99" s="165">
        <v>0</v>
      </c>
      <c r="BE99" s="165">
        <v>0</v>
      </c>
      <c r="BF99" s="165">
        <v>0</v>
      </c>
      <c r="BG99" s="165">
        <v>0</v>
      </c>
      <c r="BH99" s="165">
        <v>0</v>
      </c>
      <c r="BI99" s="165">
        <v>0</v>
      </c>
      <c r="BJ99" s="167">
        <v>0</v>
      </c>
    </row>
    <row r="100" spans="1:62" ht="14.25" thickBot="1" x14ac:dyDescent="0.2">
      <c r="A100" s="211">
        <v>100</v>
      </c>
      <c r="B100" s="212">
        <v>2</v>
      </c>
      <c r="C100" s="213">
        <v>2.4</v>
      </c>
      <c r="D100" s="213">
        <v>2.7</v>
      </c>
      <c r="E100" s="213">
        <v>2.9</v>
      </c>
      <c r="F100" s="213">
        <v>3.2</v>
      </c>
      <c r="G100" s="213">
        <v>3.4</v>
      </c>
      <c r="H100" s="213">
        <v>3.5</v>
      </c>
      <c r="I100" s="213">
        <v>3.7</v>
      </c>
      <c r="J100" s="213">
        <v>3.8</v>
      </c>
      <c r="K100" s="213">
        <v>3.9</v>
      </c>
      <c r="L100" s="214">
        <v>4</v>
      </c>
      <c r="M100" s="212">
        <v>4</v>
      </c>
      <c r="N100" s="213">
        <v>4.0999999999999996</v>
      </c>
      <c r="O100" s="213">
        <v>4.0999999999999996</v>
      </c>
      <c r="P100" s="213">
        <v>4.0999999999999996</v>
      </c>
      <c r="Q100" s="213">
        <v>4</v>
      </c>
      <c r="R100" s="213">
        <v>4</v>
      </c>
      <c r="S100" s="213">
        <v>3.9</v>
      </c>
      <c r="T100" s="213">
        <v>3.8</v>
      </c>
      <c r="U100" s="213">
        <v>3.7</v>
      </c>
      <c r="V100" s="214">
        <v>3.5</v>
      </c>
      <c r="W100" s="212">
        <v>3.4</v>
      </c>
      <c r="X100" s="213">
        <v>3.2</v>
      </c>
      <c r="Y100" s="213">
        <v>3</v>
      </c>
      <c r="Z100" s="213">
        <v>2.8</v>
      </c>
      <c r="AA100" s="213">
        <v>2.5</v>
      </c>
      <c r="AB100" s="213">
        <v>2.2999999999999998</v>
      </c>
      <c r="AC100" s="213">
        <v>2</v>
      </c>
      <c r="AD100" s="213">
        <v>1.7</v>
      </c>
      <c r="AE100" s="213">
        <v>1.4</v>
      </c>
      <c r="AF100" s="214">
        <v>1.1000000000000001</v>
      </c>
      <c r="AG100" s="212">
        <v>0.7</v>
      </c>
      <c r="AH100" s="213">
        <v>0.4</v>
      </c>
      <c r="AI100" s="213">
        <v>0.08</v>
      </c>
      <c r="AJ100" s="215">
        <v>0</v>
      </c>
      <c r="AK100" s="215">
        <v>0</v>
      </c>
      <c r="AL100" s="215">
        <v>0</v>
      </c>
      <c r="AM100" s="215">
        <v>0</v>
      </c>
      <c r="AN100" s="215">
        <v>0</v>
      </c>
      <c r="AO100" s="215">
        <v>0</v>
      </c>
      <c r="AP100" s="216">
        <v>0</v>
      </c>
      <c r="AQ100" s="217">
        <v>0</v>
      </c>
      <c r="AR100" s="215">
        <v>0</v>
      </c>
      <c r="AS100" s="215">
        <v>0</v>
      </c>
      <c r="AT100" s="215">
        <v>0</v>
      </c>
      <c r="AU100" s="215">
        <v>0</v>
      </c>
      <c r="AV100" s="215">
        <v>0</v>
      </c>
      <c r="AW100" s="215">
        <v>0</v>
      </c>
      <c r="AX100" s="215">
        <v>0</v>
      </c>
      <c r="AY100" s="215">
        <v>0</v>
      </c>
      <c r="AZ100" s="216">
        <v>0</v>
      </c>
      <c r="BA100" s="217">
        <v>0</v>
      </c>
      <c r="BB100" s="215">
        <v>0</v>
      </c>
      <c r="BC100" s="215">
        <v>0</v>
      </c>
      <c r="BD100" s="215">
        <v>0</v>
      </c>
      <c r="BE100" s="215">
        <v>0</v>
      </c>
      <c r="BF100" s="215">
        <v>0</v>
      </c>
      <c r="BG100" s="215">
        <v>0</v>
      </c>
      <c r="BH100" s="215">
        <v>0</v>
      </c>
      <c r="BI100" s="215">
        <v>0</v>
      </c>
      <c r="BJ100" s="218">
        <v>0</v>
      </c>
    </row>
  </sheetData>
  <phoneticPr fontId="1"/>
  <pageMargins left="0.78740157480314965" right="0.78740157480314965" top="0.59055118110236227"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J100"/>
  <sheetViews>
    <sheetView workbookViewId="0">
      <pane xSplit="1" ySplit="4" topLeftCell="B11" activePane="bottomRight" state="frozen"/>
      <selection pane="topRight" activeCell="B1" sqref="B1"/>
      <selection pane="bottomLeft" activeCell="A3" sqref="A3"/>
      <selection pane="bottomRight"/>
    </sheetView>
  </sheetViews>
  <sheetFormatPr defaultRowHeight="13.5" x14ac:dyDescent="0.15"/>
  <cols>
    <col min="1" max="1" width="5.625" customWidth="1"/>
    <col min="2" max="62" width="4.625" customWidth="1"/>
  </cols>
  <sheetData>
    <row r="1" spans="1:62" x14ac:dyDescent="0.15">
      <c r="A1" t="s">
        <v>289</v>
      </c>
    </row>
    <row r="3" spans="1:62" ht="14.25" thickBot="1" x14ac:dyDescent="0.2">
      <c r="A3" t="s">
        <v>287</v>
      </c>
      <c r="B3" t="s">
        <v>288</v>
      </c>
    </row>
    <row r="4" spans="1:62" ht="14.25" thickBot="1" x14ac:dyDescent="0.2">
      <c r="A4" s="153"/>
      <c r="B4" s="154">
        <v>30</v>
      </c>
      <c r="C4" s="155">
        <v>31</v>
      </c>
      <c r="D4" s="155">
        <v>32</v>
      </c>
      <c r="E4" s="155">
        <v>33</v>
      </c>
      <c r="F4" s="155">
        <v>34</v>
      </c>
      <c r="G4" s="155">
        <v>35</v>
      </c>
      <c r="H4" s="155">
        <v>36</v>
      </c>
      <c r="I4" s="155">
        <v>37</v>
      </c>
      <c r="J4" s="155">
        <v>38</v>
      </c>
      <c r="K4" s="155">
        <v>39</v>
      </c>
      <c r="L4" s="156">
        <v>40</v>
      </c>
      <c r="M4" s="154">
        <v>41</v>
      </c>
      <c r="N4" s="155">
        <v>42</v>
      </c>
      <c r="O4" s="155">
        <v>43</v>
      </c>
      <c r="P4" s="155">
        <v>44</v>
      </c>
      <c r="Q4" s="155">
        <v>45</v>
      </c>
      <c r="R4" s="155">
        <v>46</v>
      </c>
      <c r="S4" s="155">
        <v>47</v>
      </c>
      <c r="T4" s="155">
        <v>48</v>
      </c>
      <c r="U4" s="155">
        <v>49</v>
      </c>
      <c r="V4" s="156">
        <v>50</v>
      </c>
      <c r="W4" s="154">
        <v>51</v>
      </c>
      <c r="X4" s="155">
        <v>52</v>
      </c>
      <c r="Y4" s="155">
        <v>53</v>
      </c>
      <c r="Z4" s="155">
        <v>54</v>
      </c>
      <c r="AA4" s="155">
        <v>55</v>
      </c>
      <c r="AB4" s="155">
        <v>56</v>
      </c>
      <c r="AC4" s="155">
        <v>57</v>
      </c>
      <c r="AD4" s="155">
        <v>58</v>
      </c>
      <c r="AE4" s="155">
        <v>59</v>
      </c>
      <c r="AF4" s="156">
        <v>60</v>
      </c>
      <c r="AG4" s="154">
        <v>61</v>
      </c>
      <c r="AH4" s="155">
        <v>62</v>
      </c>
      <c r="AI4" s="155">
        <v>63</v>
      </c>
      <c r="AJ4" s="155">
        <v>64</v>
      </c>
      <c r="AK4" s="155">
        <v>65</v>
      </c>
      <c r="AL4" s="155">
        <v>66</v>
      </c>
      <c r="AM4" s="155">
        <v>67</v>
      </c>
      <c r="AN4" s="155">
        <v>68</v>
      </c>
      <c r="AO4" s="155">
        <v>69</v>
      </c>
      <c r="AP4" s="156">
        <v>70</v>
      </c>
      <c r="AQ4" s="154">
        <v>71</v>
      </c>
      <c r="AR4" s="155">
        <v>72</v>
      </c>
      <c r="AS4" s="155">
        <v>73</v>
      </c>
      <c r="AT4" s="155">
        <v>74</v>
      </c>
      <c r="AU4" s="155">
        <v>75</v>
      </c>
      <c r="AV4" s="155">
        <v>76</v>
      </c>
      <c r="AW4" s="155">
        <v>77</v>
      </c>
      <c r="AX4" s="155">
        <v>78</v>
      </c>
      <c r="AY4" s="155">
        <v>79</v>
      </c>
      <c r="AZ4" s="156">
        <v>80</v>
      </c>
      <c r="BA4" s="154">
        <v>81</v>
      </c>
      <c r="BB4" s="155">
        <v>82</v>
      </c>
      <c r="BC4" s="155">
        <v>83</v>
      </c>
      <c r="BD4" s="155">
        <v>84</v>
      </c>
      <c r="BE4" s="155">
        <v>85</v>
      </c>
      <c r="BF4" s="155">
        <v>86</v>
      </c>
      <c r="BG4" s="155">
        <v>87</v>
      </c>
      <c r="BH4" s="155">
        <v>88</v>
      </c>
      <c r="BI4" s="155">
        <v>89</v>
      </c>
      <c r="BJ4" s="157">
        <v>90</v>
      </c>
    </row>
    <row r="5" spans="1:62" x14ac:dyDescent="0.15">
      <c r="A5" s="158">
        <v>5</v>
      </c>
      <c r="B5" s="159">
        <v>0</v>
      </c>
      <c r="C5" s="160">
        <v>0</v>
      </c>
      <c r="D5" s="160">
        <v>0</v>
      </c>
      <c r="E5" s="160">
        <v>0</v>
      </c>
      <c r="F5" s="160">
        <v>0</v>
      </c>
      <c r="G5" s="160">
        <v>0</v>
      </c>
      <c r="H5" s="160">
        <v>0</v>
      </c>
      <c r="I5" s="160">
        <v>0</v>
      </c>
      <c r="J5" s="160">
        <v>0</v>
      </c>
      <c r="K5" s="160">
        <v>0</v>
      </c>
      <c r="L5" s="161">
        <v>0</v>
      </c>
      <c r="M5" s="159">
        <v>0</v>
      </c>
      <c r="N5" s="160">
        <v>0</v>
      </c>
      <c r="O5" s="160">
        <v>0</v>
      </c>
      <c r="P5" s="160">
        <v>0</v>
      </c>
      <c r="Q5" s="160">
        <v>0</v>
      </c>
      <c r="R5" s="160">
        <v>0</v>
      </c>
      <c r="S5" s="160">
        <v>0</v>
      </c>
      <c r="T5" s="160">
        <v>0</v>
      </c>
      <c r="U5" s="160">
        <v>0</v>
      </c>
      <c r="V5" s="161">
        <v>0</v>
      </c>
      <c r="W5" s="159">
        <v>0</v>
      </c>
      <c r="X5" s="160">
        <v>0</v>
      </c>
      <c r="Y5" s="160">
        <v>0</v>
      </c>
      <c r="Z5" s="160">
        <v>0</v>
      </c>
      <c r="AA5" s="160">
        <v>0</v>
      </c>
      <c r="AB5" s="160">
        <v>0</v>
      </c>
      <c r="AC5" s="160">
        <v>0</v>
      </c>
      <c r="AD5" s="160">
        <v>0</v>
      </c>
      <c r="AE5" s="160">
        <v>0</v>
      </c>
      <c r="AF5" s="161">
        <v>0</v>
      </c>
      <c r="AG5" s="159">
        <v>0</v>
      </c>
      <c r="AH5" s="160">
        <v>0</v>
      </c>
      <c r="AI5" s="160">
        <v>0</v>
      </c>
      <c r="AJ5" s="160">
        <v>0</v>
      </c>
      <c r="AK5" s="160">
        <v>0</v>
      </c>
      <c r="AL5" s="160">
        <v>0</v>
      </c>
      <c r="AM5" s="160">
        <v>0</v>
      </c>
      <c r="AN5" s="160">
        <v>0</v>
      </c>
      <c r="AO5" s="160">
        <v>0</v>
      </c>
      <c r="AP5" s="161">
        <v>0</v>
      </c>
      <c r="AQ5" s="159">
        <v>0</v>
      </c>
      <c r="AR5" s="160">
        <v>0</v>
      </c>
      <c r="AS5" s="160">
        <v>0</v>
      </c>
      <c r="AT5" s="160">
        <v>0</v>
      </c>
      <c r="AU5" s="160">
        <v>0</v>
      </c>
      <c r="AV5" s="160">
        <v>0</v>
      </c>
      <c r="AW5" s="160">
        <v>0</v>
      </c>
      <c r="AX5" s="160">
        <v>0</v>
      </c>
      <c r="AY5" s="160">
        <v>0</v>
      </c>
      <c r="AZ5" s="161">
        <v>0</v>
      </c>
      <c r="BA5" s="159">
        <v>0</v>
      </c>
      <c r="BB5" s="160">
        <v>0</v>
      </c>
      <c r="BC5" s="160">
        <v>0</v>
      </c>
      <c r="BD5" s="160">
        <v>0</v>
      </c>
      <c r="BE5" s="160">
        <v>0</v>
      </c>
      <c r="BF5" s="160">
        <v>0</v>
      </c>
      <c r="BG5" s="160">
        <v>0</v>
      </c>
      <c r="BH5" s="160">
        <v>0</v>
      </c>
      <c r="BI5" s="160">
        <v>0</v>
      </c>
      <c r="BJ5" s="162">
        <v>0</v>
      </c>
    </row>
    <row r="6" spans="1:62" x14ac:dyDescent="0.15">
      <c r="A6" s="163">
        <v>6</v>
      </c>
      <c r="B6" s="164">
        <v>0</v>
      </c>
      <c r="C6" s="165">
        <v>0</v>
      </c>
      <c r="D6" s="165">
        <v>0</v>
      </c>
      <c r="E6" s="165">
        <v>0</v>
      </c>
      <c r="F6" s="165">
        <v>0</v>
      </c>
      <c r="G6" s="165">
        <v>0</v>
      </c>
      <c r="H6" s="165">
        <v>0</v>
      </c>
      <c r="I6" s="165">
        <v>0</v>
      </c>
      <c r="J6" s="165">
        <v>0</v>
      </c>
      <c r="K6" s="165">
        <v>0</v>
      </c>
      <c r="L6" s="166">
        <v>0</v>
      </c>
      <c r="M6" s="164">
        <v>0</v>
      </c>
      <c r="N6" s="165">
        <v>0</v>
      </c>
      <c r="O6" s="165">
        <v>0</v>
      </c>
      <c r="P6" s="165">
        <v>0</v>
      </c>
      <c r="Q6" s="165">
        <v>0</v>
      </c>
      <c r="R6" s="165">
        <v>0</v>
      </c>
      <c r="S6" s="165">
        <v>0</v>
      </c>
      <c r="T6" s="165">
        <v>0</v>
      </c>
      <c r="U6" s="165">
        <v>0</v>
      </c>
      <c r="V6" s="166">
        <v>0</v>
      </c>
      <c r="W6" s="164">
        <v>0</v>
      </c>
      <c r="X6" s="165">
        <v>0</v>
      </c>
      <c r="Y6" s="165">
        <v>0</v>
      </c>
      <c r="Z6" s="165">
        <v>0</v>
      </c>
      <c r="AA6" s="165">
        <v>0</v>
      </c>
      <c r="AB6" s="165">
        <v>0</v>
      </c>
      <c r="AC6" s="165">
        <v>0</v>
      </c>
      <c r="AD6" s="165">
        <v>0</v>
      </c>
      <c r="AE6" s="165">
        <v>0</v>
      </c>
      <c r="AF6" s="166">
        <v>0</v>
      </c>
      <c r="AG6" s="164">
        <v>0</v>
      </c>
      <c r="AH6" s="165">
        <v>0</v>
      </c>
      <c r="AI6" s="165">
        <v>0</v>
      </c>
      <c r="AJ6" s="165">
        <v>0</v>
      </c>
      <c r="AK6" s="165">
        <v>0</v>
      </c>
      <c r="AL6" s="165">
        <v>0</v>
      </c>
      <c r="AM6" s="165">
        <v>0</v>
      </c>
      <c r="AN6" s="165">
        <v>0</v>
      </c>
      <c r="AO6" s="165">
        <v>0</v>
      </c>
      <c r="AP6" s="166">
        <v>0</v>
      </c>
      <c r="AQ6" s="164">
        <v>0</v>
      </c>
      <c r="AR6" s="165">
        <v>0</v>
      </c>
      <c r="AS6" s="165">
        <v>0</v>
      </c>
      <c r="AT6" s="165">
        <v>0</v>
      </c>
      <c r="AU6" s="165">
        <v>0</v>
      </c>
      <c r="AV6" s="165">
        <v>0</v>
      </c>
      <c r="AW6" s="165">
        <v>0</v>
      </c>
      <c r="AX6" s="165">
        <v>0</v>
      </c>
      <c r="AY6" s="165">
        <v>0</v>
      </c>
      <c r="AZ6" s="166">
        <v>0</v>
      </c>
      <c r="BA6" s="164">
        <v>0</v>
      </c>
      <c r="BB6" s="165">
        <v>0</v>
      </c>
      <c r="BC6" s="165">
        <v>0</v>
      </c>
      <c r="BD6" s="165">
        <v>0</v>
      </c>
      <c r="BE6" s="165">
        <v>0</v>
      </c>
      <c r="BF6" s="165">
        <v>0</v>
      </c>
      <c r="BG6" s="165">
        <v>0</v>
      </c>
      <c r="BH6" s="165">
        <v>0</v>
      </c>
      <c r="BI6" s="165">
        <v>0</v>
      </c>
      <c r="BJ6" s="167">
        <v>0</v>
      </c>
    </row>
    <row r="7" spans="1:62" x14ac:dyDescent="0.15">
      <c r="A7" s="163">
        <v>7</v>
      </c>
      <c r="B7" s="164">
        <v>0</v>
      </c>
      <c r="C7" s="165">
        <v>0</v>
      </c>
      <c r="D7" s="165">
        <v>0</v>
      </c>
      <c r="E7" s="165">
        <v>0</v>
      </c>
      <c r="F7" s="165">
        <v>0</v>
      </c>
      <c r="G7" s="165">
        <v>0</v>
      </c>
      <c r="H7" s="165">
        <v>0</v>
      </c>
      <c r="I7" s="165">
        <v>0</v>
      </c>
      <c r="J7" s="165">
        <v>0</v>
      </c>
      <c r="K7" s="165">
        <v>0</v>
      </c>
      <c r="L7" s="166">
        <v>0</v>
      </c>
      <c r="M7" s="164">
        <v>0</v>
      </c>
      <c r="N7" s="165">
        <v>0</v>
      </c>
      <c r="O7" s="165">
        <v>0</v>
      </c>
      <c r="P7" s="165">
        <v>0</v>
      </c>
      <c r="Q7" s="165">
        <v>0</v>
      </c>
      <c r="R7" s="165">
        <v>0</v>
      </c>
      <c r="S7" s="165">
        <v>0</v>
      </c>
      <c r="T7" s="165">
        <v>0</v>
      </c>
      <c r="U7" s="165">
        <v>0</v>
      </c>
      <c r="V7" s="166">
        <v>0</v>
      </c>
      <c r="W7" s="164">
        <v>0</v>
      </c>
      <c r="X7" s="165">
        <v>0</v>
      </c>
      <c r="Y7" s="165">
        <v>0</v>
      </c>
      <c r="Z7" s="165">
        <v>0</v>
      </c>
      <c r="AA7" s="165">
        <v>0</v>
      </c>
      <c r="AB7" s="165">
        <v>0</v>
      </c>
      <c r="AC7" s="165">
        <v>0</v>
      </c>
      <c r="AD7" s="165">
        <v>0</v>
      </c>
      <c r="AE7" s="165">
        <v>0</v>
      </c>
      <c r="AF7" s="166">
        <v>0</v>
      </c>
      <c r="AG7" s="164">
        <v>0</v>
      </c>
      <c r="AH7" s="165">
        <v>0</v>
      </c>
      <c r="AI7" s="165">
        <v>0</v>
      </c>
      <c r="AJ7" s="165">
        <v>0</v>
      </c>
      <c r="AK7" s="165">
        <v>0</v>
      </c>
      <c r="AL7" s="165">
        <v>0</v>
      </c>
      <c r="AM7" s="165">
        <v>0</v>
      </c>
      <c r="AN7" s="165">
        <v>0</v>
      </c>
      <c r="AO7" s="165">
        <v>0</v>
      </c>
      <c r="AP7" s="166">
        <v>0</v>
      </c>
      <c r="AQ7" s="164">
        <v>0</v>
      </c>
      <c r="AR7" s="165">
        <v>0</v>
      </c>
      <c r="AS7" s="165">
        <v>0</v>
      </c>
      <c r="AT7" s="165">
        <v>0</v>
      </c>
      <c r="AU7" s="165">
        <v>0</v>
      </c>
      <c r="AV7" s="165">
        <v>0</v>
      </c>
      <c r="AW7" s="165">
        <v>0</v>
      </c>
      <c r="AX7" s="165">
        <v>0</v>
      </c>
      <c r="AY7" s="165">
        <v>0</v>
      </c>
      <c r="AZ7" s="166">
        <v>0</v>
      </c>
      <c r="BA7" s="164">
        <v>0</v>
      </c>
      <c r="BB7" s="165">
        <v>0</v>
      </c>
      <c r="BC7" s="165">
        <v>0</v>
      </c>
      <c r="BD7" s="165">
        <v>0</v>
      </c>
      <c r="BE7" s="165">
        <v>0</v>
      </c>
      <c r="BF7" s="165">
        <v>0</v>
      </c>
      <c r="BG7" s="165">
        <v>0</v>
      </c>
      <c r="BH7" s="165">
        <v>0</v>
      </c>
      <c r="BI7" s="165">
        <v>0</v>
      </c>
      <c r="BJ7" s="167">
        <v>0</v>
      </c>
    </row>
    <row r="8" spans="1:62" x14ac:dyDescent="0.15">
      <c r="A8" s="163">
        <v>8</v>
      </c>
      <c r="B8" s="164">
        <v>0</v>
      </c>
      <c r="C8" s="165">
        <v>0</v>
      </c>
      <c r="D8" s="165">
        <v>0</v>
      </c>
      <c r="E8" s="165">
        <v>0</v>
      </c>
      <c r="F8" s="165">
        <v>0</v>
      </c>
      <c r="G8" s="165">
        <v>0</v>
      </c>
      <c r="H8" s="165">
        <v>0</v>
      </c>
      <c r="I8" s="165">
        <v>0</v>
      </c>
      <c r="J8" s="165">
        <v>0</v>
      </c>
      <c r="K8" s="165">
        <v>0</v>
      </c>
      <c r="L8" s="166">
        <v>0</v>
      </c>
      <c r="M8" s="164">
        <v>0</v>
      </c>
      <c r="N8" s="165">
        <v>0</v>
      </c>
      <c r="O8" s="165">
        <v>0</v>
      </c>
      <c r="P8" s="165">
        <v>0</v>
      </c>
      <c r="Q8" s="165">
        <v>0</v>
      </c>
      <c r="R8" s="165">
        <v>0</v>
      </c>
      <c r="S8" s="165">
        <v>0</v>
      </c>
      <c r="T8" s="165">
        <v>0</v>
      </c>
      <c r="U8" s="165">
        <v>0</v>
      </c>
      <c r="V8" s="166">
        <v>0</v>
      </c>
      <c r="W8" s="164">
        <v>0</v>
      </c>
      <c r="X8" s="165">
        <v>0</v>
      </c>
      <c r="Y8" s="165">
        <v>0</v>
      </c>
      <c r="Z8" s="165">
        <v>0</v>
      </c>
      <c r="AA8" s="165">
        <v>0</v>
      </c>
      <c r="AB8" s="165">
        <v>0</v>
      </c>
      <c r="AC8" s="165">
        <v>0</v>
      </c>
      <c r="AD8" s="165">
        <v>0</v>
      </c>
      <c r="AE8" s="165">
        <v>0</v>
      </c>
      <c r="AF8" s="166">
        <v>0</v>
      </c>
      <c r="AG8" s="164">
        <v>0</v>
      </c>
      <c r="AH8" s="165">
        <v>0</v>
      </c>
      <c r="AI8" s="165">
        <v>0</v>
      </c>
      <c r="AJ8" s="165">
        <v>0</v>
      </c>
      <c r="AK8" s="165">
        <v>0</v>
      </c>
      <c r="AL8" s="165">
        <v>0</v>
      </c>
      <c r="AM8" s="165">
        <v>0</v>
      </c>
      <c r="AN8" s="165">
        <v>0</v>
      </c>
      <c r="AO8" s="165">
        <v>0</v>
      </c>
      <c r="AP8" s="166">
        <v>0</v>
      </c>
      <c r="AQ8" s="164">
        <v>0</v>
      </c>
      <c r="AR8" s="165">
        <v>0</v>
      </c>
      <c r="AS8" s="165">
        <v>0</v>
      </c>
      <c r="AT8" s="165">
        <v>0</v>
      </c>
      <c r="AU8" s="165">
        <v>0</v>
      </c>
      <c r="AV8" s="165">
        <v>0</v>
      </c>
      <c r="AW8" s="165">
        <v>0</v>
      </c>
      <c r="AX8" s="165">
        <v>0</v>
      </c>
      <c r="AY8" s="165">
        <v>0</v>
      </c>
      <c r="AZ8" s="166">
        <v>0</v>
      </c>
      <c r="BA8" s="164">
        <v>0</v>
      </c>
      <c r="BB8" s="165">
        <v>0</v>
      </c>
      <c r="BC8" s="165">
        <v>0</v>
      </c>
      <c r="BD8" s="165">
        <v>0</v>
      </c>
      <c r="BE8" s="165">
        <v>0</v>
      </c>
      <c r="BF8" s="165">
        <v>0</v>
      </c>
      <c r="BG8" s="165">
        <v>0</v>
      </c>
      <c r="BH8" s="165">
        <v>0</v>
      </c>
      <c r="BI8" s="165">
        <v>0</v>
      </c>
      <c r="BJ8" s="167">
        <v>0</v>
      </c>
    </row>
    <row r="9" spans="1:62" x14ac:dyDescent="0.15">
      <c r="A9" s="168">
        <v>9</v>
      </c>
      <c r="B9" s="169">
        <v>0</v>
      </c>
      <c r="C9" s="170">
        <v>0</v>
      </c>
      <c r="D9" s="170">
        <v>0</v>
      </c>
      <c r="E9" s="170">
        <v>0</v>
      </c>
      <c r="F9" s="170">
        <v>0</v>
      </c>
      <c r="G9" s="170">
        <v>0</v>
      </c>
      <c r="H9" s="170">
        <v>0</v>
      </c>
      <c r="I9" s="170">
        <v>0</v>
      </c>
      <c r="J9" s="170">
        <v>0</v>
      </c>
      <c r="K9" s="170">
        <v>0</v>
      </c>
      <c r="L9" s="171">
        <v>0</v>
      </c>
      <c r="M9" s="169">
        <v>0</v>
      </c>
      <c r="N9" s="170">
        <v>0</v>
      </c>
      <c r="O9" s="170">
        <v>0</v>
      </c>
      <c r="P9" s="170">
        <v>0</v>
      </c>
      <c r="Q9" s="170">
        <v>0</v>
      </c>
      <c r="R9" s="170">
        <v>0</v>
      </c>
      <c r="S9" s="170">
        <v>0</v>
      </c>
      <c r="T9" s="170">
        <v>0</v>
      </c>
      <c r="U9" s="170">
        <v>0</v>
      </c>
      <c r="V9" s="171">
        <v>0</v>
      </c>
      <c r="W9" s="169">
        <v>0</v>
      </c>
      <c r="X9" s="170">
        <v>0</v>
      </c>
      <c r="Y9" s="170">
        <v>0</v>
      </c>
      <c r="Z9" s="170">
        <v>0</v>
      </c>
      <c r="AA9" s="170">
        <v>0</v>
      </c>
      <c r="AB9" s="170">
        <v>0</v>
      </c>
      <c r="AC9" s="170">
        <v>0</v>
      </c>
      <c r="AD9" s="170">
        <v>0</v>
      </c>
      <c r="AE9" s="170">
        <v>0</v>
      </c>
      <c r="AF9" s="171">
        <v>0</v>
      </c>
      <c r="AG9" s="169">
        <v>0</v>
      </c>
      <c r="AH9" s="170">
        <v>0</v>
      </c>
      <c r="AI9" s="170">
        <v>0</v>
      </c>
      <c r="AJ9" s="170">
        <v>0</v>
      </c>
      <c r="AK9" s="170">
        <v>0</v>
      </c>
      <c r="AL9" s="170">
        <v>0</v>
      </c>
      <c r="AM9" s="170">
        <v>0</v>
      </c>
      <c r="AN9" s="170">
        <v>0</v>
      </c>
      <c r="AO9" s="170">
        <v>0</v>
      </c>
      <c r="AP9" s="171">
        <v>0</v>
      </c>
      <c r="AQ9" s="169">
        <v>0</v>
      </c>
      <c r="AR9" s="170">
        <v>0</v>
      </c>
      <c r="AS9" s="170">
        <v>0</v>
      </c>
      <c r="AT9" s="170">
        <v>0</v>
      </c>
      <c r="AU9" s="170">
        <v>0</v>
      </c>
      <c r="AV9" s="170">
        <v>0</v>
      </c>
      <c r="AW9" s="170">
        <v>0</v>
      </c>
      <c r="AX9" s="170">
        <v>0</v>
      </c>
      <c r="AY9" s="170">
        <v>0</v>
      </c>
      <c r="AZ9" s="171">
        <v>0</v>
      </c>
      <c r="BA9" s="169">
        <v>0</v>
      </c>
      <c r="BB9" s="170">
        <v>0</v>
      </c>
      <c r="BC9" s="170">
        <v>0</v>
      </c>
      <c r="BD9" s="170">
        <v>0</v>
      </c>
      <c r="BE9" s="170">
        <v>0</v>
      </c>
      <c r="BF9" s="170">
        <v>0</v>
      </c>
      <c r="BG9" s="170">
        <v>0</v>
      </c>
      <c r="BH9" s="170">
        <v>0</v>
      </c>
      <c r="BI9" s="170">
        <v>0</v>
      </c>
      <c r="BJ9" s="172">
        <v>0</v>
      </c>
    </row>
    <row r="10" spans="1:62" x14ac:dyDescent="0.15">
      <c r="A10" s="173">
        <v>10</v>
      </c>
      <c r="B10" s="174">
        <v>0</v>
      </c>
      <c r="C10" s="175">
        <v>0</v>
      </c>
      <c r="D10" s="175">
        <v>0</v>
      </c>
      <c r="E10" s="175">
        <v>0</v>
      </c>
      <c r="F10" s="175">
        <v>0</v>
      </c>
      <c r="G10" s="175">
        <v>0</v>
      </c>
      <c r="H10" s="175">
        <v>0</v>
      </c>
      <c r="I10" s="175">
        <v>0</v>
      </c>
      <c r="J10" s="175">
        <v>0</v>
      </c>
      <c r="K10" s="175">
        <v>0</v>
      </c>
      <c r="L10" s="176">
        <v>0</v>
      </c>
      <c r="M10" s="174">
        <v>0</v>
      </c>
      <c r="N10" s="175">
        <v>0</v>
      </c>
      <c r="O10" s="175">
        <v>0</v>
      </c>
      <c r="P10" s="175">
        <v>0</v>
      </c>
      <c r="Q10" s="175">
        <v>0</v>
      </c>
      <c r="R10" s="175">
        <v>0</v>
      </c>
      <c r="S10" s="175">
        <v>0</v>
      </c>
      <c r="T10" s="175">
        <v>0</v>
      </c>
      <c r="U10" s="175">
        <v>0</v>
      </c>
      <c r="V10" s="176">
        <v>0</v>
      </c>
      <c r="W10" s="174">
        <v>0</v>
      </c>
      <c r="X10" s="175">
        <v>0</v>
      </c>
      <c r="Y10" s="175">
        <v>0</v>
      </c>
      <c r="Z10" s="175">
        <v>0</v>
      </c>
      <c r="AA10" s="175">
        <v>0</v>
      </c>
      <c r="AB10" s="175">
        <v>0</v>
      </c>
      <c r="AC10" s="175">
        <v>0</v>
      </c>
      <c r="AD10" s="175">
        <v>0</v>
      </c>
      <c r="AE10" s="175">
        <v>0</v>
      </c>
      <c r="AF10" s="176">
        <v>0</v>
      </c>
      <c r="AG10" s="174">
        <v>0</v>
      </c>
      <c r="AH10" s="175">
        <v>0</v>
      </c>
      <c r="AI10" s="175">
        <v>0</v>
      </c>
      <c r="AJ10" s="175">
        <v>0</v>
      </c>
      <c r="AK10" s="175">
        <v>0</v>
      </c>
      <c r="AL10" s="175">
        <v>0</v>
      </c>
      <c r="AM10" s="175">
        <v>0</v>
      </c>
      <c r="AN10" s="175">
        <v>0</v>
      </c>
      <c r="AO10" s="175">
        <v>0</v>
      </c>
      <c r="AP10" s="176">
        <v>0</v>
      </c>
      <c r="AQ10" s="174">
        <v>0</v>
      </c>
      <c r="AR10" s="175">
        <v>0</v>
      </c>
      <c r="AS10" s="175">
        <v>0</v>
      </c>
      <c r="AT10" s="175">
        <v>0</v>
      </c>
      <c r="AU10" s="175">
        <v>0</v>
      </c>
      <c r="AV10" s="175">
        <v>0</v>
      </c>
      <c r="AW10" s="175">
        <v>0</v>
      </c>
      <c r="AX10" s="175">
        <v>0</v>
      </c>
      <c r="AY10" s="175">
        <v>0</v>
      </c>
      <c r="AZ10" s="176">
        <v>0</v>
      </c>
      <c r="BA10" s="174">
        <v>0</v>
      </c>
      <c r="BB10" s="175">
        <v>0</v>
      </c>
      <c r="BC10" s="175">
        <v>0</v>
      </c>
      <c r="BD10" s="175">
        <v>0</v>
      </c>
      <c r="BE10" s="175">
        <v>0</v>
      </c>
      <c r="BF10" s="175">
        <v>0</v>
      </c>
      <c r="BG10" s="175">
        <v>0</v>
      </c>
      <c r="BH10" s="175">
        <v>0</v>
      </c>
      <c r="BI10" s="175">
        <v>0</v>
      </c>
      <c r="BJ10" s="177">
        <v>0</v>
      </c>
    </row>
    <row r="11" spans="1:62" x14ac:dyDescent="0.15">
      <c r="A11" s="178">
        <v>11</v>
      </c>
      <c r="B11" s="179">
        <v>0</v>
      </c>
      <c r="C11" s="180">
        <v>0</v>
      </c>
      <c r="D11" s="180">
        <v>0</v>
      </c>
      <c r="E11" s="180">
        <v>0</v>
      </c>
      <c r="F11" s="180">
        <v>0</v>
      </c>
      <c r="G11" s="180">
        <v>0</v>
      </c>
      <c r="H11" s="180">
        <v>0</v>
      </c>
      <c r="I11" s="180">
        <v>0</v>
      </c>
      <c r="J11" s="180">
        <v>0</v>
      </c>
      <c r="K11" s="180">
        <v>0</v>
      </c>
      <c r="L11" s="184">
        <v>0</v>
      </c>
      <c r="M11" s="179">
        <v>0</v>
      </c>
      <c r="N11" s="180">
        <v>0</v>
      </c>
      <c r="O11" s="180">
        <v>0</v>
      </c>
      <c r="P11" s="180">
        <v>0</v>
      </c>
      <c r="Q11" s="180">
        <v>0</v>
      </c>
      <c r="R11" s="180">
        <v>0</v>
      </c>
      <c r="S11" s="180">
        <v>0</v>
      </c>
      <c r="T11" s="180">
        <v>0</v>
      </c>
      <c r="U11" s="180">
        <v>0</v>
      </c>
      <c r="V11" s="184">
        <v>0</v>
      </c>
      <c r="W11" s="179">
        <v>0</v>
      </c>
      <c r="X11" s="180">
        <v>0</v>
      </c>
      <c r="Y11" s="180">
        <v>0</v>
      </c>
      <c r="Z11" s="180">
        <v>0</v>
      </c>
      <c r="AA11" s="180">
        <v>0</v>
      </c>
      <c r="AB11" s="180">
        <v>0</v>
      </c>
      <c r="AC11" s="180">
        <v>0</v>
      </c>
      <c r="AD11" s="180">
        <v>0</v>
      </c>
      <c r="AE11" s="180">
        <v>0</v>
      </c>
      <c r="AF11" s="184">
        <v>0</v>
      </c>
      <c r="AG11" s="179">
        <v>0</v>
      </c>
      <c r="AH11" s="180">
        <v>0</v>
      </c>
      <c r="AI11" s="180">
        <v>0</v>
      </c>
      <c r="AJ11" s="180">
        <v>0</v>
      </c>
      <c r="AK11" s="180">
        <v>0</v>
      </c>
      <c r="AL11" s="180">
        <v>0</v>
      </c>
      <c r="AM11" s="180">
        <v>0</v>
      </c>
      <c r="AN11" s="180">
        <v>0</v>
      </c>
      <c r="AO11" s="180">
        <v>0</v>
      </c>
      <c r="AP11" s="184">
        <v>0</v>
      </c>
      <c r="AQ11" s="179">
        <v>0</v>
      </c>
      <c r="AR11" s="180">
        <v>0</v>
      </c>
      <c r="AS11" s="180">
        <v>0</v>
      </c>
      <c r="AT11" s="180">
        <v>0</v>
      </c>
      <c r="AU11" s="180">
        <v>0</v>
      </c>
      <c r="AV11" s="180">
        <v>0</v>
      </c>
      <c r="AW11" s="180">
        <v>0</v>
      </c>
      <c r="AX11" s="180">
        <v>0</v>
      </c>
      <c r="AY11" s="180">
        <v>0</v>
      </c>
      <c r="AZ11" s="184">
        <v>0</v>
      </c>
      <c r="BA11" s="179">
        <v>0</v>
      </c>
      <c r="BB11" s="180">
        <v>0</v>
      </c>
      <c r="BC11" s="180">
        <v>0</v>
      </c>
      <c r="BD11" s="180">
        <v>0</v>
      </c>
      <c r="BE11" s="180">
        <v>0</v>
      </c>
      <c r="BF11" s="180">
        <v>0</v>
      </c>
      <c r="BG11" s="180">
        <v>0</v>
      </c>
      <c r="BH11" s="180">
        <v>0</v>
      </c>
      <c r="BI11" s="180">
        <v>0</v>
      </c>
      <c r="BJ11" s="185">
        <v>0</v>
      </c>
    </row>
    <row r="12" spans="1:62" x14ac:dyDescent="0.15">
      <c r="A12" s="178">
        <v>12</v>
      </c>
      <c r="B12" s="179">
        <v>0</v>
      </c>
      <c r="C12" s="180">
        <v>0</v>
      </c>
      <c r="D12" s="180">
        <v>0</v>
      </c>
      <c r="E12" s="180">
        <v>0</v>
      </c>
      <c r="F12" s="180">
        <v>0</v>
      </c>
      <c r="G12" s="180">
        <v>0</v>
      </c>
      <c r="H12" s="180">
        <v>0</v>
      </c>
      <c r="I12" s="180">
        <v>0</v>
      </c>
      <c r="J12" s="180">
        <v>0</v>
      </c>
      <c r="K12" s="180">
        <v>0</v>
      </c>
      <c r="L12" s="184">
        <v>0</v>
      </c>
      <c r="M12" s="179">
        <v>0</v>
      </c>
      <c r="N12" s="180">
        <v>0</v>
      </c>
      <c r="O12" s="180">
        <v>0</v>
      </c>
      <c r="P12" s="180">
        <v>0</v>
      </c>
      <c r="Q12" s="180">
        <v>0</v>
      </c>
      <c r="R12" s="180">
        <v>0</v>
      </c>
      <c r="S12" s="180">
        <v>0</v>
      </c>
      <c r="T12" s="180">
        <v>0</v>
      </c>
      <c r="U12" s="180">
        <v>0</v>
      </c>
      <c r="V12" s="184">
        <v>0</v>
      </c>
      <c r="W12" s="179">
        <v>0</v>
      </c>
      <c r="X12" s="180">
        <v>0</v>
      </c>
      <c r="Y12" s="180">
        <v>0</v>
      </c>
      <c r="Z12" s="180">
        <v>0</v>
      </c>
      <c r="AA12" s="180">
        <v>0</v>
      </c>
      <c r="AB12" s="180">
        <v>0</v>
      </c>
      <c r="AC12" s="180">
        <v>0</v>
      </c>
      <c r="AD12" s="180">
        <v>0</v>
      </c>
      <c r="AE12" s="180">
        <v>0</v>
      </c>
      <c r="AF12" s="184">
        <v>0</v>
      </c>
      <c r="AG12" s="179">
        <v>0</v>
      </c>
      <c r="AH12" s="180">
        <v>0</v>
      </c>
      <c r="AI12" s="180">
        <v>0</v>
      </c>
      <c r="AJ12" s="180">
        <v>0</v>
      </c>
      <c r="AK12" s="180">
        <v>0</v>
      </c>
      <c r="AL12" s="180">
        <v>0</v>
      </c>
      <c r="AM12" s="180">
        <v>0</v>
      </c>
      <c r="AN12" s="180">
        <v>0</v>
      </c>
      <c r="AO12" s="180">
        <v>0</v>
      </c>
      <c r="AP12" s="184">
        <v>0</v>
      </c>
      <c r="AQ12" s="179">
        <v>0</v>
      </c>
      <c r="AR12" s="180">
        <v>0</v>
      </c>
      <c r="AS12" s="180">
        <v>0</v>
      </c>
      <c r="AT12" s="180">
        <v>0</v>
      </c>
      <c r="AU12" s="180">
        <v>0</v>
      </c>
      <c r="AV12" s="180">
        <v>0</v>
      </c>
      <c r="AW12" s="180">
        <v>0</v>
      </c>
      <c r="AX12" s="180">
        <v>0</v>
      </c>
      <c r="AY12" s="180">
        <v>0</v>
      </c>
      <c r="AZ12" s="184">
        <v>0</v>
      </c>
      <c r="BA12" s="179">
        <v>0</v>
      </c>
      <c r="BB12" s="180">
        <v>0</v>
      </c>
      <c r="BC12" s="180">
        <v>0</v>
      </c>
      <c r="BD12" s="180">
        <v>0</v>
      </c>
      <c r="BE12" s="180">
        <v>0</v>
      </c>
      <c r="BF12" s="180">
        <v>0</v>
      </c>
      <c r="BG12" s="180">
        <v>0</v>
      </c>
      <c r="BH12" s="180">
        <v>0</v>
      </c>
      <c r="BI12" s="180">
        <v>0</v>
      </c>
      <c r="BJ12" s="185">
        <v>0</v>
      </c>
    </row>
    <row r="13" spans="1:62" x14ac:dyDescent="0.15">
      <c r="A13" s="178">
        <v>13</v>
      </c>
      <c r="B13" s="179">
        <v>0</v>
      </c>
      <c r="C13" s="180">
        <v>0</v>
      </c>
      <c r="D13" s="180">
        <v>0</v>
      </c>
      <c r="E13" s="180">
        <v>0</v>
      </c>
      <c r="F13" s="180">
        <v>0</v>
      </c>
      <c r="G13" s="180">
        <v>0</v>
      </c>
      <c r="H13" s="180">
        <v>0</v>
      </c>
      <c r="I13" s="180">
        <v>0</v>
      </c>
      <c r="J13" s="180">
        <v>0</v>
      </c>
      <c r="K13" s="180">
        <v>0</v>
      </c>
      <c r="L13" s="184">
        <v>0</v>
      </c>
      <c r="M13" s="179">
        <v>0</v>
      </c>
      <c r="N13" s="180">
        <v>0</v>
      </c>
      <c r="O13" s="180">
        <v>0</v>
      </c>
      <c r="P13" s="180">
        <v>0</v>
      </c>
      <c r="Q13" s="180">
        <v>0</v>
      </c>
      <c r="R13" s="180">
        <v>0</v>
      </c>
      <c r="S13" s="180">
        <v>0</v>
      </c>
      <c r="T13" s="180">
        <v>0</v>
      </c>
      <c r="U13" s="180">
        <v>0</v>
      </c>
      <c r="V13" s="184">
        <v>0</v>
      </c>
      <c r="W13" s="179">
        <v>0</v>
      </c>
      <c r="X13" s="180">
        <v>0</v>
      </c>
      <c r="Y13" s="180">
        <v>0</v>
      </c>
      <c r="Z13" s="180">
        <v>0</v>
      </c>
      <c r="AA13" s="180">
        <v>0</v>
      </c>
      <c r="AB13" s="180">
        <v>0</v>
      </c>
      <c r="AC13" s="180">
        <v>0</v>
      </c>
      <c r="AD13" s="180">
        <v>0</v>
      </c>
      <c r="AE13" s="180">
        <v>0</v>
      </c>
      <c r="AF13" s="184">
        <v>0</v>
      </c>
      <c r="AG13" s="179">
        <v>0</v>
      </c>
      <c r="AH13" s="180">
        <v>0</v>
      </c>
      <c r="AI13" s="180">
        <v>0</v>
      </c>
      <c r="AJ13" s="180">
        <v>0</v>
      </c>
      <c r="AK13" s="180">
        <v>0</v>
      </c>
      <c r="AL13" s="180">
        <v>0</v>
      </c>
      <c r="AM13" s="180">
        <v>0</v>
      </c>
      <c r="AN13" s="180">
        <v>0</v>
      </c>
      <c r="AO13" s="180">
        <v>0</v>
      </c>
      <c r="AP13" s="184">
        <v>0</v>
      </c>
      <c r="AQ13" s="179">
        <v>0</v>
      </c>
      <c r="AR13" s="180">
        <v>0</v>
      </c>
      <c r="AS13" s="180">
        <v>0</v>
      </c>
      <c r="AT13" s="180">
        <v>0</v>
      </c>
      <c r="AU13" s="180">
        <v>0</v>
      </c>
      <c r="AV13" s="180">
        <v>0</v>
      </c>
      <c r="AW13" s="180">
        <v>0</v>
      </c>
      <c r="AX13" s="180">
        <v>0</v>
      </c>
      <c r="AY13" s="180">
        <v>0</v>
      </c>
      <c r="AZ13" s="184">
        <v>0</v>
      </c>
      <c r="BA13" s="179">
        <v>0</v>
      </c>
      <c r="BB13" s="180">
        <v>0</v>
      </c>
      <c r="BC13" s="180">
        <v>0</v>
      </c>
      <c r="BD13" s="180">
        <v>0</v>
      </c>
      <c r="BE13" s="180">
        <v>0</v>
      </c>
      <c r="BF13" s="180">
        <v>0</v>
      </c>
      <c r="BG13" s="180">
        <v>0</v>
      </c>
      <c r="BH13" s="180">
        <v>0</v>
      </c>
      <c r="BI13" s="180">
        <v>0</v>
      </c>
      <c r="BJ13" s="185">
        <v>0</v>
      </c>
    </row>
    <row r="14" spans="1:62" x14ac:dyDescent="0.15">
      <c r="A14" s="186">
        <v>14</v>
      </c>
      <c r="B14" s="190">
        <v>0</v>
      </c>
      <c r="C14" s="191">
        <v>0</v>
      </c>
      <c r="D14" s="191">
        <v>0</v>
      </c>
      <c r="E14" s="191">
        <v>0</v>
      </c>
      <c r="F14" s="191">
        <v>0</v>
      </c>
      <c r="G14" s="191">
        <v>0</v>
      </c>
      <c r="H14" s="191">
        <v>0</v>
      </c>
      <c r="I14" s="191">
        <v>0</v>
      </c>
      <c r="J14" s="191">
        <v>0</v>
      </c>
      <c r="K14" s="191">
        <v>0</v>
      </c>
      <c r="L14" s="192">
        <v>0</v>
      </c>
      <c r="M14" s="190">
        <v>0</v>
      </c>
      <c r="N14" s="191">
        <v>0</v>
      </c>
      <c r="O14" s="191">
        <v>0</v>
      </c>
      <c r="P14" s="191">
        <v>0</v>
      </c>
      <c r="Q14" s="191">
        <v>0</v>
      </c>
      <c r="R14" s="191">
        <v>0</v>
      </c>
      <c r="S14" s="191">
        <v>0</v>
      </c>
      <c r="T14" s="191">
        <v>0</v>
      </c>
      <c r="U14" s="191">
        <v>0</v>
      </c>
      <c r="V14" s="192">
        <v>0</v>
      </c>
      <c r="W14" s="190">
        <v>0</v>
      </c>
      <c r="X14" s="191">
        <v>0</v>
      </c>
      <c r="Y14" s="191">
        <v>0</v>
      </c>
      <c r="Z14" s="191">
        <v>0</v>
      </c>
      <c r="AA14" s="191">
        <v>0</v>
      </c>
      <c r="AB14" s="191">
        <v>0</v>
      </c>
      <c r="AC14" s="191">
        <v>0</v>
      </c>
      <c r="AD14" s="191">
        <v>0</v>
      </c>
      <c r="AE14" s="191">
        <v>0</v>
      </c>
      <c r="AF14" s="192">
        <v>0</v>
      </c>
      <c r="AG14" s="190">
        <v>0</v>
      </c>
      <c r="AH14" s="191">
        <v>0</v>
      </c>
      <c r="AI14" s="191">
        <v>0</v>
      </c>
      <c r="AJ14" s="191">
        <v>0</v>
      </c>
      <c r="AK14" s="191">
        <v>0</v>
      </c>
      <c r="AL14" s="191">
        <v>0</v>
      </c>
      <c r="AM14" s="191">
        <v>0</v>
      </c>
      <c r="AN14" s="191">
        <v>0</v>
      </c>
      <c r="AO14" s="191">
        <v>0</v>
      </c>
      <c r="AP14" s="192">
        <v>0</v>
      </c>
      <c r="AQ14" s="190">
        <v>0</v>
      </c>
      <c r="AR14" s="191">
        <v>0</v>
      </c>
      <c r="AS14" s="191">
        <v>0</v>
      </c>
      <c r="AT14" s="191">
        <v>0</v>
      </c>
      <c r="AU14" s="191">
        <v>0</v>
      </c>
      <c r="AV14" s="191">
        <v>0</v>
      </c>
      <c r="AW14" s="191">
        <v>0</v>
      </c>
      <c r="AX14" s="191">
        <v>0</v>
      </c>
      <c r="AY14" s="191">
        <v>0</v>
      </c>
      <c r="AZ14" s="192">
        <v>0</v>
      </c>
      <c r="BA14" s="190">
        <v>0</v>
      </c>
      <c r="BB14" s="191">
        <v>0</v>
      </c>
      <c r="BC14" s="191">
        <v>0</v>
      </c>
      <c r="BD14" s="191">
        <v>0</v>
      </c>
      <c r="BE14" s="191">
        <v>0</v>
      </c>
      <c r="BF14" s="191">
        <v>0</v>
      </c>
      <c r="BG14" s="191">
        <v>0</v>
      </c>
      <c r="BH14" s="191">
        <v>0</v>
      </c>
      <c r="BI14" s="191">
        <v>0</v>
      </c>
      <c r="BJ14" s="193">
        <v>0</v>
      </c>
    </row>
    <row r="15" spans="1:62" x14ac:dyDescent="0.15">
      <c r="A15" s="194">
        <v>15</v>
      </c>
      <c r="B15" s="200">
        <v>0</v>
      </c>
      <c r="C15" s="198">
        <v>0</v>
      </c>
      <c r="D15" s="198">
        <v>0</v>
      </c>
      <c r="E15" s="198">
        <v>0</v>
      </c>
      <c r="F15" s="198">
        <v>0</v>
      </c>
      <c r="G15" s="198">
        <v>0</v>
      </c>
      <c r="H15" s="198">
        <v>0</v>
      </c>
      <c r="I15" s="198">
        <v>0</v>
      </c>
      <c r="J15" s="198">
        <v>0</v>
      </c>
      <c r="K15" s="198">
        <v>0</v>
      </c>
      <c r="L15" s="199">
        <v>0</v>
      </c>
      <c r="M15" s="200">
        <v>0</v>
      </c>
      <c r="N15" s="198">
        <v>0</v>
      </c>
      <c r="O15" s="198">
        <v>0</v>
      </c>
      <c r="P15" s="198">
        <v>0</v>
      </c>
      <c r="Q15" s="198">
        <v>0</v>
      </c>
      <c r="R15" s="198">
        <v>0</v>
      </c>
      <c r="S15" s="198">
        <v>0</v>
      </c>
      <c r="T15" s="198">
        <v>0</v>
      </c>
      <c r="U15" s="198">
        <v>0</v>
      </c>
      <c r="V15" s="199">
        <v>0</v>
      </c>
      <c r="W15" s="200">
        <v>0</v>
      </c>
      <c r="X15" s="198">
        <v>0</v>
      </c>
      <c r="Y15" s="198">
        <v>0</v>
      </c>
      <c r="Z15" s="198">
        <v>0</v>
      </c>
      <c r="AA15" s="198">
        <v>0</v>
      </c>
      <c r="AB15" s="198">
        <v>0</v>
      </c>
      <c r="AC15" s="198">
        <v>0</v>
      </c>
      <c r="AD15" s="198">
        <v>0</v>
      </c>
      <c r="AE15" s="198">
        <v>0</v>
      </c>
      <c r="AF15" s="199">
        <v>0</v>
      </c>
      <c r="AG15" s="200">
        <v>0</v>
      </c>
      <c r="AH15" s="198">
        <v>0</v>
      </c>
      <c r="AI15" s="198">
        <v>0</v>
      </c>
      <c r="AJ15" s="198">
        <v>0</v>
      </c>
      <c r="AK15" s="198">
        <v>0</v>
      </c>
      <c r="AL15" s="198">
        <v>0</v>
      </c>
      <c r="AM15" s="198">
        <v>0</v>
      </c>
      <c r="AN15" s="198">
        <v>0</v>
      </c>
      <c r="AO15" s="198">
        <v>0</v>
      </c>
      <c r="AP15" s="199">
        <v>0</v>
      </c>
      <c r="AQ15" s="200">
        <v>0</v>
      </c>
      <c r="AR15" s="198">
        <v>0</v>
      </c>
      <c r="AS15" s="198">
        <v>0</v>
      </c>
      <c r="AT15" s="198">
        <v>0</v>
      </c>
      <c r="AU15" s="198">
        <v>0</v>
      </c>
      <c r="AV15" s="198">
        <v>0</v>
      </c>
      <c r="AW15" s="198">
        <v>0</v>
      </c>
      <c r="AX15" s="198">
        <v>0</v>
      </c>
      <c r="AY15" s="198">
        <v>0</v>
      </c>
      <c r="AZ15" s="199">
        <v>0</v>
      </c>
      <c r="BA15" s="200">
        <v>0</v>
      </c>
      <c r="BB15" s="198">
        <v>0</v>
      </c>
      <c r="BC15" s="198">
        <v>0</v>
      </c>
      <c r="BD15" s="198">
        <v>0</v>
      </c>
      <c r="BE15" s="198">
        <v>0</v>
      </c>
      <c r="BF15" s="198">
        <v>0</v>
      </c>
      <c r="BG15" s="198">
        <v>0</v>
      </c>
      <c r="BH15" s="198">
        <v>0</v>
      </c>
      <c r="BI15" s="198">
        <v>0</v>
      </c>
      <c r="BJ15" s="201">
        <v>0</v>
      </c>
    </row>
    <row r="16" spans="1:62" x14ac:dyDescent="0.15">
      <c r="A16" s="163">
        <v>16</v>
      </c>
      <c r="B16" s="164">
        <v>0</v>
      </c>
      <c r="C16" s="165">
        <v>0</v>
      </c>
      <c r="D16" s="165">
        <v>0</v>
      </c>
      <c r="E16" s="165">
        <v>0</v>
      </c>
      <c r="F16" s="165">
        <v>0</v>
      </c>
      <c r="G16" s="165">
        <v>0</v>
      </c>
      <c r="H16" s="165">
        <v>0</v>
      </c>
      <c r="I16" s="165">
        <v>0</v>
      </c>
      <c r="J16" s="165">
        <v>0</v>
      </c>
      <c r="K16" s="165">
        <v>0</v>
      </c>
      <c r="L16" s="166">
        <v>0</v>
      </c>
      <c r="M16" s="164">
        <v>0</v>
      </c>
      <c r="N16" s="165">
        <v>0</v>
      </c>
      <c r="O16" s="165">
        <v>0</v>
      </c>
      <c r="P16" s="165">
        <v>0</v>
      </c>
      <c r="Q16" s="165">
        <v>0</v>
      </c>
      <c r="R16" s="165">
        <v>0</v>
      </c>
      <c r="S16" s="165">
        <v>0</v>
      </c>
      <c r="T16" s="165">
        <v>0</v>
      </c>
      <c r="U16" s="165">
        <v>0</v>
      </c>
      <c r="V16" s="166">
        <v>0</v>
      </c>
      <c r="W16" s="164">
        <v>0</v>
      </c>
      <c r="X16" s="165">
        <v>0</v>
      </c>
      <c r="Y16" s="165">
        <v>0</v>
      </c>
      <c r="Z16" s="165">
        <v>0</v>
      </c>
      <c r="AA16" s="165">
        <v>0</v>
      </c>
      <c r="AB16" s="165">
        <v>0</v>
      </c>
      <c r="AC16" s="165">
        <v>0</v>
      </c>
      <c r="AD16" s="165">
        <v>0</v>
      </c>
      <c r="AE16" s="165">
        <v>0</v>
      </c>
      <c r="AF16" s="166">
        <v>0</v>
      </c>
      <c r="AG16" s="164">
        <v>0</v>
      </c>
      <c r="AH16" s="165">
        <v>0</v>
      </c>
      <c r="AI16" s="165">
        <v>0</v>
      </c>
      <c r="AJ16" s="165">
        <v>0</v>
      </c>
      <c r="AK16" s="165">
        <v>0</v>
      </c>
      <c r="AL16" s="165">
        <v>0</v>
      </c>
      <c r="AM16" s="165">
        <v>0</v>
      </c>
      <c r="AN16" s="165">
        <v>0</v>
      </c>
      <c r="AO16" s="165">
        <v>0</v>
      </c>
      <c r="AP16" s="166">
        <v>0</v>
      </c>
      <c r="AQ16" s="164">
        <v>0</v>
      </c>
      <c r="AR16" s="165">
        <v>0</v>
      </c>
      <c r="AS16" s="165">
        <v>0</v>
      </c>
      <c r="AT16" s="165">
        <v>0</v>
      </c>
      <c r="AU16" s="165">
        <v>0</v>
      </c>
      <c r="AV16" s="165">
        <v>0</v>
      </c>
      <c r="AW16" s="165">
        <v>0</v>
      </c>
      <c r="AX16" s="165">
        <v>0</v>
      </c>
      <c r="AY16" s="165">
        <v>0</v>
      </c>
      <c r="AZ16" s="166">
        <v>0</v>
      </c>
      <c r="BA16" s="164">
        <v>0</v>
      </c>
      <c r="BB16" s="165">
        <v>0</v>
      </c>
      <c r="BC16" s="165">
        <v>0</v>
      </c>
      <c r="BD16" s="165">
        <v>0</v>
      </c>
      <c r="BE16" s="165">
        <v>0</v>
      </c>
      <c r="BF16" s="165">
        <v>0</v>
      </c>
      <c r="BG16" s="165">
        <v>0</v>
      </c>
      <c r="BH16" s="165">
        <v>0</v>
      </c>
      <c r="BI16" s="165">
        <v>0</v>
      </c>
      <c r="BJ16" s="167">
        <v>0</v>
      </c>
    </row>
    <row r="17" spans="1:62" x14ac:dyDescent="0.15">
      <c r="A17" s="163">
        <v>17</v>
      </c>
      <c r="B17" s="164">
        <v>0</v>
      </c>
      <c r="C17" s="165">
        <v>0</v>
      </c>
      <c r="D17" s="165">
        <v>0</v>
      </c>
      <c r="E17" s="165">
        <v>0</v>
      </c>
      <c r="F17" s="165">
        <v>0</v>
      </c>
      <c r="G17" s="165">
        <v>0</v>
      </c>
      <c r="H17" s="165">
        <v>0</v>
      </c>
      <c r="I17" s="165">
        <v>0</v>
      </c>
      <c r="J17" s="165">
        <v>0</v>
      </c>
      <c r="K17" s="165">
        <v>0</v>
      </c>
      <c r="L17" s="166">
        <v>0</v>
      </c>
      <c r="M17" s="164">
        <v>0</v>
      </c>
      <c r="N17" s="165">
        <v>0</v>
      </c>
      <c r="O17" s="165">
        <v>0</v>
      </c>
      <c r="P17" s="165">
        <v>0</v>
      </c>
      <c r="Q17" s="165">
        <v>0</v>
      </c>
      <c r="R17" s="165">
        <v>0</v>
      </c>
      <c r="S17" s="165">
        <v>0</v>
      </c>
      <c r="T17" s="165">
        <v>0</v>
      </c>
      <c r="U17" s="165">
        <v>0</v>
      </c>
      <c r="V17" s="166">
        <v>0</v>
      </c>
      <c r="W17" s="164">
        <v>0</v>
      </c>
      <c r="X17" s="165">
        <v>0</v>
      </c>
      <c r="Y17" s="165">
        <v>0</v>
      </c>
      <c r="Z17" s="165">
        <v>0</v>
      </c>
      <c r="AA17" s="165">
        <v>0</v>
      </c>
      <c r="AB17" s="165">
        <v>0</v>
      </c>
      <c r="AC17" s="165">
        <v>0</v>
      </c>
      <c r="AD17" s="165">
        <v>0</v>
      </c>
      <c r="AE17" s="165">
        <v>0</v>
      </c>
      <c r="AF17" s="166">
        <v>0</v>
      </c>
      <c r="AG17" s="164">
        <v>0</v>
      </c>
      <c r="AH17" s="165">
        <v>0</v>
      </c>
      <c r="AI17" s="165">
        <v>0</v>
      </c>
      <c r="AJ17" s="165">
        <v>0</v>
      </c>
      <c r="AK17" s="165">
        <v>0</v>
      </c>
      <c r="AL17" s="165">
        <v>0</v>
      </c>
      <c r="AM17" s="165">
        <v>0</v>
      </c>
      <c r="AN17" s="165">
        <v>0</v>
      </c>
      <c r="AO17" s="165">
        <v>0</v>
      </c>
      <c r="AP17" s="166">
        <v>0</v>
      </c>
      <c r="AQ17" s="164">
        <v>0</v>
      </c>
      <c r="AR17" s="165">
        <v>0</v>
      </c>
      <c r="AS17" s="165">
        <v>0</v>
      </c>
      <c r="AT17" s="165">
        <v>0</v>
      </c>
      <c r="AU17" s="165">
        <v>0</v>
      </c>
      <c r="AV17" s="165">
        <v>0</v>
      </c>
      <c r="AW17" s="165">
        <v>0</v>
      </c>
      <c r="AX17" s="165">
        <v>0</v>
      </c>
      <c r="AY17" s="165">
        <v>0</v>
      </c>
      <c r="AZ17" s="166">
        <v>0</v>
      </c>
      <c r="BA17" s="164">
        <v>0</v>
      </c>
      <c r="BB17" s="165">
        <v>0</v>
      </c>
      <c r="BC17" s="165">
        <v>0</v>
      </c>
      <c r="BD17" s="165">
        <v>0</v>
      </c>
      <c r="BE17" s="165">
        <v>0</v>
      </c>
      <c r="BF17" s="165">
        <v>0</v>
      </c>
      <c r="BG17" s="165">
        <v>0</v>
      </c>
      <c r="BH17" s="165">
        <v>0</v>
      </c>
      <c r="BI17" s="165">
        <v>0</v>
      </c>
      <c r="BJ17" s="167">
        <v>0</v>
      </c>
    </row>
    <row r="18" spans="1:62" x14ac:dyDescent="0.15">
      <c r="A18" s="163">
        <v>18</v>
      </c>
      <c r="B18" s="164">
        <v>0</v>
      </c>
      <c r="C18" s="165">
        <v>0</v>
      </c>
      <c r="D18" s="165">
        <v>0</v>
      </c>
      <c r="E18" s="165">
        <v>0</v>
      </c>
      <c r="F18" s="165">
        <v>0</v>
      </c>
      <c r="G18" s="165">
        <v>0</v>
      </c>
      <c r="H18" s="165">
        <v>0</v>
      </c>
      <c r="I18" s="165">
        <v>0</v>
      </c>
      <c r="J18" s="165">
        <v>0</v>
      </c>
      <c r="K18" s="165">
        <v>0</v>
      </c>
      <c r="L18" s="166">
        <v>0</v>
      </c>
      <c r="M18" s="164">
        <v>0</v>
      </c>
      <c r="N18" s="165">
        <v>0</v>
      </c>
      <c r="O18" s="165">
        <v>0</v>
      </c>
      <c r="P18" s="165">
        <v>0</v>
      </c>
      <c r="Q18" s="165">
        <v>0</v>
      </c>
      <c r="R18" s="165">
        <v>0</v>
      </c>
      <c r="S18" s="165">
        <v>0</v>
      </c>
      <c r="T18" s="165">
        <v>0</v>
      </c>
      <c r="U18" s="165">
        <v>0</v>
      </c>
      <c r="V18" s="166">
        <v>0</v>
      </c>
      <c r="W18" s="164">
        <v>0</v>
      </c>
      <c r="X18" s="165">
        <v>0</v>
      </c>
      <c r="Y18" s="165">
        <v>0</v>
      </c>
      <c r="Z18" s="165">
        <v>0</v>
      </c>
      <c r="AA18" s="165">
        <v>0</v>
      </c>
      <c r="AB18" s="165">
        <v>0</v>
      </c>
      <c r="AC18" s="165">
        <v>0</v>
      </c>
      <c r="AD18" s="165">
        <v>0</v>
      </c>
      <c r="AE18" s="165">
        <v>0</v>
      </c>
      <c r="AF18" s="166">
        <v>0</v>
      </c>
      <c r="AG18" s="164">
        <v>0</v>
      </c>
      <c r="AH18" s="165">
        <v>0</v>
      </c>
      <c r="AI18" s="165">
        <v>0</v>
      </c>
      <c r="AJ18" s="165">
        <v>0</v>
      </c>
      <c r="AK18" s="165">
        <v>0</v>
      </c>
      <c r="AL18" s="165">
        <v>0</v>
      </c>
      <c r="AM18" s="165">
        <v>0</v>
      </c>
      <c r="AN18" s="165">
        <v>0</v>
      </c>
      <c r="AO18" s="165">
        <v>0</v>
      </c>
      <c r="AP18" s="166">
        <v>0</v>
      </c>
      <c r="AQ18" s="164">
        <v>0</v>
      </c>
      <c r="AR18" s="165">
        <v>0</v>
      </c>
      <c r="AS18" s="165">
        <v>0</v>
      </c>
      <c r="AT18" s="165">
        <v>0</v>
      </c>
      <c r="AU18" s="165">
        <v>0</v>
      </c>
      <c r="AV18" s="165">
        <v>0</v>
      </c>
      <c r="AW18" s="165">
        <v>0</v>
      </c>
      <c r="AX18" s="165">
        <v>0</v>
      </c>
      <c r="AY18" s="165">
        <v>0</v>
      </c>
      <c r="AZ18" s="166">
        <v>0</v>
      </c>
      <c r="BA18" s="164">
        <v>0</v>
      </c>
      <c r="BB18" s="165">
        <v>0</v>
      </c>
      <c r="BC18" s="165">
        <v>0</v>
      </c>
      <c r="BD18" s="165">
        <v>0</v>
      </c>
      <c r="BE18" s="165">
        <v>0</v>
      </c>
      <c r="BF18" s="165">
        <v>0</v>
      </c>
      <c r="BG18" s="165">
        <v>0</v>
      </c>
      <c r="BH18" s="165">
        <v>0</v>
      </c>
      <c r="BI18" s="165">
        <v>0</v>
      </c>
      <c r="BJ18" s="167">
        <v>0</v>
      </c>
    </row>
    <row r="19" spans="1:62" x14ac:dyDescent="0.15">
      <c r="A19" s="168">
        <v>19</v>
      </c>
      <c r="B19" s="169">
        <v>0</v>
      </c>
      <c r="C19" s="170">
        <v>0</v>
      </c>
      <c r="D19" s="170">
        <v>0</v>
      </c>
      <c r="E19" s="170">
        <v>0</v>
      </c>
      <c r="F19" s="170">
        <v>0</v>
      </c>
      <c r="G19" s="170">
        <v>0</v>
      </c>
      <c r="H19" s="170">
        <v>0</v>
      </c>
      <c r="I19" s="170">
        <v>0</v>
      </c>
      <c r="J19" s="170">
        <v>0</v>
      </c>
      <c r="K19" s="170">
        <v>0</v>
      </c>
      <c r="L19" s="171">
        <v>0</v>
      </c>
      <c r="M19" s="169">
        <v>0</v>
      </c>
      <c r="N19" s="170">
        <v>0</v>
      </c>
      <c r="O19" s="170">
        <v>0</v>
      </c>
      <c r="P19" s="170">
        <v>0</v>
      </c>
      <c r="Q19" s="170">
        <v>0</v>
      </c>
      <c r="R19" s="170">
        <v>0</v>
      </c>
      <c r="S19" s="170">
        <v>0</v>
      </c>
      <c r="T19" s="170">
        <v>0</v>
      </c>
      <c r="U19" s="170">
        <v>0</v>
      </c>
      <c r="V19" s="171">
        <v>0</v>
      </c>
      <c r="W19" s="169">
        <v>0</v>
      </c>
      <c r="X19" s="170">
        <v>0</v>
      </c>
      <c r="Y19" s="170">
        <v>0</v>
      </c>
      <c r="Z19" s="170">
        <v>0</v>
      </c>
      <c r="AA19" s="170">
        <v>0</v>
      </c>
      <c r="AB19" s="170">
        <v>0</v>
      </c>
      <c r="AC19" s="170">
        <v>0</v>
      </c>
      <c r="AD19" s="170">
        <v>0</v>
      </c>
      <c r="AE19" s="170">
        <v>0</v>
      </c>
      <c r="AF19" s="171">
        <v>0</v>
      </c>
      <c r="AG19" s="169">
        <v>0</v>
      </c>
      <c r="AH19" s="170">
        <v>0</v>
      </c>
      <c r="AI19" s="170">
        <v>0</v>
      </c>
      <c r="AJ19" s="170">
        <v>0</v>
      </c>
      <c r="AK19" s="170">
        <v>0</v>
      </c>
      <c r="AL19" s="170">
        <v>0</v>
      </c>
      <c r="AM19" s="170">
        <v>0</v>
      </c>
      <c r="AN19" s="170">
        <v>0</v>
      </c>
      <c r="AO19" s="170">
        <v>0</v>
      </c>
      <c r="AP19" s="171">
        <v>0</v>
      </c>
      <c r="AQ19" s="169">
        <v>0</v>
      </c>
      <c r="AR19" s="170">
        <v>0</v>
      </c>
      <c r="AS19" s="170">
        <v>0</v>
      </c>
      <c r="AT19" s="170">
        <v>0</v>
      </c>
      <c r="AU19" s="170">
        <v>0</v>
      </c>
      <c r="AV19" s="170">
        <v>0</v>
      </c>
      <c r="AW19" s="170">
        <v>0</v>
      </c>
      <c r="AX19" s="170">
        <v>0</v>
      </c>
      <c r="AY19" s="170">
        <v>0</v>
      </c>
      <c r="AZ19" s="171">
        <v>0</v>
      </c>
      <c r="BA19" s="169">
        <v>0</v>
      </c>
      <c r="BB19" s="170">
        <v>0</v>
      </c>
      <c r="BC19" s="170">
        <v>0</v>
      </c>
      <c r="BD19" s="170">
        <v>0</v>
      </c>
      <c r="BE19" s="170">
        <v>0</v>
      </c>
      <c r="BF19" s="170">
        <v>0</v>
      </c>
      <c r="BG19" s="170">
        <v>0</v>
      </c>
      <c r="BH19" s="170">
        <v>0</v>
      </c>
      <c r="BI19" s="170">
        <v>0</v>
      </c>
      <c r="BJ19" s="172">
        <v>0</v>
      </c>
    </row>
    <row r="20" spans="1:62" x14ac:dyDescent="0.15">
      <c r="A20" s="173">
        <v>20</v>
      </c>
      <c r="B20" s="174">
        <v>0</v>
      </c>
      <c r="C20" s="175">
        <v>0</v>
      </c>
      <c r="D20" s="175">
        <v>0</v>
      </c>
      <c r="E20" s="175">
        <v>0</v>
      </c>
      <c r="F20" s="175">
        <v>0</v>
      </c>
      <c r="G20" s="175">
        <v>0</v>
      </c>
      <c r="H20" s="175">
        <v>0</v>
      </c>
      <c r="I20" s="175">
        <v>0</v>
      </c>
      <c r="J20" s="175">
        <v>0</v>
      </c>
      <c r="K20" s="175">
        <v>0</v>
      </c>
      <c r="L20" s="176">
        <v>0</v>
      </c>
      <c r="M20" s="174">
        <v>0</v>
      </c>
      <c r="N20" s="175">
        <v>0</v>
      </c>
      <c r="O20" s="175">
        <v>0</v>
      </c>
      <c r="P20" s="175">
        <v>0</v>
      </c>
      <c r="Q20" s="175">
        <v>0</v>
      </c>
      <c r="R20" s="175">
        <v>0</v>
      </c>
      <c r="S20" s="175">
        <v>0</v>
      </c>
      <c r="T20" s="175">
        <v>0</v>
      </c>
      <c r="U20" s="175">
        <v>0</v>
      </c>
      <c r="V20" s="176">
        <v>0</v>
      </c>
      <c r="W20" s="174">
        <v>0</v>
      </c>
      <c r="X20" s="175">
        <v>0</v>
      </c>
      <c r="Y20" s="175">
        <v>0</v>
      </c>
      <c r="Z20" s="175">
        <v>0</v>
      </c>
      <c r="AA20" s="175">
        <v>0</v>
      </c>
      <c r="AB20" s="175">
        <v>0</v>
      </c>
      <c r="AC20" s="175">
        <v>0</v>
      </c>
      <c r="AD20" s="175">
        <v>0</v>
      </c>
      <c r="AE20" s="175">
        <v>0</v>
      </c>
      <c r="AF20" s="176">
        <v>0</v>
      </c>
      <c r="AG20" s="208">
        <v>0.03</v>
      </c>
      <c r="AH20" s="209">
        <v>0.08</v>
      </c>
      <c r="AI20" s="209">
        <v>0.1</v>
      </c>
      <c r="AJ20" s="209">
        <v>0.1</v>
      </c>
      <c r="AK20" s="209">
        <v>0.2</v>
      </c>
      <c r="AL20" s="209">
        <v>0.2</v>
      </c>
      <c r="AM20" s="209">
        <v>0.3</v>
      </c>
      <c r="AN20" s="209">
        <v>0.4</v>
      </c>
      <c r="AO20" s="209">
        <v>0.4</v>
      </c>
      <c r="AP20" s="210">
        <v>0.4</v>
      </c>
      <c r="AQ20" s="208">
        <v>0.5</v>
      </c>
      <c r="AR20" s="209">
        <v>0.5</v>
      </c>
      <c r="AS20" s="209">
        <v>0.6</v>
      </c>
      <c r="AT20" s="209">
        <v>0.6</v>
      </c>
      <c r="AU20" s="209">
        <v>0.7</v>
      </c>
      <c r="AV20" s="209">
        <v>0.7</v>
      </c>
      <c r="AW20" s="209">
        <v>0.8</v>
      </c>
      <c r="AX20" s="209">
        <v>0.8</v>
      </c>
      <c r="AY20" s="209">
        <v>0.9</v>
      </c>
      <c r="AZ20" s="210">
        <v>0.9</v>
      </c>
      <c r="BA20" s="208">
        <v>1</v>
      </c>
      <c r="BB20" s="209">
        <v>1</v>
      </c>
      <c r="BC20" s="209">
        <v>1</v>
      </c>
      <c r="BD20" s="209">
        <v>1.1000000000000001</v>
      </c>
      <c r="BE20" s="209">
        <v>1.1000000000000001</v>
      </c>
      <c r="BF20" s="209">
        <v>1.2</v>
      </c>
      <c r="BG20" s="209">
        <v>1.2</v>
      </c>
      <c r="BH20" s="209">
        <v>1.3</v>
      </c>
      <c r="BI20" s="209">
        <v>1.3</v>
      </c>
      <c r="BJ20" s="177">
        <v>0</v>
      </c>
    </row>
    <row r="21" spans="1:62" x14ac:dyDescent="0.15">
      <c r="A21" s="178">
        <v>21</v>
      </c>
      <c r="B21" s="179">
        <v>0</v>
      </c>
      <c r="C21" s="180">
        <v>0</v>
      </c>
      <c r="D21" s="180">
        <v>0</v>
      </c>
      <c r="E21" s="180">
        <v>0</v>
      </c>
      <c r="F21" s="180">
        <v>0</v>
      </c>
      <c r="G21" s="180">
        <v>0</v>
      </c>
      <c r="H21" s="180">
        <v>0</v>
      </c>
      <c r="I21" s="180">
        <v>0</v>
      </c>
      <c r="J21" s="180">
        <v>0</v>
      </c>
      <c r="K21" s="180">
        <v>0</v>
      </c>
      <c r="L21" s="184">
        <v>0</v>
      </c>
      <c r="M21" s="179">
        <v>0</v>
      </c>
      <c r="N21" s="180">
        <v>0</v>
      </c>
      <c r="O21" s="180">
        <v>0</v>
      </c>
      <c r="P21" s="180">
        <v>0</v>
      </c>
      <c r="Q21" s="180">
        <v>0</v>
      </c>
      <c r="R21" s="180">
        <v>0</v>
      </c>
      <c r="S21" s="180">
        <v>0</v>
      </c>
      <c r="T21" s="180">
        <v>0</v>
      </c>
      <c r="U21" s="180">
        <v>0</v>
      </c>
      <c r="V21" s="184">
        <v>0</v>
      </c>
      <c r="W21" s="179">
        <v>0</v>
      </c>
      <c r="X21" s="180">
        <v>0</v>
      </c>
      <c r="Y21" s="180">
        <v>0</v>
      </c>
      <c r="Z21" s="180">
        <v>0</v>
      </c>
      <c r="AA21" s="180">
        <v>0</v>
      </c>
      <c r="AB21" s="180">
        <v>0</v>
      </c>
      <c r="AC21" s="180">
        <v>0</v>
      </c>
      <c r="AD21" s="180">
        <v>0</v>
      </c>
      <c r="AE21" s="180">
        <v>0</v>
      </c>
      <c r="AF21" s="184">
        <v>0</v>
      </c>
      <c r="AG21" s="183">
        <v>0.03</v>
      </c>
      <c r="AH21" s="181">
        <v>0.08</v>
      </c>
      <c r="AI21" s="181">
        <v>0.1</v>
      </c>
      <c r="AJ21" s="181">
        <v>0.1</v>
      </c>
      <c r="AK21" s="181">
        <v>0.2</v>
      </c>
      <c r="AL21" s="181">
        <v>0.2</v>
      </c>
      <c r="AM21" s="181">
        <v>0.3</v>
      </c>
      <c r="AN21" s="181">
        <v>0.4</v>
      </c>
      <c r="AO21" s="181">
        <v>0.4</v>
      </c>
      <c r="AP21" s="182">
        <v>0.4</v>
      </c>
      <c r="AQ21" s="183">
        <v>0.5</v>
      </c>
      <c r="AR21" s="181">
        <v>0.5</v>
      </c>
      <c r="AS21" s="181">
        <v>0.6</v>
      </c>
      <c r="AT21" s="181">
        <v>0.6</v>
      </c>
      <c r="AU21" s="181">
        <v>0.7</v>
      </c>
      <c r="AV21" s="181">
        <v>0.7</v>
      </c>
      <c r="AW21" s="181">
        <v>0.8</v>
      </c>
      <c r="AX21" s="181">
        <v>0.8</v>
      </c>
      <c r="AY21" s="181">
        <v>0.9</v>
      </c>
      <c r="AZ21" s="182">
        <v>0.9</v>
      </c>
      <c r="BA21" s="183">
        <v>1</v>
      </c>
      <c r="BB21" s="181">
        <v>1</v>
      </c>
      <c r="BC21" s="181">
        <v>1</v>
      </c>
      <c r="BD21" s="181">
        <v>1.1000000000000001</v>
      </c>
      <c r="BE21" s="181">
        <v>1.1000000000000001</v>
      </c>
      <c r="BF21" s="181">
        <v>1.2</v>
      </c>
      <c r="BG21" s="181">
        <v>1.2</v>
      </c>
      <c r="BH21" s="181">
        <v>1.3</v>
      </c>
      <c r="BI21" s="181">
        <v>1.3</v>
      </c>
      <c r="BJ21" s="185">
        <v>0</v>
      </c>
    </row>
    <row r="22" spans="1:62" x14ac:dyDescent="0.15">
      <c r="A22" s="178">
        <v>22</v>
      </c>
      <c r="B22" s="179">
        <v>0</v>
      </c>
      <c r="C22" s="180">
        <v>0</v>
      </c>
      <c r="D22" s="180">
        <v>0</v>
      </c>
      <c r="E22" s="180">
        <v>0</v>
      </c>
      <c r="F22" s="180">
        <v>0</v>
      </c>
      <c r="G22" s="180">
        <v>0</v>
      </c>
      <c r="H22" s="180">
        <v>0</v>
      </c>
      <c r="I22" s="180">
        <v>0</v>
      </c>
      <c r="J22" s="180">
        <v>0</v>
      </c>
      <c r="K22" s="180">
        <v>0</v>
      </c>
      <c r="L22" s="184">
        <v>0</v>
      </c>
      <c r="M22" s="179">
        <v>0</v>
      </c>
      <c r="N22" s="180">
        <v>0</v>
      </c>
      <c r="O22" s="180">
        <v>0</v>
      </c>
      <c r="P22" s="180">
        <v>0</v>
      </c>
      <c r="Q22" s="180">
        <v>0</v>
      </c>
      <c r="R22" s="180">
        <v>0</v>
      </c>
      <c r="S22" s="180">
        <v>0</v>
      </c>
      <c r="T22" s="180">
        <v>0</v>
      </c>
      <c r="U22" s="180">
        <v>0</v>
      </c>
      <c r="V22" s="184">
        <v>0</v>
      </c>
      <c r="W22" s="179">
        <v>0</v>
      </c>
      <c r="X22" s="180">
        <v>0</v>
      </c>
      <c r="Y22" s="180">
        <v>0</v>
      </c>
      <c r="Z22" s="180">
        <v>0</v>
      </c>
      <c r="AA22" s="180">
        <v>0</v>
      </c>
      <c r="AB22" s="180">
        <v>0</v>
      </c>
      <c r="AC22" s="180">
        <v>0</v>
      </c>
      <c r="AD22" s="180">
        <v>0</v>
      </c>
      <c r="AE22" s="180">
        <v>0</v>
      </c>
      <c r="AF22" s="184">
        <v>0</v>
      </c>
      <c r="AG22" s="183">
        <v>0.03</v>
      </c>
      <c r="AH22" s="181">
        <v>0.08</v>
      </c>
      <c r="AI22" s="181">
        <v>0.1</v>
      </c>
      <c r="AJ22" s="181">
        <v>0.1</v>
      </c>
      <c r="AK22" s="181">
        <v>0.2</v>
      </c>
      <c r="AL22" s="181">
        <v>0.2</v>
      </c>
      <c r="AM22" s="181">
        <v>0.3</v>
      </c>
      <c r="AN22" s="181">
        <v>0.4</v>
      </c>
      <c r="AO22" s="181">
        <v>0.4</v>
      </c>
      <c r="AP22" s="182">
        <v>0.4</v>
      </c>
      <c r="AQ22" s="183">
        <v>0.5</v>
      </c>
      <c r="AR22" s="181">
        <v>0.5</v>
      </c>
      <c r="AS22" s="181">
        <v>0.6</v>
      </c>
      <c r="AT22" s="181">
        <v>0.6</v>
      </c>
      <c r="AU22" s="181">
        <v>0.7</v>
      </c>
      <c r="AV22" s="181">
        <v>0.7</v>
      </c>
      <c r="AW22" s="181">
        <v>0.8</v>
      </c>
      <c r="AX22" s="181">
        <v>0.8</v>
      </c>
      <c r="AY22" s="181">
        <v>0.9</v>
      </c>
      <c r="AZ22" s="182">
        <v>0.9</v>
      </c>
      <c r="BA22" s="183">
        <v>1</v>
      </c>
      <c r="BB22" s="181">
        <v>1</v>
      </c>
      <c r="BC22" s="181">
        <v>1</v>
      </c>
      <c r="BD22" s="181">
        <v>1.1000000000000001</v>
      </c>
      <c r="BE22" s="181">
        <v>1.1000000000000001</v>
      </c>
      <c r="BF22" s="181">
        <v>1.2</v>
      </c>
      <c r="BG22" s="181">
        <v>1.2</v>
      </c>
      <c r="BH22" s="181">
        <v>1.3</v>
      </c>
      <c r="BI22" s="181">
        <v>1.3</v>
      </c>
      <c r="BJ22" s="185">
        <v>0</v>
      </c>
    </row>
    <row r="23" spans="1:62" x14ac:dyDescent="0.15">
      <c r="A23" s="178">
        <v>23</v>
      </c>
      <c r="B23" s="179">
        <v>0</v>
      </c>
      <c r="C23" s="180">
        <v>0</v>
      </c>
      <c r="D23" s="180">
        <v>0</v>
      </c>
      <c r="E23" s="180">
        <v>0</v>
      </c>
      <c r="F23" s="180">
        <v>0</v>
      </c>
      <c r="G23" s="180">
        <v>0</v>
      </c>
      <c r="H23" s="180">
        <v>0</v>
      </c>
      <c r="I23" s="180">
        <v>0</v>
      </c>
      <c r="J23" s="180">
        <v>0</v>
      </c>
      <c r="K23" s="180">
        <v>0</v>
      </c>
      <c r="L23" s="184">
        <v>0</v>
      </c>
      <c r="M23" s="179">
        <v>0</v>
      </c>
      <c r="N23" s="180">
        <v>0</v>
      </c>
      <c r="O23" s="180">
        <v>0</v>
      </c>
      <c r="P23" s="180">
        <v>0</v>
      </c>
      <c r="Q23" s="180">
        <v>0</v>
      </c>
      <c r="R23" s="180">
        <v>0</v>
      </c>
      <c r="S23" s="180">
        <v>0</v>
      </c>
      <c r="T23" s="180">
        <v>0</v>
      </c>
      <c r="U23" s="180">
        <v>0</v>
      </c>
      <c r="V23" s="184">
        <v>0</v>
      </c>
      <c r="W23" s="179">
        <v>0</v>
      </c>
      <c r="X23" s="180">
        <v>0</v>
      </c>
      <c r="Y23" s="180">
        <v>0</v>
      </c>
      <c r="Z23" s="180">
        <v>0</v>
      </c>
      <c r="AA23" s="180">
        <v>0</v>
      </c>
      <c r="AB23" s="180">
        <v>0</v>
      </c>
      <c r="AC23" s="180">
        <v>0</v>
      </c>
      <c r="AD23" s="180">
        <v>0</v>
      </c>
      <c r="AE23" s="180">
        <v>0</v>
      </c>
      <c r="AF23" s="184">
        <v>0</v>
      </c>
      <c r="AG23" s="183">
        <v>0.03</v>
      </c>
      <c r="AH23" s="181">
        <v>0.08</v>
      </c>
      <c r="AI23" s="181">
        <v>0.1</v>
      </c>
      <c r="AJ23" s="181">
        <v>0.1</v>
      </c>
      <c r="AK23" s="181">
        <v>0.2</v>
      </c>
      <c r="AL23" s="181">
        <v>0.2</v>
      </c>
      <c r="AM23" s="181">
        <v>0.3</v>
      </c>
      <c r="AN23" s="181">
        <v>0.4</v>
      </c>
      <c r="AO23" s="181">
        <v>0.4</v>
      </c>
      <c r="AP23" s="182">
        <v>0.4</v>
      </c>
      <c r="AQ23" s="183">
        <v>0.5</v>
      </c>
      <c r="AR23" s="181">
        <v>0.5</v>
      </c>
      <c r="AS23" s="181">
        <v>0.6</v>
      </c>
      <c r="AT23" s="181">
        <v>0.6</v>
      </c>
      <c r="AU23" s="181">
        <v>0.7</v>
      </c>
      <c r="AV23" s="181">
        <v>0.7</v>
      </c>
      <c r="AW23" s="181">
        <v>0.8</v>
      </c>
      <c r="AX23" s="181">
        <v>0.8</v>
      </c>
      <c r="AY23" s="181">
        <v>0.9</v>
      </c>
      <c r="AZ23" s="182">
        <v>0.9</v>
      </c>
      <c r="BA23" s="183">
        <v>1</v>
      </c>
      <c r="BB23" s="181">
        <v>1</v>
      </c>
      <c r="BC23" s="181">
        <v>1</v>
      </c>
      <c r="BD23" s="181">
        <v>1.1000000000000001</v>
      </c>
      <c r="BE23" s="181">
        <v>1.1000000000000001</v>
      </c>
      <c r="BF23" s="181">
        <v>1.2</v>
      </c>
      <c r="BG23" s="181">
        <v>1.2</v>
      </c>
      <c r="BH23" s="181">
        <v>1.3</v>
      </c>
      <c r="BI23" s="181">
        <v>1.3</v>
      </c>
      <c r="BJ23" s="185">
        <v>0</v>
      </c>
    </row>
    <row r="24" spans="1:62" x14ac:dyDescent="0.15">
      <c r="A24" s="186">
        <v>24</v>
      </c>
      <c r="B24" s="190">
        <v>0</v>
      </c>
      <c r="C24" s="191">
        <v>0</v>
      </c>
      <c r="D24" s="191">
        <v>0</v>
      </c>
      <c r="E24" s="191">
        <v>0</v>
      </c>
      <c r="F24" s="191">
        <v>0</v>
      </c>
      <c r="G24" s="191">
        <v>0</v>
      </c>
      <c r="H24" s="191">
        <v>0</v>
      </c>
      <c r="I24" s="191">
        <v>0</v>
      </c>
      <c r="J24" s="191">
        <v>0</v>
      </c>
      <c r="K24" s="191">
        <v>0</v>
      </c>
      <c r="L24" s="192">
        <v>0</v>
      </c>
      <c r="M24" s="190">
        <v>0</v>
      </c>
      <c r="N24" s="191">
        <v>0</v>
      </c>
      <c r="O24" s="191">
        <v>0</v>
      </c>
      <c r="P24" s="191">
        <v>0</v>
      </c>
      <c r="Q24" s="191">
        <v>0</v>
      </c>
      <c r="R24" s="191">
        <v>0</v>
      </c>
      <c r="S24" s="191">
        <v>0</v>
      </c>
      <c r="T24" s="191">
        <v>0</v>
      </c>
      <c r="U24" s="191">
        <v>0</v>
      </c>
      <c r="V24" s="192">
        <v>0</v>
      </c>
      <c r="W24" s="190">
        <v>0</v>
      </c>
      <c r="X24" s="191">
        <v>0</v>
      </c>
      <c r="Y24" s="191">
        <v>0</v>
      </c>
      <c r="Z24" s="191">
        <v>0</v>
      </c>
      <c r="AA24" s="191">
        <v>0</v>
      </c>
      <c r="AB24" s="191">
        <v>0</v>
      </c>
      <c r="AC24" s="191">
        <v>0</v>
      </c>
      <c r="AD24" s="191">
        <v>0</v>
      </c>
      <c r="AE24" s="191">
        <v>0</v>
      </c>
      <c r="AF24" s="192">
        <v>0</v>
      </c>
      <c r="AG24" s="187">
        <v>0.03</v>
      </c>
      <c r="AH24" s="188">
        <v>0.08</v>
      </c>
      <c r="AI24" s="188">
        <v>0.1</v>
      </c>
      <c r="AJ24" s="188">
        <v>0.1</v>
      </c>
      <c r="AK24" s="188">
        <v>0.2</v>
      </c>
      <c r="AL24" s="188">
        <v>0.2</v>
      </c>
      <c r="AM24" s="188">
        <v>0.3</v>
      </c>
      <c r="AN24" s="188">
        <v>0.4</v>
      </c>
      <c r="AO24" s="188">
        <v>0.4</v>
      </c>
      <c r="AP24" s="189">
        <v>0.4</v>
      </c>
      <c r="AQ24" s="187">
        <v>0.5</v>
      </c>
      <c r="AR24" s="188">
        <v>0.5</v>
      </c>
      <c r="AS24" s="188">
        <v>0.6</v>
      </c>
      <c r="AT24" s="188">
        <v>0.6</v>
      </c>
      <c r="AU24" s="188">
        <v>0.7</v>
      </c>
      <c r="AV24" s="188">
        <v>0.7</v>
      </c>
      <c r="AW24" s="188">
        <v>0.8</v>
      </c>
      <c r="AX24" s="188">
        <v>0.8</v>
      </c>
      <c r="AY24" s="188">
        <v>0.9</v>
      </c>
      <c r="AZ24" s="189">
        <v>0.9</v>
      </c>
      <c r="BA24" s="187">
        <v>1</v>
      </c>
      <c r="BB24" s="188">
        <v>1</v>
      </c>
      <c r="BC24" s="188">
        <v>1</v>
      </c>
      <c r="BD24" s="188">
        <v>1.1000000000000001</v>
      </c>
      <c r="BE24" s="188">
        <v>1.1000000000000001</v>
      </c>
      <c r="BF24" s="188">
        <v>1.2</v>
      </c>
      <c r="BG24" s="188">
        <v>1.2</v>
      </c>
      <c r="BH24" s="188">
        <v>1.3</v>
      </c>
      <c r="BI24" s="188">
        <v>1.3</v>
      </c>
      <c r="BJ24" s="193">
        <v>0</v>
      </c>
    </row>
    <row r="25" spans="1:62" x14ac:dyDescent="0.15">
      <c r="A25" s="194">
        <v>25</v>
      </c>
      <c r="B25" s="200">
        <v>0</v>
      </c>
      <c r="C25" s="198">
        <v>0</v>
      </c>
      <c r="D25" s="198">
        <v>0</v>
      </c>
      <c r="E25" s="198">
        <v>0</v>
      </c>
      <c r="F25" s="198">
        <v>0</v>
      </c>
      <c r="G25" s="198">
        <v>0</v>
      </c>
      <c r="H25" s="198">
        <v>0</v>
      </c>
      <c r="I25" s="198">
        <v>0</v>
      </c>
      <c r="J25" s="198">
        <v>0</v>
      </c>
      <c r="K25" s="198">
        <v>0</v>
      </c>
      <c r="L25" s="199">
        <v>0</v>
      </c>
      <c r="M25" s="200">
        <v>0</v>
      </c>
      <c r="N25" s="198">
        <v>0</v>
      </c>
      <c r="O25" s="198">
        <v>0</v>
      </c>
      <c r="P25" s="198">
        <v>0</v>
      </c>
      <c r="Q25" s="198">
        <v>0</v>
      </c>
      <c r="R25" s="198">
        <v>0</v>
      </c>
      <c r="S25" s="198">
        <v>0</v>
      </c>
      <c r="T25" s="198">
        <v>0</v>
      </c>
      <c r="U25" s="198">
        <v>0</v>
      </c>
      <c r="V25" s="199">
        <v>0</v>
      </c>
      <c r="W25" s="200">
        <v>0</v>
      </c>
      <c r="X25" s="198">
        <v>0</v>
      </c>
      <c r="Y25" s="198">
        <v>0</v>
      </c>
      <c r="Z25" s="198">
        <v>0</v>
      </c>
      <c r="AA25" s="198">
        <v>0</v>
      </c>
      <c r="AB25" s="196">
        <v>0.01</v>
      </c>
      <c r="AC25" s="196">
        <v>7.0000000000000007E-2</v>
      </c>
      <c r="AD25" s="196">
        <v>0.1</v>
      </c>
      <c r="AE25" s="196">
        <v>0.1</v>
      </c>
      <c r="AF25" s="197">
        <v>0.2</v>
      </c>
      <c r="AG25" s="195">
        <v>0.2</v>
      </c>
      <c r="AH25" s="196">
        <v>0.3</v>
      </c>
      <c r="AI25" s="196">
        <v>0.4</v>
      </c>
      <c r="AJ25" s="196">
        <v>0.4</v>
      </c>
      <c r="AK25" s="196">
        <v>0.5</v>
      </c>
      <c r="AL25" s="196">
        <v>0.5</v>
      </c>
      <c r="AM25" s="196">
        <v>0.5</v>
      </c>
      <c r="AN25" s="196">
        <v>0.6</v>
      </c>
      <c r="AO25" s="196">
        <v>0.6</v>
      </c>
      <c r="AP25" s="197">
        <v>0.7</v>
      </c>
      <c r="AQ25" s="195">
        <v>0.7</v>
      </c>
      <c r="AR25" s="196">
        <v>0.8</v>
      </c>
      <c r="AS25" s="196">
        <v>0.8</v>
      </c>
      <c r="AT25" s="196">
        <v>0.9</v>
      </c>
      <c r="AU25" s="196">
        <v>0.9</v>
      </c>
      <c r="AV25" s="196">
        <v>1</v>
      </c>
      <c r="AW25" s="196">
        <v>1</v>
      </c>
      <c r="AX25" s="196">
        <v>1</v>
      </c>
      <c r="AY25" s="196">
        <v>1.1000000000000001</v>
      </c>
      <c r="AZ25" s="197">
        <v>1.1000000000000001</v>
      </c>
      <c r="BA25" s="195">
        <v>1.2</v>
      </c>
      <c r="BB25" s="196">
        <v>1.2</v>
      </c>
      <c r="BC25" s="196">
        <v>1.2</v>
      </c>
      <c r="BD25" s="196">
        <v>1.3</v>
      </c>
      <c r="BE25" s="196">
        <v>1.3</v>
      </c>
      <c r="BF25" s="196">
        <v>1.4</v>
      </c>
      <c r="BG25" s="196">
        <v>1.4</v>
      </c>
      <c r="BH25" s="196">
        <v>1.4</v>
      </c>
      <c r="BI25" s="196">
        <v>1.5</v>
      </c>
      <c r="BJ25" s="201">
        <v>0</v>
      </c>
    </row>
    <row r="26" spans="1:62" x14ac:dyDescent="0.15">
      <c r="A26" s="163">
        <v>26</v>
      </c>
      <c r="B26" s="164">
        <v>0</v>
      </c>
      <c r="C26" s="165">
        <v>0</v>
      </c>
      <c r="D26" s="165">
        <v>0</v>
      </c>
      <c r="E26" s="165">
        <v>0</v>
      </c>
      <c r="F26" s="165">
        <v>0</v>
      </c>
      <c r="G26" s="165">
        <v>0</v>
      </c>
      <c r="H26" s="165">
        <v>0</v>
      </c>
      <c r="I26" s="165">
        <v>0</v>
      </c>
      <c r="J26" s="165">
        <v>0</v>
      </c>
      <c r="K26" s="165">
        <v>0</v>
      </c>
      <c r="L26" s="166">
        <v>0</v>
      </c>
      <c r="M26" s="164">
        <v>0</v>
      </c>
      <c r="N26" s="165">
        <v>0</v>
      </c>
      <c r="O26" s="165">
        <v>0</v>
      </c>
      <c r="P26" s="165">
        <v>0</v>
      </c>
      <c r="Q26" s="165">
        <v>0</v>
      </c>
      <c r="R26" s="165">
        <v>0</v>
      </c>
      <c r="S26" s="165">
        <v>0</v>
      </c>
      <c r="T26" s="165">
        <v>0</v>
      </c>
      <c r="U26" s="165">
        <v>0</v>
      </c>
      <c r="V26" s="166">
        <v>0</v>
      </c>
      <c r="W26" s="164">
        <v>0</v>
      </c>
      <c r="X26" s="165">
        <v>0</v>
      </c>
      <c r="Y26" s="165">
        <v>0</v>
      </c>
      <c r="Z26" s="165">
        <v>0</v>
      </c>
      <c r="AA26" s="165">
        <v>0</v>
      </c>
      <c r="AB26" s="203">
        <v>0.01</v>
      </c>
      <c r="AC26" s="203">
        <v>7.0000000000000007E-2</v>
      </c>
      <c r="AD26" s="203">
        <v>0.1</v>
      </c>
      <c r="AE26" s="203">
        <v>0.1</v>
      </c>
      <c r="AF26" s="204">
        <v>0.2</v>
      </c>
      <c r="AG26" s="202">
        <v>0.2</v>
      </c>
      <c r="AH26" s="203">
        <v>0.3</v>
      </c>
      <c r="AI26" s="203">
        <v>0.4</v>
      </c>
      <c r="AJ26" s="203">
        <v>0.4</v>
      </c>
      <c r="AK26" s="203">
        <v>0.5</v>
      </c>
      <c r="AL26" s="203">
        <v>0.5</v>
      </c>
      <c r="AM26" s="203">
        <v>0.5</v>
      </c>
      <c r="AN26" s="203">
        <v>0.6</v>
      </c>
      <c r="AO26" s="203">
        <v>0.6</v>
      </c>
      <c r="AP26" s="204">
        <v>0.7</v>
      </c>
      <c r="AQ26" s="202">
        <v>0.7</v>
      </c>
      <c r="AR26" s="203">
        <v>0.8</v>
      </c>
      <c r="AS26" s="203">
        <v>0.8</v>
      </c>
      <c r="AT26" s="203">
        <v>0.9</v>
      </c>
      <c r="AU26" s="203">
        <v>0.9</v>
      </c>
      <c r="AV26" s="203">
        <v>1</v>
      </c>
      <c r="AW26" s="203">
        <v>1</v>
      </c>
      <c r="AX26" s="203">
        <v>1</v>
      </c>
      <c r="AY26" s="203">
        <v>1.1000000000000001</v>
      </c>
      <c r="AZ26" s="204">
        <v>1.1000000000000001</v>
      </c>
      <c r="BA26" s="202">
        <v>1.2</v>
      </c>
      <c r="BB26" s="203">
        <v>1.2</v>
      </c>
      <c r="BC26" s="203">
        <v>1.2</v>
      </c>
      <c r="BD26" s="203">
        <v>1.3</v>
      </c>
      <c r="BE26" s="203">
        <v>1.3</v>
      </c>
      <c r="BF26" s="203">
        <v>1.4</v>
      </c>
      <c r="BG26" s="203">
        <v>1.4</v>
      </c>
      <c r="BH26" s="203">
        <v>1.4</v>
      </c>
      <c r="BI26" s="203">
        <v>1.5</v>
      </c>
      <c r="BJ26" s="167">
        <v>0</v>
      </c>
    </row>
    <row r="27" spans="1:62" x14ac:dyDescent="0.15">
      <c r="A27" s="163">
        <v>27</v>
      </c>
      <c r="B27" s="164">
        <v>0</v>
      </c>
      <c r="C27" s="165">
        <v>0</v>
      </c>
      <c r="D27" s="165">
        <v>0</v>
      </c>
      <c r="E27" s="165">
        <v>0</v>
      </c>
      <c r="F27" s="165">
        <v>0</v>
      </c>
      <c r="G27" s="165">
        <v>0</v>
      </c>
      <c r="H27" s="165">
        <v>0</v>
      </c>
      <c r="I27" s="165">
        <v>0</v>
      </c>
      <c r="J27" s="165">
        <v>0</v>
      </c>
      <c r="K27" s="165">
        <v>0</v>
      </c>
      <c r="L27" s="166">
        <v>0</v>
      </c>
      <c r="M27" s="164">
        <v>0</v>
      </c>
      <c r="N27" s="165">
        <v>0</v>
      </c>
      <c r="O27" s="165">
        <v>0</v>
      </c>
      <c r="P27" s="165">
        <v>0</v>
      </c>
      <c r="Q27" s="165">
        <v>0</v>
      </c>
      <c r="R27" s="165">
        <v>0</v>
      </c>
      <c r="S27" s="165">
        <v>0</v>
      </c>
      <c r="T27" s="165">
        <v>0</v>
      </c>
      <c r="U27" s="165">
        <v>0</v>
      </c>
      <c r="V27" s="166">
        <v>0</v>
      </c>
      <c r="W27" s="164">
        <v>0</v>
      </c>
      <c r="X27" s="165">
        <v>0</v>
      </c>
      <c r="Y27" s="165">
        <v>0</v>
      </c>
      <c r="Z27" s="165">
        <v>0</v>
      </c>
      <c r="AA27" s="165">
        <v>0</v>
      </c>
      <c r="AB27" s="203">
        <v>0.01</v>
      </c>
      <c r="AC27" s="203">
        <v>7.0000000000000007E-2</v>
      </c>
      <c r="AD27" s="203">
        <v>0.1</v>
      </c>
      <c r="AE27" s="203">
        <v>0.1</v>
      </c>
      <c r="AF27" s="204">
        <v>0.2</v>
      </c>
      <c r="AG27" s="202">
        <v>0.2</v>
      </c>
      <c r="AH27" s="203">
        <v>0.3</v>
      </c>
      <c r="AI27" s="203">
        <v>0.4</v>
      </c>
      <c r="AJ27" s="203">
        <v>0.4</v>
      </c>
      <c r="AK27" s="203">
        <v>0.5</v>
      </c>
      <c r="AL27" s="203">
        <v>0.5</v>
      </c>
      <c r="AM27" s="203">
        <v>0.5</v>
      </c>
      <c r="AN27" s="203">
        <v>0.6</v>
      </c>
      <c r="AO27" s="203">
        <v>0.6</v>
      </c>
      <c r="AP27" s="204">
        <v>0.7</v>
      </c>
      <c r="AQ27" s="202">
        <v>0.7</v>
      </c>
      <c r="AR27" s="203">
        <v>0.8</v>
      </c>
      <c r="AS27" s="203">
        <v>0.8</v>
      </c>
      <c r="AT27" s="203">
        <v>0.9</v>
      </c>
      <c r="AU27" s="203">
        <v>0.9</v>
      </c>
      <c r="AV27" s="203">
        <v>1</v>
      </c>
      <c r="AW27" s="203">
        <v>1</v>
      </c>
      <c r="AX27" s="203">
        <v>1</v>
      </c>
      <c r="AY27" s="203">
        <v>1.1000000000000001</v>
      </c>
      <c r="AZ27" s="204">
        <v>1.1000000000000001</v>
      </c>
      <c r="BA27" s="202">
        <v>1.2</v>
      </c>
      <c r="BB27" s="203">
        <v>1.2</v>
      </c>
      <c r="BC27" s="203">
        <v>1.2</v>
      </c>
      <c r="BD27" s="203">
        <v>1.3</v>
      </c>
      <c r="BE27" s="203">
        <v>1.3</v>
      </c>
      <c r="BF27" s="203">
        <v>1.4</v>
      </c>
      <c r="BG27" s="203">
        <v>1.4</v>
      </c>
      <c r="BH27" s="203">
        <v>1.4</v>
      </c>
      <c r="BI27" s="203">
        <v>1.5</v>
      </c>
      <c r="BJ27" s="167">
        <v>0</v>
      </c>
    </row>
    <row r="28" spans="1:62" x14ac:dyDescent="0.15">
      <c r="A28" s="163">
        <v>28</v>
      </c>
      <c r="B28" s="164">
        <v>0</v>
      </c>
      <c r="C28" s="165">
        <v>0</v>
      </c>
      <c r="D28" s="165">
        <v>0</v>
      </c>
      <c r="E28" s="165">
        <v>0</v>
      </c>
      <c r="F28" s="165">
        <v>0</v>
      </c>
      <c r="G28" s="165">
        <v>0</v>
      </c>
      <c r="H28" s="165">
        <v>0</v>
      </c>
      <c r="I28" s="165">
        <v>0</v>
      </c>
      <c r="J28" s="165">
        <v>0</v>
      </c>
      <c r="K28" s="165">
        <v>0</v>
      </c>
      <c r="L28" s="166">
        <v>0</v>
      </c>
      <c r="M28" s="164">
        <v>0</v>
      </c>
      <c r="N28" s="165">
        <v>0</v>
      </c>
      <c r="O28" s="165">
        <v>0</v>
      </c>
      <c r="P28" s="165">
        <v>0</v>
      </c>
      <c r="Q28" s="165">
        <v>0</v>
      </c>
      <c r="R28" s="165">
        <v>0</v>
      </c>
      <c r="S28" s="165">
        <v>0</v>
      </c>
      <c r="T28" s="165">
        <v>0</v>
      </c>
      <c r="U28" s="165">
        <v>0</v>
      </c>
      <c r="V28" s="166">
        <v>0</v>
      </c>
      <c r="W28" s="164">
        <v>0</v>
      </c>
      <c r="X28" s="165">
        <v>0</v>
      </c>
      <c r="Y28" s="165">
        <v>0</v>
      </c>
      <c r="Z28" s="165">
        <v>0</v>
      </c>
      <c r="AA28" s="165">
        <v>0</v>
      </c>
      <c r="AB28" s="203">
        <v>0.01</v>
      </c>
      <c r="AC28" s="203">
        <v>7.0000000000000007E-2</v>
      </c>
      <c r="AD28" s="203">
        <v>0.1</v>
      </c>
      <c r="AE28" s="203">
        <v>0.1</v>
      </c>
      <c r="AF28" s="204">
        <v>0.2</v>
      </c>
      <c r="AG28" s="202">
        <v>0.2</v>
      </c>
      <c r="AH28" s="203">
        <v>0.3</v>
      </c>
      <c r="AI28" s="203">
        <v>0.4</v>
      </c>
      <c r="AJ28" s="203">
        <v>0.4</v>
      </c>
      <c r="AK28" s="203">
        <v>0.5</v>
      </c>
      <c r="AL28" s="203">
        <v>0.5</v>
      </c>
      <c r="AM28" s="203">
        <v>0.5</v>
      </c>
      <c r="AN28" s="203">
        <v>0.6</v>
      </c>
      <c r="AO28" s="203">
        <v>0.6</v>
      </c>
      <c r="AP28" s="204">
        <v>0.7</v>
      </c>
      <c r="AQ28" s="202">
        <v>0.7</v>
      </c>
      <c r="AR28" s="203">
        <v>0.8</v>
      </c>
      <c r="AS28" s="203">
        <v>0.8</v>
      </c>
      <c r="AT28" s="203">
        <v>0.9</v>
      </c>
      <c r="AU28" s="203">
        <v>0.9</v>
      </c>
      <c r="AV28" s="203">
        <v>1</v>
      </c>
      <c r="AW28" s="203">
        <v>1</v>
      </c>
      <c r="AX28" s="203">
        <v>1</v>
      </c>
      <c r="AY28" s="203">
        <v>1.1000000000000001</v>
      </c>
      <c r="AZ28" s="204">
        <v>1.1000000000000001</v>
      </c>
      <c r="BA28" s="202">
        <v>1.2</v>
      </c>
      <c r="BB28" s="203">
        <v>1.2</v>
      </c>
      <c r="BC28" s="203">
        <v>1.2</v>
      </c>
      <c r="BD28" s="203">
        <v>1.3</v>
      </c>
      <c r="BE28" s="203">
        <v>1.3</v>
      </c>
      <c r="BF28" s="203">
        <v>1.4</v>
      </c>
      <c r="BG28" s="203">
        <v>1.4</v>
      </c>
      <c r="BH28" s="203">
        <v>1.4</v>
      </c>
      <c r="BI28" s="203">
        <v>1.5</v>
      </c>
      <c r="BJ28" s="167">
        <v>0</v>
      </c>
    </row>
    <row r="29" spans="1:62" x14ac:dyDescent="0.15">
      <c r="A29" s="168">
        <v>29</v>
      </c>
      <c r="B29" s="169">
        <v>0</v>
      </c>
      <c r="C29" s="170">
        <v>0</v>
      </c>
      <c r="D29" s="170">
        <v>0</v>
      </c>
      <c r="E29" s="170">
        <v>0</v>
      </c>
      <c r="F29" s="170">
        <v>0</v>
      </c>
      <c r="G29" s="170">
        <v>0</v>
      </c>
      <c r="H29" s="170">
        <v>0</v>
      </c>
      <c r="I29" s="170">
        <v>0</v>
      </c>
      <c r="J29" s="170">
        <v>0</v>
      </c>
      <c r="K29" s="170">
        <v>0</v>
      </c>
      <c r="L29" s="171">
        <v>0</v>
      </c>
      <c r="M29" s="169">
        <v>0</v>
      </c>
      <c r="N29" s="170">
        <v>0</v>
      </c>
      <c r="O29" s="170">
        <v>0</v>
      </c>
      <c r="P29" s="170">
        <v>0</v>
      </c>
      <c r="Q29" s="170">
        <v>0</v>
      </c>
      <c r="R29" s="170">
        <v>0</v>
      </c>
      <c r="S29" s="170">
        <v>0</v>
      </c>
      <c r="T29" s="170">
        <v>0</v>
      </c>
      <c r="U29" s="170">
        <v>0</v>
      </c>
      <c r="V29" s="171">
        <v>0</v>
      </c>
      <c r="W29" s="169">
        <v>0</v>
      </c>
      <c r="X29" s="170">
        <v>0</v>
      </c>
      <c r="Y29" s="170">
        <v>0</v>
      </c>
      <c r="Z29" s="170">
        <v>0</v>
      </c>
      <c r="AA29" s="170">
        <v>0</v>
      </c>
      <c r="AB29" s="206">
        <v>0.01</v>
      </c>
      <c r="AC29" s="206">
        <v>7.0000000000000007E-2</v>
      </c>
      <c r="AD29" s="206">
        <v>0.1</v>
      </c>
      <c r="AE29" s="206">
        <v>0.1</v>
      </c>
      <c r="AF29" s="207">
        <v>0.2</v>
      </c>
      <c r="AG29" s="205">
        <v>0.2</v>
      </c>
      <c r="AH29" s="206">
        <v>0.3</v>
      </c>
      <c r="AI29" s="206">
        <v>0.4</v>
      </c>
      <c r="AJ29" s="206">
        <v>0.4</v>
      </c>
      <c r="AK29" s="206">
        <v>0.5</v>
      </c>
      <c r="AL29" s="206">
        <v>0.5</v>
      </c>
      <c r="AM29" s="206">
        <v>0.5</v>
      </c>
      <c r="AN29" s="206">
        <v>0.6</v>
      </c>
      <c r="AO29" s="206">
        <v>0.6</v>
      </c>
      <c r="AP29" s="207">
        <v>0.7</v>
      </c>
      <c r="AQ29" s="205">
        <v>0.7</v>
      </c>
      <c r="AR29" s="206">
        <v>0.8</v>
      </c>
      <c r="AS29" s="206">
        <v>0.8</v>
      </c>
      <c r="AT29" s="206">
        <v>0.9</v>
      </c>
      <c r="AU29" s="206">
        <v>0.9</v>
      </c>
      <c r="AV29" s="206">
        <v>1</v>
      </c>
      <c r="AW29" s="206">
        <v>1</v>
      </c>
      <c r="AX29" s="206">
        <v>1</v>
      </c>
      <c r="AY29" s="206">
        <v>1.1000000000000001</v>
      </c>
      <c r="AZ29" s="207">
        <v>1.1000000000000001</v>
      </c>
      <c r="BA29" s="205">
        <v>1.2</v>
      </c>
      <c r="BB29" s="206">
        <v>1.2</v>
      </c>
      <c r="BC29" s="206">
        <v>1.2</v>
      </c>
      <c r="BD29" s="206">
        <v>1.3</v>
      </c>
      <c r="BE29" s="206">
        <v>1.3</v>
      </c>
      <c r="BF29" s="206">
        <v>1.4</v>
      </c>
      <c r="BG29" s="206">
        <v>1.4</v>
      </c>
      <c r="BH29" s="206">
        <v>1.4</v>
      </c>
      <c r="BI29" s="206">
        <v>1.5</v>
      </c>
      <c r="BJ29" s="172">
        <v>0</v>
      </c>
    </row>
    <row r="30" spans="1:62" x14ac:dyDescent="0.15">
      <c r="A30" s="173">
        <v>30</v>
      </c>
      <c r="B30" s="174">
        <v>0</v>
      </c>
      <c r="C30" s="175">
        <v>0</v>
      </c>
      <c r="D30" s="175">
        <v>0</v>
      </c>
      <c r="E30" s="175">
        <v>0</v>
      </c>
      <c r="F30" s="175">
        <v>0</v>
      </c>
      <c r="G30" s="175">
        <v>0</v>
      </c>
      <c r="H30" s="175">
        <v>0</v>
      </c>
      <c r="I30" s="175">
        <v>0</v>
      </c>
      <c r="J30" s="175">
        <v>0</v>
      </c>
      <c r="K30" s="175">
        <v>0</v>
      </c>
      <c r="L30" s="176">
        <v>0</v>
      </c>
      <c r="M30" s="174">
        <v>0</v>
      </c>
      <c r="N30" s="175">
        <v>0</v>
      </c>
      <c r="O30" s="175">
        <v>0</v>
      </c>
      <c r="P30" s="175">
        <v>0</v>
      </c>
      <c r="Q30" s="175">
        <v>0</v>
      </c>
      <c r="R30" s="175">
        <v>0</v>
      </c>
      <c r="S30" s="175">
        <v>0</v>
      </c>
      <c r="T30" s="175">
        <v>0</v>
      </c>
      <c r="U30" s="175">
        <v>0</v>
      </c>
      <c r="V30" s="176">
        <v>0</v>
      </c>
      <c r="W30" s="174">
        <v>0</v>
      </c>
      <c r="X30" s="175">
        <v>0</v>
      </c>
      <c r="Y30" s="175">
        <v>0</v>
      </c>
      <c r="Z30" s="175">
        <v>0</v>
      </c>
      <c r="AA30" s="175">
        <v>0</v>
      </c>
      <c r="AB30" s="209">
        <v>0.01</v>
      </c>
      <c r="AC30" s="209">
        <v>7.0000000000000007E-2</v>
      </c>
      <c r="AD30" s="209">
        <v>0.1</v>
      </c>
      <c r="AE30" s="209">
        <v>0.1</v>
      </c>
      <c r="AF30" s="210">
        <v>0.2</v>
      </c>
      <c r="AG30" s="208">
        <v>0.2</v>
      </c>
      <c r="AH30" s="209">
        <v>0.3</v>
      </c>
      <c r="AI30" s="209">
        <v>0.4</v>
      </c>
      <c r="AJ30" s="209">
        <v>0.4</v>
      </c>
      <c r="AK30" s="209">
        <v>0.5</v>
      </c>
      <c r="AL30" s="209">
        <v>0.5</v>
      </c>
      <c r="AM30" s="209">
        <v>0.5</v>
      </c>
      <c r="AN30" s="209">
        <v>0.6</v>
      </c>
      <c r="AO30" s="209">
        <v>0.6</v>
      </c>
      <c r="AP30" s="210">
        <v>0.7</v>
      </c>
      <c r="AQ30" s="208">
        <v>0.7</v>
      </c>
      <c r="AR30" s="209">
        <v>0.8</v>
      </c>
      <c r="AS30" s="209">
        <v>0.8</v>
      </c>
      <c r="AT30" s="209">
        <v>0.9</v>
      </c>
      <c r="AU30" s="209">
        <v>0.9</v>
      </c>
      <c r="AV30" s="209">
        <v>1</v>
      </c>
      <c r="AW30" s="209">
        <v>1</v>
      </c>
      <c r="AX30" s="209">
        <v>1</v>
      </c>
      <c r="AY30" s="209">
        <v>1.1000000000000001</v>
      </c>
      <c r="AZ30" s="210">
        <v>1.1000000000000001</v>
      </c>
      <c r="BA30" s="208">
        <v>1.2</v>
      </c>
      <c r="BB30" s="209">
        <v>1.2</v>
      </c>
      <c r="BC30" s="209">
        <v>1.2</v>
      </c>
      <c r="BD30" s="209">
        <v>1.3</v>
      </c>
      <c r="BE30" s="209">
        <v>1.3</v>
      </c>
      <c r="BF30" s="209">
        <v>1.4</v>
      </c>
      <c r="BG30" s="209">
        <v>1.4</v>
      </c>
      <c r="BH30" s="209">
        <v>1.4</v>
      </c>
      <c r="BI30" s="209">
        <v>1.5</v>
      </c>
      <c r="BJ30" s="177">
        <v>0</v>
      </c>
    </row>
    <row r="31" spans="1:62" x14ac:dyDescent="0.15">
      <c r="A31" s="178">
        <v>31</v>
      </c>
      <c r="B31" s="179">
        <v>0</v>
      </c>
      <c r="C31" s="180">
        <v>0</v>
      </c>
      <c r="D31" s="180">
        <v>0</v>
      </c>
      <c r="E31" s="180">
        <v>0</v>
      </c>
      <c r="F31" s="180">
        <v>0</v>
      </c>
      <c r="G31" s="180">
        <v>0</v>
      </c>
      <c r="H31" s="180">
        <v>0</v>
      </c>
      <c r="I31" s="180">
        <v>0</v>
      </c>
      <c r="J31" s="180">
        <v>0</v>
      </c>
      <c r="K31" s="180">
        <v>0</v>
      </c>
      <c r="L31" s="184">
        <v>0</v>
      </c>
      <c r="M31" s="179">
        <v>0</v>
      </c>
      <c r="N31" s="180">
        <v>0</v>
      </c>
      <c r="O31" s="180">
        <v>0</v>
      </c>
      <c r="P31" s="180">
        <v>0</v>
      </c>
      <c r="Q31" s="180">
        <v>0</v>
      </c>
      <c r="R31" s="180">
        <v>0</v>
      </c>
      <c r="S31" s="180">
        <v>0</v>
      </c>
      <c r="T31" s="180">
        <v>0</v>
      </c>
      <c r="U31" s="180">
        <v>0</v>
      </c>
      <c r="V31" s="184">
        <v>0</v>
      </c>
      <c r="W31" s="179">
        <v>0</v>
      </c>
      <c r="X31" s="180">
        <v>0</v>
      </c>
      <c r="Y31" s="180">
        <v>0</v>
      </c>
      <c r="Z31" s="180">
        <v>0</v>
      </c>
      <c r="AA31" s="180">
        <v>0</v>
      </c>
      <c r="AB31" s="181">
        <v>0.01</v>
      </c>
      <c r="AC31" s="181">
        <v>7.0000000000000007E-2</v>
      </c>
      <c r="AD31" s="181">
        <v>0.1</v>
      </c>
      <c r="AE31" s="181">
        <v>0.1</v>
      </c>
      <c r="AF31" s="182">
        <v>0.2</v>
      </c>
      <c r="AG31" s="183">
        <v>0.2</v>
      </c>
      <c r="AH31" s="181">
        <v>0.3</v>
      </c>
      <c r="AI31" s="181">
        <v>0.4</v>
      </c>
      <c r="AJ31" s="181">
        <v>0.4</v>
      </c>
      <c r="AK31" s="181">
        <v>0.5</v>
      </c>
      <c r="AL31" s="181">
        <v>0.5</v>
      </c>
      <c r="AM31" s="181">
        <v>0.5</v>
      </c>
      <c r="AN31" s="181">
        <v>0.6</v>
      </c>
      <c r="AO31" s="181">
        <v>0.6</v>
      </c>
      <c r="AP31" s="182">
        <v>0.7</v>
      </c>
      <c r="AQ31" s="183">
        <v>0.7</v>
      </c>
      <c r="AR31" s="181">
        <v>0.8</v>
      </c>
      <c r="AS31" s="181">
        <v>0.8</v>
      </c>
      <c r="AT31" s="181">
        <v>0.9</v>
      </c>
      <c r="AU31" s="181">
        <v>0.9</v>
      </c>
      <c r="AV31" s="181">
        <v>1</v>
      </c>
      <c r="AW31" s="181">
        <v>1</v>
      </c>
      <c r="AX31" s="181">
        <v>1</v>
      </c>
      <c r="AY31" s="181">
        <v>1.1000000000000001</v>
      </c>
      <c r="AZ31" s="182">
        <v>1.1000000000000001</v>
      </c>
      <c r="BA31" s="183">
        <v>1.2</v>
      </c>
      <c r="BB31" s="181">
        <v>1.2</v>
      </c>
      <c r="BC31" s="181">
        <v>1.2</v>
      </c>
      <c r="BD31" s="181">
        <v>1.3</v>
      </c>
      <c r="BE31" s="181">
        <v>1.3</v>
      </c>
      <c r="BF31" s="181">
        <v>1.4</v>
      </c>
      <c r="BG31" s="181">
        <v>1.4</v>
      </c>
      <c r="BH31" s="181">
        <v>1.4</v>
      </c>
      <c r="BI31" s="181">
        <v>1.5</v>
      </c>
      <c r="BJ31" s="185">
        <v>0</v>
      </c>
    </row>
    <row r="32" spans="1:62" x14ac:dyDescent="0.15">
      <c r="A32" s="178">
        <v>32</v>
      </c>
      <c r="B32" s="179">
        <v>0</v>
      </c>
      <c r="C32" s="180">
        <v>0</v>
      </c>
      <c r="D32" s="180">
        <v>0</v>
      </c>
      <c r="E32" s="180">
        <v>0</v>
      </c>
      <c r="F32" s="180">
        <v>0</v>
      </c>
      <c r="G32" s="180">
        <v>0</v>
      </c>
      <c r="H32" s="180">
        <v>0</v>
      </c>
      <c r="I32" s="180">
        <v>0</v>
      </c>
      <c r="J32" s="180">
        <v>0</v>
      </c>
      <c r="K32" s="180">
        <v>0</v>
      </c>
      <c r="L32" s="184">
        <v>0</v>
      </c>
      <c r="M32" s="179">
        <v>0</v>
      </c>
      <c r="N32" s="180">
        <v>0</v>
      </c>
      <c r="O32" s="180">
        <v>0</v>
      </c>
      <c r="P32" s="180">
        <v>0</v>
      </c>
      <c r="Q32" s="180">
        <v>0</v>
      </c>
      <c r="R32" s="180">
        <v>0</v>
      </c>
      <c r="S32" s="180">
        <v>0</v>
      </c>
      <c r="T32" s="180">
        <v>0</v>
      </c>
      <c r="U32" s="180">
        <v>0</v>
      </c>
      <c r="V32" s="184">
        <v>0</v>
      </c>
      <c r="W32" s="179">
        <v>0</v>
      </c>
      <c r="X32" s="180">
        <v>0</v>
      </c>
      <c r="Y32" s="180">
        <v>0</v>
      </c>
      <c r="Z32" s="180">
        <v>0</v>
      </c>
      <c r="AA32" s="180">
        <v>0</v>
      </c>
      <c r="AB32" s="181">
        <v>0.01</v>
      </c>
      <c r="AC32" s="181">
        <v>7.0000000000000007E-2</v>
      </c>
      <c r="AD32" s="181">
        <v>0.1</v>
      </c>
      <c r="AE32" s="181">
        <v>0.1</v>
      </c>
      <c r="AF32" s="182">
        <v>0.2</v>
      </c>
      <c r="AG32" s="183">
        <v>0.2</v>
      </c>
      <c r="AH32" s="181">
        <v>0.3</v>
      </c>
      <c r="AI32" s="181">
        <v>0.4</v>
      </c>
      <c r="AJ32" s="181">
        <v>0.4</v>
      </c>
      <c r="AK32" s="181">
        <v>0.5</v>
      </c>
      <c r="AL32" s="181">
        <v>0.5</v>
      </c>
      <c r="AM32" s="181">
        <v>0.5</v>
      </c>
      <c r="AN32" s="181">
        <v>0.6</v>
      </c>
      <c r="AO32" s="181">
        <v>0.6</v>
      </c>
      <c r="AP32" s="182">
        <v>0.7</v>
      </c>
      <c r="AQ32" s="183">
        <v>0.7</v>
      </c>
      <c r="AR32" s="181">
        <v>0.8</v>
      </c>
      <c r="AS32" s="181">
        <v>0.8</v>
      </c>
      <c r="AT32" s="181">
        <v>0.9</v>
      </c>
      <c r="AU32" s="181">
        <v>0.9</v>
      </c>
      <c r="AV32" s="181">
        <v>1</v>
      </c>
      <c r="AW32" s="181">
        <v>1</v>
      </c>
      <c r="AX32" s="181">
        <v>1</v>
      </c>
      <c r="AY32" s="181">
        <v>1.1000000000000001</v>
      </c>
      <c r="AZ32" s="182">
        <v>1.1000000000000001</v>
      </c>
      <c r="BA32" s="183">
        <v>1.2</v>
      </c>
      <c r="BB32" s="181">
        <v>1.2</v>
      </c>
      <c r="BC32" s="181">
        <v>1.2</v>
      </c>
      <c r="BD32" s="181">
        <v>1.3</v>
      </c>
      <c r="BE32" s="181">
        <v>1.3</v>
      </c>
      <c r="BF32" s="181">
        <v>1.4</v>
      </c>
      <c r="BG32" s="181">
        <v>1.4</v>
      </c>
      <c r="BH32" s="181">
        <v>1.4</v>
      </c>
      <c r="BI32" s="181">
        <v>1.5</v>
      </c>
      <c r="BJ32" s="185">
        <v>0</v>
      </c>
    </row>
    <row r="33" spans="1:62" x14ac:dyDescent="0.15">
      <c r="A33" s="178">
        <v>33</v>
      </c>
      <c r="B33" s="179">
        <v>0</v>
      </c>
      <c r="C33" s="180">
        <v>0</v>
      </c>
      <c r="D33" s="180">
        <v>0</v>
      </c>
      <c r="E33" s="180">
        <v>0</v>
      </c>
      <c r="F33" s="180">
        <v>0</v>
      </c>
      <c r="G33" s="180">
        <v>0</v>
      </c>
      <c r="H33" s="180">
        <v>0</v>
      </c>
      <c r="I33" s="180">
        <v>0</v>
      </c>
      <c r="J33" s="180">
        <v>0</v>
      </c>
      <c r="K33" s="180">
        <v>0</v>
      </c>
      <c r="L33" s="184">
        <v>0</v>
      </c>
      <c r="M33" s="179">
        <v>0</v>
      </c>
      <c r="N33" s="180">
        <v>0</v>
      </c>
      <c r="O33" s="180">
        <v>0</v>
      </c>
      <c r="P33" s="180">
        <v>0</v>
      </c>
      <c r="Q33" s="180">
        <v>0</v>
      </c>
      <c r="R33" s="180">
        <v>0</v>
      </c>
      <c r="S33" s="180">
        <v>0</v>
      </c>
      <c r="T33" s="180">
        <v>0</v>
      </c>
      <c r="U33" s="180">
        <v>0</v>
      </c>
      <c r="V33" s="184">
        <v>0</v>
      </c>
      <c r="W33" s="179">
        <v>0</v>
      </c>
      <c r="X33" s="180">
        <v>0</v>
      </c>
      <c r="Y33" s="180">
        <v>0</v>
      </c>
      <c r="Z33" s="180">
        <v>0</v>
      </c>
      <c r="AA33" s="180">
        <v>0</v>
      </c>
      <c r="AB33" s="181">
        <v>0.01</v>
      </c>
      <c r="AC33" s="181">
        <v>7.0000000000000007E-2</v>
      </c>
      <c r="AD33" s="181">
        <v>0.1</v>
      </c>
      <c r="AE33" s="181">
        <v>0.1</v>
      </c>
      <c r="AF33" s="182">
        <v>0.2</v>
      </c>
      <c r="AG33" s="183">
        <v>0.2</v>
      </c>
      <c r="AH33" s="181">
        <v>0.3</v>
      </c>
      <c r="AI33" s="181">
        <v>0.4</v>
      </c>
      <c r="AJ33" s="181">
        <v>0.4</v>
      </c>
      <c r="AK33" s="181">
        <v>0.5</v>
      </c>
      <c r="AL33" s="181">
        <v>0.5</v>
      </c>
      <c r="AM33" s="181">
        <v>0.5</v>
      </c>
      <c r="AN33" s="181">
        <v>0.6</v>
      </c>
      <c r="AO33" s="181">
        <v>0.6</v>
      </c>
      <c r="AP33" s="182">
        <v>0.7</v>
      </c>
      <c r="AQ33" s="183">
        <v>0.7</v>
      </c>
      <c r="AR33" s="181">
        <v>0.8</v>
      </c>
      <c r="AS33" s="181">
        <v>0.8</v>
      </c>
      <c r="AT33" s="181">
        <v>0.9</v>
      </c>
      <c r="AU33" s="181">
        <v>0.9</v>
      </c>
      <c r="AV33" s="181">
        <v>1</v>
      </c>
      <c r="AW33" s="181">
        <v>1</v>
      </c>
      <c r="AX33" s="181">
        <v>1</v>
      </c>
      <c r="AY33" s="181">
        <v>1.1000000000000001</v>
      </c>
      <c r="AZ33" s="182">
        <v>1.1000000000000001</v>
      </c>
      <c r="BA33" s="183">
        <v>1.2</v>
      </c>
      <c r="BB33" s="181">
        <v>1.2</v>
      </c>
      <c r="BC33" s="181">
        <v>1.2</v>
      </c>
      <c r="BD33" s="181">
        <v>1.3</v>
      </c>
      <c r="BE33" s="181">
        <v>1.3</v>
      </c>
      <c r="BF33" s="181">
        <v>1.4</v>
      </c>
      <c r="BG33" s="181">
        <v>1.4</v>
      </c>
      <c r="BH33" s="181">
        <v>1.4</v>
      </c>
      <c r="BI33" s="181">
        <v>1.5</v>
      </c>
      <c r="BJ33" s="185">
        <v>0</v>
      </c>
    </row>
    <row r="34" spans="1:62" x14ac:dyDescent="0.15">
      <c r="A34" s="186">
        <v>34</v>
      </c>
      <c r="B34" s="190">
        <v>0</v>
      </c>
      <c r="C34" s="191">
        <v>0</v>
      </c>
      <c r="D34" s="191">
        <v>0</v>
      </c>
      <c r="E34" s="191">
        <v>0</v>
      </c>
      <c r="F34" s="191">
        <v>0</v>
      </c>
      <c r="G34" s="191">
        <v>0</v>
      </c>
      <c r="H34" s="191">
        <v>0</v>
      </c>
      <c r="I34" s="191">
        <v>0</v>
      </c>
      <c r="J34" s="191">
        <v>0</v>
      </c>
      <c r="K34" s="191">
        <v>0</v>
      </c>
      <c r="L34" s="192">
        <v>0</v>
      </c>
      <c r="M34" s="190">
        <v>0</v>
      </c>
      <c r="N34" s="191">
        <v>0</v>
      </c>
      <c r="O34" s="191">
        <v>0</v>
      </c>
      <c r="P34" s="191">
        <v>0</v>
      </c>
      <c r="Q34" s="191">
        <v>0</v>
      </c>
      <c r="R34" s="191">
        <v>0</v>
      </c>
      <c r="S34" s="191">
        <v>0</v>
      </c>
      <c r="T34" s="191">
        <v>0</v>
      </c>
      <c r="U34" s="191">
        <v>0</v>
      </c>
      <c r="V34" s="192">
        <v>0</v>
      </c>
      <c r="W34" s="190">
        <v>0</v>
      </c>
      <c r="X34" s="191">
        <v>0</v>
      </c>
      <c r="Y34" s="191">
        <v>0</v>
      </c>
      <c r="Z34" s="191">
        <v>0</v>
      </c>
      <c r="AA34" s="191">
        <v>0</v>
      </c>
      <c r="AB34" s="188">
        <v>0.01</v>
      </c>
      <c r="AC34" s="188">
        <v>7.0000000000000007E-2</v>
      </c>
      <c r="AD34" s="188">
        <v>0.1</v>
      </c>
      <c r="AE34" s="188">
        <v>0.1</v>
      </c>
      <c r="AF34" s="189">
        <v>0.2</v>
      </c>
      <c r="AG34" s="187">
        <v>0.2</v>
      </c>
      <c r="AH34" s="188">
        <v>0.3</v>
      </c>
      <c r="AI34" s="188">
        <v>0.4</v>
      </c>
      <c r="AJ34" s="188">
        <v>0.4</v>
      </c>
      <c r="AK34" s="188">
        <v>0.5</v>
      </c>
      <c r="AL34" s="188">
        <v>0.5</v>
      </c>
      <c r="AM34" s="188">
        <v>0.5</v>
      </c>
      <c r="AN34" s="188">
        <v>0.6</v>
      </c>
      <c r="AO34" s="188">
        <v>0.6</v>
      </c>
      <c r="AP34" s="189">
        <v>0.7</v>
      </c>
      <c r="AQ34" s="187">
        <v>0.7</v>
      </c>
      <c r="AR34" s="188">
        <v>0.8</v>
      </c>
      <c r="AS34" s="188">
        <v>0.8</v>
      </c>
      <c r="AT34" s="188">
        <v>0.9</v>
      </c>
      <c r="AU34" s="188">
        <v>0.9</v>
      </c>
      <c r="AV34" s="188">
        <v>1</v>
      </c>
      <c r="AW34" s="188">
        <v>1</v>
      </c>
      <c r="AX34" s="188">
        <v>1</v>
      </c>
      <c r="AY34" s="188">
        <v>1.1000000000000001</v>
      </c>
      <c r="AZ34" s="189">
        <v>1.1000000000000001</v>
      </c>
      <c r="BA34" s="187">
        <v>1.2</v>
      </c>
      <c r="BB34" s="188">
        <v>1.2</v>
      </c>
      <c r="BC34" s="188">
        <v>1.2</v>
      </c>
      <c r="BD34" s="188">
        <v>1.3</v>
      </c>
      <c r="BE34" s="188">
        <v>1.3</v>
      </c>
      <c r="BF34" s="188">
        <v>1.4</v>
      </c>
      <c r="BG34" s="188">
        <v>1.4</v>
      </c>
      <c r="BH34" s="188">
        <v>1.4</v>
      </c>
      <c r="BI34" s="188">
        <v>1.5</v>
      </c>
      <c r="BJ34" s="193">
        <v>0</v>
      </c>
    </row>
    <row r="35" spans="1:62" x14ac:dyDescent="0.15">
      <c r="A35" s="194">
        <v>35</v>
      </c>
      <c r="B35" s="200">
        <v>0</v>
      </c>
      <c r="C35" s="198">
        <v>0</v>
      </c>
      <c r="D35" s="198">
        <v>0</v>
      </c>
      <c r="E35" s="198">
        <v>0</v>
      </c>
      <c r="F35" s="198">
        <v>0</v>
      </c>
      <c r="G35" s="198">
        <v>0</v>
      </c>
      <c r="H35" s="198">
        <v>0</v>
      </c>
      <c r="I35" s="198">
        <v>0</v>
      </c>
      <c r="J35" s="198">
        <v>0</v>
      </c>
      <c r="K35" s="198">
        <v>0</v>
      </c>
      <c r="L35" s="199">
        <v>0</v>
      </c>
      <c r="M35" s="200">
        <v>0</v>
      </c>
      <c r="N35" s="198">
        <v>0</v>
      </c>
      <c r="O35" s="198">
        <v>0</v>
      </c>
      <c r="P35" s="198">
        <v>0</v>
      </c>
      <c r="Q35" s="198">
        <v>0</v>
      </c>
      <c r="R35" s="198">
        <v>0</v>
      </c>
      <c r="S35" s="198">
        <v>0</v>
      </c>
      <c r="T35" s="198">
        <v>0</v>
      </c>
      <c r="U35" s="198">
        <v>0</v>
      </c>
      <c r="V35" s="199">
        <v>0</v>
      </c>
      <c r="W35" s="200">
        <v>0</v>
      </c>
      <c r="X35" s="198">
        <v>0</v>
      </c>
      <c r="Y35" s="198">
        <v>0</v>
      </c>
      <c r="Z35" s="198">
        <v>0</v>
      </c>
      <c r="AA35" s="198">
        <v>0</v>
      </c>
      <c r="AB35" s="196">
        <v>0.01</v>
      </c>
      <c r="AC35" s="196">
        <v>7.0000000000000007E-2</v>
      </c>
      <c r="AD35" s="196">
        <v>0.1</v>
      </c>
      <c r="AE35" s="196">
        <v>0.1</v>
      </c>
      <c r="AF35" s="197">
        <v>0.2</v>
      </c>
      <c r="AG35" s="195">
        <v>0.2</v>
      </c>
      <c r="AH35" s="196">
        <v>0.3</v>
      </c>
      <c r="AI35" s="196">
        <v>0.4</v>
      </c>
      <c r="AJ35" s="196">
        <v>0.4</v>
      </c>
      <c r="AK35" s="196">
        <v>0.5</v>
      </c>
      <c r="AL35" s="196">
        <v>0.5</v>
      </c>
      <c r="AM35" s="196">
        <v>0.5</v>
      </c>
      <c r="AN35" s="196">
        <v>0.6</v>
      </c>
      <c r="AO35" s="196">
        <v>0.6</v>
      </c>
      <c r="AP35" s="197">
        <v>0.7</v>
      </c>
      <c r="AQ35" s="195">
        <v>0.7</v>
      </c>
      <c r="AR35" s="196">
        <v>0.8</v>
      </c>
      <c r="AS35" s="196">
        <v>0.8</v>
      </c>
      <c r="AT35" s="196">
        <v>0.9</v>
      </c>
      <c r="AU35" s="196">
        <v>0.9</v>
      </c>
      <c r="AV35" s="196">
        <v>1</v>
      </c>
      <c r="AW35" s="196">
        <v>1</v>
      </c>
      <c r="AX35" s="196">
        <v>1</v>
      </c>
      <c r="AY35" s="196">
        <v>1.1000000000000001</v>
      </c>
      <c r="AZ35" s="197">
        <v>1.1000000000000001</v>
      </c>
      <c r="BA35" s="195">
        <v>1.2</v>
      </c>
      <c r="BB35" s="196">
        <v>1.2</v>
      </c>
      <c r="BC35" s="196">
        <v>1.2</v>
      </c>
      <c r="BD35" s="196">
        <v>1.3</v>
      </c>
      <c r="BE35" s="196">
        <v>1.3</v>
      </c>
      <c r="BF35" s="196">
        <v>1.4</v>
      </c>
      <c r="BG35" s="196">
        <v>1.4</v>
      </c>
      <c r="BH35" s="196">
        <v>1.4</v>
      </c>
      <c r="BI35" s="196">
        <v>1.5</v>
      </c>
      <c r="BJ35" s="201">
        <v>0</v>
      </c>
    </row>
    <row r="36" spans="1:62" x14ac:dyDescent="0.15">
      <c r="A36" s="163">
        <v>36</v>
      </c>
      <c r="B36" s="164">
        <v>0</v>
      </c>
      <c r="C36" s="165">
        <v>0</v>
      </c>
      <c r="D36" s="165">
        <v>0</v>
      </c>
      <c r="E36" s="165">
        <v>0</v>
      </c>
      <c r="F36" s="165">
        <v>0</v>
      </c>
      <c r="G36" s="165">
        <v>0</v>
      </c>
      <c r="H36" s="165">
        <v>0</v>
      </c>
      <c r="I36" s="165">
        <v>0</v>
      </c>
      <c r="J36" s="165">
        <v>0</v>
      </c>
      <c r="K36" s="165">
        <v>0</v>
      </c>
      <c r="L36" s="166">
        <v>0</v>
      </c>
      <c r="M36" s="164">
        <v>0</v>
      </c>
      <c r="N36" s="165">
        <v>0</v>
      </c>
      <c r="O36" s="165">
        <v>0</v>
      </c>
      <c r="P36" s="165">
        <v>0</v>
      </c>
      <c r="Q36" s="165">
        <v>0</v>
      </c>
      <c r="R36" s="165">
        <v>0</v>
      </c>
      <c r="S36" s="165">
        <v>0</v>
      </c>
      <c r="T36" s="165">
        <v>0</v>
      </c>
      <c r="U36" s="165">
        <v>0</v>
      </c>
      <c r="V36" s="166">
        <v>0</v>
      </c>
      <c r="W36" s="164">
        <v>0</v>
      </c>
      <c r="X36" s="165">
        <v>0</v>
      </c>
      <c r="Y36" s="165">
        <v>0</v>
      </c>
      <c r="Z36" s="165">
        <v>0</v>
      </c>
      <c r="AA36" s="165">
        <v>0</v>
      </c>
      <c r="AB36" s="203">
        <v>0.01</v>
      </c>
      <c r="AC36" s="203">
        <v>7.0000000000000007E-2</v>
      </c>
      <c r="AD36" s="203">
        <v>0.1</v>
      </c>
      <c r="AE36" s="203">
        <v>0.1</v>
      </c>
      <c r="AF36" s="204">
        <v>0.2</v>
      </c>
      <c r="AG36" s="202">
        <v>0.2</v>
      </c>
      <c r="AH36" s="203">
        <v>0.3</v>
      </c>
      <c r="AI36" s="203">
        <v>0.4</v>
      </c>
      <c r="AJ36" s="203">
        <v>0.4</v>
      </c>
      <c r="AK36" s="203">
        <v>0.5</v>
      </c>
      <c r="AL36" s="203">
        <v>0.5</v>
      </c>
      <c r="AM36" s="203">
        <v>0.5</v>
      </c>
      <c r="AN36" s="203">
        <v>0.6</v>
      </c>
      <c r="AO36" s="203">
        <v>0.6</v>
      </c>
      <c r="AP36" s="204">
        <v>0.7</v>
      </c>
      <c r="AQ36" s="202">
        <v>0.7</v>
      </c>
      <c r="AR36" s="203">
        <v>0.8</v>
      </c>
      <c r="AS36" s="203">
        <v>0.8</v>
      </c>
      <c r="AT36" s="203">
        <v>0.9</v>
      </c>
      <c r="AU36" s="203">
        <v>0.9</v>
      </c>
      <c r="AV36" s="203">
        <v>1</v>
      </c>
      <c r="AW36" s="203">
        <v>1</v>
      </c>
      <c r="AX36" s="203">
        <v>1</v>
      </c>
      <c r="AY36" s="203">
        <v>1.1000000000000001</v>
      </c>
      <c r="AZ36" s="204">
        <v>1.1000000000000001</v>
      </c>
      <c r="BA36" s="202">
        <v>1.2</v>
      </c>
      <c r="BB36" s="203">
        <v>1.2</v>
      </c>
      <c r="BC36" s="203">
        <v>1.2</v>
      </c>
      <c r="BD36" s="203">
        <v>1.3</v>
      </c>
      <c r="BE36" s="203">
        <v>1.3</v>
      </c>
      <c r="BF36" s="203">
        <v>1.4</v>
      </c>
      <c r="BG36" s="203">
        <v>1.4</v>
      </c>
      <c r="BH36" s="203">
        <v>1.4</v>
      </c>
      <c r="BI36" s="203">
        <v>1.5</v>
      </c>
      <c r="BJ36" s="167">
        <v>0</v>
      </c>
    </row>
    <row r="37" spans="1:62" x14ac:dyDescent="0.15">
      <c r="A37" s="163">
        <v>37</v>
      </c>
      <c r="B37" s="164">
        <v>0</v>
      </c>
      <c r="C37" s="165">
        <v>0</v>
      </c>
      <c r="D37" s="165">
        <v>0</v>
      </c>
      <c r="E37" s="165">
        <v>0</v>
      </c>
      <c r="F37" s="165">
        <v>0</v>
      </c>
      <c r="G37" s="165">
        <v>0</v>
      </c>
      <c r="H37" s="165">
        <v>0</v>
      </c>
      <c r="I37" s="165">
        <v>0</v>
      </c>
      <c r="J37" s="165">
        <v>0</v>
      </c>
      <c r="K37" s="165">
        <v>0</v>
      </c>
      <c r="L37" s="166">
        <v>0</v>
      </c>
      <c r="M37" s="164">
        <v>0</v>
      </c>
      <c r="N37" s="165">
        <v>0</v>
      </c>
      <c r="O37" s="165">
        <v>0</v>
      </c>
      <c r="P37" s="165">
        <v>0</v>
      </c>
      <c r="Q37" s="165">
        <v>0</v>
      </c>
      <c r="R37" s="165">
        <v>0</v>
      </c>
      <c r="S37" s="165">
        <v>0</v>
      </c>
      <c r="T37" s="165">
        <v>0</v>
      </c>
      <c r="U37" s="165">
        <v>0</v>
      </c>
      <c r="V37" s="166">
        <v>0</v>
      </c>
      <c r="W37" s="164">
        <v>0</v>
      </c>
      <c r="X37" s="165">
        <v>0</v>
      </c>
      <c r="Y37" s="165">
        <v>0</v>
      </c>
      <c r="Z37" s="165">
        <v>0</v>
      </c>
      <c r="AA37" s="165">
        <v>0</v>
      </c>
      <c r="AB37" s="203">
        <v>0.01</v>
      </c>
      <c r="AC37" s="203">
        <v>7.0000000000000007E-2</v>
      </c>
      <c r="AD37" s="203">
        <v>0.1</v>
      </c>
      <c r="AE37" s="203">
        <v>0.1</v>
      </c>
      <c r="AF37" s="204">
        <v>0.2</v>
      </c>
      <c r="AG37" s="202">
        <v>0.2</v>
      </c>
      <c r="AH37" s="203">
        <v>0.3</v>
      </c>
      <c r="AI37" s="203">
        <v>0.4</v>
      </c>
      <c r="AJ37" s="203">
        <v>0.4</v>
      </c>
      <c r="AK37" s="203">
        <v>0.5</v>
      </c>
      <c r="AL37" s="203">
        <v>0.5</v>
      </c>
      <c r="AM37" s="203">
        <v>0.5</v>
      </c>
      <c r="AN37" s="203">
        <v>0.6</v>
      </c>
      <c r="AO37" s="203">
        <v>0.6</v>
      </c>
      <c r="AP37" s="204">
        <v>0.7</v>
      </c>
      <c r="AQ37" s="202">
        <v>0.7</v>
      </c>
      <c r="AR37" s="203">
        <v>0.8</v>
      </c>
      <c r="AS37" s="203">
        <v>0.8</v>
      </c>
      <c r="AT37" s="203">
        <v>0.9</v>
      </c>
      <c r="AU37" s="203">
        <v>0.9</v>
      </c>
      <c r="AV37" s="203">
        <v>1</v>
      </c>
      <c r="AW37" s="203">
        <v>1</v>
      </c>
      <c r="AX37" s="203">
        <v>1</v>
      </c>
      <c r="AY37" s="203">
        <v>1.1000000000000001</v>
      </c>
      <c r="AZ37" s="204">
        <v>1.1000000000000001</v>
      </c>
      <c r="BA37" s="202">
        <v>1.2</v>
      </c>
      <c r="BB37" s="203">
        <v>1.2</v>
      </c>
      <c r="BC37" s="203">
        <v>1.2</v>
      </c>
      <c r="BD37" s="203">
        <v>1.3</v>
      </c>
      <c r="BE37" s="203">
        <v>1.3</v>
      </c>
      <c r="BF37" s="203">
        <v>1.4</v>
      </c>
      <c r="BG37" s="203">
        <v>1.4</v>
      </c>
      <c r="BH37" s="203">
        <v>1.4</v>
      </c>
      <c r="BI37" s="203">
        <v>1.5</v>
      </c>
      <c r="BJ37" s="167">
        <v>0</v>
      </c>
    </row>
    <row r="38" spans="1:62" x14ac:dyDescent="0.15">
      <c r="A38" s="163">
        <v>38</v>
      </c>
      <c r="B38" s="164">
        <v>0</v>
      </c>
      <c r="C38" s="165">
        <v>0</v>
      </c>
      <c r="D38" s="165">
        <v>0</v>
      </c>
      <c r="E38" s="165">
        <v>0</v>
      </c>
      <c r="F38" s="165">
        <v>0</v>
      </c>
      <c r="G38" s="165">
        <v>0</v>
      </c>
      <c r="H38" s="165">
        <v>0</v>
      </c>
      <c r="I38" s="165">
        <v>0</v>
      </c>
      <c r="J38" s="165">
        <v>0</v>
      </c>
      <c r="K38" s="165">
        <v>0</v>
      </c>
      <c r="L38" s="166">
        <v>0</v>
      </c>
      <c r="M38" s="164">
        <v>0</v>
      </c>
      <c r="N38" s="165">
        <v>0</v>
      </c>
      <c r="O38" s="165">
        <v>0</v>
      </c>
      <c r="P38" s="165">
        <v>0</v>
      </c>
      <c r="Q38" s="165">
        <v>0</v>
      </c>
      <c r="R38" s="165">
        <v>0</v>
      </c>
      <c r="S38" s="165">
        <v>0</v>
      </c>
      <c r="T38" s="165">
        <v>0</v>
      </c>
      <c r="U38" s="165">
        <v>0</v>
      </c>
      <c r="V38" s="166">
        <v>0</v>
      </c>
      <c r="W38" s="164">
        <v>0</v>
      </c>
      <c r="X38" s="165">
        <v>0</v>
      </c>
      <c r="Y38" s="165">
        <v>0</v>
      </c>
      <c r="Z38" s="165">
        <v>0</v>
      </c>
      <c r="AA38" s="165">
        <v>0</v>
      </c>
      <c r="AB38" s="203">
        <v>0.01</v>
      </c>
      <c r="AC38" s="203">
        <v>7.0000000000000007E-2</v>
      </c>
      <c r="AD38" s="203">
        <v>0.1</v>
      </c>
      <c r="AE38" s="203">
        <v>0.1</v>
      </c>
      <c r="AF38" s="204">
        <v>0.2</v>
      </c>
      <c r="AG38" s="202">
        <v>0.2</v>
      </c>
      <c r="AH38" s="203">
        <v>0.3</v>
      </c>
      <c r="AI38" s="203">
        <v>0.4</v>
      </c>
      <c r="AJ38" s="203">
        <v>0.4</v>
      </c>
      <c r="AK38" s="203">
        <v>0.5</v>
      </c>
      <c r="AL38" s="203">
        <v>0.5</v>
      </c>
      <c r="AM38" s="203">
        <v>0.5</v>
      </c>
      <c r="AN38" s="203">
        <v>0.6</v>
      </c>
      <c r="AO38" s="203">
        <v>0.6</v>
      </c>
      <c r="AP38" s="204">
        <v>0.7</v>
      </c>
      <c r="AQ38" s="202">
        <v>0.7</v>
      </c>
      <c r="AR38" s="203">
        <v>0.8</v>
      </c>
      <c r="AS38" s="203">
        <v>0.8</v>
      </c>
      <c r="AT38" s="203">
        <v>0.9</v>
      </c>
      <c r="AU38" s="203">
        <v>0.9</v>
      </c>
      <c r="AV38" s="203">
        <v>1</v>
      </c>
      <c r="AW38" s="203">
        <v>1</v>
      </c>
      <c r="AX38" s="203">
        <v>1</v>
      </c>
      <c r="AY38" s="203">
        <v>1.1000000000000001</v>
      </c>
      <c r="AZ38" s="204">
        <v>1.1000000000000001</v>
      </c>
      <c r="BA38" s="202">
        <v>1.2</v>
      </c>
      <c r="BB38" s="203">
        <v>1.2</v>
      </c>
      <c r="BC38" s="203">
        <v>1.2</v>
      </c>
      <c r="BD38" s="203">
        <v>1.3</v>
      </c>
      <c r="BE38" s="203">
        <v>1.3</v>
      </c>
      <c r="BF38" s="203">
        <v>1.4</v>
      </c>
      <c r="BG38" s="203">
        <v>1.4</v>
      </c>
      <c r="BH38" s="203">
        <v>1.4</v>
      </c>
      <c r="BI38" s="203">
        <v>1.5</v>
      </c>
      <c r="BJ38" s="167">
        <v>0</v>
      </c>
    </row>
    <row r="39" spans="1:62" x14ac:dyDescent="0.15">
      <c r="A39" s="168">
        <v>39</v>
      </c>
      <c r="B39" s="169">
        <v>0</v>
      </c>
      <c r="C39" s="170">
        <v>0</v>
      </c>
      <c r="D39" s="170">
        <v>0</v>
      </c>
      <c r="E39" s="170">
        <v>0</v>
      </c>
      <c r="F39" s="170">
        <v>0</v>
      </c>
      <c r="G39" s="170">
        <v>0</v>
      </c>
      <c r="H39" s="170">
        <v>0</v>
      </c>
      <c r="I39" s="170">
        <v>0</v>
      </c>
      <c r="J39" s="170">
        <v>0</v>
      </c>
      <c r="K39" s="170">
        <v>0</v>
      </c>
      <c r="L39" s="171">
        <v>0</v>
      </c>
      <c r="M39" s="169">
        <v>0</v>
      </c>
      <c r="N39" s="170">
        <v>0</v>
      </c>
      <c r="O39" s="170">
        <v>0</v>
      </c>
      <c r="P39" s="170">
        <v>0</v>
      </c>
      <c r="Q39" s="170">
        <v>0</v>
      </c>
      <c r="R39" s="170">
        <v>0</v>
      </c>
      <c r="S39" s="170">
        <v>0</v>
      </c>
      <c r="T39" s="170">
        <v>0</v>
      </c>
      <c r="U39" s="170">
        <v>0</v>
      </c>
      <c r="V39" s="171">
        <v>0</v>
      </c>
      <c r="W39" s="169">
        <v>0</v>
      </c>
      <c r="X39" s="170">
        <v>0</v>
      </c>
      <c r="Y39" s="170">
        <v>0</v>
      </c>
      <c r="Z39" s="170">
        <v>0</v>
      </c>
      <c r="AA39" s="170">
        <v>0</v>
      </c>
      <c r="AB39" s="206">
        <v>0.01</v>
      </c>
      <c r="AC39" s="206">
        <v>7.0000000000000007E-2</v>
      </c>
      <c r="AD39" s="206">
        <v>0.1</v>
      </c>
      <c r="AE39" s="206">
        <v>0.1</v>
      </c>
      <c r="AF39" s="207">
        <v>0.2</v>
      </c>
      <c r="AG39" s="205">
        <v>0.2</v>
      </c>
      <c r="AH39" s="206">
        <v>0.3</v>
      </c>
      <c r="AI39" s="206">
        <v>0.4</v>
      </c>
      <c r="AJ39" s="206">
        <v>0.4</v>
      </c>
      <c r="AK39" s="206">
        <v>0.5</v>
      </c>
      <c r="AL39" s="206">
        <v>0.5</v>
      </c>
      <c r="AM39" s="206">
        <v>0.5</v>
      </c>
      <c r="AN39" s="206">
        <v>0.6</v>
      </c>
      <c r="AO39" s="206">
        <v>0.6</v>
      </c>
      <c r="AP39" s="207">
        <v>0.7</v>
      </c>
      <c r="AQ39" s="205">
        <v>0.7</v>
      </c>
      <c r="AR39" s="206">
        <v>0.8</v>
      </c>
      <c r="AS39" s="206">
        <v>0.8</v>
      </c>
      <c r="AT39" s="206">
        <v>0.9</v>
      </c>
      <c r="AU39" s="206">
        <v>0.9</v>
      </c>
      <c r="AV39" s="206">
        <v>1</v>
      </c>
      <c r="AW39" s="206">
        <v>1</v>
      </c>
      <c r="AX39" s="206">
        <v>1</v>
      </c>
      <c r="AY39" s="206">
        <v>1.1000000000000001</v>
      </c>
      <c r="AZ39" s="207">
        <v>1.1000000000000001</v>
      </c>
      <c r="BA39" s="205">
        <v>1.2</v>
      </c>
      <c r="BB39" s="206">
        <v>1.2</v>
      </c>
      <c r="BC39" s="206">
        <v>1.2</v>
      </c>
      <c r="BD39" s="206">
        <v>1.3</v>
      </c>
      <c r="BE39" s="206">
        <v>1.3</v>
      </c>
      <c r="BF39" s="206">
        <v>1.4</v>
      </c>
      <c r="BG39" s="206">
        <v>1.4</v>
      </c>
      <c r="BH39" s="206">
        <v>1.4</v>
      </c>
      <c r="BI39" s="206">
        <v>1.5</v>
      </c>
      <c r="BJ39" s="172">
        <v>0</v>
      </c>
    </row>
    <row r="40" spans="1:62" x14ac:dyDescent="0.15">
      <c r="A40" s="173">
        <v>40</v>
      </c>
      <c r="B40" s="174">
        <v>0</v>
      </c>
      <c r="C40" s="175">
        <v>0</v>
      </c>
      <c r="D40" s="175">
        <v>0</v>
      </c>
      <c r="E40" s="175">
        <v>0</v>
      </c>
      <c r="F40" s="175">
        <v>0</v>
      </c>
      <c r="G40" s="175">
        <v>0</v>
      </c>
      <c r="H40" s="175">
        <v>0</v>
      </c>
      <c r="I40" s="175">
        <v>0</v>
      </c>
      <c r="J40" s="175">
        <v>0</v>
      </c>
      <c r="K40" s="175">
        <v>0</v>
      </c>
      <c r="L40" s="176">
        <v>0</v>
      </c>
      <c r="M40" s="174">
        <v>0</v>
      </c>
      <c r="N40" s="175">
        <v>0</v>
      </c>
      <c r="O40" s="175">
        <v>0</v>
      </c>
      <c r="P40" s="175">
        <v>0</v>
      </c>
      <c r="Q40" s="175">
        <v>0</v>
      </c>
      <c r="R40" s="175">
        <v>0</v>
      </c>
      <c r="S40" s="175">
        <v>0</v>
      </c>
      <c r="T40" s="175">
        <v>0</v>
      </c>
      <c r="U40" s="175">
        <v>0</v>
      </c>
      <c r="V40" s="176">
        <v>0</v>
      </c>
      <c r="W40" s="174">
        <v>0</v>
      </c>
      <c r="X40" s="175">
        <v>0</v>
      </c>
      <c r="Y40" s="175">
        <v>0</v>
      </c>
      <c r="Z40" s="175">
        <v>0</v>
      </c>
      <c r="AA40" s="175">
        <v>0</v>
      </c>
      <c r="AB40" s="209">
        <v>0.01</v>
      </c>
      <c r="AC40" s="209">
        <v>7.0000000000000007E-2</v>
      </c>
      <c r="AD40" s="209">
        <v>0.1</v>
      </c>
      <c r="AE40" s="209">
        <v>0.1</v>
      </c>
      <c r="AF40" s="210">
        <v>0.2</v>
      </c>
      <c r="AG40" s="208">
        <v>0.2</v>
      </c>
      <c r="AH40" s="209">
        <v>0.3</v>
      </c>
      <c r="AI40" s="209">
        <v>0.4</v>
      </c>
      <c r="AJ40" s="209">
        <v>0.4</v>
      </c>
      <c r="AK40" s="209">
        <v>0.5</v>
      </c>
      <c r="AL40" s="209">
        <v>0.5</v>
      </c>
      <c r="AM40" s="209">
        <v>0.5</v>
      </c>
      <c r="AN40" s="209">
        <v>0.6</v>
      </c>
      <c r="AO40" s="209">
        <v>0.6</v>
      </c>
      <c r="AP40" s="210">
        <v>0.7</v>
      </c>
      <c r="AQ40" s="208">
        <v>0.7</v>
      </c>
      <c r="AR40" s="209">
        <v>0.8</v>
      </c>
      <c r="AS40" s="209">
        <v>0.8</v>
      </c>
      <c r="AT40" s="209">
        <v>0.9</v>
      </c>
      <c r="AU40" s="209">
        <v>0.9</v>
      </c>
      <c r="AV40" s="209">
        <v>1</v>
      </c>
      <c r="AW40" s="209">
        <v>1</v>
      </c>
      <c r="AX40" s="209">
        <v>1</v>
      </c>
      <c r="AY40" s="209">
        <v>1.1000000000000001</v>
      </c>
      <c r="AZ40" s="210">
        <v>1.1000000000000001</v>
      </c>
      <c r="BA40" s="208">
        <v>1.2</v>
      </c>
      <c r="BB40" s="209">
        <v>1.2</v>
      </c>
      <c r="BC40" s="209">
        <v>1.2</v>
      </c>
      <c r="BD40" s="209">
        <v>1.3</v>
      </c>
      <c r="BE40" s="209">
        <v>1.3</v>
      </c>
      <c r="BF40" s="209">
        <v>1.4</v>
      </c>
      <c r="BG40" s="209">
        <v>1.4</v>
      </c>
      <c r="BH40" s="209">
        <v>1.4</v>
      </c>
      <c r="BI40" s="209">
        <v>1.5</v>
      </c>
      <c r="BJ40" s="177">
        <v>0</v>
      </c>
    </row>
    <row r="41" spans="1:62" x14ac:dyDescent="0.15">
      <c r="A41" s="178">
        <v>41</v>
      </c>
      <c r="B41" s="179">
        <v>0</v>
      </c>
      <c r="C41" s="180">
        <v>0</v>
      </c>
      <c r="D41" s="180">
        <v>0</v>
      </c>
      <c r="E41" s="180">
        <v>0</v>
      </c>
      <c r="F41" s="180">
        <v>0</v>
      </c>
      <c r="G41" s="180">
        <v>0</v>
      </c>
      <c r="H41" s="180">
        <v>0</v>
      </c>
      <c r="I41" s="180">
        <v>0</v>
      </c>
      <c r="J41" s="180">
        <v>0</v>
      </c>
      <c r="K41" s="180">
        <v>0</v>
      </c>
      <c r="L41" s="184">
        <v>0</v>
      </c>
      <c r="M41" s="179">
        <v>0</v>
      </c>
      <c r="N41" s="180">
        <v>0</v>
      </c>
      <c r="O41" s="180">
        <v>0</v>
      </c>
      <c r="P41" s="180">
        <v>0</v>
      </c>
      <c r="Q41" s="180">
        <v>0</v>
      </c>
      <c r="R41" s="180">
        <v>0</v>
      </c>
      <c r="S41" s="180">
        <v>0</v>
      </c>
      <c r="T41" s="180">
        <v>0</v>
      </c>
      <c r="U41" s="180">
        <v>0</v>
      </c>
      <c r="V41" s="184">
        <v>0</v>
      </c>
      <c r="W41" s="179">
        <v>0</v>
      </c>
      <c r="X41" s="180">
        <v>0</v>
      </c>
      <c r="Y41" s="180">
        <v>0</v>
      </c>
      <c r="Z41" s="180">
        <v>0</v>
      </c>
      <c r="AA41" s="180">
        <v>0</v>
      </c>
      <c r="AB41" s="181">
        <v>0.01</v>
      </c>
      <c r="AC41" s="181">
        <v>7.0000000000000007E-2</v>
      </c>
      <c r="AD41" s="181">
        <v>0.1</v>
      </c>
      <c r="AE41" s="181">
        <v>0.1</v>
      </c>
      <c r="AF41" s="182">
        <v>0.2</v>
      </c>
      <c r="AG41" s="183">
        <v>0.2</v>
      </c>
      <c r="AH41" s="181">
        <v>0.3</v>
      </c>
      <c r="AI41" s="181">
        <v>0.4</v>
      </c>
      <c r="AJ41" s="181">
        <v>0.4</v>
      </c>
      <c r="AK41" s="181">
        <v>0.5</v>
      </c>
      <c r="AL41" s="181">
        <v>0.5</v>
      </c>
      <c r="AM41" s="181">
        <v>0.5</v>
      </c>
      <c r="AN41" s="181">
        <v>0.6</v>
      </c>
      <c r="AO41" s="181">
        <v>0.6</v>
      </c>
      <c r="AP41" s="182">
        <v>0.7</v>
      </c>
      <c r="AQ41" s="183">
        <v>0.7</v>
      </c>
      <c r="AR41" s="181">
        <v>0.8</v>
      </c>
      <c r="AS41" s="181">
        <v>0.8</v>
      </c>
      <c r="AT41" s="181">
        <v>0.9</v>
      </c>
      <c r="AU41" s="181">
        <v>0.9</v>
      </c>
      <c r="AV41" s="181">
        <v>1</v>
      </c>
      <c r="AW41" s="181">
        <v>1</v>
      </c>
      <c r="AX41" s="181">
        <v>1</v>
      </c>
      <c r="AY41" s="181">
        <v>1.1000000000000001</v>
      </c>
      <c r="AZ41" s="182">
        <v>1.1000000000000001</v>
      </c>
      <c r="BA41" s="183">
        <v>1.2</v>
      </c>
      <c r="BB41" s="181">
        <v>1.2</v>
      </c>
      <c r="BC41" s="181">
        <v>1.2</v>
      </c>
      <c r="BD41" s="181">
        <v>1.3</v>
      </c>
      <c r="BE41" s="181">
        <v>1.3</v>
      </c>
      <c r="BF41" s="181">
        <v>1.4</v>
      </c>
      <c r="BG41" s="181">
        <v>1.4</v>
      </c>
      <c r="BH41" s="181">
        <v>1.4</v>
      </c>
      <c r="BI41" s="181">
        <v>1.5</v>
      </c>
      <c r="BJ41" s="185">
        <v>0</v>
      </c>
    </row>
    <row r="42" spans="1:62" x14ac:dyDescent="0.15">
      <c r="A42" s="178">
        <v>42</v>
      </c>
      <c r="B42" s="179">
        <v>0</v>
      </c>
      <c r="C42" s="180">
        <v>0</v>
      </c>
      <c r="D42" s="180">
        <v>0</v>
      </c>
      <c r="E42" s="180">
        <v>0</v>
      </c>
      <c r="F42" s="180">
        <v>0</v>
      </c>
      <c r="G42" s="180">
        <v>0</v>
      </c>
      <c r="H42" s="180">
        <v>0</v>
      </c>
      <c r="I42" s="180">
        <v>0</v>
      </c>
      <c r="J42" s="180">
        <v>0</v>
      </c>
      <c r="K42" s="180">
        <v>0</v>
      </c>
      <c r="L42" s="184">
        <v>0</v>
      </c>
      <c r="M42" s="179">
        <v>0</v>
      </c>
      <c r="N42" s="180">
        <v>0</v>
      </c>
      <c r="O42" s="180">
        <v>0</v>
      </c>
      <c r="P42" s="180">
        <v>0</v>
      </c>
      <c r="Q42" s="180">
        <v>0</v>
      </c>
      <c r="R42" s="180">
        <v>0</v>
      </c>
      <c r="S42" s="180">
        <v>0</v>
      </c>
      <c r="T42" s="180">
        <v>0</v>
      </c>
      <c r="U42" s="180">
        <v>0</v>
      </c>
      <c r="V42" s="184">
        <v>0</v>
      </c>
      <c r="W42" s="179">
        <v>0</v>
      </c>
      <c r="X42" s="180">
        <v>0</v>
      </c>
      <c r="Y42" s="180">
        <v>0</v>
      </c>
      <c r="Z42" s="180">
        <v>0</v>
      </c>
      <c r="AA42" s="180">
        <v>0</v>
      </c>
      <c r="AB42" s="181">
        <v>0.01</v>
      </c>
      <c r="AC42" s="181">
        <v>7.0000000000000007E-2</v>
      </c>
      <c r="AD42" s="181">
        <v>0.1</v>
      </c>
      <c r="AE42" s="181">
        <v>0.1</v>
      </c>
      <c r="AF42" s="182">
        <v>0.2</v>
      </c>
      <c r="AG42" s="183">
        <v>0.2</v>
      </c>
      <c r="AH42" s="181">
        <v>0.3</v>
      </c>
      <c r="AI42" s="181">
        <v>0.4</v>
      </c>
      <c r="AJ42" s="181">
        <v>0.4</v>
      </c>
      <c r="AK42" s="181">
        <v>0.5</v>
      </c>
      <c r="AL42" s="181">
        <v>0.5</v>
      </c>
      <c r="AM42" s="181">
        <v>0.5</v>
      </c>
      <c r="AN42" s="181">
        <v>0.6</v>
      </c>
      <c r="AO42" s="181">
        <v>0.6</v>
      </c>
      <c r="AP42" s="182">
        <v>0.7</v>
      </c>
      <c r="AQ42" s="183">
        <v>0.7</v>
      </c>
      <c r="AR42" s="181">
        <v>0.8</v>
      </c>
      <c r="AS42" s="181">
        <v>0.8</v>
      </c>
      <c r="AT42" s="181">
        <v>0.9</v>
      </c>
      <c r="AU42" s="181">
        <v>0.9</v>
      </c>
      <c r="AV42" s="181">
        <v>1</v>
      </c>
      <c r="AW42" s="181">
        <v>1</v>
      </c>
      <c r="AX42" s="181">
        <v>1</v>
      </c>
      <c r="AY42" s="181">
        <v>1.1000000000000001</v>
      </c>
      <c r="AZ42" s="182">
        <v>1.1000000000000001</v>
      </c>
      <c r="BA42" s="183">
        <v>1.2</v>
      </c>
      <c r="BB42" s="181">
        <v>1.2</v>
      </c>
      <c r="BC42" s="181">
        <v>1.2</v>
      </c>
      <c r="BD42" s="181">
        <v>1.3</v>
      </c>
      <c r="BE42" s="181">
        <v>1.3</v>
      </c>
      <c r="BF42" s="181">
        <v>1.4</v>
      </c>
      <c r="BG42" s="181">
        <v>1.4</v>
      </c>
      <c r="BH42" s="181">
        <v>1.4</v>
      </c>
      <c r="BI42" s="181">
        <v>1.5</v>
      </c>
      <c r="BJ42" s="185">
        <v>0</v>
      </c>
    </row>
    <row r="43" spans="1:62" x14ac:dyDescent="0.15">
      <c r="A43" s="178">
        <v>43</v>
      </c>
      <c r="B43" s="179">
        <v>0</v>
      </c>
      <c r="C43" s="180">
        <v>0</v>
      </c>
      <c r="D43" s="180">
        <v>0</v>
      </c>
      <c r="E43" s="180">
        <v>0</v>
      </c>
      <c r="F43" s="180">
        <v>0</v>
      </c>
      <c r="G43" s="180">
        <v>0</v>
      </c>
      <c r="H43" s="180">
        <v>0</v>
      </c>
      <c r="I43" s="180">
        <v>0</v>
      </c>
      <c r="J43" s="180">
        <v>0</v>
      </c>
      <c r="K43" s="180">
        <v>0</v>
      </c>
      <c r="L43" s="184">
        <v>0</v>
      </c>
      <c r="M43" s="179">
        <v>0</v>
      </c>
      <c r="N43" s="180">
        <v>0</v>
      </c>
      <c r="O43" s="180">
        <v>0</v>
      </c>
      <c r="P43" s="180">
        <v>0</v>
      </c>
      <c r="Q43" s="180">
        <v>0</v>
      </c>
      <c r="R43" s="180">
        <v>0</v>
      </c>
      <c r="S43" s="180">
        <v>0</v>
      </c>
      <c r="T43" s="180">
        <v>0</v>
      </c>
      <c r="U43" s="180">
        <v>0</v>
      </c>
      <c r="V43" s="184">
        <v>0</v>
      </c>
      <c r="W43" s="179">
        <v>0</v>
      </c>
      <c r="X43" s="180">
        <v>0</v>
      </c>
      <c r="Y43" s="180">
        <v>0</v>
      </c>
      <c r="Z43" s="180">
        <v>0</v>
      </c>
      <c r="AA43" s="180">
        <v>0</v>
      </c>
      <c r="AB43" s="181">
        <v>0.01</v>
      </c>
      <c r="AC43" s="181">
        <v>7.0000000000000007E-2</v>
      </c>
      <c r="AD43" s="181">
        <v>0.1</v>
      </c>
      <c r="AE43" s="181">
        <v>0.1</v>
      </c>
      <c r="AF43" s="182">
        <v>0.2</v>
      </c>
      <c r="AG43" s="183">
        <v>0.2</v>
      </c>
      <c r="AH43" s="181">
        <v>0.3</v>
      </c>
      <c r="AI43" s="181">
        <v>0.4</v>
      </c>
      <c r="AJ43" s="181">
        <v>0.4</v>
      </c>
      <c r="AK43" s="181">
        <v>0.5</v>
      </c>
      <c r="AL43" s="181">
        <v>0.5</v>
      </c>
      <c r="AM43" s="181">
        <v>0.5</v>
      </c>
      <c r="AN43" s="181">
        <v>0.6</v>
      </c>
      <c r="AO43" s="181">
        <v>0.6</v>
      </c>
      <c r="AP43" s="182">
        <v>0.7</v>
      </c>
      <c r="AQ43" s="183">
        <v>0.7</v>
      </c>
      <c r="AR43" s="181">
        <v>0.8</v>
      </c>
      <c r="AS43" s="181">
        <v>0.8</v>
      </c>
      <c r="AT43" s="181">
        <v>0.9</v>
      </c>
      <c r="AU43" s="181">
        <v>0.9</v>
      </c>
      <c r="AV43" s="181">
        <v>1</v>
      </c>
      <c r="AW43" s="181">
        <v>1</v>
      </c>
      <c r="AX43" s="181">
        <v>1</v>
      </c>
      <c r="AY43" s="181">
        <v>1.1000000000000001</v>
      </c>
      <c r="AZ43" s="182">
        <v>1.1000000000000001</v>
      </c>
      <c r="BA43" s="183">
        <v>1.2</v>
      </c>
      <c r="BB43" s="181">
        <v>1.2</v>
      </c>
      <c r="BC43" s="181">
        <v>1.2</v>
      </c>
      <c r="BD43" s="181">
        <v>1.3</v>
      </c>
      <c r="BE43" s="181">
        <v>1.3</v>
      </c>
      <c r="BF43" s="181">
        <v>1.4</v>
      </c>
      <c r="BG43" s="181">
        <v>1.4</v>
      </c>
      <c r="BH43" s="181">
        <v>1.4</v>
      </c>
      <c r="BI43" s="181">
        <v>1.5</v>
      </c>
      <c r="BJ43" s="185">
        <v>0</v>
      </c>
    </row>
    <row r="44" spans="1:62" x14ac:dyDescent="0.15">
      <c r="A44" s="186">
        <v>44</v>
      </c>
      <c r="B44" s="190">
        <v>0</v>
      </c>
      <c r="C44" s="191">
        <v>0</v>
      </c>
      <c r="D44" s="191">
        <v>0</v>
      </c>
      <c r="E44" s="191">
        <v>0</v>
      </c>
      <c r="F44" s="191">
        <v>0</v>
      </c>
      <c r="G44" s="191">
        <v>0</v>
      </c>
      <c r="H44" s="191">
        <v>0</v>
      </c>
      <c r="I44" s="191">
        <v>0</v>
      </c>
      <c r="J44" s="191">
        <v>0</v>
      </c>
      <c r="K44" s="191">
        <v>0</v>
      </c>
      <c r="L44" s="192">
        <v>0</v>
      </c>
      <c r="M44" s="190">
        <v>0</v>
      </c>
      <c r="N44" s="191">
        <v>0</v>
      </c>
      <c r="O44" s="191">
        <v>0</v>
      </c>
      <c r="P44" s="191">
        <v>0</v>
      </c>
      <c r="Q44" s="191">
        <v>0</v>
      </c>
      <c r="R44" s="191">
        <v>0</v>
      </c>
      <c r="S44" s="191">
        <v>0</v>
      </c>
      <c r="T44" s="191">
        <v>0</v>
      </c>
      <c r="U44" s="191">
        <v>0</v>
      </c>
      <c r="V44" s="192">
        <v>0</v>
      </c>
      <c r="W44" s="190">
        <v>0</v>
      </c>
      <c r="X44" s="191">
        <v>0</v>
      </c>
      <c r="Y44" s="191">
        <v>0</v>
      </c>
      <c r="Z44" s="191">
        <v>0</v>
      </c>
      <c r="AA44" s="191">
        <v>0</v>
      </c>
      <c r="AB44" s="188">
        <v>0.01</v>
      </c>
      <c r="AC44" s="188">
        <v>7.0000000000000007E-2</v>
      </c>
      <c r="AD44" s="188">
        <v>0.1</v>
      </c>
      <c r="AE44" s="188">
        <v>0.1</v>
      </c>
      <c r="AF44" s="189">
        <v>0.2</v>
      </c>
      <c r="AG44" s="187">
        <v>0.2</v>
      </c>
      <c r="AH44" s="188">
        <v>0.3</v>
      </c>
      <c r="AI44" s="188">
        <v>0.4</v>
      </c>
      <c r="AJ44" s="188">
        <v>0.4</v>
      </c>
      <c r="AK44" s="188">
        <v>0.5</v>
      </c>
      <c r="AL44" s="188">
        <v>0.5</v>
      </c>
      <c r="AM44" s="188">
        <v>0.5</v>
      </c>
      <c r="AN44" s="188">
        <v>0.6</v>
      </c>
      <c r="AO44" s="188">
        <v>0.6</v>
      </c>
      <c r="AP44" s="189">
        <v>0.7</v>
      </c>
      <c r="AQ44" s="187">
        <v>0.7</v>
      </c>
      <c r="AR44" s="188">
        <v>0.8</v>
      </c>
      <c r="AS44" s="188">
        <v>0.8</v>
      </c>
      <c r="AT44" s="188">
        <v>0.9</v>
      </c>
      <c r="AU44" s="188">
        <v>0.9</v>
      </c>
      <c r="AV44" s="188">
        <v>1</v>
      </c>
      <c r="AW44" s="188">
        <v>1</v>
      </c>
      <c r="AX44" s="188">
        <v>1</v>
      </c>
      <c r="AY44" s="188">
        <v>1.1000000000000001</v>
      </c>
      <c r="AZ44" s="189">
        <v>1.1000000000000001</v>
      </c>
      <c r="BA44" s="187">
        <v>1.2</v>
      </c>
      <c r="BB44" s="188">
        <v>1.2</v>
      </c>
      <c r="BC44" s="188">
        <v>1.2</v>
      </c>
      <c r="BD44" s="188">
        <v>1.3</v>
      </c>
      <c r="BE44" s="188">
        <v>1.3</v>
      </c>
      <c r="BF44" s="188">
        <v>1.4</v>
      </c>
      <c r="BG44" s="188">
        <v>1.4</v>
      </c>
      <c r="BH44" s="188">
        <v>1.4</v>
      </c>
      <c r="BI44" s="188">
        <v>1.5</v>
      </c>
      <c r="BJ44" s="193">
        <v>0</v>
      </c>
    </row>
    <row r="45" spans="1:62" x14ac:dyDescent="0.15">
      <c r="A45" s="194">
        <v>45</v>
      </c>
      <c r="B45" s="200">
        <v>0</v>
      </c>
      <c r="C45" s="198">
        <v>0</v>
      </c>
      <c r="D45" s="198">
        <v>0</v>
      </c>
      <c r="E45" s="198">
        <v>0</v>
      </c>
      <c r="F45" s="198">
        <v>0</v>
      </c>
      <c r="G45" s="198">
        <v>0</v>
      </c>
      <c r="H45" s="198">
        <v>0</v>
      </c>
      <c r="I45" s="198">
        <v>0</v>
      </c>
      <c r="J45" s="198">
        <v>0</v>
      </c>
      <c r="K45" s="198">
        <v>0</v>
      </c>
      <c r="L45" s="199">
        <v>0</v>
      </c>
      <c r="M45" s="200">
        <v>0</v>
      </c>
      <c r="N45" s="198">
        <v>0</v>
      </c>
      <c r="O45" s="198">
        <v>0</v>
      </c>
      <c r="P45" s="198">
        <v>0</v>
      </c>
      <c r="Q45" s="198">
        <v>0</v>
      </c>
      <c r="R45" s="198">
        <v>0</v>
      </c>
      <c r="S45" s="198">
        <v>0</v>
      </c>
      <c r="T45" s="198">
        <v>0</v>
      </c>
      <c r="U45" s="198">
        <v>0</v>
      </c>
      <c r="V45" s="199">
        <v>0</v>
      </c>
      <c r="W45" s="200">
        <v>0</v>
      </c>
      <c r="X45" s="198">
        <v>0</v>
      </c>
      <c r="Y45" s="198">
        <v>0</v>
      </c>
      <c r="Z45" s="198">
        <v>0</v>
      </c>
      <c r="AA45" s="198">
        <v>0</v>
      </c>
      <c r="AB45" s="196">
        <v>0.01</v>
      </c>
      <c r="AC45" s="196">
        <v>7.0000000000000007E-2</v>
      </c>
      <c r="AD45" s="196">
        <v>0.1</v>
      </c>
      <c r="AE45" s="196">
        <v>0.1</v>
      </c>
      <c r="AF45" s="197">
        <v>0.2</v>
      </c>
      <c r="AG45" s="195">
        <v>0.2</v>
      </c>
      <c r="AH45" s="196">
        <v>0.3</v>
      </c>
      <c r="AI45" s="196">
        <v>0.4</v>
      </c>
      <c r="AJ45" s="196">
        <v>0.4</v>
      </c>
      <c r="AK45" s="196">
        <v>0.5</v>
      </c>
      <c r="AL45" s="196">
        <v>0.5</v>
      </c>
      <c r="AM45" s="196">
        <v>0.5</v>
      </c>
      <c r="AN45" s="196">
        <v>0.6</v>
      </c>
      <c r="AO45" s="196">
        <v>0.6</v>
      </c>
      <c r="AP45" s="197">
        <v>0.7</v>
      </c>
      <c r="AQ45" s="195">
        <v>0.7</v>
      </c>
      <c r="AR45" s="196">
        <v>0.8</v>
      </c>
      <c r="AS45" s="196">
        <v>0.8</v>
      </c>
      <c r="AT45" s="196">
        <v>0.9</v>
      </c>
      <c r="AU45" s="196">
        <v>0.9</v>
      </c>
      <c r="AV45" s="196">
        <v>1</v>
      </c>
      <c r="AW45" s="196">
        <v>1</v>
      </c>
      <c r="AX45" s="196">
        <v>1</v>
      </c>
      <c r="AY45" s="196">
        <v>1.1000000000000001</v>
      </c>
      <c r="AZ45" s="197">
        <v>1.1000000000000001</v>
      </c>
      <c r="BA45" s="195">
        <v>1.2</v>
      </c>
      <c r="BB45" s="196">
        <v>1.2</v>
      </c>
      <c r="BC45" s="196">
        <v>1.2</v>
      </c>
      <c r="BD45" s="196">
        <v>1.3</v>
      </c>
      <c r="BE45" s="196">
        <v>1.3</v>
      </c>
      <c r="BF45" s="196">
        <v>1.4</v>
      </c>
      <c r="BG45" s="196">
        <v>1.4</v>
      </c>
      <c r="BH45" s="196">
        <v>1.4</v>
      </c>
      <c r="BI45" s="196">
        <v>1.5</v>
      </c>
      <c r="BJ45" s="201">
        <v>0</v>
      </c>
    </row>
    <row r="46" spans="1:62" x14ac:dyDescent="0.15">
      <c r="A46" s="163">
        <v>46</v>
      </c>
      <c r="B46" s="164">
        <v>0</v>
      </c>
      <c r="C46" s="165">
        <v>0</v>
      </c>
      <c r="D46" s="165">
        <v>0</v>
      </c>
      <c r="E46" s="165">
        <v>0</v>
      </c>
      <c r="F46" s="165">
        <v>0</v>
      </c>
      <c r="G46" s="165">
        <v>0</v>
      </c>
      <c r="H46" s="165">
        <v>0</v>
      </c>
      <c r="I46" s="165">
        <v>0</v>
      </c>
      <c r="J46" s="165">
        <v>0</v>
      </c>
      <c r="K46" s="165">
        <v>0</v>
      </c>
      <c r="L46" s="166">
        <v>0</v>
      </c>
      <c r="M46" s="164">
        <v>0</v>
      </c>
      <c r="N46" s="165">
        <v>0</v>
      </c>
      <c r="O46" s="165">
        <v>0</v>
      </c>
      <c r="P46" s="165">
        <v>0</v>
      </c>
      <c r="Q46" s="165">
        <v>0</v>
      </c>
      <c r="R46" s="165">
        <v>0</v>
      </c>
      <c r="S46" s="165">
        <v>0</v>
      </c>
      <c r="T46" s="165">
        <v>0</v>
      </c>
      <c r="U46" s="165">
        <v>0</v>
      </c>
      <c r="V46" s="166">
        <v>0</v>
      </c>
      <c r="W46" s="164">
        <v>0</v>
      </c>
      <c r="X46" s="165">
        <v>0</v>
      </c>
      <c r="Y46" s="165">
        <v>0</v>
      </c>
      <c r="Z46" s="165">
        <v>0</v>
      </c>
      <c r="AA46" s="165">
        <v>0</v>
      </c>
      <c r="AB46" s="203">
        <v>0.01</v>
      </c>
      <c r="AC46" s="203">
        <v>7.0000000000000007E-2</v>
      </c>
      <c r="AD46" s="203">
        <v>0.1</v>
      </c>
      <c r="AE46" s="203">
        <v>0.1</v>
      </c>
      <c r="AF46" s="204">
        <v>0.2</v>
      </c>
      <c r="AG46" s="202">
        <v>0.2</v>
      </c>
      <c r="AH46" s="203">
        <v>0.3</v>
      </c>
      <c r="AI46" s="203">
        <v>0.4</v>
      </c>
      <c r="AJ46" s="203">
        <v>0.4</v>
      </c>
      <c r="AK46" s="203">
        <v>0.5</v>
      </c>
      <c r="AL46" s="203">
        <v>0.5</v>
      </c>
      <c r="AM46" s="203">
        <v>0.5</v>
      </c>
      <c r="AN46" s="203">
        <v>0.6</v>
      </c>
      <c r="AO46" s="203">
        <v>0.6</v>
      </c>
      <c r="AP46" s="204">
        <v>0.7</v>
      </c>
      <c r="AQ46" s="202">
        <v>0.7</v>
      </c>
      <c r="AR46" s="203">
        <v>0.8</v>
      </c>
      <c r="AS46" s="203">
        <v>0.8</v>
      </c>
      <c r="AT46" s="203">
        <v>0.9</v>
      </c>
      <c r="AU46" s="203">
        <v>0.9</v>
      </c>
      <c r="AV46" s="203">
        <v>1</v>
      </c>
      <c r="AW46" s="203">
        <v>1</v>
      </c>
      <c r="AX46" s="203">
        <v>1</v>
      </c>
      <c r="AY46" s="203">
        <v>1.1000000000000001</v>
      </c>
      <c r="AZ46" s="204">
        <v>1.1000000000000001</v>
      </c>
      <c r="BA46" s="202">
        <v>1.2</v>
      </c>
      <c r="BB46" s="203">
        <v>1.2</v>
      </c>
      <c r="BC46" s="203">
        <v>1.2</v>
      </c>
      <c r="BD46" s="203">
        <v>1.3</v>
      </c>
      <c r="BE46" s="203">
        <v>1.3</v>
      </c>
      <c r="BF46" s="203">
        <v>1.4</v>
      </c>
      <c r="BG46" s="203">
        <v>1.4</v>
      </c>
      <c r="BH46" s="203">
        <v>1.4</v>
      </c>
      <c r="BI46" s="203">
        <v>1.5</v>
      </c>
      <c r="BJ46" s="167">
        <v>0</v>
      </c>
    </row>
    <row r="47" spans="1:62" x14ac:dyDescent="0.15">
      <c r="A47" s="163">
        <v>47</v>
      </c>
      <c r="B47" s="164">
        <v>0</v>
      </c>
      <c r="C47" s="165">
        <v>0</v>
      </c>
      <c r="D47" s="165">
        <v>0</v>
      </c>
      <c r="E47" s="165">
        <v>0</v>
      </c>
      <c r="F47" s="165">
        <v>0</v>
      </c>
      <c r="G47" s="165">
        <v>0</v>
      </c>
      <c r="H47" s="165">
        <v>0</v>
      </c>
      <c r="I47" s="165">
        <v>0</v>
      </c>
      <c r="J47" s="165">
        <v>0</v>
      </c>
      <c r="K47" s="165">
        <v>0</v>
      </c>
      <c r="L47" s="166">
        <v>0</v>
      </c>
      <c r="M47" s="164">
        <v>0</v>
      </c>
      <c r="N47" s="165">
        <v>0</v>
      </c>
      <c r="O47" s="165">
        <v>0</v>
      </c>
      <c r="P47" s="165">
        <v>0</v>
      </c>
      <c r="Q47" s="165">
        <v>0</v>
      </c>
      <c r="R47" s="165">
        <v>0</v>
      </c>
      <c r="S47" s="165">
        <v>0</v>
      </c>
      <c r="T47" s="165">
        <v>0</v>
      </c>
      <c r="U47" s="165">
        <v>0</v>
      </c>
      <c r="V47" s="166">
        <v>0</v>
      </c>
      <c r="W47" s="164">
        <v>0</v>
      </c>
      <c r="X47" s="165">
        <v>0</v>
      </c>
      <c r="Y47" s="165">
        <v>0</v>
      </c>
      <c r="Z47" s="165">
        <v>0</v>
      </c>
      <c r="AA47" s="165">
        <v>0</v>
      </c>
      <c r="AB47" s="203">
        <v>0.01</v>
      </c>
      <c r="AC47" s="203">
        <v>7.0000000000000007E-2</v>
      </c>
      <c r="AD47" s="203">
        <v>0.1</v>
      </c>
      <c r="AE47" s="203">
        <v>0.1</v>
      </c>
      <c r="AF47" s="204">
        <v>0.2</v>
      </c>
      <c r="AG47" s="202">
        <v>0.2</v>
      </c>
      <c r="AH47" s="203">
        <v>0.3</v>
      </c>
      <c r="AI47" s="203">
        <v>0.4</v>
      </c>
      <c r="AJ47" s="203">
        <v>0.4</v>
      </c>
      <c r="AK47" s="203">
        <v>0.5</v>
      </c>
      <c r="AL47" s="203">
        <v>0.5</v>
      </c>
      <c r="AM47" s="203">
        <v>0.5</v>
      </c>
      <c r="AN47" s="203">
        <v>0.6</v>
      </c>
      <c r="AO47" s="203">
        <v>0.6</v>
      </c>
      <c r="AP47" s="204">
        <v>0.7</v>
      </c>
      <c r="AQ47" s="202">
        <v>0.7</v>
      </c>
      <c r="AR47" s="203">
        <v>0.8</v>
      </c>
      <c r="AS47" s="203">
        <v>0.8</v>
      </c>
      <c r="AT47" s="203">
        <v>0.9</v>
      </c>
      <c r="AU47" s="203">
        <v>0.9</v>
      </c>
      <c r="AV47" s="203">
        <v>1</v>
      </c>
      <c r="AW47" s="203">
        <v>1</v>
      </c>
      <c r="AX47" s="203">
        <v>1</v>
      </c>
      <c r="AY47" s="203">
        <v>1.1000000000000001</v>
      </c>
      <c r="AZ47" s="204">
        <v>1.1000000000000001</v>
      </c>
      <c r="BA47" s="202">
        <v>1.2</v>
      </c>
      <c r="BB47" s="203">
        <v>1.2</v>
      </c>
      <c r="BC47" s="203">
        <v>1.2</v>
      </c>
      <c r="BD47" s="203">
        <v>1.3</v>
      </c>
      <c r="BE47" s="203">
        <v>1.3</v>
      </c>
      <c r="BF47" s="203">
        <v>1.4</v>
      </c>
      <c r="BG47" s="203">
        <v>1.4</v>
      </c>
      <c r="BH47" s="203">
        <v>1.4</v>
      </c>
      <c r="BI47" s="203">
        <v>1.5</v>
      </c>
      <c r="BJ47" s="167">
        <v>0</v>
      </c>
    </row>
    <row r="48" spans="1:62" x14ac:dyDescent="0.15">
      <c r="A48" s="163">
        <v>48</v>
      </c>
      <c r="B48" s="164">
        <v>0</v>
      </c>
      <c r="C48" s="165">
        <v>0</v>
      </c>
      <c r="D48" s="165">
        <v>0</v>
      </c>
      <c r="E48" s="165">
        <v>0</v>
      </c>
      <c r="F48" s="165">
        <v>0</v>
      </c>
      <c r="G48" s="165">
        <v>0</v>
      </c>
      <c r="H48" s="165">
        <v>0</v>
      </c>
      <c r="I48" s="165">
        <v>0</v>
      </c>
      <c r="J48" s="165">
        <v>0</v>
      </c>
      <c r="K48" s="165">
        <v>0</v>
      </c>
      <c r="L48" s="166">
        <v>0</v>
      </c>
      <c r="M48" s="164">
        <v>0</v>
      </c>
      <c r="N48" s="165">
        <v>0</v>
      </c>
      <c r="O48" s="165">
        <v>0</v>
      </c>
      <c r="P48" s="165">
        <v>0</v>
      </c>
      <c r="Q48" s="165">
        <v>0</v>
      </c>
      <c r="R48" s="165">
        <v>0</v>
      </c>
      <c r="S48" s="165">
        <v>0</v>
      </c>
      <c r="T48" s="165">
        <v>0</v>
      </c>
      <c r="U48" s="165">
        <v>0</v>
      </c>
      <c r="V48" s="166">
        <v>0</v>
      </c>
      <c r="W48" s="164">
        <v>0</v>
      </c>
      <c r="X48" s="165">
        <v>0</v>
      </c>
      <c r="Y48" s="165">
        <v>0</v>
      </c>
      <c r="Z48" s="165">
        <v>0</v>
      </c>
      <c r="AA48" s="165">
        <v>0</v>
      </c>
      <c r="AB48" s="203">
        <v>0.01</v>
      </c>
      <c r="AC48" s="203">
        <v>7.0000000000000007E-2</v>
      </c>
      <c r="AD48" s="203">
        <v>0.1</v>
      </c>
      <c r="AE48" s="203">
        <v>0.1</v>
      </c>
      <c r="AF48" s="204">
        <v>0.2</v>
      </c>
      <c r="AG48" s="202">
        <v>0.2</v>
      </c>
      <c r="AH48" s="203">
        <v>0.3</v>
      </c>
      <c r="AI48" s="203">
        <v>0.4</v>
      </c>
      <c r="AJ48" s="203">
        <v>0.4</v>
      </c>
      <c r="AK48" s="203">
        <v>0.5</v>
      </c>
      <c r="AL48" s="203">
        <v>0.5</v>
      </c>
      <c r="AM48" s="203">
        <v>0.5</v>
      </c>
      <c r="AN48" s="203">
        <v>0.6</v>
      </c>
      <c r="AO48" s="203">
        <v>0.6</v>
      </c>
      <c r="AP48" s="204">
        <v>0.7</v>
      </c>
      <c r="AQ48" s="202">
        <v>0.7</v>
      </c>
      <c r="AR48" s="203">
        <v>0.8</v>
      </c>
      <c r="AS48" s="203">
        <v>0.8</v>
      </c>
      <c r="AT48" s="203">
        <v>0.9</v>
      </c>
      <c r="AU48" s="203">
        <v>0.9</v>
      </c>
      <c r="AV48" s="203">
        <v>1</v>
      </c>
      <c r="AW48" s="203">
        <v>1</v>
      </c>
      <c r="AX48" s="203">
        <v>1</v>
      </c>
      <c r="AY48" s="203">
        <v>1.1000000000000001</v>
      </c>
      <c r="AZ48" s="204">
        <v>1.1000000000000001</v>
      </c>
      <c r="BA48" s="202">
        <v>1.2</v>
      </c>
      <c r="BB48" s="203">
        <v>1.2</v>
      </c>
      <c r="BC48" s="203">
        <v>1.2</v>
      </c>
      <c r="BD48" s="203">
        <v>1.3</v>
      </c>
      <c r="BE48" s="203">
        <v>1.3</v>
      </c>
      <c r="BF48" s="203">
        <v>1.4</v>
      </c>
      <c r="BG48" s="203">
        <v>1.4</v>
      </c>
      <c r="BH48" s="203">
        <v>1.4</v>
      </c>
      <c r="BI48" s="203">
        <v>1.5</v>
      </c>
      <c r="BJ48" s="167">
        <v>0</v>
      </c>
    </row>
    <row r="49" spans="1:62" x14ac:dyDescent="0.15">
      <c r="A49" s="168">
        <v>49</v>
      </c>
      <c r="B49" s="169">
        <v>0</v>
      </c>
      <c r="C49" s="170">
        <v>0</v>
      </c>
      <c r="D49" s="170">
        <v>0</v>
      </c>
      <c r="E49" s="170">
        <v>0</v>
      </c>
      <c r="F49" s="170">
        <v>0</v>
      </c>
      <c r="G49" s="170">
        <v>0</v>
      </c>
      <c r="H49" s="170">
        <v>0</v>
      </c>
      <c r="I49" s="170">
        <v>0</v>
      </c>
      <c r="J49" s="170">
        <v>0</v>
      </c>
      <c r="K49" s="170">
        <v>0</v>
      </c>
      <c r="L49" s="171">
        <v>0</v>
      </c>
      <c r="M49" s="169">
        <v>0</v>
      </c>
      <c r="N49" s="170">
        <v>0</v>
      </c>
      <c r="O49" s="170">
        <v>0</v>
      </c>
      <c r="P49" s="170">
        <v>0</v>
      </c>
      <c r="Q49" s="170">
        <v>0</v>
      </c>
      <c r="R49" s="170">
        <v>0</v>
      </c>
      <c r="S49" s="170">
        <v>0</v>
      </c>
      <c r="T49" s="170">
        <v>0</v>
      </c>
      <c r="U49" s="170">
        <v>0</v>
      </c>
      <c r="V49" s="171">
        <v>0</v>
      </c>
      <c r="W49" s="169">
        <v>0</v>
      </c>
      <c r="X49" s="170">
        <v>0</v>
      </c>
      <c r="Y49" s="170">
        <v>0</v>
      </c>
      <c r="Z49" s="170">
        <v>0</v>
      </c>
      <c r="AA49" s="170">
        <v>0</v>
      </c>
      <c r="AB49" s="206">
        <v>0.01</v>
      </c>
      <c r="AC49" s="206">
        <v>7.0000000000000007E-2</v>
      </c>
      <c r="AD49" s="206">
        <v>0.1</v>
      </c>
      <c r="AE49" s="206">
        <v>0.1</v>
      </c>
      <c r="AF49" s="207">
        <v>0.2</v>
      </c>
      <c r="AG49" s="205">
        <v>0.2</v>
      </c>
      <c r="AH49" s="206">
        <v>0.3</v>
      </c>
      <c r="AI49" s="206">
        <v>0.4</v>
      </c>
      <c r="AJ49" s="206">
        <v>0.4</v>
      </c>
      <c r="AK49" s="206">
        <v>0.5</v>
      </c>
      <c r="AL49" s="206">
        <v>0.5</v>
      </c>
      <c r="AM49" s="206">
        <v>0.5</v>
      </c>
      <c r="AN49" s="206">
        <v>0.6</v>
      </c>
      <c r="AO49" s="206">
        <v>0.6</v>
      </c>
      <c r="AP49" s="207">
        <v>0.7</v>
      </c>
      <c r="AQ49" s="205">
        <v>0.7</v>
      </c>
      <c r="AR49" s="206">
        <v>0.8</v>
      </c>
      <c r="AS49" s="206">
        <v>0.8</v>
      </c>
      <c r="AT49" s="206">
        <v>0.9</v>
      </c>
      <c r="AU49" s="206">
        <v>0.9</v>
      </c>
      <c r="AV49" s="206">
        <v>1</v>
      </c>
      <c r="AW49" s="206">
        <v>1</v>
      </c>
      <c r="AX49" s="206">
        <v>1</v>
      </c>
      <c r="AY49" s="206">
        <v>1.1000000000000001</v>
      </c>
      <c r="AZ49" s="207">
        <v>1.1000000000000001</v>
      </c>
      <c r="BA49" s="205">
        <v>1.2</v>
      </c>
      <c r="BB49" s="206">
        <v>1.2</v>
      </c>
      <c r="BC49" s="206">
        <v>1.2</v>
      </c>
      <c r="BD49" s="206">
        <v>1.3</v>
      </c>
      <c r="BE49" s="206">
        <v>1.3</v>
      </c>
      <c r="BF49" s="206">
        <v>1.4</v>
      </c>
      <c r="BG49" s="206">
        <v>1.4</v>
      </c>
      <c r="BH49" s="206">
        <v>1.4</v>
      </c>
      <c r="BI49" s="206">
        <v>1.5</v>
      </c>
      <c r="BJ49" s="172">
        <v>0</v>
      </c>
    </row>
    <row r="50" spans="1:62" x14ac:dyDescent="0.15">
      <c r="A50" s="173">
        <v>50</v>
      </c>
      <c r="B50" s="174">
        <v>0</v>
      </c>
      <c r="C50" s="175">
        <v>0</v>
      </c>
      <c r="D50" s="175">
        <v>0</v>
      </c>
      <c r="E50" s="175">
        <v>0</v>
      </c>
      <c r="F50" s="175">
        <v>0</v>
      </c>
      <c r="G50" s="175">
        <v>0</v>
      </c>
      <c r="H50" s="175">
        <v>0</v>
      </c>
      <c r="I50" s="175">
        <v>0</v>
      </c>
      <c r="J50" s="175">
        <v>0</v>
      </c>
      <c r="K50" s="175">
        <v>0</v>
      </c>
      <c r="L50" s="176">
        <v>0</v>
      </c>
      <c r="M50" s="174">
        <v>0</v>
      </c>
      <c r="N50" s="175">
        <v>0</v>
      </c>
      <c r="O50" s="175">
        <v>0</v>
      </c>
      <c r="P50" s="175">
        <v>0</v>
      </c>
      <c r="Q50" s="175">
        <v>0</v>
      </c>
      <c r="R50" s="175">
        <v>0</v>
      </c>
      <c r="S50" s="175">
        <v>0</v>
      </c>
      <c r="T50" s="175">
        <v>0</v>
      </c>
      <c r="U50" s="175">
        <v>0</v>
      </c>
      <c r="V50" s="176">
        <v>0</v>
      </c>
      <c r="W50" s="174">
        <v>0</v>
      </c>
      <c r="X50" s="175">
        <v>0</v>
      </c>
      <c r="Y50" s="175">
        <v>0</v>
      </c>
      <c r="Z50" s="175">
        <v>0</v>
      </c>
      <c r="AA50" s="175">
        <v>0</v>
      </c>
      <c r="AB50" s="209">
        <v>0.01</v>
      </c>
      <c r="AC50" s="209">
        <v>7.0000000000000007E-2</v>
      </c>
      <c r="AD50" s="209">
        <v>0.1</v>
      </c>
      <c r="AE50" s="209">
        <v>0.1</v>
      </c>
      <c r="AF50" s="210">
        <v>0.2</v>
      </c>
      <c r="AG50" s="208">
        <v>0.2</v>
      </c>
      <c r="AH50" s="209">
        <v>0.3</v>
      </c>
      <c r="AI50" s="209">
        <v>0.4</v>
      </c>
      <c r="AJ50" s="209">
        <v>0.4</v>
      </c>
      <c r="AK50" s="209">
        <v>0.5</v>
      </c>
      <c r="AL50" s="209">
        <v>0.5</v>
      </c>
      <c r="AM50" s="209">
        <v>0.5</v>
      </c>
      <c r="AN50" s="209">
        <v>0.6</v>
      </c>
      <c r="AO50" s="209">
        <v>0.6</v>
      </c>
      <c r="AP50" s="210">
        <v>0.7</v>
      </c>
      <c r="AQ50" s="208">
        <v>0.7</v>
      </c>
      <c r="AR50" s="209">
        <v>0.8</v>
      </c>
      <c r="AS50" s="209">
        <v>0.8</v>
      </c>
      <c r="AT50" s="209">
        <v>0.9</v>
      </c>
      <c r="AU50" s="209">
        <v>0.9</v>
      </c>
      <c r="AV50" s="209">
        <v>1</v>
      </c>
      <c r="AW50" s="209">
        <v>1</v>
      </c>
      <c r="AX50" s="209">
        <v>1</v>
      </c>
      <c r="AY50" s="209">
        <v>1.1000000000000001</v>
      </c>
      <c r="AZ50" s="210">
        <v>1.1000000000000001</v>
      </c>
      <c r="BA50" s="208">
        <v>1.2</v>
      </c>
      <c r="BB50" s="209">
        <v>1.2</v>
      </c>
      <c r="BC50" s="209">
        <v>1.2</v>
      </c>
      <c r="BD50" s="209">
        <v>1.3</v>
      </c>
      <c r="BE50" s="209">
        <v>1.3</v>
      </c>
      <c r="BF50" s="209">
        <v>1.4</v>
      </c>
      <c r="BG50" s="209">
        <v>1.4</v>
      </c>
      <c r="BH50" s="209">
        <v>1.4</v>
      </c>
      <c r="BI50" s="209">
        <v>1.5</v>
      </c>
      <c r="BJ50" s="177">
        <v>0</v>
      </c>
    </row>
    <row r="51" spans="1:62" x14ac:dyDescent="0.15">
      <c r="A51" s="178">
        <v>51</v>
      </c>
      <c r="B51" s="179">
        <v>0</v>
      </c>
      <c r="C51" s="180">
        <v>0</v>
      </c>
      <c r="D51" s="180">
        <v>0</v>
      </c>
      <c r="E51" s="180">
        <v>0</v>
      </c>
      <c r="F51" s="180">
        <v>0</v>
      </c>
      <c r="G51" s="180">
        <v>0</v>
      </c>
      <c r="H51" s="180">
        <v>0</v>
      </c>
      <c r="I51" s="180">
        <v>0</v>
      </c>
      <c r="J51" s="180">
        <v>0</v>
      </c>
      <c r="K51" s="180">
        <v>0</v>
      </c>
      <c r="L51" s="184">
        <v>0</v>
      </c>
      <c r="M51" s="179">
        <v>0</v>
      </c>
      <c r="N51" s="180">
        <v>0</v>
      </c>
      <c r="O51" s="180">
        <v>0</v>
      </c>
      <c r="P51" s="180">
        <v>0</v>
      </c>
      <c r="Q51" s="180">
        <v>0</v>
      </c>
      <c r="R51" s="180">
        <v>0</v>
      </c>
      <c r="S51" s="180">
        <v>0</v>
      </c>
      <c r="T51" s="180">
        <v>0</v>
      </c>
      <c r="U51" s="180">
        <v>0</v>
      </c>
      <c r="V51" s="184">
        <v>0</v>
      </c>
      <c r="W51" s="179">
        <v>0</v>
      </c>
      <c r="X51" s="180">
        <v>0</v>
      </c>
      <c r="Y51" s="180">
        <v>0</v>
      </c>
      <c r="Z51" s="180">
        <v>0</v>
      </c>
      <c r="AA51" s="180">
        <v>0</v>
      </c>
      <c r="AB51" s="181">
        <v>0.01</v>
      </c>
      <c r="AC51" s="181">
        <v>7.0000000000000007E-2</v>
      </c>
      <c r="AD51" s="181">
        <v>0.1</v>
      </c>
      <c r="AE51" s="181">
        <v>0.1</v>
      </c>
      <c r="AF51" s="182">
        <v>0.2</v>
      </c>
      <c r="AG51" s="183">
        <v>0.2</v>
      </c>
      <c r="AH51" s="181">
        <v>0.3</v>
      </c>
      <c r="AI51" s="181">
        <v>0.4</v>
      </c>
      <c r="AJ51" s="181">
        <v>0.4</v>
      </c>
      <c r="AK51" s="181">
        <v>0.5</v>
      </c>
      <c r="AL51" s="181">
        <v>0.5</v>
      </c>
      <c r="AM51" s="181">
        <v>0.5</v>
      </c>
      <c r="AN51" s="181">
        <v>0.6</v>
      </c>
      <c r="AO51" s="181">
        <v>0.6</v>
      </c>
      <c r="AP51" s="182">
        <v>0.7</v>
      </c>
      <c r="AQ51" s="183">
        <v>0.7</v>
      </c>
      <c r="AR51" s="181">
        <v>0.8</v>
      </c>
      <c r="AS51" s="181">
        <v>0.8</v>
      </c>
      <c r="AT51" s="181">
        <v>0.9</v>
      </c>
      <c r="AU51" s="181">
        <v>0.9</v>
      </c>
      <c r="AV51" s="181">
        <v>1</v>
      </c>
      <c r="AW51" s="181">
        <v>1</v>
      </c>
      <c r="AX51" s="181">
        <v>1</v>
      </c>
      <c r="AY51" s="181">
        <v>1.1000000000000001</v>
      </c>
      <c r="AZ51" s="182">
        <v>1.1000000000000001</v>
      </c>
      <c r="BA51" s="183">
        <v>1.2</v>
      </c>
      <c r="BB51" s="181">
        <v>1.2</v>
      </c>
      <c r="BC51" s="181">
        <v>1.2</v>
      </c>
      <c r="BD51" s="181">
        <v>1.3</v>
      </c>
      <c r="BE51" s="181">
        <v>1.3</v>
      </c>
      <c r="BF51" s="181">
        <v>1.4</v>
      </c>
      <c r="BG51" s="181">
        <v>1.4</v>
      </c>
      <c r="BH51" s="181">
        <v>1.4</v>
      </c>
      <c r="BI51" s="181">
        <v>1.5</v>
      </c>
      <c r="BJ51" s="185">
        <v>0</v>
      </c>
    </row>
    <row r="52" spans="1:62" x14ac:dyDescent="0.15">
      <c r="A52" s="178">
        <v>52</v>
      </c>
      <c r="B52" s="179">
        <v>0</v>
      </c>
      <c r="C52" s="180">
        <v>0</v>
      </c>
      <c r="D52" s="180">
        <v>0</v>
      </c>
      <c r="E52" s="180">
        <v>0</v>
      </c>
      <c r="F52" s="180">
        <v>0</v>
      </c>
      <c r="G52" s="180">
        <v>0</v>
      </c>
      <c r="H52" s="180">
        <v>0</v>
      </c>
      <c r="I52" s="180">
        <v>0</v>
      </c>
      <c r="J52" s="180">
        <v>0</v>
      </c>
      <c r="K52" s="180">
        <v>0</v>
      </c>
      <c r="L52" s="184">
        <v>0</v>
      </c>
      <c r="M52" s="179">
        <v>0</v>
      </c>
      <c r="N52" s="180">
        <v>0</v>
      </c>
      <c r="O52" s="180">
        <v>0</v>
      </c>
      <c r="P52" s="180">
        <v>0</v>
      </c>
      <c r="Q52" s="180">
        <v>0</v>
      </c>
      <c r="R52" s="180">
        <v>0</v>
      </c>
      <c r="S52" s="180">
        <v>0</v>
      </c>
      <c r="T52" s="180">
        <v>0</v>
      </c>
      <c r="U52" s="180">
        <v>0</v>
      </c>
      <c r="V52" s="184">
        <v>0</v>
      </c>
      <c r="W52" s="179">
        <v>0</v>
      </c>
      <c r="X52" s="180">
        <v>0</v>
      </c>
      <c r="Y52" s="180">
        <v>0</v>
      </c>
      <c r="Z52" s="180">
        <v>0</v>
      </c>
      <c r="AA52" s="180">
        <v>0</v>
      </c>
      <c r="AB52" s="181">
        <v>0.01</v>
      </c>
      <c r="AC52" s="181">
        <v>7.0000000000000007E-2</v>
      </c>
      <c r="AD52" s="181">
        <v>0.1</v>
      </c>
      <c r="AE52" s="181">
        <v>0.1</v>
      </c>
      <c r="AF52" s="182">
        <v>0.2</v>
      </c>
      <c r="AG52" s="183">
        <v>0.2</v>
      </c>
      <c r="AH52" s="181">
        <v>0.3</v>
      </c>
      <c r="AI52" s="181">
        <v>0.4</v>
      </c>
      <c r="AJ52" s="181">
        <v>0.4</v>
      </c>
      <c r="AK52" s="181">
        <v>0.5</v>
      </c>
      <c r="AL52" s="181">
        <v>0.5</v>
      </c>
      <c r="AM52" s="181">
        <v>0.5</v>
      </c>
      <c r="AN52" s="181">
        <v>0.6</v>
      </c>
      <c r="AO52" s="181">
        <v>0.6</v>
      </c>
      <c r="AP52" s="182">
        <v>0.7</v>
      </c>
      <c r="AQ52" s="183">
        <v>0.7</v>
      </c>
      <c r="AR52" s="181">
        <v>0.8</v>
      </c>
      <c r="AS52" s="181">
        <v>0.8</v>
      </c>
      <c r="AT52" s="181">
        <v>0.9</v>
      </c>
      <c r="AU52" s="181">
        <v>0.9</v>
      </c>
      <c r="AV52" s="181">
        <v>1</v>
      </c>
      <c r="AW52" s="181">
        <v>1</v>
      </c>
      <c r="AX52" s="181">
        <v>1</v>
      </c>
      <c r="AY52" s="181">
        <v>1.1000000000000001</v>
      </c>
      <c r="AZ52" s="182">
        <v>1.1000000000000001</v>
      </c>
      <c r="BA52" s="183">
        <v>1.2</v>
      </c>
      <c r="BB52" s="181">
        <v>1.2</v>
      </c>
      <c r="BC52" s="181">
        <v>1.2</v>
      </c>
      <c r="BD52" s="181">
        <v>1.3</v>
      </c>
      <c r="BE52" s="181">
        <v>1.3</v>
      </c>
      <c r="BF52" s="181">
        <v>1.4</v>
      </c>
      <c r="BG52" s="181">
        <v>1.4</v>
      </c>
      <c r="BH52" s="181">
        <v>1.4</v>
      </c>
      <c r="BI52" s="181">
        <v>1.5</v>
      </c>
      <c r="BJ52" s="185">
        <v>0</v>
      </c>
    </row>
    <row r="53" spans="1:62" x14ac:dyDescent="0.15">
      <c r="A53" s="178">
        <v>53</v>
      </c>
      <c r="B53" s="179">
        <v>0</v>
      </c>
      <c r="C53" s="180">
        <v>0</v>
      </c>
      <c r="D53" s="180">
        <v>0</v>
      </c>
      <c r="E53" s="180">
        <v>0</v>
      </c>
      <c r="F53" s="180">
        <v>0</v>
      </c>
      <c r="G53" s="180">
        <v>0</v>
      </c>
      <c r="H53" s="180">
        <v>0</v>
      </c>
      <c r="I53" s="180">
        <v>0</v>
      </c>
      <c r="J53" s="180">
        <v>0</v>
      </c>
      <c r="K53" s="180">
        <v>0</v>
      </c>
      <c r="L53" s="184">
        <v>0</v>
      </c>
      <c r="M53" s="179">
        <v>0</v>
      </c>
      <c r="N53" s="180">
        <v>0</v>
      </c>
      <c r="O53" s="180">
        <v>0</v>
      </c>
      <c r="P53" s="180">
        <v>0</v>
      </c>
      <c r="Q53" s="180">
        <v>0</v>
      </c>
      <c r="R53" s="180">
        <v>0</v>
      </c>
      <c r="S53" s="180">
        <v>0</v>
      </c>
      <c r="T53" s="180">
        <v>0</v>
      </c>
      <c r="U53" s="180">
        <v>0</v>
      </c>
      <c r="V53" s="184">
        <v>0</v>
      </c>
      <c r="W53" s="179">
        <v>0</v>
      </c>
      <c r="X53" s="180">
        <v>0</v>
      </c>
      <c r="Y53" s="180">
        <v>0</v>
      </c>
      <c r="Z53" s="180">
        <v>0</v>
      </c>
      <c r="AA53" s="180">
        <v>0</v>
      </c>
      <c r="AB53" s="181">
        <v>0.01</v>
      </c>
      <c r="AC53" s="181">
        <v>7.0000000000000007E-2</v>
      </c>
      <c r="AD53" s="181">
        <v>0.1</v>
      </c>
      <c r="AE53" s="181">
        <v>0.1</v>
      </c>
      <c r="AF53" s="182">
        <v>0.2</v>
      </c>
      <c r="AG53" s="183">
        <v>0.2</v>
      </c>
      <c r="AH53" s="181">
        <v>0.3</v>
      </c>
      <c r="AI53" s="181">
        <v>0.4</v>
      </c>
      <c r="AJ53" s="181">
        <v>0.4</v>
      </c>
      <c r="AK53" s="181">
        <v>0.5</v>
      </c>
      <c r="AL53" s="181">
        <v>0.5</v>
      </c>
      <c r="AM53" s="181">
        <v>0.5</v>
      </c>
      <c r="AN53" s="181">
        <v>0.6</v>
      </c>
      <c r="AO53" s="181">
        <v>0.6</v>
      </c>
      <c r="AP53" s="182">
        <v>0.7</v>
      </c>
      <c r="AQ53" s="183">
        <v>0.7</v>
      </c>
      <c r="AR53" s="181">
        <v>0.8</v>
      </c>
      <c r="AS53" s="181">
        <v>0.8</v>
      </c>
      <c r="AT53" s="181">
        <v>0.9</v>
      </c>
      <c r="AU53" s="181">
        <v>0.9</v>
      </c>
      <c r="AV53" s="181">
        <v>1</v>
      </c>
      <c r="AW53" s="181">
        <v>1</v>
      </c>
      <c r="AX53" s="181">
        <v>1</v>
      </c>
      <c r="AY53" s="181">
        <v>1.1000000000000001</v>
      </c>
      <c r="AZ53" s="182">
        <v>1.1000000000000001</v>
      </c>
      <c r="BA53" s="183">
        <v>1.2</v>
      </c>
      <c r="BB53" s="181">
        <v>1.2</v>
      </c>
      <c r="BC53" s="181">
        <v>1.2</v>
      </c>
      <c r="BD53" s="181">
        <v>1.3</v>
      </c>
      <c r="BE53" s="181">
        <v>1.3</v>
      </c>
      <c r="BF53" s="181">
        <v>1.4</v>
      </c>
      <c r="BG53" s="181">
        <v>1.4</v>
      </c>
      <c r="BH53" s="181">
        <v>1.4</v>
      </c>
      <c r="BI53" s="181">
        <v>1.5</v>
      </c>
      <c r="BJ53" s="185">
        <v>0</v>
      </c>
    </row>
    <row r="54" spans="1:62" x14ac:dyDescent="0.15">
      <c r="A54" s="186">
        <v>54</v>
      </c>
      <c r="B54" s="190">
        <v>0</v>
      </c>
      <c r="C54" s="191">
        <v>0</v>
      </c>
      <c r="D54" s="191">
        <v>0</v>
      </c>
      <c r="E54" s="191">
        <v>0</v>
      </c>
      <c r="F54" s="191">
        <v>0</v>
      </c>
      <c r="G54" s="191">
        <v>0</v>
      </c>
      <c r="H54" s="191">
        <v>0</v>
      </c>
      <c r="I54" s="191">
        <v>0</v>
      </c>
      <c r="J54" s="191">
        <v>0</v>
      </c>
      <c r="K54" s="191">
        <v>0</v>
      </c>
      <c r="L54" s="192">
        <v>0</v>
      </c>
      <c r="M54" s="190">
        <v>0</v>
      </c>
      <c r="N54" s="191">
        <v>0</v>
      </c>
      <c r="O54" s="191">
        <v>0</v>
      </c>
      <c r="P54" s="191">
        <v>0</v>
      </c>
      <c r="Q54" s="191">
        <v>0</v>
      </c>
      <c r="R54" s="191">
        <v>0</v>
      </c>
      <c r="S54" s="191">
        <v>0</v>
      </c>
      <c r="T54" s="191">
        <v>0</v>
      </c>
      <c r="U54" s="191">
        <v>0</v>
      </c>
      <c r="V54" s="192">
        <v>0</v>
      </c>
      <c r="W54" s="190">
        <v>0</v>
      </c>
      <c r="X54" s="191">
        <v>0</v>
      </c>
      <c r="Y54" s="191">
        <v>0</v>
      </c>
      <c r="Z54" s="191">
        <v>0</v>
      </c>
      <c r="AA54" s="191">
        <v>0</v>
      </c>
      <c r="AB54" s="188">
        <v>0.01</v>
      </c>
      <c r="AC54" s="188">
        <v>7.0000000000000007E-2</v>
      </c>
      <c r="AD54" s="188">
        <v>0.1</v>
      </c>
      <c r="AE54" s="188">
        <v>0.1</v>
      </c>
      <c r="AF54" s="189">
        <v>0.2</v>
      </c>
      <c r="AG54" s="187">
        <v>0.2</v>
      </c>
      <c r="AH54" s="188">
        <v>0.3</v>
      </c>
      <c r="AI54" s="188">
        <v>0.4</v>
      </c>
      <c r="AJ54" s="188">
        <v>0.4</v>
      </c>
      <c r="AK54" s="188">
        <v>0.5</v>
      </c>
      <c r="AL54" s="188">
        <v>0.5</v>
      </c>
      <c r="AM54" s="188">
        <v>0.5</v>
      </c>
      <c r="AN54" s="188">
        <v>0.6</v>
      </c>
      <c r="AO54" s="188">
        <v>0.6</v>
      </c>
      <c r="AP54" s="189">
        <v>0.7</v>
      </c>
      <c r="AQ54" s="187">
        <v>0.7</v>
      </c>
      <c r="AR54" s="188">
        <v>0.8</v>
      </c>
      <c r="AS54" s="188">
        <v>0.8</v>
      </c>
      <c r="AT54" s="188">
        <v>0.9</v>
      </c>
      <c r="AU54" s="188">
        <v>0.9</v>
      </c>
      <c r="AV54" s="188">
        <v>1</v>
      </c>
      <c r="AW54" s="188">
        <v>1</v>
      </c>
      <c r="AX54" s="188">
        <v>1</v>
      </c>
      <c r="AY54" s="188">
        <v>1.1000000000000001</v>
      </c>
      <c r="AZ54" s="189">
        <v>1.1000000000000001</v>
      </c>
      <c r="BA54" s="187">
        <v>1.2</v>
      </c>
      <c r="BB54" s="188">
        <v>1.2</v>
      </c>
      <c r="BC54" s="188">
        <v>1.2</v>
      </c>
      <c r="BD54" s="188">
        <v>1.3</v>
      </c>
      <c r="BE54" s="188">
        <v>1.3</v>
      </c>
      <c r="BF54" s="188">
        <v>1.4</v>
      </c>
      <c r="BG54" s="188">
        <v>1.4</v>
      </c>
      <c r="BH54" s="188">
        <v>1.4</v>
      </c>
      <c r="BI54" s="188">
        <v>1.5</v>
      </c>
      <c r="BJ54" s="193">
        <v>0</v>
      </c>
    </row>
    <row r="55" spans="1:62" x14ac:dyDescent="0.15">
      <c r="A55" s="194">
        <v>55</v>
      </c>
      <c r="B55" s="200">
        <v>0</v>
      </c>
      <c r="C55" s="198">
        <v>0</v>
      </c>
      <c r="D55" s="198">
        <v>0</v>
      </c>
      <c r="E55" s="198">
        <v>0</v>
      </c>
      <c r="F55" s="198">
        <v>0</v>
      </c>
      <c r="G55" s="198">
        <v>0</v>
      </c>
      <c r="H55" s="198">
        <v>0</v>
      </c>
      <c r="I55" s="198">
        <v>0</v>
      </c>
      <c r="J55" s="198">
        <v>0</v>
      </c>
      <c r="K55" s="198">
        <v>0</v>
      </c>
      <c r="L55" s="199">
        <v>0</v>
      </c>
      <c r="M55" s="200">
        <v>0</v>
      </c>
      <c r="N55" s="198">
        <v>0</v>
      </c>
      <c r="O55" s="198">
        <v>0</v>
      </c>
      <c r="P55" s="198">
        <v>0</v>
      </c>
      <c r="Q55" s="198">
        <v>0</v>
      </c>
      <c r="R55" s="198">
        <v>0</v>
      </c>
      <c r="S55" s="198">
        <v>0</v>
      </c>
      <c r="T55" s="198">
        <v>0</v>
      </c>
      <c r="U55" s="198">
        <v>0</v>
      </c>
      <c r="V55" s="199">
        <v>0</v>
      </c>
      <c r="W55" s="200">
        <v>0</v>
      </c>
      <c r="X55" s="198">
        <v>0</v>
      </c>
      <c r="Y55" s="198">
        <v>0</v>
      </c>
      <c r="Z55" s="198">
        <v>0</v>
      </c>
      <c r="AA55" s="198">
        <v>0</v>
      </c>
      <c r="AB55" s="196">
        <v>0.01</v>
      </c>
      <c r="AC55" s="196">
        <v>7.0000000000000007E-2</v>
      </c>
      <c r="AD55" s="196">
        <v>0.1</v>
      </c>
      <c r="AE55" s="196">
        <v>0.1</v>
      </c>
      <c r="AF55" s="197">
        <v>0.2</v>
      </c>
      <c r="AG55" s="195">
        <v>0.2</v>
      </c>
      <c r="AH55" s="196">
        <v>0.3</v>
      </c>
      <c r="AI55" s="196">
        <v>0.4</v>
      </c>
      <c r="AJ55" s="196">
        <v>0.4</v>
      </c>
      <c r="AK55" s="196">
        <v>0.5</v>
      </c>
      <c r="AL55" s="196">
        <v>0.5</v>
      </c>
      <c r="AM55" s="196">
        <v>0.5</v>
      </c>
      <c r="AN55" s="196">
        <v>0.6</v>
      </c>
      <c r="AO55" s="196">
        <v>0.6</v>
      </c>
      <c r="AP55" s="197">
        <v>0.7</v>
      </c>
      <c r="AQ55" s="195">
        <v>0.7</v>
      </c>
      <c r="AR55" s="196">
        <v>0.8</v>
      </c>
      <c r="AS55" s="196">
        <v>0.8</v>
      </c>
      <c r="AT55" s="196">
        <v>0.9</v>
      </c>
      <c r="AU55" s="196">
        <v>0.9</v>
      </c>
      <c r="AV55" s="196">
        <v>1</v>
      </c>
      <c r="AW55" s="196">
        <v>1</v>
      </c>
      <c r="AX55" s="196">
        <v>1</v>
      </c>
      <c r="AY55" s="196">
        <v>1.1000000000000001</v>
      </c>
      <c r="AZ55" s="197">
        <v>1.1000000000000001</v>
      </c>
      <c r="BA55" s="195">
        <v>1.2</v>
      </c>
      <c r="BB55" s="196">
        <v>1.2</v>
      </c>
      <c r="BC55" s="196">
        <v>1.2</v>
      </c>
      <c r="BD55" s="196">
        <v>1.3</v>
      </c>
      <c r="BE55" s="196">
        <v>1.3</v>
      </c>
      <c r="BF55" s="196">
        <v>1.4</v>
      </c>
      <c r="BG55" s="196">
        <v>1.4</v>
      </c>
      <c r="BH55" s="196">
        <v>1.4</v>
      </c>
      <c r="BI55" s="196">
        <v>1.5</v>
      </c>
      <c r="BJ55" s="201">
        <v>0</v>
      </c>
    </row>
    <row r="56" spans="1:62" x14ac:dyDescent="0.15">
      <c r="A56" s="163">
        <v>56</v>
      </c>
      <c r="B56" s="164">
        <v>0</v>
      </c>
      <c r="C56" s="165">
        <v>0</v>
      </c>
      <c r="D56" s="165">
        <v>0</v>
      </c>
      <c r="E56" s="165">
        <v>0</v>
      </c>
      <c r="F56" s="165">
        <v>0</v>
      </c>
      <c r="G56" s="165">
        <v>0</v>
      </c>
      <c r="H56" s="165">
        <v>0</v>
      </c>
      <c r="I56" s="165">
        <v>0</v>
      </c>
      <c r="J56" s="165">
        <v>0</v>
      </c>
      <c r="K56" s="165">
        <v>0</v>
      </c>
      <c r="L56" s="166">
        <v>0</v>
      </c>
      <c r="M56" s="164">
        <v>0</v>
      </c>
      <c r="N56" s="165">
        <v>0</v>
      </c>
      <c r="O56" s="165">
        <v>0</v>
      </c>
      <c r="P56" s="165">
        <v>0</v>
      </c>
      <c r="Q56" s="165">
        <v>0</v>
      </c>
      <c r="R56" s="165">
        <v>0</v>
      </c>
      <c r="S56" s="165">
        <v>0</v>
      </c>
      <c r="T56" s="165">
        <v>0</v>
      </c>
      <c r="U56" s="165">
        <v>0</v>
      </c>
      <c r="V56" s="166">
        <v>0</v>
      </c>
      <c r="W56" s="164">
        <v>0</v>
      </c>
      <c r="X56" s="165">
        <v>0</v>
      </c>
      <c r="Y56" s="165">
        <v>0</v>
      </c>
      <c r="Z56" s="165">
        <v>0</v>
      </c>
      <c r="AA56" s="165">
        <v>0</v>
      </c>
      <c r="AB56" s="203">
        <v>0.01</v>
      </c>
      <c r="AC56" s="203">
        <v>7.0000000000000007E-2</v>
      </c>
      <c r="AD56" s="203">
        <v>0.1</v>
      </c>
      <c r="AE56" s="203">
        <v>0.1</v>
      </c>
      <c r="AF56" s="204">
        <v>0.2</v>
      </c>
      <c r="AG56" s="202">
        <v>0.2</v>
      </c>
      <c r="AH56" s="203">
        <v>0.3</v>
      </c>
      <c r="AI56" s="203">
        <v>0.4</v>
      </c>
      <c r="AJ56" s="203">
        <v>0.4</v>
      </c>
      <c r="AK56" s="203">
        <v>0.5</v>
      </c>
      <c r="AL56" s="203">
        <v>0.5</v>
      </c>
      <c r="AM56" s="203">
        <v>0.5</v>
      </c>
      <c r="AN56" s="203">
        <v>0.6</v>
      </c>
      <c r="AO56" s="203">
        <v>0.6</v>
      </c>
      <c r="AP56" s="204">
        <v>0.7</v>
      </c>
      <c r="AQ56" s="202">
        <v>0.7</v>
      </c>
      <c r="AR56" s="203">
        <v>0.8</v>
      </c>
      <c r="AS56" s="203">
        <v>0.8</v>
      </c>
      <c r="AT56" s="203">
        <v>0.9</v>
      </c>
      <c r="AU56" s="203">
        <v>0.9</v>
      </c>
      <c r="AV56" s="203">
        <v>1</v>
      </c>
      <c r="AW56" s="203">
        <v>1</v>
      </c>
      <c r="AX56" s="203">
        <v>1</v>
      </c>
      <c r="AY56" s="203">
        <v>1.1000000000000001</v>
      </c>
      <c r="AZ56" s="204">
        <v>1.1000000000000001</v>
      </c>
      <c r="BA56" s="202">
        <v>1.2</v>
      </c>
      <c r="BB56" s="203">
        <v>1.2</v>
      </c>
      <c r="BC56" s="203">
        <v>1.2</v>
      </c>
      <c r="BD56" s="203">
        <v>1.3</v>
      </c>
      <c r="BE56" s="203">
        <v>1.3</v>
      </c>
      <c r="BF56" s="203">
        <v>1.4</v>
      </c>
      <c r="BG56" s="203">
        <v>1.4</v>
      </c>
      <c r="BH56" s="203">
        <v>1.4</v>
      </c>
      <c r="BI56" s="203">
        <v>1.5</v>
      </c>
      <c r="BJ56" s="167">
        <v>0</v>
      </c>
    </row>
    <row r="57" spans="1:62" x14ac:dyDescent="0.15">
      <c r="A57" s="163">
        <v>57</v>
      </c>
      <c r="B57" s="164">
        <v>0</v>
      </c>
      <c r="C57" s="165">
        <v>0</v>
      </c>
      <c r="D57" s="165">
        <v>0</v>
      </c>
      <c r="E57" s="165">
        <v>0</v>
      </c>
      <c r="F57" s="165">
        <v>0</v>
      </c>
      <c r="G57" s="165">
        <v>0</v>
      </c>
      <c r="H57" s="165">
        <v>0</v>
      </c>
      <c r="I57" s="165">
        <v>0</v>
      </c>
      <c r="J57" s="165">
        <v>0</v>
      </c>
      <c r="K57" s="165">
        <v>0</v>
      </c>
      <c r="L57" s="166">
        <v>0</v>
      </c>
      <c r="M57" s="164">
        <v>0</v>
      </c>
      <c r="N57" s="165">
        <v>0</v>
      </c>
      <c r="O57" s="165">
        <v>0</v>
      </c>
      <c r="P57" s="165">
        <v>0</v>
      </c>
      <c r="Q57" s="165">
        <v>0</v>
      </c>
      <c r="R57" s="165">
        <v>0</v>
      </c>
      <c r="S57" s="165">
        <v>0</v>
      </c>
      <c r="T57" s="165">
        <v>0</v>
      </c>
      <c r="U57" s="165">
        <v>0</v>
      </c>
      <c r="V57" s="166">
        <v>0</v>
      </c>
      <c r="W57" s="164">
        <v>0</v>
      </c>
      <c r="X57" s="165">
        <v>0</v>
      </c>
      <c r="Y57" s="165">
        <v>0</v>
      </c>
      <c r="Z57" s="165">
        <v>0</v>
      </c>
      <c r="AA57" s="165">
        <v>0</v>
      </c>
      <c r="AB57" s="203">
        <v>0.01</v>
      </c>
      <c r="AC57" s="203">
        <v>7.0000000000000007E-2</v>
      </c>
      <c r="AD57" s="203">
        <v>0.1</v>
      </c>
      <c r="AE57" s="203">
        <v>0.1</v>
      </c>
      <c r="AF57" s="204">
        <v>0.2</v>
      </c>
      <c r="AG57" s="202">
        <v>0.2</v>
      </c>
      <c r="AH57" s="203">
        <v>0.3</v>
      </c>
      <c r="AI57" s="203">
        <v>0.4</v>
      </c>
      <c r="AJ57" s="203">
        <v>0.4</v>
      </c>
      <c r="AK57" s="203">
        <v>0.5</v>
      </c>
      <c r="AL57" s="203">
        <v>0.5</v>
      </c>
      <c r="AM57" s="203">
        <v>0.5</v>
      </c>
      <c r="AN57" s="203">
        <v>0.6</v>
      </c>
      <c r="AO57" s="203">
        <v>0.6</v>
      </c>
      <c r="AP57" s="204">
        <v>0.7</v>
      </c>
      <c r="AQ57" s="202">
        <v>0.7</v>
      </c>
      <c r="AR57" s="203">
        <v>0.8</v>
      </c>
      <c r="AS57" s="203">
        <v>0.8</v>
      </c>
      <c r="AT57" s="203">
        <v>0.9</v>
      </c>
      <c r="AU57" s="203">
        <v>0.9</v>
      </c>
      <c r="AV57" s="203">
        <v>1</v>
      </c>
      <c r="AW57" s="203">
        <v>1</v>
      </c>
      <c r="AX57" s="203">
        <v>1</v>
      </c>
      <c r="AY57" s="203">
        <v>1.1000000000000001</v>
      </c>
      <c r="AZ57" s="204">
        <v>1.1000000000000001</v>
      </c>
      <c r="BA57" s="202">
        <v>1.2</v>
      </c>
      <c r="BB57" s="203">
        <v>1.2</v>
      </c>
      <c r="BC57" s="203">
        <v>1.2</v>
      </c>
      <c r="BD57" s="203">
        <v>1.3</v>
      </c>
      <c r="BE57" s="203">
        <v>1.3</v>
      </c>
      <c r="BF57" s="203">
        <v>1.4</v>
      </c>
      <c r="BG57" s="203">
        <v>1.4</v>
      </c>
      <c r="BH57" s="203">
        <v>1.4</v>
      </c>
      <c r="BI57" s="203">
        <v>1.5</v>
      </c>
      <c r="BJ57" s="167">
        <v>0</v>
      </c>
    </row>
    <row r="58" spans="1:62" x14ac:dyDescent="0.15">
      <c r="A58" s="163">
        <v>58</v>
      </c>
      <c r="B58" s="164">
        <v>0</v>
      </c>
      <c r="C58" s="165">
        <v>0</v>
      </c>
      <c r="D58" s="165">
        <v>0</v>
      </c>
      <c r="E58" s="165">
        <v>0</v>
      </c>
      <c r="F58" s="165">
        <v>0</v>
      </c>
      <c r="G58" s="165">
        <v>0</v>
      </c>
      <c r="H58" s="165">
        <v>0</v>
      </c>
      <c r="I58" s="165">
        <v>0</v>
      </c>
      <c r="J58" s="165">
        <v>0</v>
      </c>
      <c r="K58" s="165">
        <v>0</v>
      </c>
      <c r="L58" s="166">
        <v>0</v>
      </c>
      <c r="M58" s="164">
        <v>0</v>
      </c>
      <c r="N58" s="165">
        <v>0</v>
      </c>
      <c r="O58" s="165">
        <v>0</v>
      </c>
      <c r="P58" s="165">
        <v>0</v>
      </c>
      <c r="Q58" s="165">
        <v>0</v>
      </c>
      <c r="R58" s="165">
        <v>0</v>
      </c>
      <c r="S58" s="165">
        <v>0</v>
      </c>
      <c r="T58" s="165">
        <v>0</v>
      </c>
      <c r="U58" s="165">
        <v>0</v>
      </c>
      <c r="V58" s="166">
        <v>0</v>
      </c>
      <c r="W58" s="164">
        <v>0</v>
      </c>
      <c r="X58" s="165">
        <v>0</v>
      </c>
      <c r="Y58" s="165">
        <v>0</v>
      </c>
      <c r="Z58" s="165">
        <v>0</v>
      </c>
      <c r="AA58" s="165">
        <v>0</v>
      </c>
      <c r="AB58" s="203">
        <v>0.01</v>
      </c>
      <c r="AC58" s="203">
        <v>7.0000000000000007E-2</v>
      </c>
      <c r="AD58" s="203">
        <v>0.1</v>
      </c>
      <c r="AE58" s="203">
        <v>0.1</v>
      </c>
      <c r="AF58" s="204">
        <v>0.2</v>
      </c>
      <c r="AG58" s="202">
        <v>0.2</v>
      </c>
      <c r="AH58" s="203">
        <v>0.3</v>
      </c>
      <c r="AI58" s="203">
        <v>0.4</v>
      </c>
      <c r="AJ58" s="203">
        <v>0.4</v>
      </c>
      <c r="AK58" s="203">
        <v>0.5</v>
      </c>
      <c r="AL58" s="203">
        <v>0.5</v>
      </c>
      <c r="AM58" s="203">
        <v>0.5</v>
      </c>
      <c r="AN58" s="203">
        <v>0.6</v>
      </c>
      <c r="AO58" s="203">
        <v>0.6</v>
      </c>
      <c r="AP58" s="204">
        <v>0.7</v>
      </c>
      <c r="AQ58" s="202">
        <v>0.7</v>
      </c>
      <c r="AR58" s="203">
        <v>0.8</v>
      </c>
      <c r="AS58" s="203">
        <v>0.8</v>
      </c>
      <c r="AT58" s="203">
        <v>0.9</v>
      </c>
      <c r="AU58" s="203">
        <v>0.9</v>
      </c>
      <c r="AV58" s="203">
        <v>1</v>
      </c>
      <c r="AW58" s="203">
        <v>1</v>
      </c>
      <c r="AX58" s="203">
        <v>1</v>
      </c>
      <c r="AY58" s="203">
        <v>1.1000000000000001</v>
      </c>
      <c r="AZ58" s="204">
        <v>1.1000000000000001</v>
      </c>
      <c r="BA58" s="202">
        <v>1.2</v>
      </c>
      <c r="BB58" s="203">
        <v>1.2</v>
      </c>
      <c r="BC58" s="203">
        <v>1.2</v>
      </c>
      <c r="BD58" s="203">
        <v>1.3</v>
      </c>
      <c r="BE58" s="203">
        <v>1.3</v>
      </c>
      <c r="BF58" s="203">
        <v>1.4</v>
      </c>
      <c r="BG58" s="203">
        <v>1.4</v>
      </c>
      <c r="BH58" s="203">
        <v>1.4</v>
      </c>
      <c r="BI58" s="203">
        <v>1.5</v>
      </c>
      <c r="BJ58" s="167">
        <v>0</v>
      </c>
    </row>
    <row r="59" spans="1:62" x14ac:dyDescent="0.15">
      <c r="A59" s="168">
        <v>59</v>
      </c>
      <c r="B59" s="169">
        <v>0</v>
      </c>
      <c r="C59" s="170">
        <v>0</v>
      </c>
      <c r="D59" s="170">
        <v>0</v>
      </c>
      <c r="E59" s="170">
        <v>0</v>
      </c>
      <c r="F59" s="170">
        <v>0</v>
      </c>
      <c r="G59" s="170">
        <v>0</v>
      </c>
      <c r="H59" s="170">
        <v>0</v>
      </c>
      <c r="I59" s="170">
        <v>0</v>
      </c>
      <c r="J59" s="170">
        <v>0</v>
      </c>
      <c r="K59" s="170">
        <v>0</v>
      </c>
      <c r="L59" s="171">
        <v>0</v>
      </c>
      <c r="M59" s="169">
        <v>0</v>
      </c>
      <c r="N59" s="170">
        <v>0</v>
      </c>
      <c r="O59" s="170">
        <v>0</v>
      </c>
      <c r="P59" s="170">
        <v>0</v>
      </c>
      <c r="Q59" s="170">
        <v>0</v>
      </c>
      <c r="R59" s="170">
        <v>0</v>
      </c>
      <c r="S59" s="170">
        <v>0</v>
      </c>
      <c r="T59" s="170">
        <v>0</v>
      </c>
      <c r="U59" s="170">
        <v>0</v>
      </c>
      <c r="V59" s="171">
        <v>0</v>
      </c>
      <c r="W59" s="169">
        <v>0</v>
      </c>
      <c r="X59" s="170">
        <v>0</v>
      </c>
      <c r="Y59" s="170">
        <v>0</v>
      </c>
      <c r="Z59" s="170">
        <v>0</v>
      </c>
      <c r="AA59" s="170">
        <v>0</v>
      </c>
      <c r="AB59" s="206">
        <v>0.01</v>
      </c>
      <c r="AC59" s="206">
        <v>7.0000000000000007E-2</v>
      </c>
      <c r="AD59" s="206">
        <v>0.1</v>
      </c>
      <c r="AE59" s="206">
        <v>0.1</v>
      </c>
      <c r="AF59" s="207">
        <v>0.2</v>
      </c>
      <c r="AG59" s="205">
        <v>0.2</v>
      </c>
      <c r="AH59" s="206">
        <v>0.3</v>
      </c>
      <c r="AI59" s="206">
        <v>0.4</v>
      </c>
      <c r="AJ59" s="206">
        <v>0.4</v>
      </c>
      <c r="AK59" s="206">
        <v>0.5</v>
      </c>
      <c r="AL59" s="206">
        <v>0.5</v>
      </c>
      <c r="AM59" s="206">
        <v>0.5</v>
      </c>
      <c r="AN59" s="206">
        <v>0.6</v>
      </c>
      <c r="AO59" s="206">
        <v>0.6</v>
      </c>
      <c r="AP59" s="207">
        <v>0.7</v>
      </c>
      <c r="AQ59" s="205">
        <v>0.7</v>
      </c>
      <c r="AR59" s="206">
        <v>0.8</v>
      </c>
      <c r="AS59" s="206">
        <v>0.8</v>
      </c>
      <c r="AT59" s="206">
        <v>0.9</v>
      </c>
      <c r="AU59" s="206">
        <v>0.9</v>
      </c>
      <c r="AV59" s="206">
        <v>1</v>
      </c>
      <c r="AW59" s="206">
        <v>1</v>
      </c>
      <c r="AX59" s="206">
        <v>1</v>
      </c>
      <c r="AY59" s="206">
        <v>1.1000000000000001</v>
      </c>
      <c r="AZ59" s="207">
        <v>1.1000000000000001</v>
      </c>
      <c r="BA59" s="205">
        <v>1.2</v>
      </c>
      <c r="BB59" s="206">
        <v>1.2</v>
      </c>
      <c r="BC59" s="206">
        <v>1.2</v>
      </c>
      <c r="BD59" s="206">
        <v>1.3</v>
      </c>
      <c r="BE59" s="206">
        <v>1.3</v>
      </c>
      <c r="BF59" s="206">
        <v>1.4</v>
      </c>
      <c r="BG59" s="206">
        <v>1.4</v>
      </c>
      <c r="BH59" s="206">
        <v>1.4</v>
      </c>
      <c r="BI59" s="206">
        <v>1.5</v>
      </c>
      <c r="BJ59" s="172">
        <v>0</v>
      </c>
    </row>
    <row r="60" spans="1:62" x14ac:dyDescent="0.15">
      <c r="A60" s="173">
        <v>60</v>
      </c>
      <c r="B60" s="174">
        <v>0</v>
      </c>
      <c r="C60" s="175">
        <v>0</v>
      </c>
      <c r="D60" s="175">
        <v>0</v>
      </c>
      <c r="E60" s="175">
        <v>0</v>
      </c>
      <c r="F60" s="175">
        <v>0</v>
      </c>
      <c r="G60" s="175">
        <v>0</v>
      </c>
      <c r="H60" s="175">
        <v>0</v>
      </c>
      <c r="I60" s="175">
        <v>0</v>
      </c>
      <c r="J60" s="175">
        <v>0</v>
      </c>
      <c r="K60" s="175">
        <v>0</v>
      </c>
      <c r="L60" s="176">
        <v>0</v>
      </c>
      <c r="M60" s="174">
        <v>0</v>
      </c>
      <c r="N60" s="175">
        <v>0</v>
      </c>
      <c r="O60" s="175">
        <v>0</v>
      </c>
      <c r="P60" s="175">
        <v>0</v>
      </c>
      <c r="Q60" s="175">
        <v>0</v>
      </c>
      <c r="R60" s="175">
        <v>0</v>
      </c>
      <c r="S60" s="175">
        <v>0</v>
      </c>
      <c r="T60" s="175">
        <v>0</v>
      </c>
      <c r="U60" s="175">
        <v>0</v>
      </c>
      <c r="V60" s="176">
        <v>0</v>
      </c>
      <c r="W60" s="174">
        <v>0</v>
      </c>
      <c r="X60" s="175">
        <v>0</v>
      </c>
      <c r="Y60" s="175">
        <v>0</v>
      </c>
      <c r="Z60" s="175">
        <v>0</v>
      </c>
      <c r="AA60" s="175">
        <v>0</v>
      </c>
      <c r="AB60" s="209">
        <v>0.01</v>
      </c>
      <c r="AC60" s="209">
        <v>7.0000000000000007E-2</v>
      </c>
      <c r="AD60" s="209">
        <v>0.1</v>
      </c>
      <c r="AE60" s="209">
        <v>0.1</v>
      </c>
      <c r="AF60" s="210">
        <v>0.2</v>
      </c>
      <c r="AG60" s="208">
        <v>0.2</v>
      </c>
      <c r="AH60" s="209">
        <v>0.3</v>
      </c>
      <c r="AI60" s="209">
        <v>0.4</v>
      </c>
      <c r="AJ60" s="209">
        <v>0.4</v>
      </c>
      <c r="AK60" s="209">
        <v>0.5</v>
      </c>
      <c r="AL60" s="209">
        <v>0.5</v>
      </c>
      <c r="AM60" s="209">
        <v>0.5</v>
      </c>
      <c r="AN60" s="209">
        <v>0.6</v>
      </c>
      <c r="AO60" s="209">
        <v>0.6</v>
      </c>
      <c r="AP60" s="210">
        <v>0.7</v>
      </c>
      <c r="AQ60" s="208">
        <v>0.7</v>
      </c>
      <c r="AR60" s="209">
        <v>0.8</v>
      </c>
      <c r="AS60" s="209">
        <v>0.8</v>
      </c>
      <c r="AT60" s="209">
        <v>0.9</v>
      </c>
      <c r="AU60" s="209">
        <v>0.9</v>
      </c>
      <c r="AV60" s="209">
        <v>1</v>
      </c>
      <c r="AW60" s="209">
        <v>1</v>
      </c>
      <c r="AX60" s="209">
        <v>1</v>
      </c>
      <c r="AY60" s="209">
        <v>1.1000000000000001</v>
      </c>
      <c r="AZ60" s="210">
        <v>1.1000000000000001</v>
      </c>
      <c r="BA60" s="208">
        <v>1.2</v>
      </c>
      <c r="BB60" s="209">
        <v>1.2</v>
      </c>
      <c r="BC60" s="209">
        <v>1.2</v>
      </c>
      <c r="BD60" s="209">
        <v>1.3</v>
      </c>
      <c r="BE60" s="209">
        <v>1.3</v>
      </c>
      <c r="BF60" s="209">
        <v>1.4</v>
      </c>
      <c r="BG60" s="209">
        <v>1.4</v>
      </c>
      <c r="BH60" s="209">
        <v>1.4</v>
      </c>
      <c r="BI60" s="209">
        <v>1.5</v>
      </c>
      <c r="BJ60" s="177">
        <v>0</v>
      </c>
    </row>
    <row r="61" spans="1:62" x14ac:dyDescent="0.15">
      <c r="A61" s="178">
        <v>61</v>
      </c>
      <c r="B61" s="179">
        <v>0</v>
      </c>
      <c r="C61" s="180">
        <v>0</v>
      </c>
      <c r="D61" s="180">
        <v>0</v>
      </c>
      <c r="E61" s="180">
        <v>0</v>
      </c>
      <c r="F61" s="180">
        <v>0</v>
      </c>
      <c r="G61" s="180">
        <v>0</v>
      </c>
      <c r="H61" s="180">
        <v>0</v>
      </c>
      <c r="I61" s="180">
        <v>0</v>
      </c>
      <c r="J61" s="180">
        <v>0</v>
      </c>
      <c r="K61" s="180">
        <v>0</v>
      </c>
      <c r="L61" s="184">
        <v>0</v>
      </c>
      <c r="M61" s="179">
        <v>0</v>
      </c>
      <c r="N61" s="180">
        <v>0</v>
      </c>
      <c r="O61" s="180">
        <v>0</v>
      </c>
      <c r="P61" s="180">
        <v>0</v>
      </c>
      <c r="Q61" s="180">
        <v>0</v>
      </c>
      <c r="R61" s="180">
        <v>0</v>
      </c>
      <c r="S61" s="180">
        <v>0</v>
      </c>
      <c r="T61" s="180">
        <v>0</v>
      </c>
      <c r="U61" s="180">
        <v>0</v>
      </c>
      <c r="V61" s="184">
        <v>0</v>
      </c>
      <c r="W61" s="179">
        <v>0</v>
      </c>
      <c r="X61" s="180">
        <v>0</v>
      </c>
      <c r="Y61" s="180">
        <v>0</v>
      </c>
      <c r="Z61" s="180">
        <v>0</v>
      </c>
      <c r="AA61" s="180">
        <v>0</v>
      </c>
      <c r="AB61" s="181">
        <v>0.01</v>
      </c>
      <c r="AC61" s="181">
        <v>7.0000000000000007E-2</v>
      </c>
      <c r="AD61" s="181">
        <v>0.1</v>
      </c>
      <c r="AE61" s="181">
        <v>0.1</v>
      </c>
      <c r="AF61" s="182">
        <v>0.2</v>
      </c>
      <c r="AG61" s="183">
        <v>0.2</v>
      </c>
      <c r="AH61" s="181">
        <v>0.3</v>
      </c>
      <c r="AI61" s="181">
        <v>0.4</v>
      </c>
      <c r="AJ61" s="181">
        <v>0.4</v>
      </c>
      <c r="AK61" s="181">
        <v>0.5</v>
      </c>
      <c r="AL61" s="181">
        <v>0.5</v>
      </c>
      <c r="AM61" s="181">
        <v>0.5</v>
      </c>
      <c r="AN61" s="181">
        <v>0.6</v>
      </c>
      <c r="AO61" s="181">
        <v>0.6</v>
      </c>
      <c r="AP61" s="182">
        <v>0.7</v>
      </c>
      <c r="AQ61" s="183">
        <v>0.7</v>
      </c>
      <c r="AR61" s="181">
        <v>0.8</v>
      </c>
      <c r="AS61" s="181">
        <v>0.8</v>
      </c>
      <c r="AT61" s="181">
        <v>0.9</v>
      </c>
      <c r="AU61" s="181">
        <v>0.9</v>
      </c>
      <c r="AV61" s="181">
        <v>1</v>
      </c>
      <c r="AW61" s="181">
        <v>1</v>
      </c>
      <c r="AX61" s="181">
        <v>1</v>
      </c>
      <c r="AY61" s="181">
        <v>1.1000000000000001</v>
      </c>
      <c r="AZ61" s="182">
        <v>1.1000000000000001</v>
      </c>
      <c r="BA61" s="183">
        <v>1.2</v>
      </c>
      <c r="BB61" s="181">
        <v>1.2</v>
      </c>
      <c r="BC61" s="181">
        <v>1.2</v>
      </c>
      <c r="BD61" s="181">
        <v>1.3</v>
      </c>
      <c r="BE61" s="181">
        <v>1.3</v>
      </c>
      <c r="BF61" s="181">
        <v>1.4</v>
      </c>
      <c r="BG61" s="181">
        <v>1.4</v>
      </c>
      <c r="BH61" s="181">
        <v>1.4</v>
      </c>
      <c r="BI61" s="181">
        <v>1.5</v>
      </c>
      <c r="BJ61" s="185">
        <v>0</v>
      </c>
    </row>
    <row r="62" spans="1:62" x14ac:dyDescent="0.15">
      <c r="A62" s="178">
        <v>62</v>
      </c>
      <c r="B62" s="179">
        <v>0</v>
      </c>
      <c r="C62" s="180">
        <v>0</v>
      </c>
      <c r="D62" s="180">
        <v>0</v>
      </c>
      <c r="E62" s="180">
        <v>0</v>
      </c>
      <c r="F62" s="180">
        <v>0</v>
      </c>
      <c r="G62" s="180">
        <v>0</v>
      </c>
      <c r="H62" s="180">
        <v>0</v>
      </c>
      <c r="I62" s="180">
        <v>0</v>
      </c>
      <c r="J62" s="180">
        <v>0</v>
      </c>
      <c r="K62" s="180">
        <v>0</v>
      </c>
      <c r="L62" s="184">
        <v>0</v>
      </c>
      <c r="M62" s="179">
        <v>0</v>
      </c>
      <c r="N62" s="180">
        <v>0</v>
      </c>
      <c r="O62" s="180">
        <v>0</v>
      </c>
      <c r="P62" s="180">
        <v>0</v>
      </c>
      <c r="Q62" s="180">
        <v>0</v>
      </c>
      <c r="R62" s="180">
        <v>0</v>
      </c>
      <c r="S62" s="180">
        <v>0</v>
      </c>
      <c r="T62" s="180">
        <v>0</v>
      </c>
      <c r="U62" s="180">
        <v>0</v>
      </c>
      <c r="V62" s="184">
        <v>0</v>
      </c>
      <c r="W62" s="179">
        <v>0</v>
      </c>
      <c r="X62" s="180">
        <v>0</v>
      </c>
      <c r="Y62" s="180">
        <v>0</v>
      </c>
      <c r="Z62" s="180">
        <v>0</v>
      </c>
      <c r="AA62" s="180">
        <v>0</v>
      </c>
      <c r="AB62" s="181">
        <v>0.01</v>
      </c>
      <c r="AC62" s="181">
        <v>7.0000000000000007E-2</v>
      </c>
      <c r="AD62" s="181">
        <v>0.1</v>
      </c>
      <c r="AE62" s="181">
        <v>0.1</v>
      </c>
      <c r="AF62" s="182">
        <v>0.2</v>
      </c>
      <c r="AG62" s="183">
        <v>0.2</v>
      </c>
      <c r="AH62" s="181">
        <v>0.3</v>
      </c>
      <c r="AI62" s="181">
        <v>0.4</v>
      </c>
      <c r="AJ62" s="181">
        <v>0.4</v>
      </c>
      <c r="AK62" s="181">
        <v>0.5</v>
      </c>
      <c r="AL62" s="181">
        <v>0.5</v>
      </c>
      <c r="AM62" s="181">
        <v>0.5</v>
      </c>
      <c r="AN62" s="181">
        <v>0.6</v>
      </c>
      <c r="AO62" s="181">
        <v>0.6</v>
      </c>
      <c r="AP62" s="182">
        <v>0.7</v>
      </c>
      <c r="AQ62" s="183">
        <v>0.7</v>
      </c>
      <c r="AR62" s="181">
        <v>0.8</v>
      </c>
      <c r="AS62" s="181">
        <v>0.8</v>
      </c>
      <c r="AT62" s="181">
        <v>0.9</v>
      </c>
      <c r="AU62" s="181">
        <v>0.9</v>
      </c>
      <c r="AV62" s="181">
        <v>1</v>
      </c>
      <c r="AW62" s="181">
        <v>1</v>
      </c>
      <c r="AX62" s="181">
        <v>1</v>
      </c>
      <c r="AY62" s="181">
        <v>1.1000000000000001</v>
      </c>
      <c r="AZ62" s="182">
        <v>1.1000000000000001</v>
      </c>
      <c r="BA62" s="183">
        <v>1.2</v>
      </c>
      <c r="BB62" s="181">
        <v>1.2</v>
      </c>
      <c r="BC62" s="181">
        <v>1.2</v>
      </c>
      <c r="BD62" s="181">
        <v>1.3</v>
      </c>
      <c r="BE62" s="181">
        <v>1.3</v>
      </c>
      <c r="BF62" s="181">
        <v>1.4</v>
      </c>
      <c r="BG62" s="181">
        <v>1.4</v>
      </c>
      <c r="BH62" s="181">
        <v>1.4</v>
      </c>
      <c r="BI62" s="181">
        <v>1.5</v>
      </c>
      <c r="BJ62" s="185">
        <v>0</v>
      </c>
    </row>
    <row r="63" spans="1:62" x14ac:dyDescent="0.15">
      <c r="A63" s="178">
        <v>63</v>
      </c>
      <c r="B63" s="179">
        <v>0</v>
      </c>
      <c r="C63" s="180">
        <v>0</v>
      </c>
      <c r="D63" s="180">
        <v>0</v>
      </c>
      <c r="E63" s="180">
        <v>0</v>
      </c>
      <c r="F63" s="180">
        <v>0</v>
      </c>
      <c r="G63" s="180">
        <v>0</v>
      </c>
      <c r="H63" s="180">
        <v>0</v>
      </c>
      <c r="I63" s="180">
        <v>0</v>
      </c>
      <c r="J63" s="180">
        <v>0</v>
      </c>
      <c r="K63" s="180">
        <v>0</v>
      </c>
      <c r="L63" s="184">
        <v>0</v>
      </c>
      <c r="M63" s="179">
        <v>0</v>
      </c>
      <c r="N63" s="180">
        <v>0</v>
      </c>
      <c r="O63" s="180">
        <v>0</v>
      </c>
      <c r="P63" s="180">
        <v>0</v>
      </c>
      <c r="Q63" s="180">
        <v>0</v>
      </c>
      <c r="R63" s="180">
        <v>0</v>
      </c>
      <c r="S63" s="180">
        <v>0</v>
      </c>
      <c r="T63" s="180">
        <v>0</v>
      </c>
      <c r="U63" s="180">
        <v>0</v>
      </c>
      <c r="V63" s="184">
        <v>0</v>
      </c>
      <c r="W63" s="179">
        <v>0</v>
      </c>
      <c r="X63" s="180">
        <v>0</v>
      </c>
      <c r="Y63" s="180">
        <v>0</v>
      </c>
      <c r="Z63" s="180">
        <v>0</v>
      </c>
      <c r="AA63" s="180">
        <v>0</v>
      </c>
      <c r="AB63" s="181">
        <v>0.01</v>
      </c>
      <c r="AC63" s="181">
        <v>7.0000000000000007E-2</v>
      </c>
      <c r="AD63" s="181">
        <v>0.1</v>
      </c>
      <c r="AE63" s="181">
        <v>0.1</v>
      </c>
      <c r="AF63" s="182">
        <v>0.2</v>
      </c>
      <c r="AG63" s="183">
        <v>0.2</v>
      </c>
      <c r="AH63" s="181">
        <v>0.3</v>
      </c>
      <c r="AI63" s="181">
        <v>0.4</v>
      </c>
      <c r="AJ63" s="181">
        <v>0.4</v>
      </c>
      <c r="AK63" s="181">
        <v>0.5</v>
      </c>
      <c r="AL63" s="181">
        <v>0.5</v>
      </c>
      <c r="AM63" s="181">
        <v>0.5</v>
      </c>
      <c r="AN63" s="181">
        <v>0.6</v>
      </c>
      <c r="AO63" s="181">
        <v>0.6</v>
      </c>
      <c r="AP63" s="182">
        <v>0.7</v>
      </c>
      <c r="AQ63" s="183">
        <v>0.7</v>
      </c>
      <c r="AR63" s="181">
        <v>0.8</v>
      </c>
      <c r="AS63" s="181">
        <v>0.8</v>
      </c>
      <c r="AT63" s="181">
        <v>0.9</v>
      </c>
      <c r="AU63" s="181">
        <v>0.9</v>
      </c>
      <c r="AV63" s="181">
        <v>1</v>
      </c>
      <c r="AW63" s="181">
        <v>1</v>
      </c>
      <c r="AX63" s="181">
        <v>1</v>
      </c>
      <c r="AY63" s="181">
        <v>1.1000000000000001</v>
      </c>
      <c r="AZ63" s="182">
        <v>1.1000000000000001</v>
      </c>
      <c r="BA63" s="183">
        <v>1.2</v>
      </c>
      <c r="BB63" s="181">
        <v>1.2</v>
      </c>
      <c r="BC63" s="181">
        <v>1.2</v>
      </c>
      <c r="BD63" s="181">
        <v>1.3</v>
      </c>
      <c r="BE63" s="181">
        <v>1.3</v>
      </c>
      <c r="BF63" s="181">
        <v>1.4</v>
      </c>
      <c r="BG63" s="181">
        <v>1.4</v>
      </c>
      <c r="BH63" s="181">
        <v>1.4</v>
      </c>
      <c r="BI63" s="181">
        <v>1.5</v>
      </c>
      <c r="BJ63" s="185">
        <v>0</v>
      </c>
    </row>
    <row r="64" spans="1:62" x14ac:dyDescent="0.15">
      <c r="A64" s="186">
        <v>64</v>
      </c>
      <c r="B64" s="190">
        <v>0</v>
      </c>
      <c r="C64" s="191">
        <v>0</v>
      </c>
      <c r="D64" s="191">
        <v>0</v>
      </c>
      <c r="E64" s="191">
        <v>0</v>
      </c>
      <c r="F64" s="191">
        <v>0</v>
      </c>
      <c r="G64" s="191">
        <v>0</v>
      </c>
      <c r="H64" s="191">
        <v>0</v>
      </c>
      <c r="I64" s="191">
        <v>0</v>
      </c>
      <c r="J64" s="191">
        <v>0</v>
      </c>
      <c r="K64" s="191">
        <v>0</v>
      </c>
      <c r="L64" s="192">
        <v>0</v>
      </c>
      <c r="M64" s="190">
        <v>0</v>
      </c>
      <c r="N64" s="191">
        <v>0</v>
      </c>
      <c r="O64" s="191">
        <v>0</v>
      </c>
      <c r="P64" s="191">
        <v>0</v>
      </c>
      <c r="Q64" s="191">
        <v>0</v>
      </c>
      <c r="R64" s="191">
        <v>0</v>
      </c>
      <c r="S64" s="191">
        <v>0</v>
      </c>
      <c r="T64" s="191">
        <v>0</v>
      </c>
      <c r="U64" s="191">
        <v>0</v>
      </c>
      <c r="V64" s="192">
        <v>0</v>
      </c>
      <c r="W64" s="190">
        <v>0</v>
      </c>
      <c r="X64" s="191">
        <v>0</v>
      </c>
      <c r="Y64" s="191">
        <v>0</v>
      </c>
      <c r="Z64" s="191">
        <v>0</v>
      </c>
      <c r="AA64" s="191">
        <v>0</v>
      </c>
      <c r="AB64" s="188">
        <v>0.01</v>
      </c>
      <c r="AC64" s="188">
        <v>7.0000000000000007E-2</v>
      </c>
      <c r="AD64" s="188">
        <v>0.1</v>
      </c>
      <c r="AE64" s="188">
        <v>0.1</v>
      </c>
      <c r="AF64" s="189">
        <v>0.2</v>
      </c>
      <c r="AG64" s="187">
        <v>0.2</v>
      </c>
      <c r="AH64" s="188">
        <v>0.3</v>
      </c>
      <c r="AI64" s="188">
        <v>0.4</v>
      </c>
      <c r="AJ64" s="188">
        <v>0.4</v>
      </c>
      <c r="AK64" s="188">
        <v>0.5</v>
      </c>
      <c r="AL64" s="188">
        <v>0.5</v>
      </c>
      <c r="AM64" s="188">
        <v>0.5</v>
      </c>
      <c r="AN64" s="188">
        <v>0.6</v>
      </c>
      <c r="AO64" s="188">
        <v>0.6</v>
      </c>
      <c r="AP64" s="189">
        <v>0.7</v>
      </c>
      <c r="AQ64" s="187">
        <v>0.7</v>
      </c>
      <c r="AR64" s="188">
        <v>0.8</v>
      </c>
      <c r="AS64" s="188">
        <v>0.8</v>
      </c>
      <c r="AT64" s="188">
        <v>0.9</v>
      </c>
      <c r="AU64" s="188">
        <v>0.9</v>
      </c>
      <c r="AV64" s="188">
        <v>1</v>
      </c>
      <c r="AW64" s="188">
        <v>1</v>
      </c>
      <c r="AX64" s="188">
        <v>1</v>
      </c>
      <c r="AY64" s="188">
        <v>1.1000000000000001</v>
      </c>
      <c r="AZ64" s="189">
        <v>1.1000000000000001</v>
      </c>
      <c r="BA64" s="187">
        <v>1.2</v>
      </c>
      <c r="BB64" s="188">
        <v>1.2</v>
      </c>
      <c r="BC64" s="188">
        <v>1.2</v>
      </c>
      <c r="BD64" s="188">
        <v>1.3</v>
      </c>
      <c r="BE64" s="188">
        <v>1.3</v>
      </c>
      <c r="BF64" s="188">
        <v>1.4</v>
      </c>
      <c r="BG64" s="188">
        <v>1.4</v>
      </c>
      <c r="BH64" s="188">
        <v>1.4</v>
      </c>
      <c r="BI64" s="188">
        <v>1.5</v>
      </c>
      <c r="BJ64" s="193">
        <v>0</v>
      </c>
    </row>
    <row r="65" spans="1:62" x14ac:dyDescent="0.15">
      <c r="A65" s="194">
        <v>65</v>
      </c>
      <c r="B65" s="200">
        <v>0</v>
      </c>
      <c r="C65" s="198">
        <v>0</v>
      </c>
      <c r="D65" s="198">
        <v>0</v>
      </c>
      <c r="E65" s="198">
        <v>0</v>
      </c>
      <c r="F65" s="198">
        <v>0</v>
      </c>
      <c r="G65" s="198">
        <v>0</v>
      </c>
      <c r="H65" s="198">
        <v>0</v>
      </c>
      <c r="I65" s="198">
        <v>0</v>
      </c>
      <c r="J65" s="198">
        <v>0</v>
      </c>
      <c r="K65" s="198">
        <v>0</v>
      </c>
      <c r="L65" s="199">
        <v>0</v>
      </c>
      <c r="M65" s="200">
        <v>0</v>
      </c>
      <c r="N65" s="198">
        <v>0</v>
      </c>
      <c r="O65" s="198">
        <v>0</v>
      </c>
      <c r="P65" s="198">
        <v>0</v>
      </c>
      <c r="Q65" s="198">
        <v>0</v>
      </c>
      <c r="R65" s="198">
        <v>0</v>
      </c>
      <c r="S65" s="198">
        <v>0</v>
      </c>
      <c r="T65" s="198">
        <v>0</v>
      </c>
      <c r="U65" s="198">
        <v>0</v>
      </c>
      <c r="V65" s="199">
        <v>0</v>
      </c>
      <c r="W65" s="200">
        <v>0</v>
      </c>
      <c r="X65" s="198">
        <v>0</v>
      </c>
      <c r="Y65" s="198">
        <v>0</v>
      </c>
      <c r="Z65" s="198">
        <v>0</v>
      </c>
      <c r="AA65" s="198">
        <v>0</v>
      </c>
      <c r="AB65" s="196">
        <v>0.01</v>
      </c>
      <c r="AC65" s="196">
        <v>7.0000000000000007E-2</v>
      </c>
      <c r="AD65" s="196">
        <v>0.1</v>
      </c>
      <c r="AE65" s="196">
        <v>0.1</v>
      </c>
      <c r="AF65" s="197">
        <v>0.2</v>
      </c>
      <c r="AG65" s="195">
        <v>0.2</v>
      </c>
      <c r="AH65" s="196">
        <v>0.3</v>
      </c>
      <c r="AI65" s="196">
        <v>0.4</v>
      </c>
      <c r="AJ65" s="196">
        <v>0.4</v>
      </c>
      <c r="AK65" s="196">
        <v>0.5</v>
      </c>
      <c r="AL65" s="196">
        <v>0.5</v>
      </c>
      <c r="AM65" s="196">
        <v>0.5</v>
      </c>
      <c r="AN65" s="196">
        <v>0.6</v>
      </c>
      <c r="AO65" s="196">
        <v>0.6</v>
      </c>
      <c r="AP65" s="197">
        <v>0.7</v>
      </c>
      <c r="AQ65" s="195">
        <v>0.7</v>
      </c>
      <c r="AR65" s="196">
        <v>0.8</v>
      </c>
      <c r="AS65" s="196">
        <v>0.8</v>
      </c>
      <c r="AT65" s="196">
        <v>0.9</v>
      </c>
      <c r="AU65" s="196">
        <v>0.9</v>
      </c>
      <c r="AV65" s="196">
        <v>1</v>
      </c>
      <c r="AW65" s="196">
        <v>1</v>
      </c>
      <c r="AX65" s="196">
        <v>1</v>
      </c>
      <c r="AY65" s="196">
        <v>1.1000000000000001</v>
      </c>
      <c r="AZ65" s="197">
        <v>1.1000000000000001</v>
      </c>
      <c r="BA65" s="195">
        <v>1.2</v>
      </c>
      <c r="BB65" s="196">
        <v>1.2</v>
      </c>
      <c r="BC65" s="196">
        <v>1.2</v>
      </c>
      <c r="BD65" s="196">
        <v>1.3</v>
      </c>
      <c r="BE65" s="196">
        <v>1.3</v>
      </c>
      <c r="BF65" s="196">
        <v>1.4</v>
      </c>
      <c r="BG65" s="196">
        <v>1.4</v>
      </c>
      <c r="BH65" s="196">
        <v>1.4</v>
      </c>
      <c r="BI65" s="196">
        <v>1.5</v>
      </c>
      <c r="BJ65" s="201">
        <v>0</v>
      </c>
    </row>
    <row r="66" spans="1:62" x14ac:dyDescent="0.15">
      <c r="A66" s="163">
        <v>66</v>
      </c>
      <c r="B66" s="164">
        <v>0</v>
      </c>
      <c r="C66" s="165">
        <v>0</v>
      </c>
      <c r="D66" s="165">
        <v>0</v>
      </c>
      <c r="E66" s="165">
        <v>0</v>
      </c>
      <c r="F66" s="165">
        <v>0</v>
      </c>
      <c r="G66" s="165">
        <v>0</v>
      </c>
      <c r="H66" s="165">
        <v>0</v>
      </c>
      <c r="I66" s="165">
        <v>0</v>
      </c>
      <c r="J66" s="165">
        <v>0</v>
      </c>
      <c r="K66" s="165">
        <v>0</v>
      </c>
      <c r="L66" s="166">
        <v>0</v>
      </c>
      <c r="M66" s="164">
        <v>0</v>
      </c>
      <c r="N66" s="165">
        <v>0</v>
      </c>
      <c r="O66" s="165">
        <v>0</v>
      </c>
      <c r="P66" s="165">
        <v>0</v>
      </c>
      <c r="Q66" s="165">
        <v>0</v>
      </c>
      <c r="R66" s="165">
        <v>0</v>
      </c>
      <c r="S66" s="165">
        <v>0</v>
      </c>
      <c r="T66" s="165">
        <v>0</v>
      </c>
      <c r="U66" s="165">
        <v>0</v>
      </c>
      <c r="V66" s="166">
        <v>0</v>
      </c>
      <c r="W66" s="164">
        <v>0</v>
      </c>
      <c r="X66" s="165">
        <v>0</v>
      </c>
      <c r="Y66" s="165">
        <v>0</v>
      </c>
      <c r="Z66" s="165">
        <v>0</v>
      </c>
      <c r="AA66" s="165">
        <v>0</v>
      </c>
      <c r="AB66" s="203">
        <v>0.01</v>
      </c>
      <c r="AC66" s="203">
        <v>7.0000000000000007E-2</v>
      </c>
      <c r="AD66" s="203">
        <v>0.1</v>
      </c>
      <c r="AE66" s="203">
        <v>0.1</v>
      </c>
      <c r="AF66" s="204">
        <v>0.2</v>
      </c>
      <c r="AG66" s="202">
        <v>0.2</v>
      </c>
      <c r="AH66" s="203">
        <v>0.3</v>
      </c>
      <c r="AI66" s="203">
        <v>0.4</v>
      </c>
      <c r="AJ66" s="203">
        <v>0.4</v>
      </c>
      <c r="AK66" s="203">
        <v>0.5</v>
      </c>
      <c r="AL66" s="203">
        <v>0.5</v>
      </c>
      <c r="AM66" s="203">
        <v>0.5</v>
      </c>
      <c r="AN66" s="203">
        <v>0.6</v>
      </c>
      <c r="AO66" s="203">
        <v>0.6</v>
      </c>
      <c r="AP66" s="204">
        <v>0.7</v>
      </c>
      <c r="AQ66" s="202">
        <v>0.7</v>
      </c>
      <c r="AR66" s="203">
        <v>0.8</v>
      </c>
      <c r="AS66" s="203">
        <v>0.8</v>
      </c>
      <c r="AT66" s="203">
        <v>0.9</v>
      </c>
      <c r="AU66" s="203">
        <v>0.9</v>
      </c>
      <c r="AV66" s="203">
        <v>1</v>
      </c>
      <c r="AW66" s="203">
        <v>1</v>
      </c>
      <c r="AX66" s="203">
        <v>1</v>
      </c>
      <c r="AY66" s="203">
        <v>1.1000000000000001</v>
      </c>
      <c r="AZ66" s="204">
        <v>1.1000000000000001</v>
      </c>
      <c r="BA66" s="202">
        <v>1.2</v>
      </c>
      <c r="BB66" s="203">
        <v>1.2</v>
      </c>
      <c r="BC66" s="203">
        <v>1.2</v>
      </c>
      <c r="BD66" s="203">
        <v>1.3</v>
      </c>
      <c r="BE66" s="203">
        <v>1.3</v>
      </c>
      <c r="BF66" s="203">
        <v>1.4</v>
      </c>
      <c r="BG66" s="203">
        <v>1.4</v>
      </c>
      <c r="BH66" s="203">
        <v>1.4</v>
      </c>
      <c r="BI66" s="203">
        <v>1.5</v>
      </c>
      <c r="BJ66" s="167">
        <v>0</v>
      </c>
    </row>
    <row r="67" spans="1:62" x14ac:dyDescent="0.15">
      <c r="A67" s="163">
        <v>67</v>
      </c>
      <c r="B67" s="164">
        <v>0</v>
      </c>
      <c r="C67" s="165">
        <v>0</v>
      </c>
      <c r="D67" s="165">
        <v>0</v>
      </c>
      <c r="E67" s="165">
        <v>0</v>
      </c>
      <c r="F67" s="165">
        <v>0</v>
      </c>
      <c r="G67" s="165">
        <v>0</v>
      </c>
      <c r="H67" s="165">
        <v>0</v>
      </c>
      <c r="I67" s="165">
        <v>0</v>
      </c>
      <c r="J67" s="165">
        <v>0</v>
      </c>
      <c r="K67" s="165">
        <v>0</v>
      </c>
      <c r="L67" s="166">
        <v>0</v>
      </c>
      <c r="M67" s="164">
        <v>0</v>
      </c>
      <c r="N67" s="165">
        <v>0</v>
      </c>
      <c r="O67" s="165">
        <v>0</v>
      </c>
      <c r="P67" s="165">
        <v>0</v>
      </c>
      <c r="Q67" s="165">
        <v>0</v>
      </c>
      <c r="R67" s="165">
        <v>0</v>
      </c>
      <c r="S67" s="165">
        <v>0</v>
      </c>
      <c r="T67" s="165">
        <v>0</v>
      </c>
      <c r="U67" s="165">
        <v>0</v>
      </c>
      <c r="V67" s="166">
        <v>0</v>
      </c>
      <c r="W67" s="164">
        <v>0</v>
      </c>
      <c r="X67" s="165">
        <v>0</v>
      </c>
      <c r="Y67" s="165">
        <v>0</v>
      </c>
      <c r="Z67" s="165">
        <v>0</v>
      </c>
      <c r="AA67" s="165">
        <v>0</v>
      </c>
      <c r="AB67" s="203">
        <v>0.01</v>
      </c>
      <c r="AC67" s="203">
        <v>7.0000000000000007E-2</v>
      </c>
      <c r="AD67" s="203">
        <v>0.1</v>
      </c>
      <c r="AE67" s="203">
        <v>0.1</v>
      </c>
      <c r="AF67" s="204">
        <v>0.2</v>
      </c>
      <c r="AG67" s="202">
        <v>0.2</v>
      </c>
      <c r="AH67" s="203">
        <v>0.3</v>
      </c>
      <c r="AI67" s="203">
        <v>0.4</v>
      </c>
      <c r="AJ67" s="203">
        <v>0.4</v>
      </c>
      <c r="AK67" s="203">
        <v>0.5</v>
      </c>
      <c r="AL67" s="203">
        <v>0.5</v>
      </c>
      <c r="AM67" s="203">
        <v>0.5</v>
      </c>
      <c r="AN67" s="203">
        <v>0.6</v>
      </c>
      <c r="AO67" s="203">
        <v>0.6</v>
      </c>
      <c r="AP67" s="204">
        <v>0.7</v>
      </c>
      <c r="AQ67" s="202">
        <v>0.7</v>
      </c>
      <c r="AR67" s="203">
        <v>0.8</v>
      </c>
      <c r="AS67" s="203">
        <v>0.8</v>
      </c>
      <c r="AT67" s="203">
        <v>0.9</v>
      </c>
      <c r="AU67" s="203">
        <v>0.9</v>
      </c>
      <c r="AV67" s="203">
        <v>1</v>
      </c>
      <c r="AW67" s="203">
        <v>1</v>
      </c>
      <c r="AX67" s="203">
        <v>1</v>
      </c>
      <c r="AY67" s="203">
        <v>1.1000000000000001</v>
      </c>
      <c r="AZ67" s="204">
        <v>1.1000000000000001</v>
      </c>
      <c r="BA67" s="202">
        <v>1.2</v>
      </c>
      <c r="BB67" s="203">
        <v>1.2</v>
      </c>
      <c r="BC67" s="203">
        <v>1.2</v>
      </c>
      <c r="BD67" s="203">
        <v>1.3</v>
      </c>
      <c r="BE67" s="203">
        <v>1.3</v>
      </c>
      <c r="BF67" s="203">
        <v>1.4</v>
      </c>
      <c r="BG67" s="203">
        <v>1.4</v>
      </c>
      <c r="BH67" s="203">
        <v>1.4</v>
      </c>
      <c r="BI67" s="203">
        <v>1.5</v>
      </c>
      <c r="BJ67" s="167">
        <v>0</v>
      </c>
    </row>
    <row r="68" spans="1:62" x14ac:dyDescent="0.15">
      <c r="A68" s="163">
        <v>68</v>
      </c>
      <c r="B68" s="164">
        <v>0</v>
      </c>
      <c r="C68" s="165">
        <v>0</v>
      </c>
      <c r="D68" s="165">
        <v>0</v>
      </c>
      <c r="E68" s="165">
        <v>0</v>
      </c>
      <c r="F68" s="165">
        <v>0</v>
      </c>
      <c r="G68" s="165">
        <v>0</v>
      </c>
      <c r="H68" s="165">
        <v>0</v>
      </c>
      <c r="I68" s="165">
        <v>0</v>
      </c>
      <c r="J68" s="165">
        <v>0</v>
      </c>
      <c r="K68" s="165">
        <v>0</v>
      </c>
      <c r="L68" s="166">
        <v>0</v>
      </c>
      <c r="M68" s="164">
        <v>0</v>
      </c>
      <c r="N68" s="165">
        <v>0</v>
      </c>
      <c r="O68" s="165">
        <v>0</v>
      </c>
      <c r="P68" s="165">
        <v>0</v>
      </c>
      <c r="Q68" s="165">
        <v>0</v>
      </c>
      <c r="R68" s="165">
        <v>0</v>
      </c>
      <c r="S68" s="165">
        <v>0</v>
      </c>
      <c r="T68" s="165">
        <v>0</v>
      </c>
      <c r="U68" s="165">
        <v>0</v>
      </c>
      <c r="V68" s="166">
        <v>0</v>
      </c>
      <c r="W68" s="164">
        <v>0</v>
      </c>
      <c r="X68" s="165">
        <v>0</v>
      </c>
      <c r="Y68" s="165">
        <v>0</v>
      </c>
      <c r="Z68" s="165">
        <v>0</v>
      </c>
      <c r="AA68" s="165">
        <v>0</v>
      </c>
      <c r="AB68" s="203">
        <v>0.01</v>
      </c>
      <c r="AC68" s="203">
        <v>7.0000000000000007E-2</v>
      </c>
      <c r="AD68" s="203">
        <v>0.1</v>
      </c>
      <c r="AE68" s="203">
        <v>0.1</v>
      </c>
      <c r="AF68" s="204">
        <v>0.2</v>
      </c>
      <c r="AG68" s="202">
        <v>0.2</v>
      </c>
      <c r="AH68" s="203">
        <v>0.3</v>
      </c>
      <c r="AI68" s="203">
        <v>0.4</v>
      </c>
      <c r="AJ68" s="203">
        <v>0.4</v>
      </c>
      <c r="AK68" s="203">
        <v>0.5</v>
      </c>
      <c r="AL68" s="203">
        <v>0.5</v>
      </c>
      <c r="AM68" s="203">
        <v>0.5</v>
      </c>
      <c r="AN68" s="203">
        <v>0.6</v>
      </c>
      <c r="AO68" s="203">
        <v>0.6</v>
      </c>
      <c r="AP68" s="204">
        <v>0.7</v>
      </c>
      <c r="AQ68" s="202">
        <v>0.7</v>
      </c>
      <c r="AR68" s="203">
        <v>0.8</v>
      </c>
      <c r="AS68" s="203">
        <v>0.8</v>
      </c>
      <c r="AT68" s="203">
        <v>0.9</v>
      </c>
      <c r="AU68" s="203">
        <v>0.9</v>
      </c>
      <c r="AV68" s="203">
        <v>1</v>
      </c>
      <c r="AW68" s="203">
        <v>1</v>
      </c>
      <c r="AX68" s="203">
        <v>1</v>
      </c>
      <c r="AY68" s="203">
        <v>1.1000000000000001</v>
      </c>
      <c r="AZ68" s="204">
        <v>1.1000000000000001</v>
      </c>
      <c r="BA68" s="202">
        <v>1.2</v>
      </c>
      <c r="BB68" s="203">
        <v>1.2</v>
      </c>
      <c r="BC68" s="203">
        <v>1.2</v>
      </c>
      <c r="BD68" s="203">
        <v>1.3</v>
      </c>
      <c r="BE68" s="203">
        <v>1.3</v>
      </c>
      <c r="BF68" s="203">
        <v>1.4</v>
      </c>
      <c r="BG68" s="203">
        <v>1.4</v>
      </c>
      <c r="BH68" s="203">
        <v>1.4</v>
      </c>
      <c r="BI68" s="203">
        <v>1.5</v>
      </c>
      <c r="BJ68" s="167">
        <v>0</v>
      </c>
    </row>
    <row r="69" spans="1:62" x14ac:dyDescent="0.15">
      <c r="A69" s="168">
        <v>69</v>
      </c>
      <c r="B69" s="169">
        <v>0</v>
      </c>
      <c r="C69" s="170">
        <v>0</v>
      </c>
      <c r="D69" s="170">
        <v>0</v>
      </c>
      <c r="E69" s="170">
        <v>0</v>
      </c>
      <c r="F69" s="170">
        <v>0</v>
      </c>
      <c r="G69" s="170">
        <v>0</v>
      </c>
      <c r="H69" s="170">
        <v>0</v>
      </c>
      <c r="I69" s="170">
        <v>0</v>
      </c>
      <c r="J69" s="170">
        <v>0</v>
      </c>
      <c r="K69" s="170">
        <v>0</v>
      </c>
      <c r="L69" s="171">
        <v>0</v>
      </c>
      <c r="M69" s="169">
        <v>0</v>
      </c>
      <c r="N69" s="170">
        <v>0</v>
      </c>
      <c r="O69" s="170">
        <v>0</v>
      </c>
      <c r="P69" s="170">
        <v>0</v>
      </c>
      <c r="Q69" s="170">
        <v>0</v>
      </c>
      <c r="R69" s="170">
        <v>0</v>
      </c>
      <c r="S69" s="170">
        <v>0</v>
      </c>
      <c r="T69" s="170">
        <v>0</v>
      </c>
      <c r="U69" s="170">
        <v>0</v>
      </c>
      <c r="V69" s="171">
        <v>0</v>
      </c>
      <c r="W69" s="169">
        <v>0</v>
      </c>
      <c r="X69" s="170">
        <v>0</v>
      </c>
      <c r="Y69" s="170">
        <v>0</v>
      </c>
      <c r="Z69" s="170">
        <v>0</v>
      </c>
      <c r="AA69" s="170">
        <v>0</v>
      </c>
      <c r="AB69" s="206">
        <v>0.01</v>
      </c>
      <c r="AC69" s="206">
        <v>7.0000000000000007E-2</v>
      </c>
      <c r="AD69" s="206">
        <v>0.1</v>
      </c>
      <c r="AE69" s="206">
        <v>0.1</v>
      </c>
      <c r="AF69" s="207">
        <v>0.2</v>
      </c>
      <c r="AG69" s="205">
        <v>0.2</v>
      </c>
      <c r="AH69" s="206">
        <v>0.3</v>
      </c>
      <c r="AI69" s="206">
        <v>0.4</v>
      </c>
      <c r="AJ69" s="206">
        <v>0.4</v>
      </c>
      <c r="AK69" s="206">
        <v>0.5</v>
      </c>
      <c r="AL69" s="206">
        <v>0.5</v>
      </c>
      <c r="AM69" s="206">
        <v>0.5</v>
      </c>
      <c r="AN69" s="206">
        <v>0.6</v>
      </c>
      <c r="AO69" s="206">
        <v>0.6</v>
      </c>
      <c r="AP69" s="207">
        <v>0.7</v>
      </c>
      <c r="AQ69" s="205">
        <v>0.7</v>
      </c>
      <c r="AR69" s="206">
        <v>0.8</v>
      </c>
      <c r="AS69" s="206">
        <v>0.8</v>
      </c>
      <c r="AT69" s="206">
        <v>0.9</v>
      </c>
      <c r="AU69" s="206">
        <v>0.9</v>
      </c>
      <c r="AV69" s="206">
        <v>1</v>
      </c>
      <c r="AW69" s="206">
        <v>1</v>
      </c>
      <c r="AX69" s="206">
        <v>1</v>
      </c>
      <c r="AY69" s="206">
        <v>1.1000000000000001</v>
      </c>
      <c r="AZ69" s="207">
        <v>1.1000000000000001</v>
      </c>
      <c r="BA69" s="205">
        <v>1.2</v>
      </c>
      <c r="BB69" s="206">
        <v>1.2</v>
      </c>
      <c r="BC69" s="206">
        <v>1.2</v>
      </c>
      <c r="BD69" s="206">
        <v>1.3</v>
      </c>
      <c r="BE69" s="206">
        <v>1.3</v>
      </c>
      <c r="BF69" s="206">
        <v>1.4</v>
      </c>
      <c r="BG69" s="206">
        <v>1.4</v>
      </c>
      <c r="BH69" s="206">
        <v>1.4</v>
      </c>
      <c r="BI69" s="206">
        <v>1.5</v>
      </c>
      <c r="BJ69" s="172">
        <v>0</v>
      </c>
    </row>
    <row r="70" spans="1:62" x14ac:dyDescent="0.15">
      <c r="A70" s="173">
        <v>70</v>
      </c>
      <c r="B70" s="174">
        <v>0</v>
      </c>
      <c r="C70" s="175">
        <v>0</v>
      </c>
      <c r="D70" s="175">
        <v>0</v>
      </c>
      <c r="E70" s="175">
        <v>0</v>
      </c>
      <c r="F70" s="175">
        <v>0</v>
      </c>
      <c r="G70" s="175">
        <v>0</v>
      </c>
      <c r="H70" s="175">
        <v>0</v>
      </c>
      <c r="I70" s="175">
        <v>0</v>
      </c>
      <c r="J70" s="175">
        <v>0</v>
      </c>
      <c r="K70" s="175">
        <v>0</v>
      </c>
      <c r="L70" s="176">
        <v>0</v>
      </c>
      <c r="M70" s="174">
        <v>0</v>
      </c>
      <c r="N70" s="175">
        <v>0</v>
      </c>
      <c r="O70" s="175">
        <v>0</v>
      </c>
      <c r="P70" s="175">
        <v>0</v>
      </c>
      <c r="Q70" s="175">
        <v>0</v>
      </c>
      <c r="R70" s="175">
        <v>0</v>
      </c>
      <c r="S70" s="175">
        <v>0</v>
      </c>
      <c r="T70" s="175">
        <v>0</v>
      </c>
      <c r="U70" s="175">
        <v>0</v>
      </c>
      <c r="V70" s="176">
        <v>0</v>
      </c>
      <c r="W70" s="174">
        <v>0</v>
      </c>
      <c r="X70" s="175">
        <v>0</v>
      </c>
      <c r="Y70" s="175">
        <v>0</v>
      </c>
      <c r="Z70" s="175">
        <v>0</v>
      </c>
      <c r="AA70" s="175">
        <v>0</v>
      </c>
      <c r="AB70" s="209">
        <v>0.01</v>
      </c>
      <c r="AC70" s="209">
        <v>7.0000000000000007E-2</v>
      </c>
      <c r="AD70" s="209">
        <v>0.1</v>
      </c>
      <c r="AE70" s="209">
        <v>0.1</v>
      </c>
      <c r="AF70" s="210">
        <v>0.2</v>
      </c>
      <c r="AG70" s="208">
        <v>0.2</v>
      </c>
      <c r="AH70" s="209">
        <v>0.3</v>
      </c>
      <c r="AI70" s="209">
        <v>0.4</v>
      </c>
      <c r="AJ70" s="209">
        <v>0.4</v>
      </c>
      <c r="AK70" s="209">
        <v>0.5</v>
      </c>
      <c r="AL70" s="209">
        <v>0.5</v>
      </c>
      <c r="AM70" s="209">
        <v>0.5</v>
      </c>
      <c r="AN70" s="209">
        <v>0.6</v>
      </c>
      <c r="AO70" s="209">
        <v>0.6</v>
      </c>
      <c r="AP70" s="210">
        <v>0.7</v>
      </c>
      <c r="AQ70" s="208">
        <v>0.7</v>
      </c>
      <c r="AR70" s="209">
        <v>0.8</v>
      </c>
      <c r="AS70" s="209">
        <v>0.8</v>
      </c>
      <c r="AT70" s="209">
        <v>0.9</v>
      </c>
      <c r="AU70" s="209">
        <v>0.9</v>
      </c>
      <c r="AV70" s="209">
        <v>1</v>
      </c>
      <c r="AW70" s="209">
        <v>1</v>
      </c>
      <c r="AX70" s="209">
        <v>1</v>
      </c>
      <c r="AY70" s="209">
        <v>1.1000000000000001</v>
      </c>
      <c r="AZ70" s="210">
        <v>1.1000000000000001</v>
      </c>
      <c r="BA70" s="208">
        <v>1.2</v>
      </c>
      <c r="BB70" s="209">
        <v>1.2</v>
      </c>
      <c r="BC70" s="209">
        <v>1.2</v>
      </c>
      <c r="BD70" s="209">
        <v>1.3</v>
      </c>
      <c r="BE70" s="209">
        <v>1.3</v>
      </c>
      <c r="BF70" s="209">
        <v>1.4</v>
      </c>
      <c r="BG70" s="209">
        <v>1.4</v>
      </c>
      <c r="BH70" s="209">
        <v>1.4</v>
      </c>
      <c r="BI70" s="209">
        <v>1.5</v>
      </c>
      <c r="BJ70" s="177">
        <v>0</v>
      </c>
    </row>
    <row r="71" spans="1:62" x14ac:dyDescent="0.15">
      <c r="A71" s="178">
        <v>71</v>
      </c>
      <c r="B71" s="179">
        <v>0</v>
      </c>
      <c r="C71" s="180">
        <v>0</v>
      </c>
      <c r="D71" s="180">
        <v>0</v>
      </c>
      <c r="E71" s="180">
        <v>0</v>
      </c>
      <c r="F71" s="180">
        <v>0</v>
      </c>
      <c r="G71" s="180">
        <v>0</v>
      </c>
      <c r="H71" s="180">
        <v>0</v>
      </c>
      <c r="I71" s="180">
        <v>0</v>
      </c>
      <c r="J71" s="180">
        <v>0</v>
      </c>
      <c r="K71" s="180">
        <v>0</v>
      </c>
      <c r="L71" s="184">
        <v>0</v>
      </c>
      <c r="M71" s="179">
        <v>0</v>
      </c>
      <c r="N71" s="180">
        <v>0</v>
      </c>
      <c r="O71" s="180">
        <v>0</v>
      </c>
      <c r="P71" s="180">
        <v>0</v>
      </c>
      <c r="Q71" s="180">
        <v>0</v>
      </c>
      <c r="R71" s="180">
        <v>0</v>
      </c>
      <c r="S71" s="180">
        <v>0</v>
      </c>
      <c r="T71" s="180">
        <v>0</v>
      </c>
      <c r="U71" s="180">
        <v>0</v>
      </c>
      <c r="V71" s="184">
        <v>0</v>
      </c>
      <c r="W71" s="179">
        <v>0</v>
      </c>
      <c r="X71" s="180">
        <v>0</v>
      </c>
      <c r="Y71" s="180">
        <v>0</v>
      </c>
      <c r="Z71" s="180">
        <v>0</v>
      </c>
      <c r="AA71" s="180">
        <v>0</v>
      </c>
      <c r="AB71" s="181">
        <v>0.01</v>
      </c>
      <c r="AC71" s="181">
        <v>7.0000000000000007E-2</v>
      </c>
      <c r="AD71" s="181">
        <v>0.1</v>
      </c>
      <c r="AE71" s="181">
        <v>0.1</v>
      </c>
      <c r="AF71" s="182">
        <v>0.2</v>
      </c>
      <c r="AG71" s="183">
        <v>0.2</v>
      </c>
      <c r="AH71" s="181">
        <v>0.3</v>
      </c>
      <c r="AI71" s="181">
        <v>0.4</v>
      </c>
      <c r="AJ71" s="181">
        <v>0.4</v>
      </c>
      <c r="AK71" s="181">
        <v>0.5</v>
      </c>
      <c r="AL71" s="181">
        <v>0.5</v>
      </c>
      <c r="AM71" s="181">
        <v>0.5</v>
      </c>
      <c r="AN71" s="181">
        <v>0.6</v>
      </c>
      <c r="AO71" s="181">
        <v>0.6</v>
      </c>
      <c r="AP71" s="182">
        <v>0.7</v>
      </c>
      <c r="AQ71" s="183">
        <v>0.7</v>
      </c>
      <c r="AR71" s="181">
        <v>0.8</v>
      </c>
      <c r="AS71" s="181">
        <v>0.8</v>
      </c>
      <c r="AT71" s="181">
        <v>0.9</v>
      </c>
      <c r="AU71" s="181">
        <v>0.9</v>
      </c>
      <c r="AV71" s="181">
        <v>1</v>
      </c>
      <c r="AW71" s="181">
        <v>1</v>
      </c>
      <c r="AX71" s="181">
        <v>1</v>
      </c>
      <c r="AY71" s="181">
        <v>1.1000000000000001</v>
      </c>
      <c r="AZ71" s="182">
        <v>1.1000000000000001</v>
      </c>
      <c r="BA71" s="183">
        <v>1.2</v>
      </c>
      <c r="BB71" s="181">
        <v>1.2</v>
      </c>
      <c r="BC71" s="181">
        <v>1.2</v>
      </c>
      <c r="BD71" s="181">
        <v>1.3</v>
      </c>
      <c r="BE71" s="181">
        <v>1.3</v>
      </c>
      <c r="BF71" s="181">
        <v>1.4</v>
      </c>
      <c r="BG71" s="181">
        <v>1.4</v>
      </c>
      <c r="BH71" s="181">
        <v>1.4</v>
      </c>
      <c r="BI71" s="181">
        <v>1.5</v>
      </c>
      <c r="BJ71" s="185">
        <v>0</v>
      </c>
    </row>
    <row r="72" spans="1:62" x14ac:dyDescent="0.15">
      <c r="A72" s="178">
        <v>72</v>
      </c>
      <c r="B72" s="179">
        <v>0</v>
      </c>
      <c r="C72" s="180">
        <v>0</v>
      </c>
      <c r="D72" s="180">
        <v>0</v>
      </c>
      <c r="E72" s="180">
        <v>0</v>
      </c>
      <c r="F72" s="180">
        <v>0</v>
      </c>
      <c r="G72" s="180">
        <v>0</v>
      </c>
      <c r="H72" s="180">
        <v>0</v>
      </c>
      <c r="I72" s="180">
        <v>0</v>
      </c>
      <c r="J72" s="180">
        <v>0</v>
      </c>
      <c r="K72" s="180">
        <v>0</v>
      </c>
      <c r="L72" s="184">
        <v>0</v>
      </c>
      <c r="M72" s="179">
        <v>0</v>
      </c>
      <c r="N72" s="180">
        <v>0</v>
      </c>
      <c r="O72" s="180">
        <v>0</v>
      </c>
      <c r="P72" s="180">
        <v>0</v>
      </c>
      <c r="Q72" s="180">
        <v>0</v>
      </c>
      <c r="R72" s="180">
        <v>0</v>
      </c>
      <c r="S72" s="180">
        <v>0</v>
      </c>
      <c r="T72" s="180">
        <v>0</v>
      </c>
      <c r="U72" s="180">
        <v>0</v>
      </c>
      <c r="V72" s="184">
        <v>0</v>
      </c>
      <c r="W72" s="179">
        <v>0</v>
      </c>
      <c r="X72" s="180">
        <v>0</v>
      </c>
      <c r="Y72" s="180">
        <v>0</v>
      </c>
      <c r="Z72" s="180">
        <v>0</v>
      </c>
      <c r="AA72" s="180">
        <v>0</v>
      </c>
      <c r="AB72" s="181">
        <v>0.01</v>
      </c>
      <c r="AC72" s="181">
        <v>7.0000000000000007E-2</v>
      </c>
      <c r="AD72" s="181">
        <v>0.1</v>
      </c>
      <c r="AE72" s="181">
        <v>0.1</v>
      </c>
      <c r="AF72" s="182">
        <v>0.2</v>
      </c>
      <c r="AG72" s="183">
        <v>0.2</v>
      </c>
      <c r="AH72" s="181">
        <v>0.3</v>
      </c>
      <c r="AI72" s="181">
        <v>0.4</v>
      </c>
      <c r="AJ72" s="181">
        <v>0.4</v>
      </c>
      <c r="AK72" s="181">
        <v>0.5</v>
      </c>
      <c r="AL72" s="181">
        <v>0.5</v>
      </c>
      <c r="AM72" s="181">
        <v>0.5</v>
      </c>
      <c r="AN72" s="181">
        <v>0.6</v>
      </c>
      <c r="AO72" s="181">
        <v>0.6</v>
      </c>
      <c r="AP72" s="182">
        <v>0.7</v>
      </c>
      <c r="AQ72" s="183">
        <v>0.7</v>
      </c>
      <c r="AR72" s="181">
        <v>0.8</v>
      </c>
      <c r="AS72" s="181">
        <v>0.8</v>
      </c>
      <c r="AT72" s="181">
        <v>0.9</v>
      </c>
      <c r="AU72" s="181">
        <v>0.9</v>
      </c>
      <c r="AV72" s="181">
        <v>1</v>
      </c>
      <c r="AW72" s="181">
        <v>1</v>
      </c>
      <c r="AX72" s="181">
        <v>1</v>
      </c>
      <c r="AY72" s="181">
        <v>1.1000000000000001</v>
      </c>
      <c r="AZ72" s="182">
        <v>1.1000000000000001</v>
      </c>
      <c r="BA72" s="183">
        <v>1.2</v>
      </c>
      <c r="BB72" s="181">
        <v>1.2</v>
      </c>
      <c r="BC72" s="181">
        <v>1.2</v>
      </c>
      <c r="BD72" s="181">
        <v>1.3</v>
      </c>
      <c r="BE72" s="181">
        <v>1.3</v>
      </c>
      <c r="BF72" s="181">
        <v>1.4</v>
      </c>
      <c r="BG72" s="181">
        <v>1.4</v>
      </c>
      <c r="BH72" s="181">
        <v>1.4</v>
      </c>
      <c r="BI72" s="181">
        <v>1.5</v>
      </c>
      <c r="BJ72" s="185">
        <v>0</v>
      </c>
    </row>
    <row r="73" spans="1:62" x14ac:dyDescent="0.15">
      <c r="A73" s="178">
        <v>73</v>
      </c>
      <c r="B73" s="179">
        <v>0</v>
      </c>
      <c r="C73" s="180">
        <v>0</v>
      </c>
      <c r="D73" s="180">
        <v>0</v>
      </c>
      <c r="E73" s="180">
        <v>0</v>
      </c>
      <c r="F73" s="180">
        <v>0</v>
      </c>
      <c r="G73" s="180">
        <v>0</v>
      </c>
      <c r="H73" s="180">
        <v>0</v>
      </c>
      <c r="I73" s="180">
        <v>0</v>
      </c>
      <c r="J73" s="180">
        <v>0</v>
      </c>
      <c r="K73" s="180">
        <v>0</v>
      </c>
      <c r="L73" s="184">
        <v>0</v>
      </c>
      <c r="M73" s="179">
        <v>0</v>
      </c>
      <c r="N73" s="180">
        <v>0</v>
      </c>
      <c r="O73" s="180">
        <v>0</v>
      </c>
      <c r="P73" s="180">
        <v>0</v>
      </c>
      <c r="Q73" s="180">
        <v>0</v>
      </c>
      <c r="R73" s="180">
        <v>0</v>
      </c>
      <c r="S73" s="180">
        <v>0</v>
      </c>
      <c r="T73" s="180">
        <v>0</v>
      </c>
      <c r="U73" s="180">
        <v>0</v>
      </c>
      <c r="V73" s="184">
        <v>0</v>
      </c>
      <c r="W73" s="179">
        <v>0</v>
      </c>
      <c r="X73" s="180">
        <v>0</v>
      </c>
      <c r="Y73" s="180">
        <v>0</v>
      </c>
      <c r="Z73" s="180">
        <v>0</v>
      </c>
      <c r="AA73" s="180">
        <v>0</v>
      </c>
      <c r="AB73" s="181">
        <v>0.01</v>
      </c>
      <c r="AC73" s="181">
        <v>7.0000000000000007E-2</v>
      </c>
      <c r="AD73" s="181">
        <v>0.1</v>
      </c>
      <c r="AE73" s="181">
        <v>0.1</v>
      </c>
      <c r="AF73" s="182">
        <v>0.2</v>
      </c>
      <c r="AG73" s="183">
        <v>0.2</v>
      </c>
      <c r="AH73" s="181">
        <v>0.3</v>
      </c>
      <c r="AI73" s="181">
        <v>0.4</v>
      </c>
      <c r="AJ73" s="181">
        <v>0.4</v>
      </c>
      <c r="AK73" s="181">
        <v>0.5</v>
      </c>
      <c r="AL73" s="181">
        <v>0.5</v>
      </c>
      <c r="AM73" s="181">
        <v>0.5</v>
      </c>
      <c r="AN73" s="181">
        <v>0.6</v>
      </c>
      <c r="AO73" s="181">
        <v>0.6</v>
      </c>
      <c r="AP73" s="182">
        <v>0.7</v>
      </c>
      <c r="AQ73" s="183">
        <v>0.7</v>
      </c>
      <c r="AR73" s="181">
        <v>0.8</v>
      </c>
      <c r="AS73" s="181">
        <v>0.8</v>
      </c>
      <c r="AT73" s="181">
        <v>0.9</v>
      </c>
      <c r="AU73" s="181">
        <v>0.9</v>
      </c>
      <c r="AV73" s="181">
        <v>1</v>
      </c>
      <c r="AW73" s="181">
        <v>1</v>
      </c>
      <c r="AX73" s="181">
        <v>1</v>
      </c>
      <c r="AY73" s="181">
        <v>1.1000000000000001</v>
      </c>
      <c r="AZ73" s="182">
        <v>1.1000000000000001</v>
      </c>
      <c r="BA73" s="183">
        <v>1.2</v>
      </c>
      <c r="BB73" s="181">
        <v>1.2</v>
      </c>
      <c r="BC73" s="181">
        <v>1.2</v>
      </c>
      <c r="BD73" s="181">
        <v>1.3</v>
      </c>
      <c r="BE73" s="181">
        <v>1.3</v>
      </c>
      <c r="BF73" s="181">
        <v>1.4</v>
      </c>
      <c r="BG73" s="181">
        <v>1.4</v>
      </c>
      <c r="BH73" s="181">
        <v>1.4</v>
      </c>
      <c r="BI73" s="181">
        <v>1.5</v>
      </c>
      <c r="BJ73" s="185">
        <v>0</v>
      </c>
    </row>
    <row r="74" spans="1:62" x14ac:dyDescent="0.15">
      <c r="A74" s="186">
        <v>74</v>
      </c>
      <c r="B74" s="190">
        <v>0</v>
      </c>
      <c r="C74" s="191">
        <v>0</v>
      </c>
      <c r="D74" s="191">
        <v>0</v>
      </c>
      <c r="E74" s="191">
        <v>0</v>
      </c>
      <c r="F74" s="191">
        <v>0</v>
      </c>
      <c r="G74" s="191">
        <v>0</v>
      </c>
      <c r="H74" s="191">
        <v>0</v>
      </c>
      <c r="I74" s="191">
        <v>0</v>
      </c>
      <c r="J74" s="191">
        <v>0</v>
      </c>
      <c r="K74" s="191">
        <v>0</v>
      </c>
      <c r="L74" s="192">
        <v>0</v>
      </c>
      <c r="M74" s="190">
        <v>0</v>
      </c>
      <c r="N74" s="191">
        <v>0</v>
      </c>
      <c r="O74" s="191">
        <v>0</v>
      </c>
      <c r="P74" s="191">
        <v>0</v>
      </c>
      <c r="Q74" s="191">
        <v>0</v>
      </c>
      <c r="R74" s="191">
        <v>0</v>
      </c>
      <c r="S74" s="191">
        <v>0</v>
      </c>
      <c r="T74" s="191">
        <v>0</v>
      </c>
      <c r="U74" s="191">
        <v>0</v>
      </c>
      <c r="V74" s="192">
        <v>0</v>
      </c>
      <c r="W74" s="190">
        <v>0</v>
      </c>
      <c r="X74" s="191">
        <v>0</v>
      </c>
      <c r="Y74" s="191">
        <v>0</v>
      </c>
      <c r="Z74" s="191">
        <v>0</v>
      </c>
      <c r="AA74" s="191">
        <v>0</v>
      </c>
      <c r="AB74" s="188">
        <v>0.01</v>
      </c>
      <c r="AC74" s="188">
        <v>7.0000000000000007E-2</v>
      </c>
      <c r="AD74" s="188">
        <v>0.1</v>
      </c>
      <c r="AE74" s="188">
        <v>0.1</v>
      </c>
      <c r="AF74" s="189">
        <v>0.2</v>
      </c>
      <c r="AG74" s="187">
        <v>0.2</v>
      </c>
      <c r="AH74" s="188">
        <v>0.3</v>
      </c>
      <c r="AI74" s="188">
        <v>0.4</v>
      </c>
      <c r="AJ74" s="188">
        <v>0.4</v>
      </c>
      <c r="AK74" s="188">
        <v>0.5</v>
      </c>
      <c r="AL74" s="188">
        <v>0.5</v>
      </c>
      <c r="AM74" s="188">
        <v>0.5</v>
      </c>
      <c r="AN74" s="188">
        <v>0.6</v>
      </c>
      <c r="AO74" s="188">
        <v>0.6</v>
      </c>
      <c r="AP74" s="189">
        <v>0.7</v>
      </c>
      <c r="AQ74" s="187">
        <v>0.7</v>
      </c>
      <c r="AR74" s="188">
        <v>0.8</v>
      </c>
      <c r="AS74" s="188">
        <v>0.8</v>
      </c>
      <c r="AT74" s="188">
        <v>0.9</v>
      </c>
      <c r="AU74" s="188">
        <v>0.9</v>
      </c>
      <c r="AV74" s="188">
        <v>1</v>
      </c>
      <c r="AW74" s="188">
        <v>1</v>
      </c>
      <c r="AX74" s="188">
        <v>1</v>
      </c>
      <c r="AY74" s="188">
        <v>1.1000000000000001</v>
      </c>
      <c r="AZ74" s="189">
        <v>1.1000000000000001</v>
      </c>
      <c r="BA74" s="187">
        <v>1.2</v>
      </c>
      <c r="BB74" s="188">
        <v>1.2</v>
      </c>
      <c r="BC74" s="188">
        <v>1.2</v>
      </c>
      <c r="BD74" s="188">
        <v>1.3</v>
      </c>
      <c r="BE74" s="188">
        <v>1.3</v>
      </c>
      <c r="BF74" s="188">
        <v>1.4</v>
      </c>
      <c r="BG74" s="188">
        <v>1.4</v>
      </c>
      <c r="BH74" s="188">
        <v>1.4</v>
      </c>
      <c r="BI74" s="188">
        <v>1.5</v>
      </c>
      <c r="BJ74" s="193">
        <v>0</v>
      </c>
    </row>
    <row r="75" spans="1:62" x14ac:dyDescent="0.15">
      <c r="A75" s="194">
        <v>75</v>
      </c>
      <c r="B75" s="200">
        <v>0</v>
      </c>
      <c r="C75" s="198">
        <v>0</v>
      </c>
      <c r="D75" s="198">
        <v>0</v>
      </c>
      <c r="E75" s="198">
        <v>0</v>
      </c>
      <c r="F75" s="198">
        <v>0</v>
      </c>
      <c r="G75" s="198">
        <v>0</v>
      </c>
      <c r="H75" s="198">
        <v>0</v>
      </c>
      <c r="I75" s="198">
        <v>0</v>
      </c>
      <c r="J75" s="198">
        <v>0</v>
      </c>
      <c r="K75" s="198">
        <v>0</v>
      </c>
      <c r="L75" s="199">
        <v>0</v>
      </c>
      <c r="M75" s="200">
        <v>0</v>
      </c>
      <c r="N75" s="198">
        <v>0</v>
      </c>
      <c r="O75" s="198">
        <v>0</v>
      </c>
      <c r="P75" s="198">
        <v>0</v>
      </c>
      <c r="Q75" s="198">
        <v>0</v>
      </c>
      <c r="R75" s="198">
        <v>0</v>
      </c>
      <c r="S75" s="198">
        <v>0</v>
      </c>
      <c r="T75" s="198">
        <v>0</v>
      </c>
      <c r="U75" s="198">
        <v>0</v>
      </c>
      <c r="V75" s="199">
        <v>0</v>
      </c>
      <c r="W75" s="200">
        <v>0</v>
      </c>
      <c r="X75" s="198">
        <v>0</v>
      </c>
      <c r="Y75" s="198">
        <v>0</v>
      </c>
      <c r="Z75" s="198">
        <v>0</v>
      </c>
      <c r="AA75" s="198">
        <v>0</v>
      </c>
      <c r="AB75" s="196">
        <v>0.01</v>
      </c>
      <c r="AC75" s="196">
        <v>7.0000000000000007E-2</v>
      </c>
      <c r="AD75" s="196">
        <v>0.1</v>
      </c>
      <c r="AE75" s="196">
        <v>0.1</v>
      </c>
      <c r="AF75" s="197">
        <v>0.2</v>
      </c>
      <c r="AG75" s="195">
        <v>0.2</v>
      </c>
      <c r="AH75" s="196">
        <v>0.3</v>
      </c>
      <c r="AI75" s="196">
        <v>0.4</v>
      </c>
      <c r="AJ75" s="196">
        <v>0.4</v>
      </c>
      <c r="AK75" s="196">
        <v>0.5</v>
      </c>
      <c r="AL75" s="196">
        <v>0.5</v>
      </c>
      <c r="AM75" s="196">
        <v>0.5</v>
      </c>
      <c r="AN75" s="196">
        <v>0.6</v>
      </c>
      <c r="AO75" s="196">
        <v>0.6</v>
      </c>
      <c r="AP75" s="197">
        <v>0.7</v>
      </c>
      <c r="AQ75" s="195">
        <v>0.7</v>
      </c>
      <c r="AR75" s="196">
        <v>0.8</v>
      </c>
      <c r="AS75" s="196">
        <v>0.8</v>
      </c>
      <c r="AT75" s="196">
        <v>0.9</v>
      </c>
      <c r="AU75" s="196">
        <v>0.9</v>
      </c>
      <c r="AV75" s="196">
        <v>1</v>
      </c>
      <c r="AW75" s="196">
        <v>1</v>
      </c>
      <c r="AX75" s="196">
        <v>1</v>
      </c>
      <c r="AY75" s="196">
        <v>1.1000000000000001</v>
      </c>
      <c r="AZ75" s="197">
        <v>1.1000000000000001</v>
      </c>
      <c r="BA75" s="195">
        <v>1.2</v>
      </c>
      <c r="BB75" s="196">
        <v>1.2</v>
      </c>
      <c r="BC75" s="196">
        <v>1.2</v>
      </c>
      <c r="BD75" s="196">
        <v>1.3</v>
      </c>
      <c r="BE75" s="196">
        <v>1.3</v>
      </c>
      <c r="BF75" s="196">
        <v>1.4</v>
      </c>
      <c r="BG75" s="196">
        <v>1.4</v>
      </c>
      <c r="BH75" s="196">
        <v>1.4</v>
      </c>
      <c r="BI75" s="196">
        <v>1.5</v>
      </c>
      <c r="BJ75" s="201">
        <v>0</v>
      </c>
    </row>
    <row r="76" spans="1:62" x14ac:dyDescent="0.15">
      <c r="A76" s="163">
        <v>76</v>
      </c>
      <c r="B76" s="164">
        <v>0</v>
      </c>
      <c r="C76" s="165">
        <v>0</v>
      </c>
      <c r="D76" s="165">
        <v>0</v>
      </c>
      <c r="E76" s="165">
        <v>0</v>
      </c>
      <c r="F76" s="165">
        <v>0</v>
      </c>
      <c r="G76" s="165">
        <v>0</v>
      </c>
      <c r="H76" s="165">
        <v>0</v>
      </c>
      <c r="I76" s="165">
        <v>0</v>
      </c>
      <c r="J76" s="165">
        <v>0</v>
      </c>
      <c r="K76" s="165">
        <v>0</v>
      </c>
      <c r="L76" s="166">
        <v>0</v>
      </c>
      <c r="M76" s="164">
        <v>0</v>
      </c>
      <c r="N76" s="165">
        <v>0</v>
      </c>
      <c r="O76" s="165">
        <v>0</v>
      </c>
      <c r="P76" s="165">
        <v>0</v>
      </c>
      <c r="Q76" s="165">
        <v>0</v>
      </c>
      <c r="R76" s="165">
        <v>0</v>
      </c>
      <c r="S76" s="165">
        <v>0</v>
      </c>
      <c r="T76" s="165">
        <v>0</v>
      </c>
      <c r="U76" s="165">
        <v>0</v>
      </c>
      <c r="V76" s="166">
        <v>0</v>
      </c>
      <c r="W76" s="164">
        <v>0</v>
      </c>
      <c r="X76" s="165">
        <v>0</v>
      </c>
      <c r="Y76" s="165">
        <v>0</v>
      </c>
      <c r="Z76" s="165">
        <v>0</v>
      </c>
      <c r="AA76" s="165">
        <v>0</v>
      </c>
      <c r="AB76" s="203">
        <v>0.01</v>
      </c>
      <c r="AC76" s="203">
        <v>7.0000000000000007E-2</v>
      </c>
      <c r="AD76" s="203">
        <v>0.1</v>
      </c>
      <c r="AE76" s="203">
        <v>0.1</v>
      </c>
      <c r="AF76" s="204">
        <v>0.2</v>
      </c>
      <c r="AG76" s="202">
        <v>0.2</v>
      </c>
      <c r="AH76" s="203">
        <v>0.3</v>
      </c>
      <c r="AI76" s="203">
        <v>0.4</v>
      </c>
      <c r="AJ76" s="203">
        <v>0.4</v>
      </c>
      <c r="AK76" s="203">
        <v>0.5</v>
      </c>
      <c r="AL76" s="203">
        <v>0.5</v>
      </c>
      <c r="AM76" s="203">
        <v>0.5</v>
      </c>
      <c r="AN76" s="203">
        <v>0.6</v>
      </c>
      <c r="AO76" s="203">
        <v>0.6</v>
      </c>
      <c r="AP76" s="204">
        <v>0.7</v>
      </c>
      <c r="AQ76" s="202">
        <v>0.7</v>
      </c>
      <c r="AR76" s="203">
        <v>0.8</v>
      </c>
      <c r="AS76" s="203">
        <v>0.8</v>
      </c>
      <c r="AT76" s="203">
        <v>0.9</v>
      </c>
      <c r="AU76" s="203">
        <v>0.9</v>
      </c>
      <c r="AV76" s="203">
        <v>1</v>
      </c>
      <c r="AW76" s="203">
        <v>1</v>
      </c>
      <c r="AX76" s="203">
        <v>1</v>
      </c>
      <c r="AY76" s="203">
        <v>1.1000000000000001</v>
      </c>
      <c r="AZ76" s="204">
        <v>1.1000000000000001</v>
      </c>
      <c r="BA76" s="202">
        <v>1.2</v>
      </c>
      <c r="BB76" s="203">
        <v>1.2</v>
      </c>
      <c r="BC76" s="203">
        <v>1.2</v>
      </c>
      <c r="BD76" s="203">
        <v>1.3</v>
      </c>
      <c r="BE76" s="203">
        <v>1.3</v>
      </c>
      <c r="BF76" s="203">
        <v>1.4</v>
      </c>
      <c r="BG76" s="203">
        <v>1.4</v>
      </c>
      <c r="BH76" s="203">
        <v>1.4</v>
      </c>
      <c r="BI76" s="203">
        <v>1.5</v>
      </c>
      <c r="BJ76" s="167">
        <v>0</v>
      </c>
    </row>
    <row r="77" spans="1:62" x14ac:dyDescent="0.15">
      <c r="A77" s="163">
        <v>77</v>
      </c>
      <c r="B77" s="164">
        <v>0</v>
      </c>
      <c r="C77" s="165">
        <v>0</v>
      </c>
      <c r="D77" s="165">
        <v>0</v>
      </c>
      <c r="E77" s="165">
        <v>0</v>
      </c>
      <c r="F77" s="165">
        <v>0</v>
      </c>
      <c r="G77" s="165">
        <v>0</v>
      </c>
      <c r="H77" s="165">
        <v>0</v>
      </c>
      <c r="I77" s="165">
        <v>0</v>
      </c>
      <c r="J77" s="165">
        <v>0</v>
      </c>
      <c r="K77" s="165">
        <v>0</v>
      </c>
      <c r="L77" s="166">
        <v>0</v>
      </c>
      <c r="M77" s="164">
        <v>0</v>
      </c>
      <c r="N77" s="165">
        <v>0</v>
      </c>
      <c r="O77" s="165">
        <v>0</v>
      </c>
      <c r="P77" s="165">
        <v>0</v>
      </c>
      <c r="Q77" s="165">
        <v>0</v>
      </c>
      <c r="R77" s="165">
        <v>0</v>
      </c>
      <c r="S77" s="165">
        <v>0</v>
      </c>
      <c r="T77" s="165">
        <v>0</v>
      </c>
      <c r="U77" s="165">
        <v>0</v>
      </c>
      <c r="V77" s="166">
        <v>0</v>
      </c>
      <c r="W77" s="164">
        <v>0</v>
      </c>
      <c r="X77" s="165">
        <v>0</v>
      </c>
      <c r="Y77" s="165">
        <v>0</v>
      </c>
      <c r="Z77" s="165">
        <v>0</v>
      </c>
      <c r="AA77" s="165">
        <v>0</v>
      </c>
      <c r="AB77" s="203">
        <v>0.01</v>
      </c>
      <c r="AC77" s="203">
        <v>7.0000000000000007E-2</v>
      </c>
      <c r="AD77" s="203">
        <v>0.1</v>
      </c>
      <c r="AE77" s="203">
        <v>0.1</v>
      </c>
      <c r="AF77" s="204">
        <v>0.2</v>
      </c>
      <c r="AG77" s="202">
        <v>0.2</v>
      </c>
      <c r="AH77" s="203">
        <v>0.3</v>
      </c>
      <c r="AI77" s="203">
        <v>0.4</v>
      </c>
      <c r="AJ77" s="203">
        <v>0.4</v>
      </c>
      <c r="AK77" s="203">
        <v>0.5</v>
      </c>
      <c r="AL77" s="203">
        <v>0.5</v>
      </c>
      <c r="AM77" s="203">
        <v>0.5</v>
      </c>
      <c r="AN77" s="203">
        <v>0.6</v>
      </c>
      <c r="AO77" s="203">
        <v>0.6</v>
      </c>
      <c r="AP77" s="204">
        <v>0.7</v>
      </c>
      <c r="AQ77" s="202">
        <v>0.7</v>
      </c>
      <c r="AR77" s="203">
        <v>0.8</v>
      </c>
      <c r="AS77" s="203">
        <v>0.8</v>
      </c>
      <c r="AT77" s="203">
        <v>0.9</v>
      </c>
      <c r="AU77" s="203">
        <v>0.9</v>
      </c>
      <c r="AV77" s="203">
        <v>1</v>
      </c>
      <c r="AW77" s="203">
        <v>1</v>
      </c>
      <c r="AX77" s="203">
        <v>1</v>
      </c>
      <c r="AY77" s="203">
        <v>1.1000000000000001</v>
      </c>
      <c r="AZ77" s="204">
        <v>1.1000000000000001</v>
      </c>
      <c r="BA77" s="202">
        <v>1.2</v>
      </c>
      <c r="BB77" s="203">
        <v>1.2</v>
      </c>
      <c r="BC77" s="203">
        <v>1.2</v>
      </c>
      <c r="BD77" s="203">
        <v>1.3</v>
      </c>
      <c r="BE77" s="203">
        <v>1.3</v>
      </c>
      <c r="BF77" s="203">
        <v>1.4</v>
      </c>
      <c r="BG77" s="203">
        <v>1.4</v>
      </c>
      <c r="BH77" s="203">
        <v>1.4</v>
      </c>
      <c r="BI77" s="203">
        <v>1.5</v>
      </c>
      <c r="BJ77" s="167">
        <v>0</v>
      </c>
    </row>
    <row r="78" spans="1:62" x14ac:dyDescent="0.15">
      <c r="A78" s="163">
        <v>78</v>
      </c>
      <c r="B78" s="164">
        <v>0</v>
      </c>
      <c r="C78" s="165">
        <v>0</v>
      </c>
      <c r="D78" s="165">
        <v>0</v>
      </c>
      <c r="E78" s="165">
        <v>0</v>
      </c>
      <c r="F78" s="165">
        <v>0</v>
      </c>
      <c r="G78" s="165">
        <v>0</v>
      </c>
      <c r="H78" s="165">
        <v>0</v>
      </c>
      <c r="I78" s="165">
        <v>0</v>
      </c>
      <c r="J78" s="165">
        <v>0</v>
      </c>
      <c r="K78" s="165">
        <v>0</v>
      </c>
      <c r="L78" s="166">
        <v>0</v>
      </c>
      <c r="M78" s="164">
        <v>0</v>
      </c>
      <c r="N78" s="165">
        <v>0</v>
      </c>
      <c r="O78" s="165">
        <v>0</v>
      </c>
      <c r="P78" s="165">
        <v>0</v>
      </c>
      <c r="Q78" s="165">
        <v>0</v>
      </c>
      <c r="R78" s="165">
        <v>0</v>
      </c>
      <c r="S78" s="165">
        <v>0</v>
      </c>
      <c r="T78" s="165">
        <v>0</v>
      </c>
      <c r="U78" s="165">
        <v>0</v>
      </c>
      <c r="V78" s="166">
        <v>0</v>
      </c>
      <c r="W78" s="164">
        <v>0</v>
      </c>
      <c r="X78" s="165">
        <v>0</v>
      </c>
      <c r="Y78" s="165">
        <v>0</v>
      </c>
      <c r="Z78" s="165">
        <v>0</v>
      </c>
      <c r="AA78" s="165">
        <v>0</v>
      </c>
      <c r="AB78" s="203">
        <v>0.01</v>
      </c>
      <c r="AC78" s="203">
        <v>7.0000000000000007E-2</v>
      </c>
      <c r="AD78" s="203">
        <v>0.1</v>
      </c>
      <c r="AE78" s="203">
        <v>0.1</v>
      </c>
      <c r="AF78" s="204">
        <v>0.2</v>
      </c>
      <c r="AG78" s="202">
        <v>0.2</v>
      </c>
      <c r="AH78" s="203">
        <v>0.3</v>
      </c>
      <c r="AI78" s="203">
        <v>0.4</v>
      </c>
      <c r="AJ78" s="203">
        <v>0.4</v>
      </c>
      <c r="AK78" s="203">
        <v>0.5</v>
      </c>
      <c r="AL78" s="203">
        <v>0.5</v>
      </c>
      <c r="AM78" s="203">
        <v>0.5</v>
      </c>
      <c r="AN78" s="203">
        <v>0.6</v>
      </c>
      <c r="AO78" s="203">
        <v>0.6</v>
      </c>
      <c r="AP78" s="204">
        <v>0.7</v>
      </c>
      <c r="AQ78" s="202">
        <v>0.7</v>
      </c>
      <c r="AR78" s="203">
        <v>0.8</v>
      </c>
      <c r="AS78" s="203">
        <v>0.8</v>
      </c>
      <c r="AT78" s="203">
        <v>0.9</v>
      </c>
      <c r="AU78" s="203">
        <v>0.9</v>
      </c>
      <c r="AV78" s="203">
        <v>1</v>
      </c>
      <c r="AW78" s="203">
        <v>1</v>
      </c>
      <c r="AX78" s="203">
        <v>1</v>
      </c>
      <c r="AY78" s="203">
        <v>1.1000000000000001</v>
      </c>
      <c r="AZ78" s="204">
        <v>1.1000000000000001</v>
      </c>
      <c r="BA78" s="202">
        <v>1.2</v>
      </c>
      <c r="BB78" s="203">
        <v>1.2</v>
      </c>
      <c r="BC78" s="203">
        <v>1.2</v>
      </c>
      <c r="BD78" s="203">
        <v>1.3</v>
      </c>
      <c r="BE78" s="203">
        <v>1.3</v>
      </c>
      <c r="BF78" s="203">
        <v>1.4</v>
      </c>
      <c r="BG78" s="203">
        <v>1.4</v>
      </c>
      <c r="BH78" s="203">
        <v>1.4</v>
      </c>
      <c r="BI78" s="203">
        <v>1.5</v>
      </c>
      <c r="BJ78" s="167">
        <v>0</v>
      </c>
    </row>
    <row r="79" spans="1:62" x14ac:dyDescent="0.15">
      <c r="A79" s="168">
        <v>79</v>
      </c>
      <c r="B79" s="169">
        <v>0</v>
      </c>
      <c r="C79" s="170">
        <v>0</v>
      </c>
      <c r="D79" s="170">
        <v>0</v>
      </c>
      <c r="E79" s="170">
        <v>0</v>
      </c>
      <c r="F79" s="170">
        <v>0</v>
      </c>
      <c r="G79" s="170">
        <v>0</v>
      </c>
      <c r="H79" s="170">
        <v>0</v>
      </c>
      <c r="I79" s="170">
        <v>0</v>
      </c>
      <c r="J79" s="170">
        <v>0</v>
      </c>
      <c r="K79" s="170">
        <v>0</v>
      </c>
      <c r="L79" s="171">
        <v>0</v>
      </c>
      <c r="M79" s="169">
        <v>0</v>
      </c>
      <c r="N79" s="170">
        <v>0</v>
      </c>
      <c r="O79" s="170">
        <v>0</v>
      </c>
      <c r="P79" s="170">
        <v>0</v>
      </c>
      <c r="Q79" s="170">
        <v>0</v>
      </c>
      <c r="R79" s="170">
        <v>0</v>
      </c>
      <c r="S79" s="170">
        <v>0</v>
      </c>
      <c r="T79" s="170">
        <v>0</v>
      </c>
      <c r="U79" s="170">
        <v>0</v>
      </c>
      <c r="V79" s="171">
        <v>0</v>
      </c>
      <c r="W79" s="169">
        <v>0</v>
      </c>
      <c r="X79" s="170">
        <v>0</v>
      </c>
      <c r="Y79" s="170">
        <v>0</v>
      </c>
      <c r="Z79" s="170">
        <v>0</v>
      </c>
      <c r="AA79" s="170">
        <v>0</v>
      </c>
      <c r="AB79" s="206">
        <v>0.01</v>
      </c>
      <c r="AC79" s="206">
        <v>7.0000000000000007E-2</v>
      </c>
      <c r="AD79" s="206">
        <v>0.1</v>
      </c>
      <c r="AE79" s="206">
        <v>0.1</v>
      </c>
      <c r="AF79" s="207">
        <v>0.2</v>
      </c>
      <c r="AG79" s="205">
        <v>0.2</v>
      </c>
      <c r="AH79" s="206">
        <v>0.3</v>
      </c>
      <c r="AI79" s="206">
        <v>0.4</v>
      </c>
      <c r="AJ79" s="206">
        <v>0.4</v>
      </c>
      <c r="AK79" s="206">
        <v>0.5</v>
      </c>
      <c r="AL79" s="206">
        <v>0.5</v>
      </c>
      <c r="AM79" s="206">
        <v>0.5</v>
      </c>
      <c r="AN79" s="206">
        <v>0.6</v>
      </c>
      <c r="AO79" s="206">
        <v>0.6</v>
      </c>
      <c r="AP79" s="207">
        <v>0.7</v>
      </c>
      <c r="AQ79" s="205">
        <v>0.7</v>
      </c>
      <c r="AR79" s="206">
        <v>0.8</v>
      </c>
      <c r="AS79" s="206">
        <v>0.8</v>
      </c>
      <c r="AT79" s="206">
        <v>0.9</v>
      </c>
      <c r="AU79" s="206">
        <v>0.9</v>
      </c>
      <c r="AV79" s="206">
        <v>1</v>
      </c>
      <c r="AW79" s="206">
        <v>1</v>
      </c>
      <c r="AX79" s="206">
        <v>1</v>
      </c>
      <c r="AY79" s="206">
        <v>1.1000000000000001</v>
      </c>
      <c r="AZ79" s="207">
        <v>1.1000000000000001</v>
      </c>
      <c r="BA79" s="205">
        <v>1.2</v>
      </c>
      <c r="BB79" s="206">
        <v>1.2</v>
      </c>
      <c r="BC79" s="206">
        <v>1.2</v>
      </c>
      <c r="BD79" s="206">
        <v>1.3</v>
      </c>
      <c r="BE79" s="206">
        <v>1.3</v>
      </c>
      <c r="BF79" s="206">
        <v>1.4</v>
      </c>
      <c r="BG79" s="206">
        <v>1.4</v>
      </c>
      <c r="BH79" s="206">
        <v>1.4</v>
      </c>
      <c r="BI79" s="206">
        <v>1.5</v>
      </c>
      <c r="BJ79" s="172">
        <v>0</v>
      </c>
    </row>
    <row r="80" spans="1:62" x14ac:dyDescent="0.15">
      <c r="A80" s="173">
        <v>80</v>
      </c>
      <c r="B80" s="174">
        <v>0</v>
      </c>
      <c r="C80" s="175">
        <v>0</v>
      </c>
      <c r="D80" s="175">
        <v>0</v>
      </c>
      <c r="E80" s="175">
        <v>0</v>
      </c>
      <c r="F80" s="175">
        <v>0</v>
      </c>
      <c r="G80" s="175">
        <v>0</v>
      </c>
      <c r="H80" s="175">
        <v>0</v>
      </c>
      <c r="I80" s="175">
        <v>0</v>
      </c>
      <c r="J80" s="175">
        <v>0</v>
      </c>
      <c r="K80" s="175">
        <v>0</v>
      </c>
      <c r="L80" s="176">
        <v>0</v>
      </c>
      <c r="M80" s="174">
        <v>0</v>
      </c>
      <c r="N80" s="175">
        <v>0</v>
      </c>
      <c r="O80" s="175">
        <v>0</v>
      </c>
      <c r="P80" s="175">
        <v>0</v>
      </c>
      <c r="Q80" s="175">
        <v>0</v>
      </c>
      <c r="R80" s="175">
        <v>0</v>
      </c>
      <c r="S80" s="175">
        <v>0</v>
      </c>
      <c r="T80" s="175">
        <v>0</v>
      </c>
      <c r="U80" s="175">
        <v>0</v>
      </c>
      <c r="V80" s="176">
        <v>0</v>
      </c>
      <c r="W80" s="174">
        <v>0</v>
      </c>
      <c r="X80" s="175">
        <v>0</v>
      </c>
      <c r="Y80" s="175">
        <v>0</v>
      </c>
      <c r="Z80" s="175">
        <v>0</v>
      </c>
      <c r="AA80" s="175">
        <v>0</v>
      </c>
      <c r="AB80" s="209">
        <v>0.01</v>
      </c>
      <c r="AC80" s="209">
        <v>7.0000000000000007E-2</v>
      </c>
      <c r="AD80" s="209">
        <v>0.1</v>
      </c>
      <c r="AE80" s="209">
        <v>0.1</v>
      </c>
      <c r="AF80" s="210">
        <v>0.2</v>
      </c>
      <c r="AG80" s="208">
        <v>0.2</v>
      </c>
      <c r="AH80" s="209">
        <v>0.3</v>
      </c>
      <c r="AI80" s="209">
        <v>0.4</v>
      </c>
      <c r="AJ80" s="209">
        <v>0.4</v>
      </c>
      <c r="AK80" s="209">
        <v>0.5</v>
      </c>
      <c r="AL80" s="209">
        <v>0.5</v>
      </c>
      <c r="AM80" s="209">
        <v>0.5</v>
      </c>
      <c r="AN80" s="209">
        <v>0.6</v>
      </c>
      <c r="AO80" s="209">
        <v>0.6</v>
      </c>
      <c r="AP80" s="210">
        <v>0.7</v>
      </c>
      <c r="AQ80" s="208">
        <v>0.7</v>
      </c>
      <c r="AR80" s="209">
        <v>0.8</v>
      </c>
      <c r="AS80" s="209">
        <v>0.8</v>
      </c>
      <c r="AT80" s="209">
        <v>0.9</v>
      </c>
      <c r="AU80" s="209">
        <v>0.9</v>
      </c>
      <c r="AV80" s="209">
        <v>1</v>
      </c>
      <c r="AW80" s="209">
        <v>1</v>
      </c>
      <c r="AX80" s="209">
        <v>1</v>
      </c>
      <c r="AY80" s="209">
        <v>1.1000000000000001</v>
      </c>
      <c r="AZ80" s="210">
        <v>1.1000000000000001</v>
      </c>
      <c r="BA80" s="208">
        <v>1.2</v>
      </c>
      <c r="BB80" s="209">
        <v>1.2</v>
      </c>
      <c r="BC80" s="209">
        <v>1.2</v>
      </c>
      <c r="BD80" s="209">
        <v>1.3</v>
      </c>
      <c r="BE80" s="209">
        <v>1.3</v>
      </c>
      <c r="BF80" s="209">
        <v>1.4</v>
      </c>
      <c r="BG80" s="209">
        <v>1.4</v>
      </c>
      <c r="BH80" s="209">
        <v>1.4</v>
      </c>
      <c r="BI80" s="209">
        <v>1.5</v>
      </c>
      <c r="BJ80" s="177">
        <v>0</v>
      </c>
    </row>
    <row r="81" spans="1:62" x14ac:dyDescent="0.15">
      <c r="A81" s="178">
        <v>81</v>
      </c>
      <c r="B81" s="179">
        <v>0</v>
      </c>
      <c r="C81" s="180">
        <v>0</v>
      </c>
      <c r="D81" s="180">
        <v>0</v>
      </c>
      <c r="E81" s="180">
        <v>0</v>
      </c>
      <c r="F81" s="180">
        <v>0</v>
      </c>
      <c r="G81" s="180">
        <v>0</v>
      </c>
      <c r="H81" s="180">
        <v>0</v>
      </c>
      <c r="I81" s="180">
        <v>0</v>
      </c>
      <c r="J81" s="180">
        <v>0</v>
      </c>
      <c r="K81" s="180">
        <v>0</v>
      </c>
      <c r="L81" s="184">
        <v>0</v>
      </c>
      <c r="M81" s="179">
        <v>0</v>
      </c>
      <c r="N81" s="180">
        <v>0</v>
      </c>
      <c r="O81" s="180">
        <v>0</v>
      </c>
      <c r="P81" s="180">
        <v>0</v>
      </c>
      <c r="Q81" s="180">
        <v>0</v>
      </c>
      <c r="R81" s="180">
        <v>0</v>
      </c>
      <c r="S81" s="180">
        <v>0</v>
      </c>
      <c r="T81" s="180">
        <v>0</v>
      </c>
      <c r="U81" s="180">
        <v>0</v>
      </c>
      <c r="V81" s="184">
        <v>0</v>
      </c>
      <c r="W81" s="179">
        <v>0</v>
      </c>
      <c r="X81" s="180">
        <v>0</v>
      </c>
      <c r="Y81" s="180">
        <v>0</v>
      </c>
      <c r="Z81" s="180">
        <v>0</v>
      </c>
      <c r="AA81" s="180">
        <v>0</v>
      </c>
      <c r="AB81" s="181">
        <v>0.01</v>
      </c>
      <c r="AC81" s="181">
        <v>7.0000000000000007E-2</v>
      </c>
      <c r="AD81" s="181">
        <v>0.1</v>
      </c>
      <c r="AE81" s="181">
        <v>0.1</v>
      </c>
      <c r="AF81" s="182">
        <v>0.2</v>
      </c>
      <c r="AG81" s="183">
        <v>0.2</v>
      </c>
      <c r="AH81" s="181">
        <v>0.3</v>
      </c>
      <c r="AI81" s="181">
        <v>0.4</v>
      </c>
      <c r="AJ81" s="181">
        <v>0.4</v>
      </c>
      <c r="AK81" s="181">
        <v>0.5</v>
      </c>
      <c r="AL81" s="181">
        <v>0.5</v>
      </c>
      <c r="AM81" s="181">
        <v>0.5</v>
      </c>
      <c r="AN81" s="181">
        <v>0.6</v>
      </c>
      <c r="AO81" s="181">
        <v>0.6</v>
      </c>
      <c r="AP81" s="182">
        <v>0.7</v>
      </c>
      <c r="AQ81" s="183">
        <v>0.7</v>
      </c>
      <c r="AR81" s="181">
        <v>0.8</v>
      </c>
      <c r="AS81" s="181">
        <v>0.8</v>
      </c>
      <c r="AT81" s="181">
        <v>0.9</v>
      </c>
      <c r="AU81" s="181">
        <v>0.9</v>
      </c>
      <c r="AV81" s="181">
        <v>1</v>
      </c>
      <c r="AW81" s="181">
        <v>1</v>
      </c>
      <c r="AX81" s="181">
        <v>1</v>
      </c>
      <c r="AY81" s="181">
        <v>1.1000000000000001</v>
      </c>
      <c r="AZ81" s="182">
        <v>1.1000000000000001</v>
      </c>
      <c r="BA81" s="183">
        <v>1.2</v>
      </c>
      <c r="BB81" s="181">
        <v>1.2</v>
      </c>
      <c r="BC81" s="181">
        <v>1.2</v>
      </c>
      <c r="BD81" s="181">
        <v>1.3</v>
      </c>
      <c r="BE81" s="181">
        <v>1.3</v>
      </c>
      <c r="BF81" s="181">
        <v>1.4</v>
      </c>
      <c r="BG81" s="181">
        <v>1.4</v>
      </c>
      <c r="BH81" s="181">
        <v>1.4</v>
      </c>
      <c r="BI81" s="181">
        <v>1.5</v>
      </c>
      <c r="BJ81" s="185">
        <v>0</v>
      </c>
    </row>
    <row r="82" spans="1:62" x14ac:dyDescent="0.15">
      <c r="A82" s="178">
        <v>82</v>
      </c>
      <c r="B82" s="179">
        <v>0</v>
      </c>
      <c r="C82" s="180">
        <v>0</v>
      </c>
      <c r="D82" s="180">
        <v>0</v>
      </c>
      <c r="E82" s="180">
        <v>0</v>
      </c>
      <c r="F82" s="180">
        <v>0</v>
      </c>
      <c r="G82" s="180">
        <v>0</v>
      </c>
      <c r="H82" s="180">
        <v>0</v>
      </c>
      <c r="I82" s="180">
        <v>0</v>
      </c>
      <c r="J82" s="180">
        <v>0</v>
      </c>
      <c r="K82" s="180">
        <v>0</v>
      </c>
      <c r="L82" s="184">
        <v>0</v>
      </c>
      <c r="M82" s="179">
        <v>0</v>
      </c>
      <c r="N82" s="180">
        <v>0</v>
      </c>
      <c r="O82" s="180">
        <v>0</v>
      </c>
      <c r="P82" s="180">
        <v>0</v>
      </c>
      <c r="Q82" s="180">
        <v>0</v>
      </c>
      <c r="R82" s="180">
        <v>0</v>
      </c>
      <c r="S82" s="180">
        <v>0</v>
      </c>
      <c r="T82" s="180">
        <v>0</v>
      </c>
      <c r="U82" s="180">
        <v>0</v>
      </c>
      <c r="V82" s="184">
        <v>0</v>
      </c>
      <c r="W82" s="179">
        <v>0</v>
      </c>
      <c r="X82" s="180">
        <v>0</v>
      </c>
      <c r="Y82" s="180">
        <v>0</v>
      </c>
      <c r="Z82" s="180">
        <v>0</v>
      </c>
      <c r="AA82" s="180">
        <v>0</v>
      </c>
      <c r="AB82" s="181">
        <v>0.01</v>
      </c>
      <c r="AC82" s="181">
        <v>7.0000000000000007E-2</v>
      </c>
      <c r="AD82" s="181">
        <v>0.1</v>
      </c>
      <c r="AE82" s="181">
        <v>0.1</v>
      </c>
      <c r="AF82" s="182">
        <v>0.2</v>
      </c>
      <c r="AG82" s="183">
        <v>0.2</v>
      </c>
      <c r="AH82" s="181">
        <v>0.3</v>
      </c>
      <c r="AI82" s="181">
        <v>0.4</v>
      </c>
      <c r="AJ82" s="181">
        <v>0.4</v>
      </c>
      <c r="AK82" s="181">
        <v>0.5</v>
      </c>
      <c r="AL82" s="181">
        <v>0.5</v>
      </c>
      <c r="AM82" s="181">
        <v>0.5</v>
      </c>
      <c r="AN82" s="181">
        <v>0.6</v>
      </c>
      <c r="AO82" s="181">
        <v>0.6</v>
      </c>
      <c r="AP82" s="182">
        <v>0.7</v>
      </c>
      <c r="AQ82" s="183">
        <v>0.7</v>
      </c>
      <c r="AR82" s="181">
        <v>0.8</v>
      </c>
      <c r="AS82" s="181">
        <v>0.8</v>
      </c>
      <c r="AT82" s="181">
        <v>0.9</v>
      </c>
      <c r="AU82" s="181">
        <v>0.9</v>
      </c>
      <c r="AV82" s="181">
        <v>1</v>
      </c>
      <c r="AW82" s="181">
        <v>1</v>
      </c>
      <c r="AX82" s="181">
        <v>1</v>
      </c>
      <c r="AY82" s="181">
        <v>1.1000000000000001</v>
      </c>
      <c r="AZ82" s="182">
        <v>1.1000000000000001</v>
      </c>
      <c r="BA82" s="183">
        <v>1.2</v>
      </c>
      <c r="BB82" s="181">
        <v>1.2</v>
      </c>
      <c r="BC82" s="181">
        <v>1.2</v>
      </c>
      <c r="BD82" s="181">
        <v>1.3</v>
      </c>
      <c r="BE82" s="181">
        <v>1.3</v>
      </c>
      <c r="BF82" s="181">
        <v>1.4</v>
      </c>
      <c r="BG82" s="181">
        <v>1.4</v>
      </c>
      <c r="BH82" s="181">
        <v>1.4</v>
      </c>
      <c r="BI82" s="181">
        <v>1.5</v>
      </c>
      <c r="BJ82" s="185">
        <v>0</v>
      </c>
    </row>
    <row r="83" spans="1:62" x14ac:dyDescent="0.15">
      <c r="A83" s="178">
        <v>83</v>
      </c>
      <c r="B83" s="179">
        <v>0</v>
      </c>
      <c r="C83" s="180">
        <v>0</v>
      </c>
      <c r="D83" s="180">
        <v>0</v>
      </c>
      <c r="E83" s="180">
        <v>0</v>
      </c>
      <c r="F83" s="180">
        <v>0</v>
      </c>
      <c r="G83" s="180">
        <v>0</v>
      </c>
      <c r="H83" s="180">
        <v>0</v>
      </c>
      <c r="I83" s="180">
        <v>0</v>
      </c>
      <c r="J83" s="180">
        <v>0</v>
      </c>
      <c r="K83" s="180">
        <v>0</v>
      </c>
      <c r="L83" s="184">
        <v>0</v>
      </c>
      <c r="M83" s="179">
        <v>0</v>
      </c>
      <c r="N83" s="180">
        <v>0</v>
      </c>
      <c r="O83" s="180">
        <v>0</v>
      </c>
      <c r="P83" s="180">
        <v>0</v>
      </c>
      <c r="Q83" s="180">
        <v>0</v>
      </c>
      <c r="R83" s="180">
        <v>0</v>
      </c>
      <c r="S83" s="180">
        <v>0</v>
      </c>
      <c r="T83" s="180">
        <v>0</v>
      </c>
      <c r="U83" s="180">
        <v>0</v>
      </c>
      <c r="V83" s="184">
        <v>0</v>
      </c>
      <c r="W83" s="179">
        <v>0</v>
      </c>
      <c r="X83" s="180">
        <v>0</v>
      </c>
      <c r="Y83" s="180">
        <v>0</v>
      </c>
      <c r="Z83" s="180">
        <v>0</v>
      </c>
      <c r="AA83" s="180">
        <v>0</v>
      </c>
      <c r="AB83" s="181">
        <v>0.01</v>
      </c>
      <c r="AC83" s="181">
        <v>7.0000000000000007E-2</v>
      </c>
      <c r="AD83" s="181">
        <v>0.1</v>
      </c>
      <c r="AE83" s="181">
        <v>0.1</v>
      </c>
      <c r="AF83" s="182">
        <v>0.2</v>
      </c>
      <c r="AG83" s="183">
        <v>0.2</v>
      </c>
      <c r="AH83" s="181">
        <v>0.3</v>
      </c>
      <c r="AI83" s="181">
        <v>0.4</v>
      </c>
      <c r="AJ83" s="181">
        <v>0.4</v>
      </c>
      <c r="AK83" s="181">
        <v>0.5</v>
      </c>
      <c r="AL83" s="181">
        <v>0.5</v>
      </c>
      <c r="AM83" s="181">
        <v>0.5</v>
      </c>
      <c r="AN83" s="181">
        <v>0.6</v>
      </c>
      <c r="AO83" s="181">
        <v>0.6</v>
      </c>
      <c r="AP83" s="182">
        <v>0.7</v>
      </c>
      <c r="AQ83" s="183">
        <v>0.7</v>
      </c>
      <c r="AR83" s="181">
        <v>0.8</v>
      </c>
      <c r="AS83" s="181">
        <v>0.8</v>
      </c>
      <c r="AT83" s="181">
        <v>0.9</v>
      </c>
      <c r="AU83" s="181">
        <v>0.9</v>
      </c>
      <c r="AV83" s="181">
        <v>1</v>
      </c>
      <c r="AW83" s="181">
        <v>1</v>
      </c>
      <c r="AX83" s="181">
        <v>1</v>
      </c>
      <c r="AY83" s="181">
        <v>1.1000000000000001</v>
      </c>
      <c r="AZ83" s="182">
        <v>1.1000000000000001</v>
      </c>
      <c r="BA83" s="183">
        <v>1.2</v>
      </c>
      <c r="BB83" s="181">
        <v>1.2</v>
      </c>
      <c r="BC83" s="181">
        <v>1.2</v>
      </c>
      <c r="BD83" s="181">
        <v>1.3</v>
      </c>
      <c r="BE83" s="181">
        <v>1.3</v>
      </c>
      <c r="BF83" s="181">
        <v>1.4</v>
      </c>
      <c r="BG83" s="181">
        <v>1.4</v>
      </c>
      <c r="BH83" s="181">
        <v>1.4</v>
      </c>
      <c r="BI83" s="181">
        <v>1.5</v>
      </c>
      <c r="BJ83" s="185">
        <v>0</v>
      </c>
    </row>
    <row r="84" spans="1:62" x14ac:dyDescent="0.15">
      <c r="A84" s="186">
        <v>84</v>
      </c>
      <c r="B84" s="190">
        <v>0</v>
      </c>
      <c r="C84" s="191">
        <v>0</v>
      </c>
      <c r="D84" s="191">
        <v>0</v>
      </c>
      <c r="E84" s="191">
        <v>0</v>
      </c>
      <c r="F84" s="191">
        <v>0</v>
      </c>
      <c r="G84" s="191">
        <v>0</v>
      </c>
      <c r="H84" s="191">
        <v>0</v>
      </c>
      <c r="I84" s="191">
        <v>0</v>
      </c>
      <c r="J84" s="191">
        <v>0</v>
      </c>
      <c r="K84" s="191">
        <v>0</v>
      </c>
      <c r="L84" s="192">
        <v>0</v>
      </c>
      <c r="M84" s="190">
        <v>0</v>
      </c>
      <c r="N84" s="191">
        <v>0</v>
      </c>
      <c r="O84" s="191">
        <v>0</v>
      </c>
      <c r="P84" s="191">
        <v>0</v>
      </c>
      <c r="Q84" s="191">
        <v>0</v>
      </c>
      <c r="R84" s="191">
        <v>0</v>
      </c>
      <c r="S84" s="191">
        <v>0</v>
      </c>
      <c r="T84" s="191">
        <v>0</v>
      </c>
      <c r="U84" s="191">
        <v>0</v>
      </c>
      <c r="V84" s="192">
        <v>0</v>
      </c>
      <c r="W84" s="190">
        <v>0</v>
      </c>
      <c r="X84" s="191">
        <v>0</v>
      </c>
      <c r="Y84" s="191">
        <v>0</v>
      </c>
      <c r="Z84" s="191">
        <v>0</v>
      </c>
      <c r="AA84" s="191">
        <v>0</v>
      </c>
      <c r="AB84" s="188">
        <v>0.01</v>
      </c>
      <c r="AC84" s="188">
        <v>7.0000000000000007E-2</v>
      </c>
      <c r="AD84" s="188">
        <v>0.1</v>
      </c>
      <c r="AE84" s="188">
        <v>0.1</v>
      </c>
      <c r="AF84" s="189">
        <v>0.2</v>
      </c>
      <c r="AG84" s="187">
        <v>0.2</v>
      </c>
      <c r="AH84" s="188">
        <v>0.3</v>
      </c>
      <c r="AI84" s="188">
        <v>0.4</v>
      </c>
      <c r="AJ84" s="188">
        <v>0.4</v>
      </c>
      <c r="AK84" s="188">
        <v>0.5</v>
      </c>
      <c r="AL84" s="188">
        <v>0.5</v>
      </c>
      <c r="AM84" s="188">
        <v>0.5</v>
      </c>
      <c r="AN84" s="188">
        <v>0.6</v>
      </c>
      <c r="AO84" s="188">
        <v>0.6</v>
      </c>
      <c r="AP84" s="189">
        <v>0.7</v>
      </c>
      <c r="AQ84" s="187">
        <v>0.7</v>
      </c>
      <c r="AR84" s="188">
        <v>0.8</v>
      </c>
      <c r="AS84" s="188">
        <v>0.8</v>
      </c>
      <c r="AT84" s="188">
        <v>0.9</v>
      </c>
      <c r="AU84" s="188">
        <v>0.9</v>
      </c>
      <c r="AV84" s="188">
        <v>1</v>
      </c>
      <c r="AW84" s="188">
        <v>1</v>
      </c>
      <c r="AX84" s="188">
        <v>1</v>
      </c>
      <c r="AY84" s="188">
        <v>1.1000000000000001</v>
      </c>
      <c r="AZ84" s="189">
        <v>1.1000000000000001</v>
      </c>
      <c r="BA84" s="187">
        <v>1.2</v>
      </c>
      <c r="BB84" s="188">
        <v>1.2</v>
      </c>
      <c r="BC84" s="188">
        <v>1.2</v>
      </c>
      <c r="BD84" s="188">
        <v>1.3</v>
      </c>
      <c r="BE84" s="188">
        <v>1.3</v>
      </c>
      <c r="BF84" s="188">
        <v>1.4</v>
      </c>
      <c r="BG84" s="188">
        <v>1.4</v>
      </c>
      <c r="BH84" s="188">
        <v>1.4</v>
      </c>
      <c r="BI84" s="188">
        <v>1.5</v>
      </c>
      <c r="BJ84" s="193">
        <v>0</v>
      </c>
    </row>
    <row r="85" spans="1:62" x14ac:dyDescent="0.15">
      <c r="A85" s="194">
        <v>85</v>
      </c>
      <c r="B85" s="200">
        <v>0</v>
      </c>
      <c r="C85" s="198">
        <v>0</v>
      </c>
      <c r="D85" s="198">
        <v>0</v>
      </c>
      <c r="E85" s="198">
        <v>0</v>
      </c>
      <c r="F85" s="198">
        <v>0</v>
      </c>
      <c r="G85" s="198">
        <v>0</v>
      </c>
      <c r="H85" s="198">
        <v>0</v>
      </c>
      <c r="I85" s="198">
        <v>0</v>
      </c>
      <c r="J85" s="198">
        <v>0</v>
      </c>
      <c r="K85" s="198">
        <v>0</v>
      </c>
      <c r="L85" s="199">
        <v>0</v>
      </c>
      <c r="M85" s="200">
        <v>0</v>
      </c>
      <c r="N85" s="198">
        <v>0</v>
      </c>
      <c r="O85" s="198">
        <v>0</v>
      </c>
      <c r="P85" s="198">
        <v>0</v>
      </c>
      <c r="Q85" s="198">
        <v>0</v>
      </c>
      <c r="R85" s="198">
        <v>0</v>
      </c>
      <c r="S85" s="198">
        <v>0</v>
      </c>
      <c r="T85" s="198">
        <v>0</v>
      </c>
      <c r="U85" s="198">
        <v>0</v>
      </c>
      <c r="V85" s="199">
        <v>0</v>
      </c>
      <c r="W85" s="200">
        <v>0</v>
      </c>
      <c r="X85" s="198">
        <v>0</v>
      </c>
      <c r="Y85" s="198">
        <v>0</v>
      </c>
      <c r="Z85" s="198">
        <v>0</v>
      </c>
      <c r="AA85" s="198">
        <v>0</v>
      </c>
      <c r="AB85" s="196">
        <v>0.01</v>
      </c>
      <c r="AC85" s="196">
        <v>7.0000000000000007E-2</v>
      </c>
      <c r="AD85" s="196">
        <v>0.1</v>
      </c>
      <c r="AE85" s="196">
        <v>0.1</v>
      </c>
      <c r="AF85" s="197">
        <v>0.2</v>
      </c>
      <c r="AG85" s="195">
        <v>0.2</v>
      </c>
      <c r="AH85" s="196">
        <v>0.3</v>
      </c>
      <c r="AI85" s="196">
        <v>0.4</v>
      </c>
      <c r="AJ85" s="196">
        <v>0.4</v>
      </c>
      <c r="AK85" s="196">
        <v>0.5</v>
      </c>
      <c r="AL85" s="196">
        <v>0.5</v>
      </c>
      <c r="AM85" s="196">
        <v>0.5</v>
      </c>
      <c r="AN85" s="196">
        <v>0.6</v>
      </c>
      <c r="AO85" s="196">
        <v>0.6</v>
      </c>
      <c r="AP85" s="197">
        <v>0.7</v>
      </c>
      <c r="AQ85" s="195">
        <v>0.7</v>
      </c>
      <c r="AR85" s="196">
        <v>0.8</v>
      </c>
      <c r="AS85" s="196">
        <v>0.8</v>
      </c>
      <c r="AT85" s="196">
        <v>0.9</v>
      </c>
      <c r="AU85" s="196">
        <v>0.9</v>
      </c>
      <c r="AV85" s="196">
        <v>1</v>
      </c>
      <c r="AW85" s="196">
        <v>1</v>
      </c>
      <c r="AX85" s="196">
        <v>1</v>
      </c>
      <c r="AY85" s="196">
        <v>1.1000000000000001</v>
      </c>
      <c r="AZ85" s="197">
        <v>1.1000000000000001</v>
      </c>
      <c r="BA85" s="195">
        <v>1.2</v>
      </c>
      <c r="BB85" s="196">
        <v>1.2</v>
      </c>
      <c r="BC85" s="196">
        <v>1.2</v>
      </c>
      <c r="BD85" s="196">
        <v>1.3</v>
      </c>
      <c r="BE85" s="196">
        <v>1.3</v>
      </c>
      <c r="BF85" s="196">
        <v>1.4</v>
      </c>
      <c r="BG85" s="196">
        <v>1.4</v>
      </c>
      <c r="BH85" s="196">
        <v>1.4</v>
      </c>
      <c r="BI85" s="196">
        <v>1.5</v>
      </c>
      <c r="BJ85" s="201">
        <v>0</v>
      </c>
    </row>
    <row r="86" spans="1:62" x14ac:dyDescent="0.15">
      <c r="A86" s="163">
        <v>86</v>
      </c>
      <c r="B86" s="164">
        <v>0</v>
      </c>
      <c r="C86" s="165">
        <v>0</v>
      </c>
      <c r="D86" s="165">
        <v>0</v>
      </c>
      <c r="E86" s="165">
        <v>0</v>
      </c>
      <c r="F86" s="165">
        <v>0</v>
      </c>
      <c r="G86" s="165">
        <v>0</v>
      </c>
      <c r="H86" s="165">
        <v>0</v>
      </c>
      <c r="I86" s="165">
        <v>0</v>
      </c>
      <c r="J86" s="165">
        <v>0</v>
      </c>
      <c r="K86" s="165">
        <v>0</v>
      </c>
      <c r="L86" s="166">
        <v>0</v>
      </c>
      <c r="M86" s="164">
        <v>0</v>
      </c>
      <c r="N86" s="165">
        <v>0</v>
      </c>
      <c r="O86" s="165">
        <v>0</v>
      </c>
      <c r="P86" s="165">
        <v>0</v>
      </c>
      <c r="Q86" s="165">
        <v>0</v>
      </c>
      <c r="R86" s="165">
        <v>0</v>
      </c>
      <c r="S86" s="165">
        <v>0</v>
      </c>
      <c r="T86" s="165">
        <v>0</v>
      </c>
      <c r="U86" s="165">
        <v>0</v>
      </c>
      <c r="V86" s="166">
        <v>0</v>
      </c>
      <c r="W86" s="164">
        <v>0</v>
      </c>
      <c r="X86" s="165">
        <v>0</v>
      </c>
      <c r="Y86" s="165">
        <v>0</v>
      </c>
      <c r="Z86" s="165">
        <v>0</v>
      </c>
      <c r="AA86" s="165">
        <v>0</v>
      </c>
      <c r="AB86" s="203">
        <v>0.01</v>
      </c>
      <c r="AC86" s="203">
        <v>7.0000000000000007E-2</v>
      </c>
      <c r="AD86" s="203">
        <v>0.1</v>
      </c>
      <c r="AE86" s="203">
        <v>0.1</v>
      </c>
      <c r="AF86" s="204">
        <v>0.2</v>
      </c>
      <c r="AG86" s="202">
        <v>0.2</v>
      </c>
      <c r="AH86" s="203">
        <v>0.3</v>
      </c>
      <c r="AI86" s="203">
        <v>0.4</v>
      </c>
      <c r="AJ86" s="203">
        <v>0.4</v>
      </c>
      <c r="AK86" s="203">
        <v>0.5</v>
      </c>
      <c r="AL86" s="203">
        <v>0.5</v>
      </c>
      <c r="AM86" s="203">
        <v>0.5</v>
      </c>
      <c r="AN86" s="203">
        <v>0.6</v>
      </c>
      <c r="AO86" s="203">
        <v>0.6</v>
      </c>
      <c r="AP86" s="204">
        <v>0.7</v>
      </c>
      <c r="AQ86" s="202">
        <v>0.7</v>
      </c>
      <c r="AR86" s="203">
        <v>0.8</v>
      </c>
      <c r="AS86" s="203">
        <v>0.8</v>
      </c>
      <c r="AT86" s="203">
        <v>0.9</v>
      </c>
      <c r="AU86" s="203">
        <v>0.9</v>
      </c>
      <c r="AV86" s="203">
        <v>1</v>
      </c>
      <c r="AW86" s="203">
        <v>1</v>
      </c>
      <c r="AX86" s="203">
        <v>1</v>
      </c>
      <c r="AY86" s="203">
        <v>1.1000000000000001</v>
      </c>
      <c r="AZ86" s="204">
        <v>1.1000000000000001</v>
      </c>
      <c r="BA86" s="202">
        <v>1.2</v>
      </c>
      <c r="BB86" s="203">
        <v>1.2</v>
      </c>
      <c r="BC86" s="203">
        <v>1.2</v>
      </c>
      <c r="BD86" s="203">
        <v>1.3</v>
      </c>
      <c r="BE86" s="203">
        <v>1.3</v>
      </c>
      <c r="BF86" s="203">
        <v>1.4</v>
      </c>
      <c r="BG86" s="203">
        <v>1.4</v>
      </c>
      <c r="BH86" s="203">
        <v>1.4</v>
      </c>
      <c r="BI86" s="203">
        <v>1.5</v>
      </c>
      <c r="BJ86" s="167">
        <v>0</v>
      </c>
    </row>
    <row r="87" spans="1:62" x14ac:dyDescent="0.15">
      <c r="A87" s="163">
        <v>87</v>
      </c>
      <c r="B87" s="164">
        <v>0</v>
      </c>
      <c r="C87" s="165">
        <v>0</v>
      </c>
      <c r="D87" s="165">
        <v>0</v>
      </c>
      <c r="E87" s="165">
        <v>0</v>
      </c>
      <c r="F87" s="165">
        <v>0</v>
      </c>
      <c r="G87" s="165">
        <v>0</v>
      </c>
      <c r="H87" s="165">
        <v>0</v>
      </c>
      <c r="I87" s="165">
        <v>0</v>
      </c>
      <c r="J87" s="165">
        <v>0</v>
      </c>
      <c r="K87" s="165">
        <v>0</v>
      </c>
      <c r="L87" s="166">
        <v>0</v>
      </c>
      <c r="M87" s="164">
        <v>0</v>
      </c>
      <c r="N87" s="165">
        <v>0</v>
      </c>
      <c r="O87" s="165">
        <v>0</v>
      </c>
      <c r="P87" s="165">
        <v>0</v>
      </c>
      <c r="Q87" s="165">
        <v>0</v>
      </c>
      <c r="R87" s="165">
        <v>0</v>
      </c>
      <c r="S87" s="165">
        <v>0</v>
      </c>
      <c r="T87" s="165">
        <v>0</v>
      </c>
      <c r="U87" s="165">
        <v>0</v>
      </c>
      <c r="V87" s="166">
        <v>0</v>
      </c>
      <c r="W87" s="164">
        <v>0</v>
      </c>
      <c r="X87" s="165">
        <v>0</v>
      </c>
      <c r="Y87" s="165">
        <v>0</v>
      </c>
      <c r="Z87" s="165">
        <v>0</v>
      </c>
      <c r="AA87" s="165">
        <v>0</v>
      </c>
      <c r="AB87" s="203">
        <v>0.01</v>
      </c>
      <c r="AC87" s="203">
        <v>7.0000000000000007E-2</v>
      </c>
      <c r="AD87" s="203">
        <v>0.1</v>
      </c>
      <c r="AE87" s="203">
        <v>0.1</v>
      </c>
      <c r="AF87" s="204">
        <v>0.2</v>
      </c>
      <c r="AG87" s="202">
        <v>0.2</v>
      </c>
      <c r="AH87" s="203">
        <v>0.3</v>
      </c>
      <c r="AI87" s="203">
        <v>0.4</v>
      </c>
      <c r="AJ87" s="203">
        <v>0.4</v>
      </c>
      <c r="AK87" s="203">
        <v>0.5</v>
      </c>
      <c r="AL87" s="203">
        <v>0.5</v>
      </c>
      <c r="AM87" s="203">
        <v>0.5</v>
      </c>
      <c r="AN87" s="203">
        <v>0.6</v>
      </c>
      <c r="AO87" s="203">
        <v>0.6</v>
      </c>
      <c r="AP87" s="204">
        <v>0.7</v>
      </c>
      <c r="AQ87" s="202">
        <v>0.7</v>
      </c>
      <c r="AR87" s="203">
        <v>0.8</v>
      </c>
      <c r="AS87" s="203">
        <v>0.8</v>
      </c>
      <c r="AT87" s="203">
        <v>0.9</v>
      </c>
      <c r="AU87" s="203">
        <v>0.9</v>
      </c>
      <c r="AV87" s="203">
        <v>1</v>
      </c>
      <c r="AW87" s="203">
        <v>1</v>
      </c>
      <c r="AX87" s="203">
        <v>1</v>
      </c>
      <c r="AY87" s="203">
        <v>1.1000000000000001</v>
      </c>
      <c r="AZ87" s="204">
        <v>1.1000000000000001</v>
      </c>
      <c r="BA87" s="202">
        <v>1.2</v>
      </c>
      <c r="BB87" s="203">
        <v>1.2</v>
      </c>
      <c r="BC87" s="203">
        <v>1.2</v>
      </c>
      <c r="BD87" s="203">
        <v>1.3</v>
      </c>
      <c r="BE87" s="203">
        <v>1.3</v>
      </c>
      <c r="BF87" s="203">
        <v>1.4</v>
      </c>
      <c r="BG87" s="203">
        <v>1.4</v>
      </c>
      <c r="BH87" s="203">
        <v>1.4</v>
      </c>
      <c r="BI87" s="203">
        <v>1.5</v>
      </c>
      <c r="BJ87" s="167">
        <v>0</v>
      </c>
    </row>
    <row r="88" spans="1:62" x14ac:dyDescent="0.15">
      <c r="A88" s="163">
        <v>88</v>
      </c>
      <c r="B88" s="164">
        <v>0</v>
      </c>
      <c r="C88" s="165">
        <v>0</v>
      </c>
      <c r="D88" s="165">
        <v>0</v>
      </c>
      <c r="E88" s="165">
        <v>0</v>
      </c>
      <c r="F88" s="165">
        <v>0</v>
      </c>
      <c r="G88" s="165">
        <v>0</v>
      </c>
      <c r="H88" s="165">
        <v>0</v>
      </c>
      <c r="I88" s="165">
        <v>0</v>
      </c>
      <c r="J88" s="165">
        <v>0</v>
      </c>
      <c r="K88" s="165">
        <v>0</v>
      </c>
      <c r="L88" s="166">
        <v>0</v>
      </c>
      <c r="M88" s="164">
        <v>0</v>
      </c>
      <c r="N88" s="165">
        <v>0</v>
      </c>
      <c r="O88" s="165">
        <v>0</v>
      </c>
      <c r="P88" s="165">
        <v>0</v>
      </c>
      <c r="Q88" s="165">
        <v>0</v>
      </c>
      <c r="R88" s="165">
        <v>0</v>
      </c>
      <c r="S88" s="165">
        <v>0</v>
      </c>
      <c r="T88" s="165">
        <v>0</v>
      </c>
      <c r="U88" s="165">
        <v>0</v>
      </c>
      <c r="V88" s="166">
        <v>0</v>
      </c>
      <c r="W88" s="164">
        <v>0</v>
      </c>
      <c r="X88" s="165">
        <v>0</v>
      </c>
      <c r="Y88" s="165">
        <v>0</v>
      </c>
      <c r="Z88" s="165">
        <v>0</v>
      </c>
      <c r="AA88" s="165">
        <v>0</v>
      </c>
      <c r="AB88" s="203">
        <v>0.01</v>
      </c>
      <c r="AC88" s="203">
        <v>7.0000000000000007E-2</v>
      </c>
      <c r="AD88" s="203">
        <v>0.1</v>
      </c>
      <c r="AE88" s="203">
        <v>0.1</v>
      </c>
      <c r="AF88" s="204">
        <v>0.2</v>
      </c>
      <c r="AG88" s="202">
        <v>0.2</v>
      </c>
      <c r="AH88" s="203">
        <v>0.3</v>
      </c>
      <c r="AI88" s="203">
        <v>0.4</v>
      </c>
      <c r="AJ88" s="203">
        <v>0.4</v>
      </c>
      <c r="AK88" s="203">
        <v>0.5</v>
      </c>
      <c r="AL88" s="203">
        <v>0.5</v>
      </c>
      <c r="AM88" s="203">
        <v>0.5</v>
      </c>
      <c r="AN88" s="203">
        <v>0.6</v>
      </c>
      <c r="AO88" s="203">
        <v>0.6</v>
      </c>
      <c r="AP88" s="204">
        <v>0.7</v>
      </c>
      <c r="AQ88" s="202">
        <v>0.7</v>
      </c>
      <c r="AR88" s="203">
        <v>0.8</v>
      </c>
      <c r="AS88" s="203">
        <v>0.8</v>
      </c>
      <c r="AT88" s="203">
        <v>0.9</v>
      </c>
      <c r="AU88" s="203">
        <v>0.9</v>
      </c>
      <c r="AV88" s="203">
        <v>1</v>
      </c>
      <c r="AW88" s="203">
        <v>1</v>
      </c>
      <c r="AX88" s="203">
        <v>1</v>
      </c>
      <c r="AY88" s="203">
        <v>1.1000000000000001</v>
      </c>
      <c r="AZ88" s="204">
        <v>1.1000000000000001</v>
      </c>
      <c r="BA88" s="202">
        <v>1.2</v>
      </c>
      <c r="BB88" s="203">
        <v>1.2</v>
      </c>
      <c r="BC88" s="203">
        <v>1.2</v>
      </c>
      <c r="BD88" s="203">
        <v>1.3</v>
      </c>
      <c r="BE88" s="203">
        <v>1.3</v>
      </c>
      <c r="BF88" s="203">
        <v>1.4</v>
      </c>
      <c r="BG88" s="203">
        <v>1.4</v>
      </c>
      <c r="BH88" s="203">
        <v>1.4</v>
      </c>
      <c r="BI88" s="203">
        <v>1.5</v>
      </c>
      <c r="BJ88" s="167">
        <v>0</v>
      </c>
    </row>
    <row r="89" spans="1:62" x14ac:dyDescent="0.15">
      <c r="A89" s="168">
        <v>89</v>
      </c>
      <c r="B89" s="169">
        <v>0</v>
      </c>
      <c r="C89" s="170">
        <v>0</v>
      </c>
      <c r="D89" s="170">
        <v>0</v>
      </c>
      <c r="E89" s="170">
        <v>0</v>
      </c>
      <c r="F89" s="170">
        <v>0</v>
      </c>
      <c r="G89" s="170">
        <v>0</v>
      </c>
      <c r="H89" s="170">
        <v>0</v>
      </c>
      <c r="I89" s="170">
        <v>0</v>
      </c>
      <c r="J89" s="170">
        <v>0</v>
      </c>
      <c r="K89" s="170">
        <v>0</v>
      </c>
      <c r="L89" s="171">
        <v>0</v>
      </c>
      <c r="M89" s="169">
        <v>0</v>
      </c>
      <c r="N89" s="170">
        <v>0</v>
      </c>
      <c r="O89" s="170">
        <v>0</v>
      </c>
      <c r="P89" s="170">
        <v>0</v>
      </c>
      <c r="Q89" s="170">
        <v>0</v>
      </c>
      <c r="R89" s="170">
        <v>0</v>
      </c>
      <c r="S89" s="170">
        <v>0</v>
      </c>
      <c r="T89" s="170">
        <v>0</v>
      </c>
      <c r="U89" s="170">
        <v>0</v>
      </c>
      <c r="V89" s="171">
        <v>0</v>
      </c>
      <c r="W89" s="169">
        <v>0</v>
      </c>
      <c r="X89" s="170">
        <v>0</v>
      </c>
      <c r="Y89" s="170">
        <v>0</v>
      </c>
      <c r="Z89" s="170">
        <v>0</v>
      </c>
      <c r="AA89" s="170">
        <v>0</v>
      </c>
      <c r="AB89" s="206">
        <v>0.01</v>
      </c>
      <c r="AC89" s="206">
        <v>7.0000000000000007E-2</v>
      </c>
      <c r="AD89" s="206">
        <v>0.1</v>
      </c>
      <c r="AE89" s="206">
        <v>0.1</v>
      </c>
      <c r="AF89" s="207">
        <v>0.2</v>
      </c>
      <c r="AG89" s="205">
        <v>0.2</v>
      </c>
      <c r="AH89" s="206">
        <v>0.3</v>
      </c>
      <c r="AI89" s="206">
        <v>0.4</v>
      </c>
      <c r="AJ89" s="206">
        <v>0.4</v>
      </c>
      <c r="AK89" s="206">
        <v>0.5</v>
      </c>
      <c r="AL89" s="206">
        <v>0.5</v>
      </c>
      <c r="AM89" s="206">
        <v>0.5</v>
      </c>
      <c r="AN89" s="206">
        <v>0.6</v>
      </c>
      <c r="AO89" s="206">
        <v>0.6</v>
      </c>
      <c r="AP89" s="207">
        <v>0.7</v>
      </c>
      <c r="AQ89" s="205">
        <v>0.7</v>
      </c>
      <c r="AR89" s="206">
        <v>0.8</v>
      </c>
      <c r="AS89" s="206">
        <v>0.8</v>
      </c>
      <c r="AT89" s="206">
        <v>0.9</v>
      </c>
      <c r="AU89" s="206">
        <v>0.9</v>
      </c>
      <c r="AV89" s="206">
        <v>1</v>
      </c>
      <c r="AW89" s="206">
        <v>1</v>
      </c>
      <c r="AX89" s="206">
        <v>1</v>
      </c>
      <c r="AY89" s="206">
        <v>1.1000000000000001</v>
      </c>
      <c r="AZ89" s="207">
        <v>1.1000000000000001</v>
      </c>
      <c r="BA89" s="205">
        <v>1.2</v>
      </c>
      <c r="BB89" s="206">
        <v>1.2</v>
      </c>
      <c r="BC89" s="206">
        <v>1.2</v>
      </c>
      <c r="BD89" s="206">
        <v>1.3</v>
      </c>
      <c r="BE89" s="206">
        <v>1.3</v>
      </c>
      <c r="BF89" s="206">
        <v>1.4</v>
      </c>
      <c r="BG89" s="206">
        <v>1.4</v>
      </c>
      <c r="BH89" s="206">
        <v>1.4</v>
      </c>
      <c r="BI89" s="206">
        <v>1.5</v>
      </c>
      <c r="BJ89" s="172">
        <v>0</v>
      </c>
    </row>
    <row r="90" spans="1:62" x14ac:dyDescent="0.15">
      <c r="A90" s="173">
        <v>90</v>
      </c>
      <c r="B90" s="174">
        <v>0</v>
      </c>
      <c r="C90" s="175">
        <v>0</v>
      </c>
      <c r="D90" s="175">
        <v>0</v>
      </c>
      <c r="E90" s="175">
        <v>0</v>
      </c>
      <c r="F90" s="175">
        <v>0</v>
      </c>
      <c r="G90" s="175">
        <v>0</v>
      </c>
      <c r="H90" s="175">
        <v>0</v>
      </c>
      <c r="I90" s="175">
        <v>0</v>
      </c>
      <c r="J90" s="175">
        <v>0</v>
      </c>
      <c r="K90" s="175">
        <v>0</v>
      </c>
      <c r="L90" s="176">
        <v>0</v>
      </c>
      <c r="M90" s="174">
        <v>0</v>
      </c>
      <c r="N90" s="175">
        <v>0</v>
      </c>
      <c r="O90" s="175">
        <v>0</v>
      </c>
      <c r="P90" s="175">
        <v>0</v>
      </c>
      <c r="Q90" s="175">
        <v>0</v>
      </c>
      <c r="R90" s="175">
        <v>0</v>
      </c>
      <c r="S90" s="175">
        <v>0</v>
      </c>
      <c r="T90" s="175">
        <v>0</v>
      </c>
      <c r="U90" s="175">
        <v>0</v>
      </c>
      <c r="V90" s="176">
        <v>0</v>
      </c>
      <c r="W90" s="174">
        <v>0</v>
      </c>
      <c r="X90" s="175">
        <v>0</v>
      </c>
      <c r="Y90" s="175">
        <v>0</v>
      </c>
      <c r="Z90" s="175">
        <v>0</v>
      </c>
      <c r="AA90" s="175">
        <v>0</v>
      </c>
      <c r="AB90" s="209">
        <v>0.01</v>
      </c>
      <c r="AC90" s="209">
        <v>7.0000000000000007E-2</v>
      </c>
      <c r="AD90" s="209">
        <v>0.1</v>
      </c>
      <c r="AE90" s="209">
        <v>0.1</v>
      </c>
      <c r="AF90" s="210">
        <v>0.2</v>
      </c>
      <c r="AG90" s="208">
        <v>0.2</v>
      </c>
      <c r="AH90" s="209">
        <v>0.3</v>
      </c>
      <c r="AI90" s="209">
        <v>0.4</v>
      </c>
      <c r="AJ90" s="209">
        <v>0.4</v>
      </c>
      <c r="AK90" s="209">
        <v>0.5</v>
      </c>
      <c r="AL90" s="209">
        <v>0.5</v>
      </c>
      <c r="AM90" s="209">
        <v>0.5</v>
      </c>
      <c r="AN90" s="209">
        <v>0.6</v>
      </c>
      <c r="AO90" s="209">
        <v>0.6</v>
      </c>
      <c r="AP90" s="210">
        <v>0.7</v>
      </c>
      <c r="AQ90" s="208">
        <v>0.7</v>
      </c>
      <c r="AR90" s="209">
        <v>0.8</v>
      </c>
      <c r="AS90" s="209">
        <v>0.8</v>
      </c>
      <c r="AT90" s="209">
        <v>0.9</v>
      </c>
      <c r="AU90" s="209">
        <v>0.9</v>
      </c>
      <c r="AV90" s="209">
        <v>1</v>
      </c>
      <c r="AW90" s="209">
        <v>1</v>
      </c>
      <c r="AX90" s="209">
        <v>1</v>
      </c>
      <c r="AY90" s="209">
        <v>1.1000000000000001</v>
      </c>
      <c r="AZ90" s="210">
        <v>1.1000000000000001</v>
      </c>
      <c r="BA90" s="208">
        <v>1.2</v>
      </c>
      <c r="BB90" s="209">
        <v>1.2</v>
      </c>
      <c r="BC90" s="209">
        <v>1.2</v>
      </c>
      <c r="BD90" s="209">
        <v>1.3</v>
      </c>
      <c r="BE90" s="209">
        <v>1.3</v>
      </c>
      <c r="BF90" s="209">
        <v>1.4</v>
      </c>
      <c r="BG90" s="209">
        <v>1.4</v>
      </c>
      <c r="BH90" s="209">
        <v>1.4</v>
      </c>
      <c r="BI90" s="209">
        <v>1.5</v>
      </c>
      <c r="BJ90" s="177">
        <v>0</v>
      </c>
    </row>
    <row r="91" spans="1:62" x14ac:dyDescent="0.15">
      <c r="A91" s="178">
        <v>91</v>
      </c>
      <c r="B91" s="179">
        <v>0</v>
      </c>
      <c r="C91" s="180">
        <v>0</v>
      </c>
      <c r="D91" s="180">
        <v>0</v>
      </c>
      <c r="E91" s="180">
        <v>0</v>
      </c>
      <c r="F91" s="180">
        <v>0</v>
      </c>
      <c r="G91" s="180">
        <v>0</v>
      </c>
      <c r="H91" s="180">
        <v>0</v>
      </c>
      <c r="I91" s="180">
        <v>0</v>
      </c>
      <c r="J91" s="180">
        <v>0</v>
      </c>
      <c r="K91" s="180">
        <v>0</v>
      </c>
      <c r="L91" s="184">
        <v>0</v>
      </c>
      <c r="M91" s="179">
        <v>0</v>
      </c>
      <c r="N91" s="180">
        <v>0</v>
      </c>
      <c r="O91" s="180">
        <v>0</v>
      </c>
      <c r="P91" s="180">
        <v>0</v>
      </c>
      <c r="Q91" s="180">
        <v>0</v>
      </c>
      <c r="R91" s="180">
        <v>0</v>
      </c>
      <c r="S91" s="180">
        <v>0</v>
      </c>
      <c r="T91" s="180">
        <v>0</v>
      </c>
      <c r="U91" s="180">
        <v>0</v>
      </c>
      <c r="V91" s="184">
        <v>0</v>
      </c>
      <c r="W91" s="179">
        <v>0</v>
      </c>
      <c r="X91" s="180">
        <v>0</v>
      </c>
      <c r="Y91" s="180">
        <v>0</v>
      </c>
      <c r="Z91" s="180">
        <v>0</v>
      </c>
      <c r="AA91" s="180">
        <v>0</v>
      </c>
      <c r="AB91" s="181">
        <v>0.01</v>
      </c>
      <c r="AC91" s="181">
        <v>7.0000000000000007E-2</v>
      </c>
      <c r="AD91" s="181">
        <v>0.1</v>
      </c>
      <c r="AE91" s="181">
        <v>0.1</v>
      </c>
      <c r="AF91" s="182">
        <v>0.2</v>
      </c>
      <c r="AG91" s="183">
        <v>0.2</v>
      </c>
      <c r="AH91" s="181">
        <v>0.3</v>
      </c>
      <c r="AI91" s="181">
        <v>0.4</v>
      </c>
      <c r="AJ91" s="181">
        <v>0.4</v>
      </c>
      <c r="AK91" s="181">
        <v>0.5</v>
      </c>
      <c r="AL91" s="181">
        <v>0.5</v>
      </c>
      <c r="AM91" s="181">
        <v>0.5</v>
      </c>
      <c r="AN91" s="181">
        <v>0.6</v>
      </c>
      <c r="AO91" s="181">
        <v>0.6</v>
      </c>
      <c r="AP91" s="182">
        <v>0.7</v>
      </c>
      <c r="AQ91" s="183">
        <v>0.7</v>
      </c>
      <c r="AR91" s="181">
        <v>0.8</v>
      </c>
      <c r="AS91" s="181">
        <v>0.8</v>
      </c>
      <c r="AT91" s="181">
        <v>0.9</v>
      </c>
      <c r="AU91" s="181">
        <v>0.9</v>
      </c>
      <c r="AV91" s="181">
        <v>1</v>
      </c>
      <c r="AW91" s="181">
        <v>1</v>
      </c>
      <c r="AX91" s="181">
        <v>1</v>
      </c>
      <c r="AY91" s="181">
        <v>1.1000000000000001</v>
      </c>
      <c r="AZ91" s="182">
        <v>1.1000000000000001</v>
      </c>
      <c r="BA91" s="183">
        <v>1.2</v>
      </c>
      <c r="BB91" s="181">
        <v>1.2</v>
      </c>
      <c r="BC91" s="181">
        <v>1.2</v>
      </c>
      <c r="BD91" s="181">
        <v>1.3</v>
      </c>
      <c r="BE91" s="181">
        <v>1.3</v>
      </c>
      <c r="BF91" s="181">
        <v>1.4</v>
      </c>
      <c r="BG91" s="181">
        <v>1.4</v>
      </c>
      <c r="BH91" s="181">
        <v>1.4</v>
      </c>
      <c r="BI91" s="181">
        <v>1.5</v>
      </c>
      <c r="BJ91" s="185">
        <v>0</v>
      </c>
    </row>
    <row r="92" spans="1:62" x14ac:dyDescent="0.15">
      <c r="A92" s="178">
        <v>92</v>
      </c>
      <c r="B92" s="179">
        <v>0</v>
      </c>
      <c r="C92" s="180">
        <v>0</v>
      </c>
      <c r="D92" s="180">
        <v>0</v>
      </c>
      <c r="E92" s="180">
        <v>0</v>
      </c>
      <c r="F92" s="180">
        <v>0</v>
      </c>
      <c r="G92" s="180">
        <v>0</v>
      </c>
      <c r="H92" s="180">
        <v>0</v>
      </c>
      <c r="I92" s="180">
        <v>0</v>
      </c>
      <c r="J92" s="180">
        <v>0</v>
      </c>
      <c r="K92" s="180">
        <v>0</v>
      </c>
      <c r="L92" s="184">
        <v>0</v>
      </c>
      <c r="M92" s="179">
        <v>0</v>
      </c>
      <c r="N92" s="180">
        <v>0</v>
      </c>
      <c r="O92" s="180">
        <v>0</v>
      </c>
      <c r="P92" s="180">
        <v>0</v>
      </c>
      <c r="Q92" s="180">
        <v>0</v>
      </c>
      <c r="R92" s="180">
        <v>0</v>
      </c>
      <c r="S92" s="180">
        <v>0</v>
      </c>
      <c r="T92" s="180">
        <v>0</v>
      </c>
      <c r="U92" s="180">
        <v>0</v>
      </c>
      <c r="V92" s="184">
        <v>0</v>
      </c>
      <c r="W92" s="179">
        <v>0</v>
      </c>
      <c r="X92" s="180">
        <v>0</v>
      </c>
      <c r="Y92" s="180">
        <v>0</v>
      </c>
      <c r="Z92" s="180">
        <v>0</v>
      </c>
      <c r="AA92" s="180">
        <v>0</v>
      </c>
      <c r="AB92" s="181">
        <v>0.01</v>
      </c>
      <c r="AC92" s="181">
        <v>7.0000000000000007E-2</v>
      </c>
      <c r="AD92" s="181">
        <v>0.1</v>
      </c>
      <c r="AE92" s="181">
        <v>0.1</v>
      </c>
      <c r="AF92" s="182">
        <v>0.2</v>
      </c>
      <c r="AG92" s="183">
        <v>0.2</v>
      </c>
      <c r="AH92" s="181">
        <v>0.3</v>
      </c>
      <c r="AI92" s="181">
        <v>0.4</v>
      </c>
      <c r="AJ92" s="181">
        <v>0.4</v>
      </c>
      <c r="AK92" s="181">
        <v>0.5</v>
      </c>
      <c r="AL92" s="181">
        <v>0.5</v>
      </c>
      <c r="AM92" s="181">
        <v>0.5</v>
      </c>
      <c r="AN92" s="181">
        <v>0.6</v>
      </c>
      <c r="AO92" s="181">
        <v>0.6</v>
      </c>
      <c r="AP92" s="182">
        <v>0.7</v>
      </c>
      <c r="AQ92" s="183">
        <v>0.7</v>
      </c>
      <c r="AR92" s="181">
        <v>0.8</v>
      </c>
      <c r="AS92" s="181">
        <v>0.8</v>
      </c>
      <c r="AT92" s="181">
        <v>0.9</v>
      </c>
      <c r="AU92" s="181">
        <v>0.9</v>
      </c>
      <c r="AV92" s="181">
        <v>1</v>
      </c>
      <c r="AW92" s="181">
        <v>1</v>
      </c>
      <c r="AX92" s="181">
        <v>1</v>
      </c>
      <c r="AY92" s="181">
        <v>1.1000000000000001</v>
      </c>
      <c r="AZ92" s="182">
        <v>1.1000000000000001</v>
      </c>
      <c r="BA92" s="183">
        <v>1.2</v>
      </c>
      <c r="BB92" s="181">
        <v>1.2</v>
      </c>
      <c r="BC92" s="181">
        <v>1.2</v>
      </c>
      <c r="BD92" s="181">
        <v>1.3</v>
      </c>
      <c r="BE92" s="181">
        <v>1.3</v>
      </c>
      <c r="BF92" s="181">
        <v>1.4</v>
      </c>
      <c r="BG92" s="181">
        <v>1.4</v>
      </c>
      <c r="BH92" s="181">
        <v>1.4</v>
      </c>
      <c r="BI92" s="181">
        <v>1.5</v>
      </c>
      <c r="BJ92" s="185">
        <v>0</v>
      </c>
    </row>
    <row r="93" spans="1:62" x14ac:dyDescent="0.15">
      <c r="A93" s="178">
        <v>93</v>
      </c>
      <c r="B93" s="179">
        <v>0</v>
      </c>
      <c r="C93" s="180">
        <v>0</v>
      </c>
      <c r="D93" s="180">
        <v>0</v>
      </c>
      <c r="E93" s="180">
        <v>0</v>
      </c>
      <c r="F93" s="180">
        <v>0</v>
      </c>
      <c r="G93" s="180">
        <v>0</v>
      </c>
      <c r="H93" s="180">
        <v>0</v>
      </c>
      <c r="I93" s="180">
        <v>0</v>
      </c>
      <c r="J93" s="180">
        <v>0</v>
      </c>
      <c r="K93" s="180">
        <v>0</v>
      </c>
      <c r="L93" s="184">
        <v>0</v>
      </c>
      <c r="M93" s="179">
        <v>0</v>
      </c>
      <c r="N93" s="180">
        <v>0</v>
      </c>
      <c r="O93" s="180">
        <v>0</v>
      </c>
      <c r="P93" s="180">
        <v>0</v>
      </c>
      <c r="Q93" s="180">
        <v>0</v>
      </c>
      <c r="R93" s="180">
        <v>0</v>
      </c>
      <c r="S93" s="180">
        <v>0</v>
      </c>
      <c r="T93" s="180">
        <v>0</v>
      </c>
      <c r="U93" s="180">
        <v>0</v>
      </c>
      <c r="V93" s="184">
        <v>0</v>
      </c>
      <c r="W93" s="179">
        <v>0</v>
      </c>
      <c r="X93" s="180">
        <v>0</v>
      </c>
      <c r="Y93" s="180">
        <v>0</v>
      </c>
      <c r="Z93" s="180">
        <v>0</v>
      </c>
      <c r="AA93" s="180">
        <v>0</v>
      </c>
      <c r="AB93" s="181">
        <v>0.01</v>
      </c>
      <c r="AC93" s="181">
        <v>7.0000000000000007E-2</v>
      </c>
      <c r="AD93" s="181">
        <v>0.1</v>
      </c>
      <c r="AE93" s="181">
        <v>0.1</v>
      </c>
      <c r="AF93" s="182">
        <v>0.2</v>
      </c>
      <c r="AG93" s="183">
        <v>0.2</v>
      </c>
      <c r="AH93" s="181">
        <v>0.3</v>
      </c>
      <c r="AI93" s="181">
        <v>0.4</v>
      </c>
      <c r="AJ93" s="181">
        <v>0.4</v>
      </c>
      <c r="AK93" s="181">
        <v>0.5</v>
      </c>
      <c r="AL93" s="181">
        <v>0.5</v>
      </c>
      <c r="AM93" s="181">
        <v>0.5</v>
      </c>
      <c r="AN93" s="181">
        <v>0.6</v>
      </c>
      <c r="AO93" s="181">
        <v>0.6</v>
      </c>
      <c r="AP93" s="182">
        <v>0.7</v>
      </c>
      <c r="AQ93" s="183">
        <v>0.7</v>
      </c>
      <c r="AR93" s="181">
        <v>0.8</v>
      </c>
      <c r="AS93" s="181">
        <v>0.8</v>
      </c>
      <c r="AT93" s="181">
        <v>0.9</v>
      </c>
      <c r="AU93" s="181">
        <v>0.9</v>
      </c>
      <c r="AV93" s="181">
        <v>1</v>
      </c>
      <c r="AW93" s="181">
        <v>1</v>
      </c>
      <c r="AX93" s="181">
        <v>1</v>
      </c>
      <c r="AY93" s="181">
        <v>1.1000000000000001</v>
      </c>
      <c r="AZ93" s="182">
        <v>1.1000000000000001</v>
      </c>
      <c r="BA93" s="183">
        <v>1.2</v>
      </c>
      <c r="BB93" s="181">
        <v>1.2</v>
      </c>
      <c r="BC93" s="181">
        <v>1.2</v>
      </c>
      <c r="BD93" s="181">
        <v>1.3</v>
      </c>
      <c r="BE93" s="181">
        <v>1.3</v>
      </c>
      <c r="BF93" s="181">
        <v>1.4</v>
      </c>
      <c r="BG93" s="181">
        <v>1.4</v>
      </c>
      <c r="BH93" s="181">
        <v>1.4</v>
      </c>
      <c r="BI93" s="181">
        <v>1.5</v>
      </c>
      <c r="BJ93" s="185">
        <v>0</v>
      </c>
    </row>
    <row r="94" spans="1:62" x14ac:dyDescent="0.15">
      <c r="A94" s="186">
        <v>94</v>
      </c>
      <c r="B94" s="190">
        <v>0</v>
      </c>
      <c r="C94" s="191">
        <v>0</v>
      </c>
      <c r="D94" s="191">
        <v>0</v>
      </c>
      <c r="E94" s="191">
        <v>0</v>
      </c>
      <c r="F94" s="191">
        <v>0</v>
      </c>
      <c r="G94" s="191">
        <v>0</v>
      </c>
      <c r="H94" s="191">
        <v>0</v>
      </c>
      <c r="I94" s="191">
        <v>0</v>
      </c>
      <c r="J94" s="191">
        <v>0</v>
      </c>
      <c r="K94" s="191">
        <v>0</v>
      </c>
      <c r="L94" s="192">
        <v>0</v>
      </c>
      <c r="M94" s="190">
        <v>0</v>
      </c>
      <c r="N94" s="191">
        <v>0</v>
      </c>
      <c r="O94" s="191">
        <v>0</v>
      </c>
      <c r="P94" s="191">
        <v>0</v>
      </c>
      <c r="Q94" s="191">
        <v>0</v>
      </c>
      <c r="R94" s="191">
        <v>0</v>
      </c>
      <c r="S94" s="191">
        <v>0</v>
      </c>
      <c r="T94" s="191">
        <v>0</v>
      </c>
      <c r="U94" s="191">
        <v>0</v>
      </c>
      <c r="V94" s="192">
        <v>0</v>
      </c>
      <c r="W94" s="190">
        <v>0</v>
      </c>
      <c r="X94" s="191">
        <v>0</v>
      </c>
      <c r="Y94" s="191">
        <v>0</v>
      </c>
      <c r="Z94" s="191">
        <v>0</v>
      </c>
      <c r="AA94" s="191">
        <v>0</v>
      </c>
      <c r="AB94" s="188">
        <v>0.01</v>
      </c>
      <c r="AC94" s="188">
        <v>7.0000000000000007E-2</v>
      </c>
      <c r="AD94" s="188">
        <v>0.1</v>
      </c>
      <c r="AE94" s="188">
        <v>0.1</v>
      </c>
      <c r="AF94" s="189">
        <v>0.2</v>
      </c>
      <c r="AG94" s="187">
        <v>0.2</v>
      </c>
      <c r="AH94" s="188">
        <v>0.3</v>
      </c>
      <c r="AI94" s="188">
        <v>0.4</v>
      </c>
      <c r="AJ94" s="188">
        <v>0.4</v>
      </c>
      <c r="AK94" s="188">
        <v>0.5</v>
      </c>
      <c r="AL94" s="188">
        <v>0.5</v>
      </c>
      <c r="AM94" s="188">
        <v>0.5</v>
      </c>
      <c r="AN94" s="188">
        <v>0.6</v>
      </c>
      <c r="AO94" s="188">
        <v>0.6</v>
      </c>
      <c r="AP94" s="189">
        <v>0.7</v>
      </c>
      <c r="AQ94" s="187">
        <v>0.7</v>
      </c>
      <c r="AR94" s="188">
        <v>0.8</v>
      </c>
      <c r="AS94" s="188">
        <v>0.8</v>
      </c>
      <c r="AT94" s="188">
        <v>0.9</v>
      </c>
      <c r="AU94" s="188">
        <v>0.9</v>
      </c>
      <c r="AV94" s="188">
        <v>1</v>
      </c>
      <c r="AW94" s="188">
        <v>1</v>
      </c>
      <c r="AX94" s="188">
        <v>1</v>
      </c>
      <c r="AY94" s="188">
        <v>1.1000000000000001</v>
      </c>
      <c r="AZ94" s="189">
        <v>1.1000000000000001</v>
      </c>
      <c r="BA94" s="187">
        <v>1.2</v>
      </c>
      <c r="BB94" s="188">
        <v>1.2</v>
      </c>
      <c r="BC94" s="188">
        <v>1.2</v>
      </c>
      <c r="BD94" s="188">
        <v>1.3</v>
      </c>
      <c r="BE94" s="188">
        <v>1.3</v>
      </c>
      <c r="BF94" s="188">
        <v>1.4</v>
      </c>
      <c r="BG94" s="188">
        <v>1.4</v>
      </c>
      <c r="BH94" s="188">
        <v>1.4</v>
      </c>
      <c r="BI94" s="188">
        <v>1.5</v>
      </c>
      <c r="BJ94" s="193">
        <v>0</v>
      </c>
    </row>
    <row r="95" spans="1:62" x14ac:dyDescent="0.15">
      <c r="A95" s="194">
        <v>95</v>
      </c>
      <c r="B95" s="200">
        <v>0</v>
      </c>
      <c r="C95" s="198">
        <v>0</v>
      </c>
      <c r="D95" s="198">
        <v>0</v>
      </c>
      <c r="E95" s="198">
        <v>0</v>
      </c>
      <c r="F95" s="198">
        <v>0</v>
      </c>
      <c r="G95" s="198">
        <v>0</v>
      </c>
      <c r="H95" s="198">
        <v>0</v>
      </c>
      <c r="I95" s="198">
        <v>0</v>
      </c>
      <c r="J95" s="198">
        <v>0</v>
      </c>
      <c r="K95" s="198">
        <v>0</v>
      </c>
      <c r="L95" s="199">
        <v>0</v>
      </c>
      <c r="M95" s="200">
        <v>0</v>
      </c>
      <c r="N95" s="198">
        <v>0</v>
      </c>
      <c r="O95" s="198">
        <v>0</v>
      </c>
      <c r="P95" s="198">
        <v>0</v>
      </c>
      <c r="Q95" s="198">
        <v>0</v>
      </c>
      <c r="R95" s="198">
        <v>0</v>
      </c>
      <c r="S95" s="198">
        <v>0</v>
      </c>
      <c r="T95" s="198">
        <v>0</v>
      </c>
      <c r="U95" s="198">
        <v>0</v>
      </c>
      <c r="V95" s="199">
        <v>0</v>
      </c>
      <c r="W95" s="200">
        <v>0</v>
      </c>
      <c r="X95" s="198">
        <v>0</v>
      </c>
      <c r="Y95" s="198">
        <v>0</v>
      </c>
      <c r="Z95" s="198">
        <v>0</v>
      </c>
      <c r="AA95" s="198">
        <v>0</v>
      </c>
      <c r="AB95" s="196">
        <v>0.01</v>
      </c>
      <c r="AC95" s="196">
        <v>7.0000000000000007E-2</v>
      </c>
      <c r="AD95" s="196">
        <v>0.1</v>
      </c>
      <c r="AE95" s="196">
        <v>0.1</v>
      </c>
      <c r="AF95" s="197">
        <v>0.2</v>
      </c>
      <c r="AG95" s="195">
        <v>0.2</v>
      </c>
      <c r="AH95" s="196">
        <v>0.3</v>
      </c>
      <c r="AI95" s="196">
        <v>0.4</v>
      </c>
      <c r="AJ95" s="196">
        <v>0.4</v>
      </c>
      <c r="AK95" s="196">
        <v>0.5</v>
      </c>
      <c r="AL95" s="196">
        <v>0.5</v>
      </c>
      <c r="AM95" s="196">
        <v>0.5</v>
      </c>
      <c r="AN95" s="196">
        <v>0.6</v>
      </c>
      <c r="AO95" s="196">
        <v>0.6</v>
      </c>
      <c r="AP95" s="197">
        <v>0.7</v>
      </c>
      <c r="AQ95" s="195">
        <v>0.7</v>
      </c>
      <c r="AR95" s="196">
        <v>0.8</v>
      </c>
      <c r="AS95" s="196">
        <v>0.8</v>
      </c>
      <c r="AT95" s="196">
        <v>0.9</v>
      </c>
      <c r="AU95" s="196">
        <v>0.9</v>
      </c>
      <c r="AV95" s="196">
        <v>1</v>
      </c>
      <c r="AW95" s="196">
        <v>1</v>
      </c>
      <c r="AX95" s="196">
        <v>1</v>
      </c>
      <c r="AY95" s="196">
        <v>1.1000000000000001</v>
      </c>
      <c r="AZ95" s="197">
        <v>1.1000000000000001</v>
      </c>
      <c r="BA95" s="195">
        <v>1.2</v>
      </c>
      <c r="BB95" s="196">
        <v>1.2</v>
      </c>
      <c r="BC95" s="196">
        <v>1.2</v>
      </c>
      <c r="BD95" s="196">
        <v>1.3</v>
      </c>
      <c r="BE95" s="196">
        <v>1.3</v>
      </c>
      <c r="BF95" s="196">
        <v>1.4</v>
      </c>
      <c r="BG95" s="196">
        <v>1.4</v>
      </c>
      <c r="BH95" s="196">
        <v>1.4</v>
      </c>
      <c r="BI95" s="196">
        <v>1.5</v>
      </c>
      <c r="BJ95" s="201">
        <v>0</v>
      </c>
    </row>
    <row r="96" spans="1:62" x14ac:dyDescent="0.15">
      <c r="A96" s="163">
        <v>96</v>
      </c>
      <c r="B96" s="164">
        <v>0</v>
      </c>
      <c r="C96" s="165">
        <v>0</v>
      </c>
      <c r="D96" s="165">
        <v>0</v>
      </c>
      <c r="E96" s="165">
        <v>0</v>
      </c>
      <c r="F96" s="165">
        <v>0</v>
      </c>
      <c r="G96" s="165">
        <v>0</v>
      </c>
      <c r="H96" s="165">
        <v>0</v>
      </c>
      <c r="I96" s="165">
        <v>0</v>
      </c>
      <c r="J96" s="165">
        <v>0</v>
      </c>
      <c r="K96" s="165">
        <v>0</v>
      </c>
      <c r="L96" s="166">
        <v>0</v>
      </c>
      <c r="M96" s="164">
        <v>0</v>
      </c>
      <c r="N96" s="165">
        <v>0</v>
      </c>
      <c r="O96" s="165">
        <v>0</v>
      </c>
      <c r="P96" s="165">
        <v>0</v>
      </c>
      <c r="Q96" s="165">
        <v>0</v>
      </c>
      <c r="R96" s="165">
        <v>0</v>
      </c>
      <c r="S96" s="165">
        <v>0</v>
      </c>
      <c r="T96" s="165">
        <v>0</v>
      </c>
      <c r="U96" s="165">
        <v>0</v>
      </c>
      <c r="V96" s="166">
        <v>0</v>
      </c>
      <c r="W96" s="164">
        <v>0</v>
      </c>
      <c r="X96" s="165">
        <v>0</v>
      </c>
      <c r="Y96" s="165">
        <v>0</v>
      </c>
      <c r="Z96" s="165">
        <v>0</v>
      </c>
      <c r="AA96" s="165">
        <v>0</v>
      </c>
      <c r="AB96" s="203">
        <v>0.01</v>
      </c>
      <c r="AC96" s="203">
        <v>7.0000000000000007E-2</v>
      </c>
      <c r="AD96" s="203">
        <v>0.1</v>
      </c>
      <c r="AE96" s="203">
        <v>0.1</v>
      </c>
      <c r="AF96" s="204">
        <v>0.2</v>
      </c>
      <c r="AG96" s="202">
        <v>0.2</v>
      </c>
      <c r="AH96" s="203">
        <v>0.3</v>
      </c>
      <c r="AI96" s="203">
        <v>0.4</v>
      </c>
      <c r="AJ96" s="203">
        <v>0.4</v>
      </c>
      <c r="AK96" s="203">
        <v>0.5</v>
      </c>
      <c r="AL96" s="203">
        <v>0.5</v>
      </c>
      <c r="AM96" s="203">
        <v>0.5</v>
      </c>
      <c r="AN96" s="203">
        <v>0.6</v>
      </c>
      <c r="AO96" s="203">
        <v>0.6</v>
      </c>
      <c r="AP96" s="204">
        <v>0.7</v>
      </c>
      <c r="AQ96" s="202">
        <v>0.7</v>
      </c>
      <c r="AR96" s="203">
        <v>0.8</v>
      </c>
      <c r="AS96" s="203">
        <v>0.8</v>
      </c>
      <c r="AT96" s="203">
        <v>0.9</v>
      </c>
      <c r="AU96" s="203">
        <v>0.9</v>
      </c>
      <c r="AV96" s="203">
        <v>1</v>
      </c>
      <c r="AW96" s="203">
        <v>1</v>
      </c>
      <c r="AX96" s="203">
        <v>1</v>
      </c>
      <c r="AY96" s="203">
        <v>1.1000000000000001</v>
      </c>
      <c r="AZ96" s="204">
        <v>1.1000000000000001</v>
      </c>
      <c r="BA96" s="202">
        <v>1.2</v>
      </c>
      <c r="BB96" s="203">
        <v>1.2</v>
      </c>
      <c r="BC96" s="203">
        <v>1.2</v>
      </c>
      <c r="BD96" s="203">
        <v>1.3</v>
      </c>
      <c r="BE96" s="203">
        <v>1.3</v>
      </c>
      <c r="BF96" s="203">
        <v>1.4</v>
      </c>
      <c r="BG96" s="203">
        <v>1.4</v>
      </c>
      <c r="BH96" s="203">
        <v>1.4</v>
      </c>
      <c r="BI96" s="203">
        <v>1.5</v>
      </c>
      <c r="BJ96" s="167">
        <v>0</v>
      </c>
    </row>
    <row r="97" spans="1:62" x14ac:dyDescent="0.15">
      <c r="A97" s="163">
        <v>97</v>
      </c>
      <c r="B97" s="164">
        <v>0</v>
      </c>
      <c r="C97" s="165">
        <v>0</v>
      </c>
      <c r="D97" s="165">
        <v>0</v>
      </c>
      <c r="E97" s="165">
        <v>0</v>
      </c>
      <c r="F97" s="165">
        <v>0</v>
      </c>
      <c r="G97" s="165">
        <v>0</v>
      </c>
      <c r="H97" s="165">
        <v>0</v>
      </c>
      <c r="I97" s="165">
        <v>0</v>
      </c>
      <c r="J97" s="165">
        <v>0</v>
      </c>
      <c r="K97" s="165">
        <v>0</v>
      </c>
      <c r="L97" s="166">
        <v>0</v>
      </c>
      <c r="M97" s="164">
        <v>0</v>
      </c>
      <c r="N97" s="165">
        <v>0</v>
      </c>
      <c r="O97" s="165">
        <v>0</v>
      </c>
      <c r="P97" s="165">
        <v>0</v>
      </c>
      <c r="Q97" s="165">
        <v>0</v>
      </c>
      <c r="R97" s="165">
        <v>0</v>
      </c>
      <c r="S97" s="165">
        <v>0</v>
      </c>
      <c r="T97" s="165">
        <v>0</v>
      </c>
      <c r="U97" s="165">
        <v>0</v>
      </c>
      <c r="V97" s="166">
        <v>0</v>
      </c>
      <c r="W97" s="164">
        <v>0</v>
      </c>
      <c r="X97" s="165">
        <v>0</v>
      </c>
      <c r="Y97" s="165">
        <v>0</v>
      </c>
      <c r="Z97" s="165">
        <v>0</v>
      </c>
      <c r="AA97" s="165">
        <v>0</v>
      </c>
      <c r="AB97" s="203">
        <v>0.01</v>
      </c>
      <c r="AC97" s="203">
        <v>7.0000000000000007E-2</v>
      </c>
      <c r="AD97" s="203">
        <v>0.1</v>
      </c>
      <c r="AE97" s="203">
        <v>0.1</v>
      </c>
      <c r="AF97" s="204">
        <v>0.2</v>
      </c>
      <c r="AG97" s="202">
        <v>0.2</v>
      </c>
      <c r="AH97" s="203">
        <v>0.3</v>
      </c>
      <c r="AI97" s="203">
        <v>0.4</v>
      </c>
      <c r="AJ97" s="203">
        <v>0.4</v>
      </c>
      <c r="AK97" s="203">
        <v>0.5</v>
      </c>
      <c r="AL97" s="203">
        <v>0.5</v>
      </c>
      <c r="AM97" s="203">
        <v>0.5</v>
      </c>
      <c r="AN97" s="203">
        <v>0.6</v>
      </c>
      <c r="AO97" s="203">
        <v>0.6</v>
      </c>
      <c r="AP97" s="204">
        <v>0.7</v>
      </c>
      <c r="AQ97" s="202">
        <v>0.7</v>
      </c>
      <c r="AR97" s="203">
        <v>0.8</v>
      </c>
      <c r="AS97" s="203">
        <v>0.8</v>
      </c>
      <c r="AT97" s="203">
        <v>0.9</v>
      </c>
      <c r="AU97" s="203">
        <v>0.9</v>
      </c>
      <c r="AV97" s="203">
        <v>1</v>
      </c>
      <c r="AW97" s="203">
        <v>1</v>
      </c>
      <c r="AX97" s="203">
        <v>1</v>
      </c>
      <c r="AY97" s="203">
        <v>1.1000000000000001</v>
      </c>
      <c r="AZ97" s="204">
        <v>1.1000000000000001</v>
      </c>
      <c r="BA97" s="202">
        <v>1.2</v>
      </c>
      <c r="BB97" s="203">
        <v>1.2</v>
      </c>
      <c r="BC97" s="203">
        <v>1.2</v>
      </c>
      <c r="BD97" s="203">
        <v>1.3</v>
      </c>
      <c r="BE97" s="203">
        <v>1.3</v>
      </c>
      <c r="BF97" s="203">
        <v>1.4</v>
      </c>
      <c r="BG97" s="203">
        <v>1.4</v>
      </c>
      <c r="BH97" s="203">
        <v>1.4</v>
      </c>
      <c r="BI97" s="203">
        <v>1.5</v>
      </c>
      <c r="BJ97" s="167">
        <v>0</v>
      </c>
    </row>
    <row r="98" spans="1:62" x14ac:dyDescent="0.15">
      <c r="A98" s="163">
        <v>98</v>
      </c>
      <c r="B98" s="164">
        <v>0</v>
      </c>
      <c r="C98" s="165">
        <v>0</v>
      </c>
      <c r="D98" s="165">
        <v>0</v>
      </c>
      <c r="E98" s="165">
        <v>0</v>
      </c>
      <c r="F98" s="165">
        <v>0</v>
      </c>
      <c r="G98" s="165">
        <v>0</v>
      </c>
      <c r="H98" s="165">
        <v>0</v>
      </c>
      <c r="I98" s="165">
        <v>0</v>
      </c>
      <c r="J98" s="165">
        <v>0</v>
      </c>
      <c r="K98" s="165">
        <v>0</v>
      </c>
      <c r="L98" s="166">
        <v>0</v>
      </c>
      <c r="M98" s="164">
        <v>0</v>
      </c>
      <c r="N98" s="165">
        <v>0</v>
      </c>
      <c r="O98" s="165">
        <v>0</v>
      </c>
      <c r="P98" s="165">
        <v>0</v>
      </c>
      <c r="Q98" s="165">
        <v>0</v>
      </c>
      <c r="R98" s="165">
        <v>0</v>
      </c>
      <c r="S98" s="165">
        <v>0</v>
      </c>
      <c r="T98" s="165">
        <v>0</v>
      </c>
      <c r="U98" s="165">
        <v>0</v>
      </c>
      <c r="V98" s="166">
        <v>0</v>
      </c>
      <c r="W98" s="164">
        <v>0</v>
      </c>
      <c r="X98" s="165">
        <v>0</v>
      </c>
      <c r="Y98" s="165">
        <v>0</v>
      </c>
      <c r="Z98" s="165">
        <v>0</v>
      </c>
      <c r="AA98" s="165">
        <v>0</v>
      </c>
      <c r="AB98" s="203">
        <v>0.01</v>
      </c>
      <c r="AC98" s="203">
        <v>7.0000000000000007E-2</v>
      </c>
      <c r="AD98" s="203">
        <v>0.1</v>
      </c>
      <c r="AE98" s="203">
        <v>0.1</v>
      </c>
      <c r="AF98" s="204">
        <v>0.2</v>
      </c>
      <c r="AG98" s="202">
        <v>0.2</v>
      </c>
      <c r="AH98" s="203">
        <v>0.3</v>
      </c>
      <c r="AI98" s="203">
        <v>0.4</v>
      </c>
      <c r="AJ98" s="203">
        <v>0.4</v>
      </c>
      <c r="AK98" s="203">
        <v>0.5</v>
      </c>
      <c r="AL98" s="203">
        <v>0.5</v>
      </c>
      <c r="AM98" s="203">
        <v>0.5</v>
      </c>
      <c r="AN98" s="203">
        <v>0.6</v>
      </c>
      <c r="AO98" s="203">
        <v>0.6</v>
      </c>
      <c r="AP98" s="204">
        <v>0.7</v>
      </c>
      <c r="AQ98" s="202">
        <v>0.7</v>
      </c>
      <c r="AR98" s="203">
        <v>0.8</v>
      </c>
      <c r="AS98" s="203">
        <v>0.8</v>
      </c>
      <c r="AT98" s="203">
        <v>0.9</v>
      </c>
      <c r="AU98" s="203">
        <v>0.9</v>
      </c>
      <c r="AV98" s="203">
        <v>1</v>
      </c>
      <c r="AW98" s="203">
        <v>1</v>
      </c>
      <c r="AX98" s="203">
        <v>1</v>
      </c>
      <c r="AY98" s="203">
        <v>1.1000000000000001</v>
      </c>
      <c r="AZ98" s="204">
        <v>1.1000000000000001</v>
      </c>
      <c r="BA98" s="202">
        <v>1.2</v>
      </c>
      <c r="BB98" s="203">
        <v>1.2</v>
      </c>
      <c r="BC98" s="203">
        <v>1.2</v>
      </c>
      <c r="BD98" s="203">
        <v>1.3</v>
      </c>
      <c r="BE98" s="203">
        <v>1.3</v>
      </c>
      <c r="BF98" s="203">
        <v>1.4</v>
      </c>
      <c r="BG98" s="203">
        <v>1.4</v>
      </c>
      <c r="BH98" s="203">
        <v>1.4</v>
      </c>
      <c r="BI98" s="203">
        <v>1.5</v>
      </c>
      <c r="BJ98" s="167">
        <v>0</v>
      </c>
    </row>
    <row r="99" spans="1:62" x14ac:dyDescent="0.15">
      <c r="A99" s="163">
        <v>99</v>
      </c>
      <c r="B99" s="164">
        <v>0</v>
      </c>
      <c r="C99" s="165">
        <v>0</v>
      </c>
      <c r="D99" s="165">
        <v>0</v>
      </c>
      <c r="E99" s="165">
        <v>0</v>
      </c>
      <c r="F99" s="165">
        <v>0</v>
      </c>
      <c r="G99" s="165">
        <v>0</v>
      </c>
      <c r="H99" s="165">
        <v>0</v>
      </c>
      <c r="I99" s="165">
        <v>0</v>
      </c>
      <c r="J99" s="165">
        <v>0</v>
      </c>
      <c r="K99" s="165">
        <v>0</v>
      </c>
      <c r="L99" s="166">
        <v>0</v>
      </c>
      <c r="M99" s="164">
        <v>0</v>
      </c>
      <c r="N99" s="165">
        <v>0</v>
      </c>
      <c r="O99" s="165">
        <v>0</v>
      </c>
      <c r="P99" s="165">
        <v>0</v>
      </c>
      <c r="Q99" s="165">
        <v>0</v>
      </c>
      <c r="R99" s="165">
        <v>0</v>
      </c>
      <c r="S99" s="165">
        <v>0</v>
      </c>
      <c r="T99" s="165">
        <v>0</v>
      </c>
      <c r="U99" s="165">
        <v>0</v>
      </c>
      <c r="V99" s="166">
        <v>0</v>
      </c>
      <c r="W99" s="164">
        <v>0</v>
      </c>
      <c r="X99" s="165">
        <v>0</v>
      </c>
      <c r="Y99" s="165">
        <v>0</v>
      </c>
      <c r="Z99" s="165">
        <v>0</v>
      </c>
      <c r="AA99" s="165">
        <v>0</v>
      </c>
      <c r="AB99" s="203">
        <v>0.01</v>
      </c>
      <c r="AC99" s="203">
        <v>7.0000000000000007E-2</v>
      </c>
      <c r="AD99" s="203">
        <v>0.1</v>
      </c>
      <c r="AE99" s="203">
        <v>0.1</v>
      </c>
      <c r="AF99" s="204">
        <v>0.2</v>
      </c>
      <c r="AG99" s="202">
        <v>0.2</v>
      </c>
      <c r="AH99" s="203">
        <v>0.3</v>
      </c>
      <c r="AI99" s="203">
        <v>0.4</v>
      </c>
      <c r="AJ99" s="203">
        <v>0.4</v>
      </c>
      <c r="AK99" s="203">
        <v>0.5</v>
      </c>
      <c r="AL99" s="203">
        <v>0.5</v>
      </c>
      <c r="AM99" s="203">
        <v>0.5</v>
      </c>
      <c r="AN99" s="203">
        <v>0.6</v>
      </c>
      <c r="AO99" s="203">
        <v>0.6</v>
      </c>
      <c r="AP99" s="204">
        <v>0.7</v>
      </c>
      <c r="AQ99" s="202">
        <v>0.7</v>
      </c>
      <c r="AR99" s="203">
        <v>0.8</v>
      </c>
      <c r="AS99" s="203">
        <v>0.8</v>
      </c>
      <c r="AT99" s="203">
        <v>0.9</v>
      </c>
      <c r="AU99" s="203">
        <v>0.9</v>
      </c>
      <c r="AV99" s="203">
        <v>1</v>
      </c>
      <c r="AW99" s="203">
        <v>1</v>
      </c>
      <c r="AX99" s="203">
        <v>1</v>
      </c>
      <c r="AY99" s="203">
        <v>1.1000000000000001</v>
      </c>
      <c r="AZ99" s="204">
        <v>1.1000000000000001</v>
      </c>
      <c r="BA99" s="202">
        <v>1.2</v>
      </c>
      <c r="BB99" s="203">
        <v>1.2</v>
      </c>
      <c r="BC99" s="203">
        <v>1.2</v>
      </c>
      <c r="BD99" s="203">
        <v>1.3</v>
      </c>
      <c r="BE99" s="203">
        <v>1.3</v>
      </c>
      <c r="BF99" s="203">
        <v>1.4</v>
      </c>
      <c r="BG99" s="203">
        <v>1.4</v>
      </c>
      <c r="BH99" s="203">
        <v>1.4</v>
      </c>
      <c r="BI99" s="203">
        <v>1.5</v>
      </c>
      <c r="BJ99" s="167">
        <v>0</v>
      </c>
    </row>
    <row r="100" spans="1:62" ht="14.25" thickBot="1" x14ac:dyDescent="0.2">
      <c r="A100" s="211">
        <v>100</v>
      </c>
      <c r="B100" s="217">
        <v>0</v>
      </c>
      <c r="C100" s="215">
        <v>0</v>
      </c>
      <c r="D100" s="215">
        <v>0</v>
      </c>
      <c r="E100" s="215">
        <v>0</v>
      </c>
      <c r="F100" s="215">
        <v>0</v>
      </c>
      <c r="G100" s="215">
        <v>0</v>
      </c>
      <c r="H100" s="215">
        <v>0</v>
      </c>
      <c r="I100" s="215">
        <v>0</v>
      </c>
      <c r="J100" s="215">
        <v>0</v>
      </c>
      <c r="K100" s="215">
        <v>0</v>
      </c>
      <c r="L100" s="216">
        <v>0</v>
      </c>
      <c r="M100" s="217">
        <v>0</v>
      </c>
      <c r="N100" s="215">
        <v>0</v>
      </c>
      <c r="O100" s="215">
        <v>0</v>
      </c>
      <c r="P100" s="215">
        <v>0</v>
      </c>
      <c r="Q100" s="215">
        <v>0</v>
      </c>
      <c r="R100" s="215">
        <v>0</v>
      </c>
      <c r="S100" s="215">
        <v>0</v>
      </c>
      <c r="T100" s="215">
        <v>0</v>
      </c>
      <c r="U100" s="215">
        <v>0</v>
      </c>
      <c r="V100" s="216">
        <v>0</v>
      </c>
      <c r="W100" s="217">
        <v>0</v>
      </c>
      <c r="X100" s="215">
        <v>0</v>
      </c>
      <c r="Y100" s="215">
        <v>0</v>
      </c>
      <c r="Z100" s="215">
        <v>0</v>
      </c>
      <c r="AA100" s="215">
        <v>0</v>
      </c>
      <c r="AB100" s="213">
        <v>0.01</v>
      </c>
      <c r="AC100" s="213">
        <v>7.0000000000000007E-2</v>
      </c>
      <c r="AD100" s="213">
        <v>0.1</v>
      </c>
      <c r="AE100" s="213">
        <v>0.1</v>
      </c>
      <c r="AF100" s="214">
        <v>0.2</v>
      </c>
      <c r="AG100" s="212">
        <v>0.2</v>
      </c>
      <c r="AH100" s="213">
        <v>0.3</v>
      </c>
      <c r="AI100" s="213">
        <v>0.4</v>
      </c>
      <c r="AJ100" s="213">
        <v>0.4</v>
      </c>
      <c r="AK100" s="213">
        <v>0.5</v>
      </c>
      <c r="AL100" s="213">
        <v>0.5</v>
      </c>
      <c r="AM100" s="213">
        <v>0.5</v>
      </c>
      <c r="AN100" s="213">
        <v>0.6</v>
      </c>
      <c r="AO100" s="213">
        <v>0.6</v>
      </c>
      <c r="AP100" s="214">
        <v>0.7</v>
      </c>
      <c r="AQ100" s="212">
        <v>0.7</v>
      </c>
      <c r="AR100" s="213">
        <v>0.8</v>
      </c>
      <c r="AS100" s="213">
        <v>0.8</v>
      </c>
      <c r="AT100" s="213">
        <v>0.9</v>
      </c>
      <c r="AU100" s="213">
        <v>0.9</v>
      </c>
      <c r="AV100" s="213">
        <v>1</v>
      </c>
      <c r="AW100" s="213">
        <v>1</v>
      </c>
      <c r="AX100" s="213">
        <v>1</v>
      </c>
      <c r="AY100" s="213">
        <v>1.1000000000000001</v>
      </c>
      <c r="AZ100" s="214">
        <v>1.1000000000000001</v>
      </c>
      <c r="BA100" s="212">
        <v>1.2</v>
      </c>
      <c r="BB100" s="213">
        <v>1.2</v>
      </c>
      <c r="BC100" s="213">
        <v>1.2</v>
      </c>
      <c r="BD100" s="213">
        <v>1.3</v>
      </c>
      <c r="BE100" s="213">
        <v>1.3</v>
      </c>
      <c r="BF100" s="213">
        <v>1.4</v>
      </c>
      <c r="BG100" s="213">
        <v>1.4</v>
      </c>
      <c r="BH100" s="213">
        <v>1.4</v>
      </c>
      <c r="BI100" s="213">
        <v>1.5</v>
      </c>
      <c r="BJ100" s="218">
        <v>0</v>
      </c>
    </row>
  </sheetData>
  <phoneticPr fontId="1"/>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O10" sqref="O10"/>
    </sheetView>
  </sheetViews>
  <sheetFormatPr defaultRowHeight="13.5" x14ac:dyDescent="0.15"/>
  <cols>
    <col min="1" max="16384" width="9" style="270"/>
  </cols>
  <sheetData/>
  <phoneticPr fontId="1"/>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pageSetUpPr fitToPage="1"/>
  </sheetPr>
  <dimension ref="A1:AS525"/>
  <sheetViews>
    <sheetView tabSelected="1" view="pageBreakPreview" zoomScaleNormal="100" zoomScaleSheetLayoutView="100" workbookViewId="0">
      <selection sqref="A1:K1"/>
    </sheetView>
  </sheetViews>
  <sheetFormatPr defaultRowHeight="13.5" x14ac:dyDescent="0.15"/>
  <cols>
    <col min="1" max="11" width="8.625" style="223" customWidth="1"/>
    <col min="12" max="12" width="65" style="271" customWidth="1"/>
    <col min="13" max="33" width="8.625" style="271" customWidth="1"/>
    <col min="34" max="45" width="9" style="271"/>
    <col min="46" max="16384" width="9" style="223"/>
  </cols>
  <sheetData>
    <row r="1" spans="1:45" ht="30" customHeight="1" x14ac:dyDescent="0.15">
      <c r="A1" s="351" t="s">
        <v>343</v>
      </c>
      <c r="B1" s="351"/>
      <c r="C1" s="351"/>
      <c r="D1" s="351"/>
      <c r="E1" s="351"/>
      <c r="F1" s="351"/>
      <c r="G1" s="351"/>
      <c r="H1" s="351"/>
      <c r="I1" s="351"/>
      <c r="J1" s="351"/>
      <c r="K1" s="351"/>
    </row>
    <row r="2" spans="1:45" ht="15" customHeight="1" x14ac:dyDescent="0.15">
      <c r="A2" s="263" t="s">
        <v>346</v>
      </c>
      <c r="B2" s="307" t="s">
        <v>349</v>
      </c>
      <c r="C2" s="308"/>
      <c r="D2" s="309" t="s">
        <v>347</v>
      </c>
      <c r="E2" s="310"/>
      <c r="F2" s="311" t="s">
        <v>350</v>
      </c>
      <c r="G2" s="312"/>
      <c r="H2" s="313" t="s">
        <v>348</v>
      </c>
      <c r="I2" s="314"/>
      <c r="J2" s="307" t="s">
        <v>351</v>
      </c>
      <c r="K2" s="315"/>
      <c r="M2" s="372" t="s">
        <v>328</v>
      </c>
      <c r="N2" s="373"/>
      <c r="O2" s="373"/>
      <c r="P2" s="373"/>
      <c r="Q2" s="374"/>
      <c r="R2" s="272"/>
      <c r="S2" s="272"/>
      <c r="T2" s="272"/>
      <c r="U2" s="272"/>
      <c r="V2" s="272"/>
      <c r="W2" s="272"/>
      <c r="X2" s="272"/>
      <c r="Y2" s="272"/>
      <c r="Z2" s="272"/>
      <c r="AA2" s="272"/>
      <c r="AB2" s="272"/>
    </row>
    <row r="3" spans="1:45" ht="15" customHeight="1" x14ac:dyDescent="0.15">
      <c r="M3" s="306" t="s">
        <v>323</v>
      </c>
      <c r="N3" s="306"/>
      <c r="O3" s="306"/>
      <c r="P3" s="273" t="s">
        <v>194</v>
      </c>
      <c r="Q3" s="274">
        <v>2.6</v>
      </c>
    </row>
    <row r="4" spans="1:45" ht="15" customHeight="1" x14ac:dyDescent="0.15">
      <c r="A4" s="352" t="s">
        <v>368</v>
      </c>
      <c r="B4" s="352"/>
      <c r="C4" s="352"/>
      <c r="D4" s="352"/>
      <c r="E4" s="352"/>
      <c r="F4" s="352"/>
      <c r="G4" s="352"/>
      <c r="H4" s="352"/>
      <c r="I4" s="352"/>
      <c r="J4" s="352"/>
      <c r="K4" s="352"/>
      <c r="L4" s="275"/>
      <c r="M4" s="306" t="s">
        <v>67</v>
      </c>
      <c r="N4" s="306"/>
      <c r="O4" s="306"/>
      <c r="P4" s="273" t="s">
        <v>187</v>
      </c>
      <c r="Q4" s="274">
        <v>0.5</v>
      </c>
    </row>
    <row r="5" spans="1:45" ht="15" customHeight="1" x14ac:dyDescent="0.15">
      <c r="A5" s="316" t="s">
        <v>313</v>
      </c>
      <c r="B5" s="316" t="s">
        <v>329</v>
      </c>
      <c r="C5" s="316" t="s">
        <v>311</v>
      </c>
      <c r="D5" s="316" t="s">
        <v>331</v>
      </c>
      <c r="E5" s="316" t="s">
        <v>332</v>
      </c>
      <c r="F5" s="316" t="s">
        <v>333</v>
      </c>
      <c r="G5" s="316" t="s">
        <v>183</v>
      </c>
      <c r="H5" s="316" t="s">
        <v>334</v>
      </c>
      <c r="I5" s="316" t="s">
        <v>335</v>
      </c>
      <c r="J5" s="316" t="s">
        <v>336</v>
      </c>
      <c r="K5" s="316" t="s">
        <v>312</v>
      </c>
      <c r="M5" s="306" t="s">
        <v>195</v>
      </c>
      <c r="N5" s="306"/>
      <c r="O5" s="306"/>
      <c r="P5" s="273" t="s">
        <v>191</v>
      </c>
      <c r="Q5" s="274">
        <v>1.8</v>
      </c>
    </row>
    <row r="6" spans="1:45" ht="15" customHeight="1" x14ac:dyDescent="0.15">
      <c r="A6" s="316"/>
      <c r="B6" s="316"/>
      <c r="C6" s="316"/>
      <c r="D6" s="316"/>
      <c r="E6" s="316"/>
      <c r="F6" s="316"/>
      <c r="G6" s="316"/>
      <c r="H6" s="316"/>
      <c r="I6" s="316"/>
      <c r="J6" s="316"/>
      <c r="K6" s="316"/>
      <c r="M6" s="306" t="s">
        <v>324</v>
      </c>
      <c r="N6" s="306"/>
      <c r="O6" s="306"/>
      <c r="P6" s="273" t="s">
        <v>174</v>
      </c>
      <c r="Q6" s="276">
        <v>17</v>
      </c>
    </row>
    <row r="7" spans="1:45" ht="15" customHeight="1" thickBot="1" x14ac:dyDescent="0.2">
      <c r="A7" s="255" t="s">
        <v>169</v>
      </c>
      <c r="B7" s="255" t="s">
        <v>337</v>
      </c>
      <c r="C7" s="255" t="s">
        <v>330</v>
      </c>
      <c r="D7" s="250" t="s">
        <v>338</v>
      </c>
      <c r="E7" s="251" t="s">
        <v>342</v>
      </c>
      <c r="F7" s="255" t="s">
        <v>171</v>
      </c>
      <c r="G7" s="255" t="s">
        <v>172</v>
      </c>
      <c r="H7" s="251" t="s">
        <v>339</v>
      </c>
      <c r="I7" s="251" t="s">
        <v>340</v>
      </c>
      <c r="J7" s="250" t="s">
        <v>170</v>
      </c>
      <c r="K7" s="250" t="s">
        <v>341</v>
      </c>
      <c r="M7" s="306" t="s">
        <v>325</v>
      </c>
      <c r="N7" s="306"/>
      <c r="O7" s="306"/>
      <c r="P7" s="273" t="s">
        <v>173</v>
      </c>
      <c r="Q7" s="276">
        <v>30</v>
      </c>
    </row>
    <row r="8" spans="1:45" ht="15" customHeight="1" thickTop="1" thickBot="1" x14ac:dyDescent="0.2">
      <c r="A8" s="258">
        <v>50.42</v>
      </c>
      <c r="B8" s="258">
        <v>7.74</v>
      </c>
      <c r="C8" s="258">
        <v>6</v>
      </c>
      <c r="D8" s="254">
        <f>B8-C8</f>
        <v>1.7400000000000002</v>
      </c>
      <c r="E8" s="256"/>
      <c r="F8" s="258">
        <v>0</v>
      </c>
      <c r="G8" s="258">
        <v>0</v>
      </c>
      <c r="H8" s="257"/>
      <c r="I8" s="252"/>
      <c r="J8" s="253">
        <v>0</v>
      </c>
      <c r="K8" s="253">
        <v>0</v>
      </c>
      <c r="M8" s="306" t="s">
        <v>271</v>
      </c>
      <c r="N8" s="306"/>
      <c r="O8" s="306"/>
      <c r="P8" s="273" t="s">
        <v>188</v>
      </c>
      <c r="Q8" s="273">
        <v>2.5000000000000001E-2</v>
      </c>
    </row>
    <row r="9" spans="1:45" ht="15" customHeight="1" thickTop="1" x14ac:dyDescent="0.15">
      <c r="A9" s="304" t="s">
        <v>352</v>
      </c>
      <c r="B9" s="304" t="s">
        <v>352</v>
      </c>
      <c r="C9" s="304" t="s">
        <v>352</v>
      </c>
      <c r="D9" s="305"/>
      <c r="E9" s="305"/>
      <c r="F9" s="304" t="s">
        <v>352</v>
      </c>
      <c r="G9" s="304" t="s">
        <v>352</v>
      </c>
      <c r="M9" s="306" t="s">
        <v>326</v>
      </c>
      <c r="N9" s="306"/>
      <c r="O9" s="306"/>
      <c r="P9" s="273" t="s">
        <v>189</v>
      </c>
      <c r="Q9" s="274">
        <v>20</v>
      </c>
    </row>
    <row r="10" spans="1:45" ht="15" customHeight="1" x14ac:dyDescent="0.15">
      <c r="A10" s="323" t="s">
        <v>345</v>
      </c>
      <c r="B10" s="324"/>
      <c r="C10" s="324"/>
      <c r="D10" s="324"/>
      <c r="E10" s="324"/>
      <c r="F10" s="324"/>
      <c r="G10" s="324"/>
      <c r="H10" s="324"/>
      <c r="I10" s="324"/>
      <c r="J10" s="324"/>
      <c r="K10" s="325"/>
      <c r="M10" s="306" t="s">
        <v>197</v>
      </c>
      <c r="N10" s="306"/>
      <c r="O10" s="306"/>
      <c r="P10" s="273" t="s">
        <v>193</v>
      </c>
      <c r="Q10" s="274">
        <v>9.8000000000000007</v>
      </c>
      <c r="AG10" s="277"/>
    </row>
    <row r="11" spans="1:45" ht="15" customHeight="1" x14ac:dyDescent="0.15">
      <c r="A11" s="327" t="s">
        <v>315</v>
      </c>
      <c r="B11" s="327"/>
      <c r="C11" s="327"/>
      <c r="D11" s="327"/>
      <c r="E11" s="327"/>
      <c r="F11" s="327"/>
      <c r="G11" s="327"/>
      <c r="H11" s="327"/>
      <c r="I11" s="328">
        <v>10</v>
      </c>
      <c r="J11" s="329"/>
      <c r="K11" s="259" t="s">
        <v>290</v>
      </c>
      <c r="M11" s="306" t="s">
        <v>283</v>
      </c>
      <c r="N11" s="306"/>
      <c r="O11" s="306"/>
      <c r="P11" s="273" t="s">
        <v>182</v>
      </c>
      <c r="Q11" s="274">
        <v>30</v>
      </c>
      <c r="AG11" s="277"/>
    </row>
    <row r="12" spans="1:45" ht="15" customHeight="1" x14ac:dyDescent="0.15">
      <c r="A12" s="327" t="s">
        <v>316</v>
      </c>
      <c r="B12" s="327"/>
      <c r="C12" s="327"/>
      <c r="D12" s="327"/>
      <c r="E12" s="327"/>
      <c r="F12" s="327"/>
      <c r="G12" s="327"/>
      <c r="H12" s="327"/>
      <c r="I12" s="328">
        <f>IF(B8*2&gt;50,50,B8*2)</f>
        <v>15.48</v>
      </c>
      <c r="J12" s="329"/>
      <c r="K12" s="259" t="s">
        <v>284</v>
      </c>
      <c r="M12" s="306" t="s">
        <v>324</v>
      </c>
      <c r="N12" s="306"/>
      <c r="O12" s="306"/>
      <c r="P12" s="273" t="s">
        <v>184</v>
      </c>
      <c r="Q12" s="274">
        <f>Q6</f>
        <v>17</v>
      </c>
    </row>
    <row r="13" spans="1:45" s="224" customFormat="1" ht="15" customHeight="1" x14ac:dyDescent="0.15">
      <c r="A13" s="326" t="s">
        <v>317</v>
      </c>
      <c r="B13" s="326"/>
      <c r="C13" s="326"/>
      <c r="D13" s="326"/>
      <c r="E13" s="326"/>
      <c r="F13" s="326"/>
      <c r="G13" s="326"/>
      <c r="H13" s="326"/>
      <c r="I13" s="330">
        <v>-5</v>
      </c>
      <c r="J13" s="331"/>
      <c r="K13" s="260" t="s">
        <v>290</v>
      </c>
      <c r="L13" s="278"/>
      <c r="M13" s="306" t="s">
        <v>196</v>
      </c>
      <c r="N13" s="306"/>
      <c r="O13" s="306"/>
      <c r="P13" s="273" t="s">
        <v>192</v>
      </c>
      <c r="Q13" s="274">
        <v>1</v>
      </c>
      <c r="R13" s="278"/>
      <c r="S13" s="278"/>
      <c r="T13" s="278"/>
      <c r="U13" s="278"/>
      <c r="V13" s="278"/>
      <c r="W13" s="278"/>
      <c r="X13" s="278"/>
      <c r="Y13" s="278"/>
      <c r="Z13" s="278"/>
      <c r="AA13" s="278"/>
      <c r="AB13" s="278"/>
      <c r="AC13" s="278"/>
      <c r="AD13" s="278"/>
      <c r="AE13" s="278"/>
      <c r="AF13" s="278"/>
      <c r="AG13" s="278"/>
      <c r="AH13" s="278"/>
      <c r="AI13" s="278"/>
      <c r="AJ13" s="278"/>
      <c r="AK13" s="278"/>
      <c r="AL13" s="278"/>
      <c r="AM13" s="278"/>
      <c r="AN13" s="278"/>
      <c r="AO13" s="278"/>
      <c r="AP13" s="278"/>
      <c r="AQ13" s="278"/>
      <c r="AR13" s="278"/>
      <c r="AS13" s="278"/>
    </row>
    <row r="14" spans="1:45" s="224" customFormat="1" ht="15" customHeight="1" x14ac:dyDescent="0.15">
      <c r="A14" s="326" t="s">
        <v>318</v>
      </c>
      <c r="B14" s="326"/>
      <c r="C14" s="326"/>
      <c r="D14" s="326"/>
      <c r="E14" s="326"/>
      <c r="F14" s="326"/>
      <c r="G14" s="326"/>
      <c r="H14" s="326"/>
      <c r="I14" s="339">
        <f>MAX('判定（移動）'!P3,'判定（堆積）'!I1)</f>
        <v>0</v>
      </c>
      <c r="J14" s="340"/>
      <c r="K14" s="261" t="s">
        <v>158</v>
      </c>
      <c r="L14" s="278"/>
      <c r="M14" s="306" t="s">
        <v>327</v>
      </c>
      <c r="N14" s="306"/>
      <c r="O14" s="306"/>
      <c r="P14" s="273" t="s">
        <v>190</v>
      </c>
      <c r="Q14" s="274">
        <v>1</v>
      </c>
      <c r="R14" s="278"/>
      <c r="S14" s="278"/>
      <c r="T14" s="278"/>
      <c r="U14" s="278"/>
      <c r="V14" s="278"/>
      <c r="W14" s="278"/>
      <c r="X14" s="278"/>
      <c r="Y14" s="278"/>
      <c r="Z14" s="278"/>
      <c r="AA14" s="278"/>
      <c r="AB14" s="278"/>
      <c r="AC14" s="278"/>
      <c r="AD14" s="278"/>
      <c r="AE14" s="278"/>
      <c r="AF14" s="278"/>
      <c r="AG14" s="278"/>
      <c r="AH14" s="278"/>
      <c r="AI14" s="278"/>
      <c r="AJ14" s="278"/>
      <c r="AK14" s="278"/>
      <c r="AL14" s="278"/>
      <c r="AM14" s="278"/>
      <c r="AN14" s="278"/>
      <c r="AO14" s="278"/>
      <c r="AP14" s="278"/>
      <c r="AQ14" s="278"/>
      <c r="AR14" s="278"/>
      <c r="AS14" s="278"/>
    </row>
    <row r="15" spans="1:45" s="224" customFormat="1" ht="15" hidden="1" customHeight="1" x14ac:dyDescent="0.15">
      <c r="A15" s="338" t="s">
        <v>319</v>
      </c>
      <c r="B15" s="338"/>
      <c r="C15" s="338"/>
      <c r="D15" s="338"/>
      <c r="E15" s="338"/>
      <c r="F15" s="338"/>
      <c r="G15" s="338"/>
      <c r="H15" s="338"/>
      <c r="I15" s="341">
        <v>11</v>
      </c>
      <c r="J15" s="342"/>
      <c r="K15" s="262" t="s">
        <v>290</v>
      </c>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c r="AO15" s="278"/>
      <c r="AP15" s="278"/>
      <c r="AQ15" s="278"/>
      <c r="AR15" s="278"/>
      <c r="AS15" s="278"/>
    </row>
    <row r="16" spans="1:45" s="224" customFormat="1" ht="15" customHeight="1" x14ac:dyDescent="0.15">
      <c r="A16" s="338" t="s">
        <v>320</v>
      </c>
      <c r="B16" s="338"/>
      <c r="C16" s="338"/>
      <c r="D16" s="338"/>
      <c r="E16" s="338"/>
      <c r="F16" s="338"/>
      <c r="G16" s="338"/>
      <c r="H16" s="338"/>
      <c r="I16" s="341">
        <f>'判定（移動）'!Q3</f>
        <v>0</v>
      </c>
      <c r="J16" s="342"/>
      <c r="K16" s="262" t="s">
        <v>158</v>
      </c>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8"/>
      <c r="AP16" s="278"/>
      <c r="AQ16" s="278"/>
      <c r="AR16" s="278"/>
      <c r="AS16" s="278"/>
    </row>
    <row r="17" spans="1:45" s="226" customFormat="1" ht="15" hidden="1" customHeight="1" x14ac:dyDescent="0.15">
      <c r="A17" s="338" t="s">
        <v>321</v>
      </c>
      <c r="B17" s="338"/>
      <c r="C17" s="338"/>
      <c r="D17" s="338"/>
      <c r="E17" s="338"/>
      <c r="F17" s="338"/>
      <c r="G17" s="338"/>
      <c r="H17" s="338"/>
      <c r="I17" s="343" t="s">
        <v>314</v>
      </c>
      <c r="J17" s="344"/>
      <c r="K17" s="262" t="s">
        <v>290</v>
      </c>
      <c r="L17" s="279"/>
      <c r="M17" s="279"/>
      <c r="N17" s="279"/>
      <c r="O17" s="279"/>
      <c r="P17" s="279"/>
      <c r="Q17" s="279"/>
      <c r="R17" s="279"/>
      <c r="S17" s="279"/>
      <c r="T17" s="279"/>
      <c r="U17" s="279"/>
      <c r="V17" s="279"/>
      <c r="W17" s="279"/>
      <c r="X17" s="279"/>
      <c r="Y17" s="280"/>
      <c r="Z17" s="281"/>
      <c r="AA17" s="279"/>
      <c r="AB17" s="279"/>
      <c r="AC17" s="279"/>
      <c r="AD17" s="279"/>
      <c r="AE17" s="279"/>
      <c r="AF17" s="279"/>
      <c r="AG17" s="279"/>
      <c r="AH17" s="279"/>
      <c r="AI17" s="279"/>
      <c r="AJ17" s="279"/>
      <c r="AK17" s="279"/>
      <c r="AL17" s="279"/>
      <c r="AM17" s="279"/>
      <c r="AN17" s="279"/>
      <c r="AO17" s="279"/>
      <c r="AP17" s="279"/>
      <c r="AQ17" s="279"/>
      <c r="AR17" s="279"/>
      <c r="AS17" s="279"/>
    </row>
    <row r="18" spans="1:45" s="227" customFormat="1" ht="15" customHeight="1" x14ac:dyDescent="0.15">
      <c r="A18" s="338" t="s">
        <v>322</v>
      </c>
      <c r="B18" s="338"/>
      <c r="C18" s="338"/>
      <c r="D18" s="338"/>
      <c r="E18" s="338"/>
      <c r="F18" s="338"/>
      <c r="G18" s="338"/>
      <c r="H18" s="338"/>
      <c r="I18" s="341">
        <f>'判定（堆積）'!J1</f>
        <v>0</v>
      </c>
      <c r="J18" s="342"/>
      <c r="K18" s="262" t="s">
        <v>158</v>
      </c>
      <c r="L18" s="282"/>
      <c r="M18" s="282"/>
      <c r="N18" s="282"/>
      <c r="O18" s="282"/>
      <c r="P18" s="282"/>
      <c r="Q18" s="282"/>
      <c r="R18" s="282"/>
      <c r="S18" s="282"/>
      <c r="T18" s="282"/>
      <c r="U18" s="282"/>
      <c r="V18" s="282"/>
      <c r="W18" s="282"/>
      <c r="X18" s="282"/>
      <c r="Y18" s="283"/>
      <c r="Z18" s="284"/>
      <c r="AA18" s="282"/>
      <c r="AB18" s="282"/>
      <c r="AC18" s="282"/>
      <c r="AD18" s="282"/>
      <c r="AE18" s="282"/>
      <c r="AF18" s="282"/>
      <c r="AG18" s="282"/>
      <c r="AH18" s="282"/>
      <c r="AI18" s="282"/>
      <c r="AJ18" s="282"/>
      <c r="AK18" s="282"/>
      <c r="AL18" s="282"/>
      <c r="AM18" s="282"/>
      <c r="AN18" s="282"/>
      <c r="AO18" s="282"/>
      <c r="AP18" s="282"/>
      <c r="AQ18" s="282"/>
      <c r="AR18" s="282"/>
      <c r="AS18" s="282"/>
    </row>
    <row r="19" spans="1:45" s="227" customFormat="1" ht="12" thickBot="1" x14ac:dyDescent="0.2">
      <c r="L19" s="282"/>
      <c r="M19" s="282"/>
      <c r="N19" s="282"/>
      <c r="O19" s="282"/>
      <c r="P19" s="282"/>
      <c r="Q19" s="282"/>
      <c r="R19" s="282"/>
      <c r="S19" s="282"/>
      <c r="T19" s="282"/>
      <c r="U19" s="282"/>
      <c r="V19" s="282"/>
      <c r="W19" s="282"/>
      <c r="X19" s="282"/>
      <c r="Y19" s="285"/>
      <c r="Z19" s="286"/>
      <c r="AA19" s="287"/>
      <c r="AB19" s="287"/>
      <c r="AC19" s="288"/>
      <c r="AD19" s="288"/>
      <c r="AE19" s="288"/>
      <c r="AF19" s="288"/>
      <c r="AG19" s="288"/>
      <c r="AH19" s="282"/>
      <c r="AI19" s="282"/>
      <c r="AJ19" s="282"/>
      <c r="AK19" s="282"/>
      <c r="AL19" s="282"/>
      <c r="AM19" s="282"/>
      <c r="AN19" s="282"/>
      <c r="AO19" s="282"/>
      <c r="AP19" s="282"/>
      <c r="AQ19" s="282"/>
      <c r="AR19" s="282"/>
      <c r="AS19" s="282"/>
    </row>
    <row r="20" spans="1:45" ht="15" customHeight="1" thickBot="1" x14ac:dyDescent="0.2">
      <c r="A20" s="353" t="s">
        <v>344</v>
      </c>
      <c r="B20" s="354"/>
      <c r="C20" s="354"/>
      <c r="D20" s="354"/>
      <c r="E20" s="354"/>
      <c r="F20" s="354"/>
      <c r="G20" s="354"/>
      <c r="H20" s="354"/>
      <c r="I20" s="354"/>
      <c r="J20" s="354"/>
      <c r="K20" s="355"/>
      <c r="X20" s="289"/>
      <c r="Y20" s="289"/>
      <c r="Z20" s="289"/>
      <c r="AA20" s="289"/>
      <c r="AB20" s="289"/>
      <c r="AC20" s="277"/>
      <c r="AD20" s="277"/>
      <c r="AE20" s="277"/>
      <c r="AF20" s="277"/>
      <c r="AG20" s="277"/>
    </row>
    <row r="21" spans="1:45" s="229" customFormat="1" ht="12" customHeight="1" thickBot="1" x14ac:dyDescent="0.2">
      <c r="A21" s="361" t="s">
        <v>161</v>
      </c>
      <c r="B21" s="363"/>
      <c r="C21" s="361" t="s">
        <v>168</v>
      </c>
      <c r="D21" s="362"/>
      <c r="E21" s="362"/>
      <c r="F21" s="363"/>
      <c r="G21" s="332" t="s">
        <v>159</v>
      </c>
      <c r="H21" s="333"/>
      <c r="I21" s="333"/>
      <c r="J21" s="334"/>
      <c r="K21" s="335" t="s">
        <v>15</v>
      </c>
      <c r="L21" s="290"/>
      <c r="M21" s="291" t="s">
        <v>355</v>
      </c>
      <c r="N21" s="291" t="s">
        <v>356</v>
      </c>
      <c r="O21" s="290"/>
      <c r="P21" s="290"/>
      <c r="Q21" s="290"/>
      <c r="R21" s="290"/>
      <c r="S21" s="290"/>
      <c r="T21" s="290"/>
      <c r="U21" s="290"/>
      <c r="V21" s="290"/>
      <c r="W21" s="290"/>
      <c r="X21" s="287"/>
      <c r="Y21" s="287"/>
      <c r="Z21" s="287"/>
      <c r="AA21" s="287"/>
      <c r="AB21" s="287"/>
      <c r="AC21" s="292"/>
      <c r="AD21" s="292"/>
      <c r="AE21" s="292"/>
      <c r="AF21" s="292"/>
      <c r="AG21" s="292"/>
      <c r="AH21" s="290"/>
      <c r="AI21" s="290"/>
      <c r="AJ21" s="290"/>
      <c r="AK21" s="290"/>
      <c r="AL21" s="290"/>
      <c r="AM21" s="290"/>
      <c r="AN21" s="290"/>
      <c r="AO21" s="290"/>
      <c r="AP21" s="290"/>
      <c r="AQ21" s="290"/>
      <c r="AR21" s="290"/>
      <c r="AS21" s="290"/>
    </row>
    <row r="22" spans="1:45" s="229" customFormat="1" ht="12" customHeight="1" x14ac:dyDescent="0.15">
      <c r="A22" s="356"/>
      <c r="B22" s="357"/>
      <c r="C22" s="265" t="s">
        <v>166</v>
      </c>
      <c r="D22" s="266" t="s">
        <v>353</v>
      </c>
      <c r="E22" s="230" t="s">
        <v>164</v>
      </c>
      <c r="F22" s="366" t="s">
        <v>177</v>
      </c>
      <c r="G22" s="265" t="s">
        <v>160</v>
      </c>
      <c r="H22" s="266" t="s">
        <v>167</v>
      </c>
      <c r="I22" s="230" t="s">
        <v>165</v>
      </c>
      <c r="J22" s="366" t="s">
        <v>177</v>
      </c>
      <c r="K22" s="336"/>
      <c r="L22" s="290"/>
      <c r="M22" s="369" t="s">
        <v>178</v>
      </c>
      <c r="N22" s="358" t="s">
        <v>181</v>
      </c>
      <c r="O22" s="290"/>
      <c r="P22" s="290"/>
      <c r="Q22" s="290"/>
      <c r="R22" s="290"/>
      <c r="S22" s="290"/>
      <c r="T22" s="290"/>
      <c r="U22" s="290"/>
      <c r="V22" s="290"/>
      <c r="W22" s="290"/>
      <c r="X22" s="287"/>
      <c r="Y22" s="287"/>
      <c r="Z22" s="287"/>
      <c r="AA22" s="287"/>
      <c r="AB22" s="287"/>
      <c r="AC22" s="292"/>
      <c r="AD22" s="292"/>
      <c r="AE22" s="292"/>
      <c r="AF22" s="292"/>
      <c r="AG22" s="292"/>
      <c r="AH22" s="290"/>
      <c r="AI22" s="290"/>
      <c r="AJ22" s="290"/>
      <c r="AK22" s="290"/>
      <c r="AL22" s="290"/>
      <c r="AM22" s="290"/>
      <c r="AN22" s="290"/>
      <c r="AO22" s="290"/>
      <c r="AP22" s="290"/>
      <c r="AQ22" s="290"/>
      <c r="AR22" s="290"/>
      <c r="AS22" s="290"/>
    </row>
    <row r="23" spans="1:45" s="229" customFormat="1" ht="13.5" customHeight="1" x14ac:dyDescent="0.15">
      <c r="A23" s="356" t="s">
        <v>162</v>
      </c>
      <c r="B23" s="357"/>
      <c r="C23" s="248" t="s">
        <v>175</v>
      </c>
      <c r="D23" s="225" t="s">
        <v>354</v>
      </c>
      <c r="E23" s="225" t="s">
        <v>176</v>
      </c>
      <c r="F23" s="367"/>
      <c r="G23" s="264" t="s">
        <v>282</v>
      </c>
      <c r="H23" s="225" t="s">
        <v>30</v>
      </c>
      <c r="I23" s="225" t="s">
        <v>41</v>
      </c>
      <c r="J23" s="367"/>
      <c r="K23" s="336"/>
      <c r="L23" s="290"/>
      <c r="M23" s="370"/>
      <c r="N23" s="359"/>
      <c r="O23" s="290"/>
      <c r="P23" s="290"/>
      <c r="Q23" s="290"/>
      <c r="R23" s="290"/>
      <c r="S23" s="290"/>
      <c r="T23" s="290"/>
      <c r="U23" s="290"/>
      <c r="V23" s="290"/>
      <c r="W23" s="290"/>
      <c r="X23" s="287"/>
      <c r="Y23" s="287"/>
      <c r="Z23" s="287"/>
      <c r="AA23" s="287"/>
      <c r="AB23" s="287"/>
      <c r="AC23" s="292"/>
      <c r="AD23" s="292"/>
      <c r="AE23" s="292"/>
      <c r="AF23" s="292"/>
      <c r="AG23" s="292"/>
      <c r="AH23" s="290"/>
      <c r="AI23" s="290"/>
      <c r="AJ23" s="290"/>
      <c r="AK23" s="290"/>
      <c r="AL23" s="290"/>
      <c r="AM23" s="290"/>
      <c r="AN23" s="290"/>
      <c r="AO23" s="290"/>
      <c r="AP23" s="290"/>
      <c r="AQ23" s="290"/>
      <c r="AR23" s="290"/>
      <c r="AS23" s="290"/>
    </row>
    <row r="24" spans="1:45" s="229" customFormat="1" ht="14.25" customHeight="1" thickBot="1" x14ac:dyDescent="0.2">
      <c r="A24" s="364" t="s">
        <v>163</v>
      </c>
      <c r="B24" s="365"/>
      <c r="C24" s="249" t="s">
        <v>179</v>
      </c>
      <c r="D24" s="231" t="s">
        <v>180</v>
      </c>
      <c r="E24" s="228" t="s">
        <v>179</v>
      </c>
      <c r="F24" s="368"/>
      <c r="G24" s="249" t="s">
        <v>180</v>
      </c>
      <c r="H24" s="228" t="s">
        <v>81</v>
      </c>
      <c r="I24" s="228" t="s">
        <v>81</v>
      </c>
      <c r="J24" s="368"/>
      <c r="K24" s="337"/>
      <c r="L24" s="290"/>
      <c r="M24" s="371"/>
      <c r="N24" s="360"/>
      <c r="O24" s="290"/>
      <c r="P24" s="290"/>
      <c r="Q24" s="290"/>
      <c r="R24" s="290"/>
      <c r="S24" s="290"/>
      <c r="T24" s="290"/>
      <c r="U24" s="290"/>
      <c r="V24" s="290"/>
      <c r="W24" s="290"/>
      <c r="X24" s="292"/>
      <c r="Y24" s="292"/>
      <c r="Z24" s="292"/>
      <c r="AA24" s="292"/>
      <c r="AB24" s="292"/>
      <c r="AC24" s="292"/>
      <c r="AD24" s="292"/>
      <c r="AE24" s="292"/>
      <c r="AF24" s="292"/>
      <c r="AG24" s="292"/>
      <c r="AH24" s="290"/>
      <c r="AI24" s="290"/>
      <c r="AJ24" s="290"/>
      <c r="AK24" s="290"/>
      <c r="AL24" s="290"/>
      <c r="AM24" s="290"/>
      <c r="AN24" s="290"/>
      <c r="AO24" s="290"/>
      <c r="AP24" s="290"/>
      <c r="AQ24" s="290"/>
      <c r="AR24" s="290"/>
      <c r="AS24" s="290"/>
    </row>
    <row r="25" spans="1:45" s="234" customFormat="1" ht="11.1" customHeight="1" x14ac:dyDescent="0.15">
      <c r="A25" s="321">
        <v>0</v>
      </c>
      <c r="B25" s="322"/>
      <c r="C25" s="247">
        <f>VLOOKUP(A25,'判定（移動）'!$A$6:$L$515,12,FALSE)</f>
        <v>0</v>
      </c>
      <c r="D25" s="232">
        <v>1</v>
      </c>
      <c r="E25" s="232">
        <f>VLOOKUP(A25,'判定（移動）'!$A$6:$M$515,13,FALSE)</f>
        <v>7.6739130434782608</v>
      </c>
      <c r="F25" s="233" t="str">
        <f>VLOOKUP(A25,'判定（移動）'!$A$6:$N$515,14,FALSE)</f>
        <v>×</v>
      </c>
      <c r="G25" s="247">
        <f>VLOOKUP(入力及び印刷!A25,'判定（堆積）'!$A$4:$D$513,4,FALSE)</f>
        <v>0</v>
      </c>
      <c r="H25" s="232">
        <f>VLOOKUP(A25,'判定（堆積）'!$A$4:$E$513,5,FALSE)</f>
        <v>0</v>
      </c>
      <c r="I25" s="232" t="e">
        <f>VLOOKUP(A25,'判定（堆積）'!$A$4:$F$513,6,FALSE)</f>
        <v>#DIV/0!</v>
      </c>
      <c r="J25" s="233" t="str">
        <f>VLOOKUP(A25,'判定（堆積）'!$A$4:$G$513,7,FALSE)</f>
        <v>×</v>
      </c>
      <c r="K25" s="233"/>
      <c r="L25" s="293"/>
      <c r="M25" s="294" t="str">
        <f>VLOOKUP(A25,'判定（移動）'!$A$6:$O$515,15,FALSE)</f>
        <v>×</v>
      </c>
      <c r="N25" s="295" t="str">
        <f>VLOOKUP(A25,'判定（堆積）'!$A$4:$H$513,8,FALSE)</f>
        <v>×</v>
      </c>
      <c r="O25" s="293"/>
      <c r="P25" s="293"/>
      <c r="Q25" s="293"/>
      <c r="R25" s="293"/>
      <c r="S25" s="293"/>
      <c r="T25" s="293"/>
      <c r="U25" s="293"/>
      <c r="V25" s="293"/>
      <c r="W25" s="293"/>
      <c r="X25" s="292"/>
      <c r="Y25" s="292"/>
      <c r="Z25" s="292"/>
      <c r="AA25" s="292"/>
      <c r="AB25" s="292"/>
      <c r="AC25" s="292"/>
      <c r="AD25" s="292"/>
      <c r="AE25" s="292"/>
      <c r="AF25" s="292"/>
      <c r="AG25" s="292"/>
      <c r="AH25" s="293"/>
      <c r="AI25" s="293"/>
      <c r="AJ25" s="293"/>
      <c r="AK25" s="293"/>
      <c r="AL25" s="293"/>
      <c r="AM25" s="293"/>
      <c r="AN25" s="293"/>
      <c r="AO25" s="293"/>
      <c r="AP25" s="293"/>
      <c r="AQ25" s="293"/>
      <c r="AR25" s="293"/>
      <c r="AS25" s="293"/>
    </row>
    <row r="26" spans="1:45" s="234" customFormat="1" ht="11.1" customHeight="1" x14ac:dyDescent="0.15">
      <c r="A26" s="317">
        <v>0.100000000000001</v>
      </c>
      <c r="B26" s="318"/>
      <c r="C26" s="235">
        <f>VLOOKUP(A26,'判定（移動）'!$A$6:$L$515,12,FALSE)</f>
        <v>0</v>
      </c>
      <c r="D26" s="236">
        <v>1</v>
      </c>
      <c r="E26" s="236">
        <f>VLOOKUP(A26,'判定（移動）'!$A$6:$M$515,13,FALSE)</f>
        <v>7.6739130434782608</v>
      </c>
      <c r="F26" s="237" t="str">
        <f>VLOOKUP(A26,'判定（移動）'!$A$6:$N$515,14,FALSE)</f>
        <v>×</v>
      </c>
      <c r="G26" s="235">
        <f>VLOOKUP(入力及び印刷!A26,'判定（堆積）'!$A$4:$D$513,4,FALSE)</f>
        <v>0</v>
      </c>
      <c r="H26" s="236">
        <f>VLOOKUP(A26,'判定（堆積）'!$A$4:$E$513,5,FALSE)</f>
        <v>0</v>
      </c>
      <c r="I26" s="236" t="e">
        <f>VLOOKUP(A26,'判定（堆積）'!$A$4:$F$513,6,FALSE)</f>
        <v>#DIV/0!</v>
      </c>
      <c r="J26" s="237" t="str">
        <f>VLOOKUP(A26,'判定（堆積）'!$A$4:$G$513,7,FALSE)</f>
        <v>×</v>
      </c>
      <c r="K26" s="237"/>
      <c r="L26" s="293"/>
      <c r="M26" s="296" t="str">
        <f>VLOOKUP(A26,'判定（移動）'!$A$6:$O$515,15,FALSE)</f>
        <v>×</v>
      </c>
      <c r="N26" s="297" t="str">
        <f>VLOOKUP(A26,'判定（堆積）'!$A$4:$H$513,8,FALSE)</f>
        <v>×</v>
      </c>
      <c r="O26" s="293"/>
      <c r="P26" s="293"/>
      <c r="Q26" s="293"/>
      <c r="R26" s="293"/>
      <c r="S26" s="293"/>
      <c r="T26" s="293"/>
      <c r="U26" s="293"/>
      <c r="V26" s="293"/>
      <c r="W26" s="293"/>
      <c r="X26" s="292"/>
      <c r="Y26" s="292"/>
      <c r="Z26" s="292"/>
      <c r="AA26" s="292"/>
      <c r="AB26" s="292"/>
      <c r="AC26" s="292"/>
      <c r="AD26" s="292"/>
      <c r="AE26" s="292"/>
      <c r="AF26" s="292"/>
      <c r="AG26" s="292"/>
      <c r="AH26" s="293"/>
      <c r="AI26" s="293"/>
      <c r="AJ26" s="293"/>
      <c r="AK26" s="293"/>
      <c r="AL26" s="293"/>
      <c r="AM26" s="293"/>
      <c r="AN26" s="293"/>
      <c r="AO26" s="293"/>
      <c r="AP26" s="293"/>
      <c r="AQ26" s="293"/>
      <c r="AR26" s="293"/>
      <c r="AS26" s="293"/>
    </row>
    <row r="27" spans="1:45" s="234" customFormat="1" ht="11.1" customHeight="1" x14ac:dyDescent="0.15">
      <c r="A27" s="345">
        <v>0.20000000000000101</v>
      </c>
      <c r="B27" s="346"/>
      <c r="C27" s="238">
        <f>VLOOKUP(A27,'判定（移動）'!$A$6:$L$515,12,FALSE)</f>
        <v>0</v>
      </c>
      <c r="D27" s="239">
        <v>1</v>
      </c>
      <c r="E27" s="239">
        <f>VLOOKUP(A27,'判定（移動）'!$A$6:$M$515,13,FALSE)</f>
        <v>7.6739130434782608</v>
      </c>
      <c r="F27" s="240" t="str">
        <f>VLOOKUP(A27,'判定（移動）'!$A$6:$N$515,14,FALSE)</f>
        <v>×</v>
      </c>
      <c r="G27" s="238">
        <f>VLOOKUP(入力及び印刷!A27,'判定（堆積）'!$A$4:$D$513,4,FALSE)</f>
        <v>0</v>
      </c>
      <c r="H27" s="239">
        <f>VLOOKUP(A27,'判定（堆積）'!$A$4:$E$513,5,FALSE)</f>
        <v>0</v>
      </c>
      <c r="I27" s="239" t="e">
        <f>VLOOKUP(A27,'判定（堆積）'!$A$4:$F$513,6,FALSE)</f>
        <v>#DIV/0!</v>
      </c>
      <c r="J27" s="240" t="str">
        <f>VLOOKUP(A27,'判定（堆積）'!$A$4:$G$513,7,FALSE)</f>
        <v>×</v>
      </c>
      <c r="K27" s="240"/>
      <c r="L27" s="293"/>
      <c r="M27" s="296" t="str">
        <f>VLOOKUP(A27,'判定（移動）'!$A$6:$O$515,15,FALSE)</f>
        <v>×</v>
      </c>
      <c r="N27" s="297" t="str">
        <f>VLOOKUP(A27,'判定（堆積）'!$A$4:$H$513,8,FALSE)</f>
        <v>×</v>
      </c>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293"/>
      <c r="AP27" s="293"/>
      <c r="AQ27" s="293"/>
      <c r="AR27" s="293"/>
      <c r="AS27" s="293"/>
    </row>
    <row r="28" spans="1:45" s="234" customFormat="1" ht="11.1" customHeight="1" x14ac:dyDescent="0.15">
      <c r="A28" s="317">
        <v>0.30000000000000099</v>
      </c>
      <c r="B28" s="318"/>
      <c r="C28" s="235">
        <f>VLOOKUP(A28,'判定（移動）'!$A$6:$L$515,12,FALSE)</f>
        <v>0</v>
      </c>
      <c r="D28" s="236">
        <v>1</v>
      </c>
      <c r="E28" s="236">
        <f>VLOOKUP(A28,'判定（移動）'!$A$6:$M$515,13,FALSE)</f>
        <v>7.6739130434782608</v>
      </c>
      <c r="F28" s="237" t="str">
        <f>VLOOKUP(A28,'判定（移動）'!$A$6:$N$515,14,FALSE)</f>
        <v>×</v>
      </c>
      <c r="G28" s="235">
        <f>VLOOKUP(入力及び印刷!A28,'判定（堆積）'!$A$4:$D$513,4,FALSE)</f>
        <v>0</v>
      </c>
      <c r="H28" s="236">
        <f>VLOOKUP(A28,'判定（堆積）'!$A$4:$E$513,5,FALSE)</f>
        <v>0</v>
      </c>
      <c r="I28" s="236" t="e">
        <f>VLOOKUP(A28,'判定（堆積）'!$A$4:$F$513,6,FALSE)</f>
        <v>#DIV/0!</v>
      </c>
      <c r="J28" s="237" t="str">
        <f>VLOOKUP(A28,'判定（堆積）'!$A$4:$G$513,7,FALSE)</f>
        <v>×</v>
      </c>
      <c r="K28" s="237"/>
      <c r="L28" s="293"/>
      <c r="M28" s="296" t="str">
        <f>VLOOKUP(A28,'判定（移動）'!$A$6:$O$515,15,FALSE)</f>
        <v>×</v>
      </c>
      <c r="N28" s="297" t="str">
        <f>VLOOKUP(A28,'判定（堆積）'!$A$4:$H$513,8,FALSE)</f>
        <v>×</v>
      </c>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3"/>
      <c r="AM28" s="293"/>
      <c r="AN28" s="293"/>
      <c r="AO28" s="293"/>
      <c r="AP28" s="293"/>
      <c r="AQ28" s="293"/>
      <c r="AR28" s="293"/>
      <c r="AS28" s="293"/>
    </row>
    <row r="29" spans="1:45" s="234" customFormat="1" ht="11.1" customHeight="1" x14ac:dyDescent="0.15">
      <c r="A29" s="345">
        <v>0.40000000000000102</v>
      </c>
      <c r="B29" s="346"/>
      <c r="C29" s="238">
        <f>VLOOKUP(A29,'判定（移動）'!$A$6:$L$515,12,FALSE)</f>
        <v>0</v>
      </c>
      <c r="D29" s="239">
        <v>1</v>
      </c>
      <c r="E29" s="239">
        <f>VLOOKUP(A29,'判定（移動）'!$A$6:$M$515,13,FALSE)</f>
        <v>7.6739130434782608</v>
      </c>
      <c r="F29" s="240" t="str">
        <f>VLOOKUP(A29,'判定（移動）'!$A$6:$N$515,14,FALSE)</f>
        <v>×</v>
      </c>
      <c r="G29" s="238">
        <f>VLOOKUP(入力及び印刷!A29,'判定（堆積）'!$A$4:$D$513,4,FALSE)</f>
        <v>0</v>
      </c>
      <c r="H29" s="239">
        <f>VLOOKUP(A29,'判定（堆積）'!$A$4:$E$513,5,FALSE)</f>
        <v>0</v>
      </c>
      <c r="I29" s="239" t="e">
        <f>VLOOKUP(A29,'判定（堆積）'!$A$4:$F$513,6,FALSE)</f>
        <v>#DIV/0!</v>
      </c>
      <c r="J29" s="240" t="str">
        <f>VLOOKUP(A29,'判定（堆積）'!$A$4:$G$513,7,FALSE)</f>
        <v>×</v>
      </c>
      <c r="K29" s="240"/>
      <c r="L29" s="293"/>
      <c r="M29" s="296" t="str">
        <f>VLOOKUP(A29,'判定（移動）'!$A$6:$O$515,15,FALSE)</f>
        <v>×</v>
      </c>
      <c r="N29" s="297" t="str">
        <f>VLOOKUP(A29,'判定（堆積）'!$A$4:$H$513,8,FALSE)</f>
        <v>×</v>
      </c>
      <c r="O29" s="293"/>
      <c r="P29" s="293"/>
      <c r="Q29" s="293"/>
      <c r="R29" s="293"/>
      <c r="S29" s="293"/>
      <c r="T29" s="293"/>
      <c r="U29" s="293"/>
      <c r="V29" s="293"/>
      <c r="W29" s="293"/>
      <c r="X29" s="293"/>
      <c r="Y29" s="293"/>
      <c r="Z29" s="293"/>
      <c r="AA29" s="293"/>
      <c r="AB29" s="293"/>
      <c r="AC29" s="293"/>
      <c r="AD29" s="293"/>
      <c r="AE29" s="293"/>
      <c r="AF29" s="293"/>
      <c r="AG29" s="293"/>
      <c r="AH29" s="293"/>
      <c r="AI29" s="293"/>
      <c r="AJ29" s="293"/>
      <c r="AK29" s="293"/>
      <c r="AL29" s="293"/>
      <c r="AM29" s="293"/>
      <c r="AN29" s="293"/>
      <c r="AO29" s="293"/>
      <c r="AP29" s="293"/>
      <c r="AQ29" s="293"/>
      <c r="AR29" s="293"/>
      <c r="AS29" s="293"/>
    </row>
    <row r="30" spans="1:45" s="234" customFormat="1" ht="11.1" customHeight="1" x14ac:dyDescent="0.15">
      <c r="A30" s="317">
        <v>0.500000000000001</v>
      </c>
      <c r="B30" s="318"/>
      <c r="C30" s="235">
        <f>VLOOKUP(A30,'判定（移動）'!$A$6:$L$515,12,FALSE)</f>
        <v>0</v>
      </c>
      <c r="D30" s="236">
        <v>1</v>
      </c>
      <c r="E30" s="236">
        <f>VLOOKUP(A30,'判定（移動）'!$A$6:$M$515,13,FALSE)</f>
        <v>7.6739130434782608</v>
      </c>
      <c r="F30" s="237" t="str">
        <f>VLOOKUP(A30,'判定（移動）'!$A$6:$N$515,14,FALSE)</f>
        <v>×</v>
      </c>
      <c r="G30" s="235">
        <f>VLOOKUP(入力及び印刷!A30,'判定（堆積）'!$A$4:$D$513,4,FALSE)</f>
        <v>0</v>
      </c>
      <c r="H30" s="236">
        <f>VLOOKUP(A30,'判定（堆積）'!$A$4:$E$513,5,FALSE)</f>
        <v>0</v>
      </c>
      <c r="I30" s="236" t="e">
        <f>VLOOKUP(A30,'判定（堆積）'!$A$4:$F$513,6,FALSE)</f>
        <v>#DIV/0!</v>
      </c>
      <c r="J30" s="237" t="str">
        <f>VLOOKUP(A30,'判定（堆積）'!$A$4:$G$513,7,FALSE)</f>
        <v>×</v>
      </c>
      <c r="K30" s="237"/>
      <c r="L30" s="293"/>
      <c r="M30" s="296" t="str">
        <f>VLOOKUP(A30,'判定（移動）'!$A$6:$O$515,15,FALSE)</f>
        <v>×</v>
      </c>
      <c r="N30" s="297" t="str">
        <f>VLOOKUP(A30,'判定（堆積）'!$A$4:$H$513,8,FALSE)</f>
        <v>×</v>
      </c>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293"/>
      <c r="AP30" s="293"/>
      <c r="AQ30" s="293"/>
      <c r="AR30" s="293"/>
      <c r="AS30" s="293"/>
    </row>
    <row r="31" spans="1:45" s="234" customFormat="1" ht="11.1" customHeight="1" x14ac:dyDescent="0.15">
      <c r="A31" s="345">
        <v>0.60000000000000098</v>
      </c>
      <c r="B31" s="346"/>
      <c r="C31" s="238">
        <f>VLOOKUP(A31,'判定（移動）'!$A$6:$L$515,12,FALSE)</f>
        <v>0</v>
      </c>
      <c r="D31" s="239">
        <v>1</v>
      </c>
      <c r="E31" s="239">
        <f>VLOOKUP(A31,'判定（移動）'!$A$6:$M$515,13,FALSE)</f>
        <v>7.6739130434782608</v>
      </c>
      <c r="F31" s="240" t="str">
        <f>VLOOKUP(A31,'判定（移動）'!$A$6:$N$515,14,FALSE)</f>
        <v>×</v>
      </c>
      <c r="G31" s="238">
        <f>VLOOKUP(入力及び印刷!A31,'判定（堆積）'!$A$4:$D$513,4,FALSE)</f>
        <v>0</v>
      </c>
      <c r="H31" s="239">
        <f>VLOOKUP(A31,'判定（堆積）'!$A$4:$E$513,5,FALSE)</f>
        <v>0</v>
      </c>
      <c r="I31" s="239" t="e">
        <f>VLOOKUP(A31,'判定（堆積）'!$A$4:$F$513,6,FALSE)</f>
        <v>#DIV/0!</v>
      </c>
      <c r="J31" s="240" t="str">
        <f>VLOOKUP(A31,'判定（堆積）'!$A$4:$G$513,7,FALSE)</f>
        <v>×</v>
      </c>
      <c r="K31" s="240"/>
      <c r="L31" s="293"/>
      <c r="M31" s="296" t="str">
        <f>VLOOKUP(A31,'判定（移動）'!$A$6:$O$515,15,FALSE)</f>
        <v>×</v>
      </c>
      <c r="N31" s="297" t="str">
        <f>VLOOKUP(A31,'判定（堆積）'!$A$4:$H$513,8,FALSE)</f>
        <v>×</v>
      </c>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93"/>
      <c r="AP31" s="293"/>
      <c r="AQ31" s="293"/>
      <c r="AR31" s="293"/>
      <c r="AS31" s="293"/>
    </row>
    <row r="32" spans="1:45" s="234" customFormat="1" ht="11.1" customHeight="1" x14ac:dyDescent="0.15">
      <c r="A32" s="317">
        <v>0.70000000000000095</v>
      </c>
      <c r="B32" s="318"/>
      <c r="C32" s="235">
        <f>VLOOKUP(A32,'判定（移動）'!$A$6:$L$515,12,FALSE)</f>
        <v>0</v>
      </c>
      <c r="D32" s="236">
        <v>1</v>
      </c>
      <c r="E32" s="236">
        <f>VLOOKUP(A32,'判定（移動）'!$A$6:$M$515,13,FALSE)</f>
        <v>7.6739130434782608</v>
      </c>
      <c r="F32" s="237" t="str">
        <f>VLOOKUP(A32,'判定（移動）'!$A$6:$N$515,14,FALSE)</f>
        <v>×</v>
      </c>
      <c r="G32" s="235">
        <f>VLOOKUP(入力及び印刷!A32,'判定（堆積）'!$A$4:$D$513,4,FALSE)</f>
        <v>0</v>
      </c>
      <c r="H32" s="236">
        <f>VLOOKUP(A32,'判定（堆積）'!$A$4:$E$513,5,FALSE)</f>
        <v>0</v>
      </c>
      <c r="I32" s="236" t="e">
        <f>VLOOKUP(A32,'判定（堆積）'!$A$4:$F$513,6,FALSE)</f>
        <v>#DIV/0!</v>
      </c>
      <c r="J32" s="237" t="str">
        <f>VLOOKUP(A32,'判定（堆積）'!$A$4:$G$513,7,FALSE)</f>
        <v>×</v>
      </c>
      <c r="K32" s="237"/>
      <c r="L32" s="293"/>
      <c r="M32" s="296" t="str">
        <f>VLOOKUP(A32,'判定（移動）'!$A$6:$O$515,15,FALSE)</f>
        <v>×</v>
      </c>
      <c r="N32" s="297" t="str">
        <f>VLOOKUP(A32,'判定（堆積）'!$A$4:$H$513,8,FALSE)</f>
        <v>×</v>
      </c>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3"/>
      <c r="AS32" s="293"/>
    </row>
    <row r="33" spans="1:45" s="234" customFormat="1" ht="11.1" customHeight="1" x14ac:dyDescent="0.15">
      <c r="A33" s="345">
        <v>0.8</v>
      </c>
      <c r="B33" s="346"/>
      <c r="C33" s="238">
        <f>VLOOKUP(A33,'判定（移動）'!$A$6:$L$515,12,FALSE)</f>
        <v>0</v>
      </c>
      <c r="D33" s="239">
        <v>1</v>
      </c>
      <c r="E33" s="239">
        <f>VLOOKUP(A33,'判定（移動）'!$A$6:$M$515,13,FALSE)</f>
        <v>7.6739130434782608</v>
      </c>
      <c r="F33" s="240" t="str">
        <f>VLOOKUP(A33,'判定（移動）'!$A$6:$N$515,14,FALSE)</f>
        <v>×</v>
      </c>
      <c r="G33" s="238">
        <f>VLOOKUP(入力及び印刷!A33,'判定（堆積）'!$A$4:$D$513,4,FALSE)</f>
        <v>0</v>
      </c>
      <c r="H33" s="239">
        <f>VLOOKUP(A33,'判定（堆積）'!$A$4:$E$513,5,FALSE)</f>
        <v>0</v>
      </c>
      <c r="I33" s="239" t="e">
        <f>VLOOKUP(A33,'判定（堆積）'!$A$4:$F$513,6,FALSE)</f>
        <v>#DIV/0!</v>
      </c>
      <c r="J33" s="240" t="str">
        <f>VLOOKUP(A33,'判定（堆積）'!$A$4:$G$513,7,FALSE)</f>
        <v>×</v>
      </c>
      <c r="K33" s="240"/>
      <c r="L33" s="293"/>
      <c r="M33" s="296" t="str">
        <f>VLOOKUP(A33,'判定（移動）'!$A$6:$O$515,15,FALSE)</f>
        <v>×</v>
      </c>
      <c r="N33" s="297" t="str">
        <f>VLOOKUP(A33,'判定（堆積）'!$A$4:$H$513,8,FALSE)</f>
        <v>×</v>
      </c>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row>
    <row r="34" spans="1:45" s="234" customFormat="1" ht="11.1" customHeight="1" x14ac:dyDescent="0.15">
      <c r="A34" s="317">
        <v>0.9</v>
      </c>
      <c r="B34" s="318"/>
      <c r="C34" s="235">
        <f>VLOOKUP(A34,'判定（移動）'!$A$6:$L$515,12,FALSE)</f>
        <v>0</v>
      </c>
      <c r="D34" s="236">
        <v>1</v>
      </c>
      <c r="E34" s="236">
        <f>VLOOKUP(A34,'判定（移動）'!$A$6:$M$515,13,FALSE)</f>
        <v>7.6739130434782608</v>
      </c>
      <c r="F34" s="237" t="str">
        <f>VLOOKUP(A34,'判定（移動）'!$A$6:$N$515,14,FALSE)</f>
        <v>×</v>
      </c>
      <c r="G34" s="235">
        <f>VLOOKUP(入力及び印刷!A34,'判定（堆積）'!$A$4:$D$513,4,FALSE)</f>
        <v>0</v>
      </c>
      <c r="H34" s="236">
        <f>VLOOKUP(A34,'判定（堆積）'!$A$4:$E$513,5,FALSE)</f>
        <v>0</v>
      </c>
      <c r="I34" s="236" t="e">
        <f>VLOOKUP(A34,'判定（堆積）'!$A$4:$F$513,6,FALSE)</f>
        <v>#DIV/0!</v>
      </c>
      <c r="J34" s="237" t="str">
        <f>VLOOKUP(A34,'判定（堆積）'!$A$4:$G$513,7,FALSE)</f>
        <v>×</v>
      </c>
      <c r="K34" s="237"/>
      <c r="L34" s="293"/>
      <c r="M34" s="296" t="str">
        <f>VLOOKUP(A34,'判定（移動）'!$A$6:$O$515,15,FALSE)</f>
        <v>×</v>
      </c>
      <c r="N34" s="297" t="str">
        <f>VLOOKUP(A34,'判定（堆積）'!$A$4:$H$513,8,FALSE)</f>
        <v>×</v>
      </c>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293"/>
      <c r="AP34" s="293"/>
      <c r="AQ34" s="293"/>
      <c r="AR34" s="293"/>
      <c r="AS34" s="293"/>
    </row>
    <row r="35" spans="1:45" s="234" customFormat="1" ht="11.1" customHeight="1" x14ac:dyDescent="0.15">
      <c r="A35" s="319">
        <v>1</v>
      </c>
      <c r="B35" s="320"/>
      <c r="C35" s="241">
        <f>VLOOKUP(A35,'判定（移動）'!$A$6:$L$515,12,FALSE)</f>
        <v>0</v>
      </c>
      <c r="D35" s="242">
        <v>1</v>
      </c>
      <c r="E35" s="242">
        <f>VLOOKUP(A35,'判定（移動）'!$A$6:$M$515,13,FALSE)</f>
        <v>7.6739130434782608</v>
      </c>
      <c r="F35" s="243" t="str">
        <f>VLOOKUP(A35,'判定（移動）'!$A$6:$N$515,14,FALSE)</f>
        <v>×</v>
      </c>
      <c r="G35" s="241">
        <f>VLOOKUP(入力及び印刷!A35,'判定（堆積）'!$A$4:$D$513,4,FALSE)</f>
        <v>0</v>
      </c>
      <c r="H35" s="242">
        <f>VLOOKUP(A35,'判定（堆積）'!$A$4:$E$513,5,FALSE)</f>
        <v>0</v>
      </c>
      <c r="I35" s="242" t="e">
        <f>VLOOKUP(A35,'判定（堆積）'!$A$4:$F$513,6,FALSE)</f>
        <v>#DIV/0!</v>
      </c>
      <c r="J35" s="243" t="str">
        <f>VLOOKUP(A35,'判定（堆積）'!$A$4:$G$513,7,FALSE)</f>
        <v>×</v>
      </c>
      <c r="K35" s="243"/>
      <c r="L35" s="293"/>
      <c r="M35" s="296" t="str">
        <f>VLOOKUP(A35,'判定（移動）'!$A$6:$O$515,15,FALSE)</f>
        <v>×</v>
      </c>
      <c r="N35" s="297" t="str">
        <f>VLOOKUP(A35,'判定（堆積）'!$A$4:$H$513,8,FALSE)</f>
        <v>×</v>
      </c>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3"/>
      <c r="AP35" s="293"/>
      <c r="AQ35" s="293"/>
      <c r="AR35" s="293"/>
      <c r="AS35" s="293"/>
    </row>
    <row r="36" spans="1:45" s="234" customFormat="1" ht="11.1" customHeight="1" x14ac:dyDescent="0.15">
      <c r="A36" s="317">
        <v>1.1000000000000001</v>
      </c>
      <c r="B36" s="318"/>
      <c r="C36" s="235">
        <f>VLOOKUP(A36,'判定（移動）'!$A$6:$L$515,12,FALSE)</f>
        <v>0</v>
      </c>
      <c r="D36" s="236">
        <v>1</v>
      </c>
      <c r="E36" s="236">
        <f>VLOOKUP(A36,'判定（移動）'!$A$6:$M$515,13,FALSE)</f>
        <v>7.6739130434782608</v>
      </c>
      <c r="F36" s="237" t="str">
        <f>VLOOKUP(A36,'判定（移動）'!$A$6:$N$515,14,FALSE)</f>
        <v>×</v>
      </c>
      <c r="G36" s="235">
        <f>VLOOKUP(入力及び印刷!A36,'判定（堆積）'!$A$4:$D$513,4,FALSE)</f>
        <v>0</v>
      </c>
      <c r="H36" s="236">
        <f>VLOOKUP(A36,'判定（堆積）'!$A$4:$E$513,5,FALSE)</f>
        <v>0</v>
      </c>
      <c r="I36" s="236" t="e">
        <f>VLOOKUP(A36,'判定（堆積）'!$A$4:$F$513,6,FALSE)</f>
        <v>#DIV/0!</v>
      </c>
      <c r="J36" s="237" t="str">
        <f>VLOOKUP(A36,'判定（堆積）'!$A$4:$G$513,7,FALSE)</f>
        <v>×</v>
      </c>
      <c r="K36" s="237"/>
      <c r="L36" s="293"/>
      <c r="M36" s="296" t="str">
        <f>VLOOKUP(A36,'判定（移動）'!$A$6:$O$515,15,FALSE)</f>
        <v>×</v>
      </c>
      <c r="N36" s="297" t="str">
        <f>VLOOKUP(A36,'判定（堆積）'!$A$4:$H$513,8,FALSE)</f>
        <v>×</v>
      </c>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3"/>
      <c r="AM36" s="293"/>
      <c r="AN36" s="293"/>
      <c r="AO36" s="293"/>
      <c r="AP36" s="293"/>
      <c r="AQ36" s="293"/>
      <c r="AR36" s="293"/>
      <c r="AS36" s="293"/>
    </row>
    <row r="37" spans="1:45" s="234" customFormat="1" ht="11.1" customHeight="1" x14ac:dyDescent="0.15">
      <c r="A37" s="345">
        <v>1.2</v>
      </c>
      <c r="B37" s="346"/>
      <c r="C37" s="238">
        <f>VLOOKUP(A37,'判定（移動）'!$A$6:$L$515,12,FALSE)</f>
        <v>0</v>
      </c>
      <c r="D37" s="239">
        <v>1</v>
      </c>
      <c r="E37" s="239">
        <f>VLOOKUP(A37,'判定（移動）'!$A$6:$M$515,13,FALSE)</f>
        <v>7.6739130434782608</v>
      </c>
      <c r="F37" s="240" t="str">
        <f>VLOOKUP(A37,'判定（移動）'!$A$6:$N$515,14,FALSE)</f>
        <v>×</v>
      </c>
      <c r="G37" s="238">
        <f>VLOOKUP(入力及び印刷!A37,'判定（堆積）'!$A$4:$D$513,4,FALSE)</f>
        <v>0</v>
      </c>
      <c r="H37" s="239">
        <f>VLOOKUP(A37,'判定（堆積）'!$A$4:$E$513,5,FALSE)</f>
        <v>0</v>
      </c>
      <c r="I37" s="239" t="e">
        <f>VLOOKUP(A37,'判定（堆積）'!$A$4:$F$513,6,FALSE)</f>
        <v>#DIV/0!</v>
      </c>
      <c r="J37" s="240" t="str">
        <f>VLOOKUP(A37,'判定（堆積）'!$A$4:$G$513,7,FALSE)</f>
        <v>×</v>
      </c>
      <c r="K37" s="240"/>
      <c r="L37" s="293"/>
      <c r="M37" s="296" t="str">
        <f>VLOOKUP(A37,'判定（移動）'!$A$6:$O$515,15,FALSE)</f>
        <v>×</v>
      </c>
      <c r="N37" s="297" t="str">
        <f>VLOOKUP(A37,'判定（堆積）'!$A$4:$H$513,8,FALSE)</f>
        <v>×</v>
      </c>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93"/>
      <c r="AN37" s="293"/>
      <c r="AO37" s="293"/>
      <c r="AP37" s="293"/>
      <c r="AQ37" s="293"/>
      <c r="AR37" s="293"/>
      <c r="AS37" s="293"/>
    </row>
    <row r="38" spans="1:45" s="234" customFormat="1" ht="11.1" customHeight="1" x14ac:dyDescent="0.15">
      <c r="A38" s="317">
        <v>1.3</v>
      </c>
      <c r="B38" s="318"/>
      <c r="C38" s="235">
        <f>VLOOKUP(A38,'判定（移動）'!$A$6:$L$515,12,FALSE)</f>
        <v>0</v>
      </c>
      <c r="D38" s="236">
        <v>1</v>
      </c>
      <c r="E38" s="236">
        <f>VLOOKUP(A38,'判定（移動）'!$A$6:$M$515,13,FALSE)</f>
        <v>7.6739130434782608</v>
      </c>
      <c r="F38" s="237" t="str">
        <f>VLOOKUP(A38,'判定（移動）'!$A$6:$N$515,14,FALSE)</f>
        <v>×</v>
      </c>
      <c r="G38" s="235">
        <f>VLOOKUP(入力及び印刷!A38,'判定（堆積）'!$A$4:$D$513,4,FALSE)</f>
        <v>0</v>
      </c>
      <c r="H38" s="236">
        <f>VLOOKUP(A38,'判定（堆積）'!$A$4:$E$513,5,FALSE)</f>
        <v>0</v>
      </c>
      <c r="I38" s="236" t="e">
        <f>VLOOKUP(A38,'判定（堆積）'!$A$4:$F$513,6,FALSE)</f>
        <v>#DIV/0!</v>
      </c>
      <c r="J38" s="237" t="str">
        <f>VLOOKUP(A38,'判定（堆積）'!$A$4:$G$513,7,FALSE)</f>
        <v>×</v>
      </c>
      <c r="K38" s="237"/>
      <c r="L38" s="293"/>
      <c r="M38" s="296" t="str">
        <f>VLOOKUP(A38,'判定（移動）'!$A$6:$O$515,15,FALSE)</f>
        <v>×</v>
      </c>
      <c r="N38" s="297" t="str">
        <f>VLOOKUP(A38,'判定（堆積）'!$A$4:$H$513,8,FALSE)</f>
        <v>×</v>
      </c>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3"/>
      <c r="AM38" s="293"/>
      <c r="AN38" s="293"/>
      <c r="AO38" s="293"/>
      <c r="AP38" s="293"/>
      <c r="AQ38" s="293"/>
      <c r="AR38" s="293"/>
      <c r="AS38" s="293"/>
    </row>
    <row r="39" spans="1:45" s="234" customFormat="1" ht="11.1" customHeight="1" x14ac:dyDescent="0.15">
      <c r="A39" s="345">
        <v>1.4</v>
      </c>
      <c r="B39" s="346"/>
      <c r="C39" s="238">
        <f>VLOOKUP(A39,'判定（移動）'!$A$6:$L$515,12,FALSE)</f>
        <v>0</v>
      </c>
      <c r="D39" s="239">
        <v>1</v>
      </c>
      <c r="E39" s="239">
        <f>VLOOKUP(A39,'判定（移動）'!$A$6:$M$515,13,FALSE)</f>
        <v>7.6739130434782608</v>
      </c>
      <c r="F39" s="240" t="str">
        <f>VLOOKUP(A39,'判定（移動）'!$A$6:$N$515,14,FALSE)</f>
        <v>×</v>
      </c>
      <c r="G39" s="238">
        <f>VLOOKUP(入力及び印刷!A39,'判定（堆積）'!$A$4:$D$513,4,FALSE)</f>
        <v>0</v>
      </c>
      <c r="H39" s="239">
        <f>VLOOKUP(A39,'判定（堆積）'!$A$4:$E$513,5,FALSE)</f>
        <v>0</v>
      </c>
      <c r="I39" s="239" t="e">
        <f>VLOOKUP(A39,'判定（堆積）'!$A$4:$F$513,6,FALSE)</f>
        <v>#DIV/0!</v>
      </c>
      <c r="J39" s="240" t="str">
        <f>VLOOKUP(A39,'判定（堆積）'!$A$4:$G$513,7,FALSE)</f>
        <v>×</v>
      </c>
      <c r="K39" s="240"/>
      <c r="L39" s="293"/>
      <c r="M39" s="296" t="str">
        <f>VLOOKUP(A39,'判定（移動）'!$A$6:$O$515,15,FALSE)</f>
        <v>×</v>
      </c>
      <c r="N39" s="297" t="str">
        <f>VLOOKUP(A39,'判定（堆積）'!$A$4:$H$513,8,FALSE)</f>
        <v>×</v>
      </c>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c r="AO39" s="293"/>
      <c r="AP39" s="293"/>
      <c r="AQ39" s="293"/>
      <c r="AR39" s="293"/>
      <c r="AS39" s="293"/>
    </row>
    <row r="40" spans="1:45" s="234" customFormat="1" ht="11.1" customHeight="1" x14ac:dyDescent="0.15">
      <c r="A40" s="317">
        <v>1.5</v>
      </c>
      <c r="B40" s="318"/>
      <c r="C40" s="235">
        <f>VLOOKUP(A40,'判定（移動）'!$A$6:$L$515,12,FALSE)</f>
        <v>0</v>
      </c>
      <c r="D40" s="236">
        <v>1</v>
      </c>
      <c r="E40" s="236">
        <f>VLOOKUP(A40,'判定（移動）'!$A$6:$M$515,13,FALSE)</f>
        <v>7.6739130434782608</v>
      </c>
      <c r="F40" s="237" t="str">
        <f>VLOOKUP(A40,'判定（移動）'!$A$6:$N$515,14,FALSE)</f>
        <v>×</v>
      </c>
      <c r="G40" s="235">
        <f>VLOOKUP(入力及び印刷!A40,'判定（堆積）'!$A$4:$D$513,4,FALSE)</f>
        <v>0</v>
      </c>
      <c r="H40" s="236">
        <f>VLOOKUP(A40,'判定（堆積）'!$A$4:$E$513,5,FALSE)</f>
        <v>0</v>
      </c>
      <c r="I40" s="236" t="e">
        <f>VLOOKUP(A40,'判定（堆積）'!$A$4:$F$513,6,FALSE)</f>
        <v>#DIV/0!</v>
      </c>
      <c r="J40" s="237" t="str">
        <f>VLOOKUP(A40,'判定（堆積）'!$A$4:$G$513,7,FALSE)</f>
        <v>×</v>
      </c>
      <c r="K40" s="237"/>
      <c r="L40" s="293"/>
      <c r="M40" s="296" t="str">
        <f>VLOOKUP(A40,'判定（移動）'!$A$6:$O$515,15,FALSE)</f>
        <v>×</v>
      </c>
      <c r="N40" s="297" t="str">
        <f>VLOOKUP(A40,'判定（堆積）'!$A$4:$H$513,8,FALSE)</f>
        <v>×</v>
      </c>
      <c r="O40" s="293"/>
      <c r="P40" s="293"/>
      <c r="Q40" s="293"/>
      <c r="R40" s="293"/>
      <c r="S40" s="293"/>
      <c r="T40" s="293"/>
      <c r="U40" s="293"/>
      <c r="V40" s="293"/>
      <c r="W40" s="293"/>
      <c r="X40" s="293"/>
      <c r="Y40" s="293"/>
      <c r="Z40" s="293"/>
      <c r="AA40" s="293"/>
      <c r="AB40" s="293"/>
      <c r="AC40" s="293"/>
      <c r="AD40" s="293"/>
      <c r="AE40" s="293"/>
      <c r="AF40" s="293"/>
      <c r="AG40" s="293"/>
      <c r="AH40" s="293"/>
      <c r="AI40" s="293"/>
      <c r="AJ40" s="293"/>
      <c r="AK40" s="293"/>
      <c r="AL40" s="293"/>
      <c r="AM40" s="293"/>
      <c r="AN40" s="293"/>
      <c r="AO40" s="293"/>
      <c r="AP40" s="293"/>
      <c r="AQ40" s="293"/>
      <c r="AR40" s="293"/>
      <c r="AS40" s="293"/>
    </row>
    <row r="41" spans="1:45" s="234" customFormat="1" ht="11.1" customHeight="1" x14ac:dyDescent="0.15">
      <c r="A41" s="345">
        <v>1.6</v>
      </c>
      <c r="B41" s="346"/>
      <c r="C41" s="238">
        <f>VLOOKUP(A41,'判定（移動）'!$A$6:$L$515,12,FALSE)</f>
        <v>0</v>
      </c>
      <c r="D41" s="239">
        <v>1</v>
      </c>
      <c r="E41" s="239">
        <f>VLOOKUP(A41,'判定（移動）'!$A$6:$M$515,13,FALSE)</f>
        <v>7.6739130434782608</v>
      </c>
      <c r="F41" s="240" t="str">
        <f>VLOOKUP(A41,'判定（移動）'!$A$6:$N$515,14,FALSE)</f>
        <v>×</v>
      </c>
      <c r="G41" s="238">
        <f>VLOOKUP(入力及び印刷!A41,'判定（堆積）'!$A$4:$D$513,4,FALSE)</f>
        <v>0</v>
      </c>
      <c r="H41" s="239">
        <f>VLOOKUP(A41,'判定（堆積）'!$A$4:$E$513,5,FALSE)</f>
        <v>0</v>
      </c>
      <c r="I41" s="239" t="e">
        <f>VLOOKUP(A41,'判定（堆積）'!$A$4:$F$513,6,FALSE)</f>
        <v>#DIV/0!</v>
      </c>
      <c r="J41" s="240" t="str">
        <f>VLOOKUP(A41,'判定（堆積）'!$A$4:$G$513,7,FALSE)</f>
        <v>×</v>
      </c>
      <c r="K41" s="240"/>
      <c r="L41" s="293"/>
      <c r="M41" s="296" t="str">
        <f>VLOOKUP(A41,'判定（移動）'!$A$6:$O$515,15,FALSE)</f>
        <v>×</v>
      </c>
      <c r="N41" s="297" t="str">
        <f>VLOOKUP(A41,'判定（堆積）'!$A$4:$H$513,8,FALSE)</f>
        <v>×</v>
      </c>
      <c r="O41" s="293"/>
      <c r="P41" s="293"/>
      <c r="Q41" s="293"/>
      <c r="R41" s="293"/>
      <c r="S41" s="293"/>
      <c r="T41" s="293"/>
      <c r="U41" s="293"/>
      <c r="V41" s="293"/>
      <c r="W41" s="293"/>
      <c r="X41" s="293"/>
      <c r="Y41" s="293"/>
      <c r="Z41" s="293"/>
      <c r="AA41" s="293"/>
      <c r="AB41" s="293"/>
      <c r="AC41" s="293"/>
      <c r="AD41" s="293"/>
      <c r="AE41" s="293"/>
      <c r="AF41" s="293"/>
      <c r="AG41" s="293"/>
      <c r="AH41" s="293"/>
      <c r="AI41" s="293"/>
      <c r="AJ41" s="293"/>
      <c r="AK41" s="293"/>
      <c r="AL41" s="293"/>
      <c r="AM41" s="293"/>
      <c r="AN41" s="293"/>
      <c r="AO41" s="293"/>
      <c r="AP41" s="293"/>
      <c r="AQ41" s="293"/>
      <c r="AR41" s="293"/>
      <c r="AS41" s="293"/>
    </row>
    <row r="42" spans="1:45" s="234" customFormat="1" ht="11.1" customHeight="1" x14ac:dyDescent="0.15">
      <c r="A42" s="317">
        <v>1.7</v>
      </c>
      <c r="B42" s="318"/>
      <c r="C42" s="235">
        <f>VLOOKUP(A42,'判定（移動）'!$A$6:$L$515,12,FALSE)</f>
        <v>0</v>
      </c>
      <c r="D42" s="236">
        <v>1</v>
      </c>
      <c r="E42" s="236">
        <f>VLOOKUP(A42,'判定（移動）'!$A$6:$M$515,13,FALSE)</f>
        <v>7.6739130434782608</v>
      </c>
      <c r="F42" s="237" t="str">
        <f>VLOOKUP(A42,'判定（移動）'!$A$6:$N$515,14,FALSE)</f>
        <v>×</v>
      </c>
      <c r="G42" s="235">
        <f>VLOOKUP(入力及び印刷!A42,'判定（堆積）'!$A$4:$D$513,4,FALSE)</f>
        <v>0</v>
      </c>
      <c r="H42" s="236">
        <f>VLOOKUP(A42,'判定（堆積）'!$A$4:$E$513,5,FALSE)</f>
        <v>0</v>
      </c>
      <c r="I42" s="236" t="e">
        <f>VLOOKUP(A42,'判定（堆積）'!$A$4:$F$513,6,FALSE)</f>
        <v>#DIV/0!</v>
      </c>
      <c r="J42" s="237" t="str">
        <f>VLOOKUP(A42,'判定（堆積）'!$A$4:$G$513,7,FALSE)</f>
        <v>×</v>
      </c>
      <c r="K42" s="237"/>
      <c r="L42" s="293"/>
      <c r="M42" s="296" t="str">
        <f>VLOOKUP(A42,'判定（移動）'!$A$6:$O$515,15,FALSE)</f>
        <v>×</v>
      </c>
      <c r="N42" s="297" t="str">
        <f>VLOOKUP(A42,'判定（堆積）'!$A$4:$H$513,8,FALSE)</f>
        <v>×</v>
      </c>
      <c r="O42" s="293"/>
      <c r="P42" s="293"/>
      <c r="Q42" s="293"/>
      <c r="R42" s="293"/>
      <c r="S42" s="293"/>
      <c r="T42" s="293"/>
      <c r="U42" s="293"/>
      <c r="V42" s="293"/>
      <c r="W42" s="293"/>
      <c r="X42" s="293"/>
      <c r="Y42" s="293"/>
      <c r="Z42" s="293"/>
      <c r="AA42" s="293"/>
      <c r="AB42" s="293"/>
      <c r="AC42" s="293"/>
      <c r="AD42" s="293"/>
      <c r="AE42" s="293"/>
      <c r="AF42" s="293"/>
      <c r="AG42" s="293"/>
      <c r="AH42" s="293"/>
      <c r="AI42" s="293"/>
      <c r="AJ42" s="293"/>
      <c r="AK42" s="293"/>
      <c r="AL42" s="293"/>
      <c r="AM42" s="293"/>
      <c r="AN42" s="293"/>
      <c r="AO42" s="293"/>
      <c r="AP42" s="293"/>
      <c r="AQ42" s="293"/>
      <c r="AR42" s="293"/>
      <c r="AS42" s="293"/>
    </row>
    <row r="43" spans="1:45" s="234" customFormat="1" ht="11.1" customHeight="1" x14ac:dyDescent="0.15">
      <c r="A43" s="345">
        <v>1.8</v>
      </c>
      <c r="B43" s="346"/>
      <c r="C43" s="238">
        <f>VLOOKUP(A43,'判定（移動）'!$A$6:$L$515,12,FALSE)</f>
        <v>0</v>
      </c>
      <c r="D43" s="239">
        <v>1</v>
      </c>
      <c r="E43" s="239">
        <f>VLOOKUP(A43,'判定（移動）'!$A$6:$M$515,13,FALSE)</f>
        <v>7.6739130434782608</v>
      </c>
      <c r="F43" s="240" t="str">
        <f>VLOOKUP(A43,'判定（移動）'!$A$6:$N$515,14,FALSE)</f>
        <v>×</v>
      </c>
      <c r="G43" s="238">
        <f>VLOOKUP(入力及び印刷!A43,'判定（堆積）'!$A$4:$D$513,4,FALSE)</f>
        <v>0</v>
      </c>
      <c r="H43" s="239">
        <f>VLOOKUP(A43,'判定（堆積）'!$A$4:$E$513,5,FALSE)</f>
        <v>0</v>
      </c>
      <c r="I43" s="239" t="e">
        <f>VLOOKUP(A43,'判定（堆積）'!$A$4:$F$513,6,FALSE)</f>
        <v>#DIV/0!</v>
      </c>
      <c r="J43" s="240" t="str">
        <f>VLOOKUP(A43,'判定（堆積）'!$A$4:$G$513,7,FALSE)</f>
        <v>×</v>
      </c>
      <c r="K43" s="240"/>
      <c r="L43" s="293"/>
      <c r="M43" s="296" t="str">
        <f>VLOOKUP(A43,'判定（移動）'!$A$6:$O$515,15,FALSE)</f>
        <v>×</v>
      </c>
      <c r="N43" s="297" t="str">
        <f>VLOOKUP(A43,'判定（堆積）'!$A$4:$H$513,8,FALSE)</f>
        <v>×</v>
      </c>
      <c r="O43" s="293"/>
      <c r="P43" s="293"/>
      <c r="Q43" s="293"/>
      <c r="R43" s="293"/>
      <c r="S43" s="293"/>
      <c r="T43" s="293"/>
      <c r="U43" s="293"/>
      <c r="V43" s="293"/>
      <c r="W43" s="293"/>
      <c r="X43" s="293"/>
      <c r="Y43" s="293"/>
      <c r="Z43" s="293"/>
      <c r="AA43" s="293"/>
      <c r="AB43" s="293"/>
      <c r="AC43" s="293"/>
      <c r="AD43" s="293"/>
      <c r="AE43" s="293"/>
      <c r="AF43" s="293"/>
      <c r="AG43" s="293"/>
      <c r="AH43" s="293"/>
      <c r="AI43" s="293"/>
      <c r="AJ43" s="293"/>
      <c r="AK43" s="293"/>
      <c r="AL43" s="293"/>
      <c r="AM43" s="293"/>
      <c r="AN43" s="293"/>
      <c r="AO43" s="293"/>
      <c r="AP43" s="293"/>
      <c r="AQ43" s="293"/>
      <c r="AR43" s="293"/>
      <c r="AS43" s="293"/>
    </row>
    <row r="44" spans="1:45" s="234" customFormat="1" ht="11.1" customHeight="1" x14ac:dyDescent="0.15">
      <c r="A44" s="317">
        <v>1.9</v>
      </c>
      <c r="B44" s="318"/>
      <c r="C44" s="235">
        <f>VLOOKUP(A44,'判定（移動）'!$A$6:$L$515,12,FALSE)</f>
        <v>0</v>
      </c>
      <c r="D44" s="236">
        <v>1</v>
      </c>
      <c r="E44" s="236">
        <f>VLOOKUP(A44,'判定（移動）'!$A$6:$M$515,13,FALSE)</f>
        <v>7.6739130434782608</v>
      </c>
      <c r="F44" s="237" t="str">
        <f>VLOOKUP(A44,'判定（移動）'!$A$6:$N$515,14,FALSE)</f>
        <v>×</v>
      </c>
      <c r="G44" s="235">
        <f>VLOOKUP(入力及び印刷!A44,'判定（堆積）'!$A$4:$D$513,4,FALSE)</f>
        <v>0</v>
      </c>
      <c r="H44" s="236">
        <f>VLOOKUP(A44,'判定（堆積）'!$A$4:$E$513,5,FALSE)</f>
        <v>0</v>
      </c>
      <c r="I44" s="236" t="e">
        <f>VLOOKUP(A44,'判定（堆積）'!$A$4:$F$513,6,FALSE)</f>
        <v>#DIV/0!</v>
      </c>
      <c r="J44" s="237" t="str">
        <f>VLOOKUP(A44,'判定（堆積）'!$A$4:$G$513,7,FALSE)</f>
        <v>×</v>
      </c>
      <c r="K44" s="237"/>
      <c r="L44" s="293"/>
      <c r="M44" s="296" t="str">
        <f>VLOOKUP(A44,'判定（移動）'!$A$6:$O$515,15,FALSE)</f>
        <v>×</v>
      </c>
      <c r="N44" s="297" t="str">
        <f>VLOOKUP(A44,'判定（堆積）'!$A$4:$H$513,8,FALSE)</f>
        <v>×</v>
      </c>
      <c r="O44" s="293"/>
      <c r="P44" s="293"/>
      <c r="Q44" s="293"/>
      <c r="R44" s="293"/>
      <c r="S44" s="293"/>
      <c r="T44" s="293"/>
      <c r="U44" s="293"/>
      <c r="V44" s="293"/>
      <c r="W44" s="293"/>
      <c r="X44" s="293"/>
      <c r="Y44" s="293"/>
      <c r="Z44" s="293"/>
      <c r="AA44" s="293"/>
      <c r="AB44" s="293"/>
      <c r="AC44" s="293"/>
      <c r="AD44" s="293"/>
      <c r="AE44" s="293"/>
      <c r="AF44" s="293"/>
      <c r="AG44" s="293"/>
      <c r="AH44" s="293"/>
      <c r="AI44" s="293"/>
      <c r="AJ44" s="293"/>
      <c r="AK44" s="293"/>
      <c r="AL44" s="293"/>
      <c r="AM44" s="293"/>
      <c r="AN44" s="293"/>
      <c r="AO44" s="293"/>
      <c r="AP44" s="293"/>
      <c r="AQ44" s="293"/>
      <c r="AR44" s="293"/>
      <c r="AS44" s="293"/>
    </row>
    <row r="45" spans="1:45" s="234" customFormat="1" ht="11.1" customHeight="1" x14ac:dyDescent="0.15">
      <c r="A45" s="319">
        <v>2</v>
      </c>
      <c r="B45" s="320"/>
      <c r="C45" s="241">
        <f>VLOOKUP(A45,'判定（移動）'!$A$6:$L$515,12,FALSE)</f>
        <v>0</v>
      </c>
      <c r="D45" s="242">
        <v>1</v>
      </c>
      <c r="E45" s="242">
        <f>VLOOKUP(A45,'判定（移動）'!$A$6:$M$515,13,FALSE)</f>
        <v>7.6739130434782608</v>
      </c>
      <c r="F45" s="243" t="str">
        <f>VLOOKUP(A45,'判定（移動）'!$A$6:$N$515,14,FALSE)</f>
        <v>×</v>
      </c>
      <c r="G45" s="241">
        <f>VLOOKUP(入力及び印刷!A45,'判定（堆積）'!$A$4:$D$513,4,FALSE)</f>
        <v>0</v>
      </c>
      <c r="H45" s="242">
        <f>VLOOKUP(A45,'判定（堆積）'!$A$4:$E$513,5,FALSE)</f>
        <v>0</v>
      </c>
      <c r="I45" s="242" t="e">
        <f>VLOOKUP(A45,'判定（堆積）'!$A$4:$F$513,6,FALSE)</f>
        <v>#DIV/0!</v>
      </c>
      <c r="J45" s="243" t="str">
        <f>VLOOKUP(A45,'判定（堆積）'!$A$4:$G$513,7,FALSE)</f>
        <v>×</v>
      </c>
      <c r="K45" s="243"/>
      <c r="L45" s="293"/>
      <c r="M45" s="296" t="str">
        <f>VLOOKUP(A45,'判定（移動）'!$A$6:$O$515,15,FALSE)</f>
        <v>×</v>
      </c>
      <c r="N45" s="297" t="str">
        <f>VLOOKUP(A45,'判定（堆積）'!$A$4:$H$513,8,FALSE)</f>
        <v>×</v>
      </c>
      <c r="O45" s="293"/>
      <c r="P45" s="293"/>
      <c r="Q45" s="293"/>
      <c r="R45" s="293"/>
      <c r="S45" s="293"/>
      <c r="T45" s="293"/>
      <c r="U45" s="293"/>
      <c r="V45" s="293"/>
      <c r="W45" s="293"/>
      <c r="X45" s="293"/>
      <c r="Y45" s="293"/>
      <c r="Z45" s="293"/>
      <c r="AA45" s="293"/>
      <c r="AB45" s="293"/>
      <c r="AC45" s="293"/>
      <c r="AD45" s="293"/>
      <c r="AE45" s="293"/>
      <c r="AF45" s="293"/>
      <c r="AG45" s="293"/>
      <c r="AH45" s="293"/>
      <c r="AI45" s="293"/>
      <c r="AJ45" s="293"/>
      <c r="AK45" s="293"/>
      <c r="AL45" s="293"/>
      <c r="AM45" s="293"/>
      <c r="AN45" s="293"/>
      <c r="AO45" s="293"/>
      <c r="AP45" s="293"/>
      <c r="AQ45" s="293"/>
      <c r="AR45" s="293"/>
      <c r="AS45" s="293"/>
    </row>
    <row r="46" spans="1:45" s="234" customFormat="1" ht="11.1" customHeight="1" x14ac:dyDescent="0.15">
      <c r="A46" s="317">
        <v>2.1</v>
      </c>
      <c r="B46" s="318"/>
      <c r="C46" s="235">
        <f>VLOOKUP(A46,'判定（移動）'!$A$6:$L$515,12,FALSE)</f>
        <v>0</v>
      </c>
      <c r="D46" s="236">
        <v>1</v>
      </c>
      <c r="E46" s="236">
        <f>VLOOKUP(A46,'判定（移動）'!$A$6:$M$515,13,FALSE)</f>
        <v>7.6739130434782608</v>
      </c>
      <c r="F46" s="237" t="str">
        <f>VLOOKUP(A46,'判定（移動）'!$A$6:$N$515,14,FALSE)</f>
        <v>×</v>
      </c>
      <c r="G46" s="235">
        <f>VLOOKUP(入力及び印刷!A46,'判定（堆積）'!$A$4:$D$513,4,FALSE)</f>
        <v>0</v>
      </c>
      <c r="H46" s="236">
        <f>VLOOKUP(A46,'判定（堆積）'!$A$4:$E$513,5,FALSE)</f>
        <v>0</v>
      </c>
      <c r="I46" s="236" t="e">
        <f>VLOOKUP(A46,'判定（堆積）'!$A$4:$F$513,6,FALSE)</f>
        <v>#DIV/0!</v>
      </c>
      <c r="J46" s="237" t="str">
        <f>VLOOKUP(A46,'判定（堆積）'!$A$4:$G$513,7,FALSE)</f>
        <v>×</v>
      </c>
      <c r="K46" s="237"/>
      <c r="L46" s="293"/>
      <c r="M46" s="296" t="str">
        <f>VLOOKUP(A46,'判定（移動）'!$A$6:$O$515,15,FALSE)</f>
        <v>×</v>
      </c>
      <c r="N46" s="297" t="str">
        <f>VLOOKUP(A46,'判定（堆積）'!$A$4:$H$513,8,FALSE)</f>
        <v>×</v>
      </c>
      <c r="O46" s="293"/>
      <c r="P46" s="293"/>
      <c r="Q46" s="293"/>
      <c r="R46" s="293"/>
      <c r="S46" s="293"/>
      <c r="T46" s="293"/>
      <c r="U46" s="293"/>
      <c r="V46" s="293"/>
      <c r="W46" s="293"/>
      <c r="X46" s="293"/>
      <c r="Y46" s="293"/>
      <c r="Z46" s="293"/>
      <c r="AA46" s="293"/>
      <c r="AB46" s="293"/>
      <c r="AC46" s="293"/>
      <c r="AD46" s="293"/>
      <c r="AE46" s="293"/>
      <c r="AF46" s="293"/>
      <c r="AG46" s="293"/>
      <c r="AH46" s="293"/>
      <c r="AI46" s="293"/>
      <c r="AJ46" s="293"/>
      <c r="AK46" s="293"/>
      <c r="AL46" s="293"/>
      <c r="AM46" s="293"/>
      <c r="AN46" s="293"/>
      <c r="AO46" s="293"/>
      <c r="AP46" s="293"/>
      <c r="AQ46" s="293"/>
      <c r="AR46" s="293"/>
      <c r="AS46" s="293"/>
    </row>
    <row r="47" spans="1:45" s="234" customFormat="1" ht="11.1" customHeight="1" x14ac:dyDescent="0.15">
      <c r="A47" s="345">
        <v>2.2000000000000002</v>
      </c>
      <c r="B47" s="346"/>
      <c r="C47" s="238">
        <f>VLOOKUP(A47,'判定（移動）'!$A$6:$L$515,12,FALSE)</f>
        <v>0</v>
      </c>
      <c r="D47" s="239">
        <v>1</v>
      </c>
      <c r="E47" s="239">
        <f>VLOOKUP(A47,'判定（移動）'!$A$6:$M$515,13,FALSE)</f>
        <v>7.6739130434782608</v>
      </c>
      <c r="F47" s="240" t="str">
        <f>VLOOKUP(A47,'判定（移動）'!$A$6:$N$515,14,FALSE)</f>
        <v>×</v>
      </c>
      <c r="G47" s="238">
        <f>VLOOKUP(入力及び印刷!A47,'判定（堆積）'!$A$4:$D$513,4,FALSE)</f>
        <v>0</v>
      </c>
      <c r="H47" s="239">
        <f>VLOOKUP(A47,'判定（堆積）'!$A$4:$E$513,5,FALSE)</f>
        <v>0</v>
      </c>
      <c r="I47" s="239" t="e">
        <f>VLOOKUP(A47,'判定（堆積）'!$A$4:$F$513,6,FALSE)</f>
        <v>#DIV/0!</v>
      </c>
      <c r="J47" s="240" t="str">
        <f>VLOOKUP(A47,'判定（堆積）'!$A$4:$G$513,7,FALSE)</f>
        <v>×</v>
      </c>
      <c r="K47" s="240"/>
      <c r="L47" s="293"/>
      <c r="M47" s="296" t="str">
        <f>VLOOKUP(A47,'判定（移動）'!$A$6:$O$515,15,FALSE)</f>
        <v>×</v>
      </c>
      <c r="N47" s="297" t="str">
        <f>VLOOKUP(A47,'判定（堆積）'!$A$4:$H$513,8,FALSE)</f>
        <v>×</v>
      </c>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293"/>
      <c r="AM47" s="293"/>
      <c r="AN47" s="293"/>
      <c r="AO47" s="293"/>
      <c r="AP47" s="293"/>
      <c r="AQ47" s="293"/>
      <c r="AR47" s="293"/>
      <c r="AS47" s="293"/>
    </row>
    <row r="48" spans="1:45" s="234" customFormat="1" ht="11.1" customHeight="1" x14ac:dyDescent="0.15">
      <c r="A48" s="317">
        <v>2.2999999999999998</v>
      </c>
      <c r="B48" s="318"/>
      <c r="C48" s="235">
        <f>VLOOKUP(A48,'判定（移動）'!$A$6:$L$515,12,FALSE)</f>
        <v>0</v>
      </c>
      <c r="D48" s="236">
        <v>1</v>
      </c>
      <c r="E48" s="236">
        <f>VLOOKUP(A48,'判定（移動）'!$A$6:$M$515,13,FALSE)</f>
        <v>7.6739130434782608</v>
      </c>
      <c r="F48" s="237" t="str">
        <f>VLOOKUP(A48,'判定（移動）'!$A$6:$N$515,14,FALSE)</f>
        <v>×</v>
      </c>
      <c r="G48" s="235">
        <f>VLOOKUP(入力及び印刷!A48,'判定（堆積）'!$A$4:$D$513,4,FALSE)</f>
        <v>0</v>
      </c>
      <c r="H48" s="236">
        <f>VLOOKUP(A48,'判定（堆積）'!$A$4:$E$513,5,FALSE)</f>
        <v>0</v>
      </c>
      <c r="I48" s="236" t="e">
        <f>VLOOKUP(A48,'判定（堆積）'!$A$4:$F$513,6,FALSE)</f>
        <v>#DIV/0!</v>
      </c>
      <c r="J48" s="237" t="str">
        <f>VLOOKUP(A48,'判定（堆積）'!$A$4:$G$513,7,FALSE)</f>
        <v>×</v>
      </c>
      <c r="K48" s="237"/>
      <c r="L48" s="293"/>
      <c r="M48" s="296" t="str">
        <f>VLOOKUP(A48,'判定（移動）'!$A$6:$O$515,15,FALSE)</f>
        <v>×</v>
      </c>
      <c r="N48" s="297" t="str">
        <f>VLOOKUP(A48,'判定（堆積）'!$A$4:$H$513,8,FALSE)</f>
        <v>×</v>
      </c>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3"/>
      <c r="AP48" s="293"/>
      <c r="AQ48" s="293"/>
      <c r="AR48" s="293"/>
      <c r="AS48" s="293"/>
    </row>
    <row r="49" spans="1:45" s="234" customFormat="1" ht="11.1" customHeight="1" x14ac:dyDescent="0.15">
      <c r="A49" s="345">
        <v>2.4</v>
      </c>
      <c r="B49" s="346"/>
      <c r="C49" s="238">
        <f>VLOOKUP(A49,'判定（移動）'!$A$6:$L$515,12,FALSE)</f>
        <v>0</v>
      </c>
      <c r="D49" s="239">
        <v>1</v>
      </c>
      <c r="E49" s="239">
        <f>VLOOKUP(A49,'判定（移動）'!$A$6:$M$515,13,FALSE)</f>
        <v>7.6739130434782608</v>
      </c>
      <c r="F49" s="240" t="str">
        <f>VLOOKUP(A49,'判定（移動）'!$A$6:$N$515,14,FALSE)</f>
        <v>×</v>
      </c>
      <c r="G49" s="238">
        <f>VLOOKUP(入力及び印刷!A49,'判定（堆積）'!$A$4:$D$513,4,FALSE)</f>
        <v>0</v>
      </c>
      <c r="H49" s="239">
        <f>VLOOKUP(A49,'判定（堆積）'!$A$4:$E$513,5,FALSE)</f>
        <v>0</v>
      </c>
      <c r="I49" s="239" t="e">
        <f>VLOOKUP(A49,'判定（堆積）'!$A$4:$F$513,6,FALSE)</f>
        <v>#DIV/0!</v>
      </c>
      <c r="J49" s="240" t="str">
        <f>VLOOKUP(A49,'判定（堆積）'!$A$4:$G$513,7,FALSE)</f>
        <v>×</v>
      </c>
      <c r="K49" s="240"/>
      <c r="L49" s="293"/>
      <c r="M49" s="296" t="str">
        <f>VLOOKUP(A49,'判定（移動）'!$A$6:$O$515,15,FALSE)</f>
        <v>×</v>
      </c>
      <c r="N49" s="297" t="str">
        <f>VLOOKUP(A49,'判定（堆積）'!$A$4:$H$513,8,FALSE)</f>
        <v>×</v>
      </c>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c r="AL49" s="293"/>
      <c r="AM49" s="293"/>
      <c r="AN49" s="293"/>
      <c r="AO49" s="293"/>
      <c r="AP49" s="293"/>
      <c r="AQ49" s="293"/>
      <c r="AR49" s="293"/>
      <c r="AS49" s="293"/>
    </row>
    <row r="50" spans="1:45" s="234" customFormat="1" ht="11.1" customHeight="1" x14ac:dyDescent="0.15">
      <c r="A50" s="317">
        <v>2.5</v>
      </c>
      <c r="B50" s="318"/>
      <c r="C50" s="235">
        <f>VLOOKUP(A50,'判定（移動）'!$A$6:$L$515,12,FALSE)</f>
        <v>0</v>
      </c>
      <c r="D50" s="236">
        <v>1</v>
      </c>
      <c r="E50" s="236">
        <f>VLOOKUP(A50,'判定（移動）'!$A$6:$M$515,13,FALSE)</f>
        <v>7.6739130434782608</v>
      </c>
      <c r="F50" s="237" t="str">
        <f>VLOOKUP(A50,'判定（移動）'!$A$6:$N$515,14,FALSE)</f>
        <v>×</v>
      </c>
      <c r="G50" s="235">
        <f>VLOOKUP(入力及び印刷!A50,'判定（堆積）'!$A$4:$D$513,4,FALSE)</f>
        <v>0</v>
      </c>
      <c r="H50" s="236">
        <f>VLOOKUP(A50,'判定（堆積）'!$A$4:$E$513,5,FALSE)</f>
        <v>0</v>
      </c>
      <c r="I50" s="236" t="e">
        <f>VLOOKUP(A50,'判定（堆積）'!$A$4:$F$513,6,FALSE)</f>
        <v>#DIV/0!</v>
      </c>
      <c r="J50" s="237" t="str">
        <f>VLOOKUP(A50,'判定（堆積）'!$A$4:$G$513,7,FALSE)</f>
        <v>×</v>
      </c>
      <c r="K50" s="237"/>
      <c r="L50" s="293"/>
      <c r="M50" s="296" t="str">
        <f>VLOOKUP(A50,'判定（移動）'!$A$6:$O$515,15,FALSE)</f>
        <v>×</v>
      </c>
      <c r="N50" s="297" t="str">
        <f>VLOOKUP(A50,'判定（堆積）'!$A$4:$H$513,8,FALSE)</f>
        <v>×</v>
      </c>
      <c r="O50" s="293"/>
      <c r="P50" s="293"/>
      <c r="Q50" s="293"/>
      <c r="R50" s="293"/>
      <c r="S50" s="293"/>
      <c r="T50" s="293"/>
      <c r="U50" s="293"/>
      <c r="V50" s="293"/>
      <c r="W50" s="293"/>
      <c r="X50" s="293"/>
      <c r="Y50" s="293"/>
      <c r="Z50" s="293"/>
      <c r="AA50" s="293"/>
      <c r="AB50" s="293"/>
      <c r="AC50" s="293"/>
      <c r="AD50" s="293"/>
      <c r="AE50" s="293"/>
      <c r="AF50" s="293"/>
      <c r="AG50" s="293"/>
      <c r="AH50" s="293"/>
      <c r="AI50" s="293"/>
      <c r="AJ50" s="293"/>
      <c r="AK50" s="293"/>
      <c r="AL50" s="293"/>
      <c r="AM50" s="293"/>
      <c r="AN50" s="293"/>
      <c r="AO50" s="293"/>
      <c r="AP50" s="293"/>
      <c r="AQ50" s="293"/>
      <c r="AR50" s="293"/>
      <c r="AS50" s="293"/>
    </row>
    <row r="51" spans="1:45" s="234" customFormat="1" ht="11.1" customHeight="1" x14ac:dyDescent="0.15">
      <c r="A51" s="345">
        <v>2.6</v>
      </c>
      <c r="B51" s="346"/>
      <c r="C51" s="238">
        <f>VLOOKUP(A51,'判定（移動）'!$A$6:$L$515,12,FALSE)</f>
        <v>0</v>
      </c>
      <c r="D51" s="239">
        <v>1</v>
      </c>
      <c r="E51" s="239">
        <f>VLOOKUP(A51,'判定（移動）'!$A$6:$M$515,13,FALSE)</f>
        <v>7.6739130434782608</v>
      </c>
      <c r="F51" s="240" t="str">
        <f>VLOOKUP(A51,'判定（移動）'!$A$6:$N$515,14,FALSE)</f>
        <v>×</v>
      </c>
      <c r="G51" s="238">
        <f>VLOOKUP(入力及び印刷!A51,'判定（堆積）'!$A$4:$D$513,4,FALSE)</f>
        <v>0</v>
      </c>
      <c r="H51" s="239">
        <f>VLOOKUP(A51,'判定（堆積）'!$A$4:$E$513,5,FALSE)</f>
        <v>0</v>
      </c>
      <c r="I51" s="239" t="e">
        <f>VLOOKUP(A51,'判定（堆積）'!$A$4:$F$513,6,FALSE)</f>
        <v>#DIV/0!</v>
      </c>
      <c r="J51" s="240" t="str">
        <f>VLOOKUP(A51,'判定（堆積）'!$A$4:$G$513,7,FALSE)</f>
        <v>×</v>
      </c>
      <c r="K51" s="240"/>
      <c r="L51" s="293"/>
      <c r="M51" s="296" t="str">
        <f>VLOOKUP(A51,'判定（移動）'!$A$6:$O$515,15,FALSE)</f>
        <v>×</v>
      </c>
      <c r="N51" s="297" t="str">
        <f>VLOOKUP(A51,'判定（堆積）'!$A$4:$H$513,8,FALSE)</f>
        <v>×</v>
      </c>
      <c r="O51" s="293"/>
      <c r="P51" s="293"/>
      <c r="Q51" s="293"/>
      <c r="R51" s="293"/>
      <c r="S51" s="293"/>
      <c r="T51" s="293"/>
      <c r="U51" s="293"/>
      <c r="V51" s="293"/>
      <c r="W51" s="293"/>
      <c r="X51" s="293"/>
      <c r="Y51" s="293"/>
      <c r="Z51" s="293"/>
      <c r="AA51" s="293"/>
      <c r="AB51" s="293"/>
      <c r="AC51" s="293"/>
      <c r="AD51" s="293"/>
      <c r="AE51" s="293"/>
      <c r="AF51" s="293"/>
      <c r="AG51" s="293"/>
      <c r="AH51" s="293"/>
      <c r="AI51" s="293"/>
      <c r="AJ51" s="293"/>
      <c r="AK51" s="293"/>
      <c r="AL51" s="293"/>
      <c r="AM51" s="293"/>
      <c r="AN51" s="293"/>
      <c r="AO51" s="293"/>
      <c r="AP51" s="293"/>
      <c r="AQ51" s="293"/>
      <c r="AR51" s="293"/>
      <c r="AS51" s="293"/>
    </row>
    <row r="52" spans="1:45" s="234" customFormat="1" ht="11.1" customHeight="1" x14ac:dyDescent="0.15">
      <c r="A52" s="317">
        <v>2.7</v>
      </c>
      <c r="B52" s="318"/>
      <c r="C52" s="235">
        <f>VLOOKUP(A52,'判定（移動）'!$A$6:$L$515,12,FALSE)</f>
        <v>0</v>
      </c>
      <c r="D52" s="236">
        <v>1</v>
      </c>
      <c r="E52" s="236">
        <f>VLOOKUP(A52,'判定（移動）'!$A$6:$M$515,13,FALSE)</f>
        <v>7.6739130434782608</v>
      </c>
      <c r="F52" s="237" t="str">
        <f>VLOOKUP(A52,'判定（移動）'!$A$6:$N$515,14,FALSE)</f>
        <v>×</v>
      </c>
      <c r="G52" s="235">
        <f>VLOOKUP(入力及び印刷!A52,'判定（堆積）'!$A$4:$D$513,4,FALSE)</f>
        <v>0</v>
      </c>
      <c r="H52" s="236">
        <f>VLOOKUP(A52,'判定（堆積）'!$A$4:$E$513,5,FALSE)</f>
        <v>0</v>
      </c>
      <c r="I52" s="236" t="e">
        <f>VLOOKUP(A52,'判定（堆積）'!$A$4:$F$513,6,FALSE)</f>
        <v>#DIV/0!</v>
      </c>
      <c r="J52" s="237" t="str">
        <f>VLOOKUP(A52,'判定（堆積）'!$A$4:$G$513,7,FALSE)</f>
        <v>×</v>
      </c>
      <c r="K52" s="237"/>
      <c r="L52" s="293"/>
      <c r="M52" s="296" t="str">
        <f>VLOOKUP(A52,'判定（移動）'!$A$6:$O$515,15,FALSE)</f>
        <v>×</v>
      </c>
      <c r="N52" s="297" t="str">
        <f>VLOOKUP(A52,'判定（堆積）'!$A$4:$H$513,8,FALSE)</f>
        <v>×</v>
      </c>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row>
    <row r="53" spans="1:45" s="234" customFormat="1" ht="11.1" customHeight="1" x14ac:dyDescent="0.15">
      <c r="A53" s="345">
        <v>2.8</v>
      </c>
      <c r="B53" s="346"/>
      <c r="C53" s="238">
        <f>VLOOKUP(A53,'判定（移動）'!$A$6:$L$515,12,FALSE)</f>
        <v>0</v>
      </c>
      <c r="D53" s="239">
        <v>1</v>
      </c>
      <c r="E53" s="239">
        <f>VLOOKUP(A53,'判定（移動）'!$A$6:$M$515,13,FALSE)</f>
        <v>7.6739130434782608</v>
      </c>
      <c r="F53" s="240" t="str">
        <f>VLOOKUP(A53,'判定（移動）'!$A$6:$N$515,14,FALSE)</f>
        <v>×</v>
      </c>
      <c r="G53" s="238">
        <f>VLOOKUP(入力及び印刷!A53,'判定（堆積）'!$A$4:$D$513,4,FALSE)</f>
        <v>0</v>
      </c>
      <c r="H53" s="239">
        <f>VLOOKUP(A53,'判定（堆積）'!$A$4:$E$513,5,FALSE)</f>
        <v>0</v>
      </c>
      <c r="I53" s="239" t="e">
        <f>VLOOKUP(A53,'判定（堆積）'!$A$4:$F$513,6,FALSE)</f>
        <v>#DIV/0!</v>
      </c>
      <c r="J53" s="240" t="str">
        <f>VLOOKUP(A53,'判定（堆積）'!$A$4:$G$513,7,FALSE)</f>
        <v>×</v>
      </c>
      <c r="K53" s="240"/>
      <c r="L53" s="293"/>
      <c r="M53" s="296" t="str">
        <f>VLOOKUP(A53,'判定（移動）'!$A$6:$O$515,15,FALSE)</f>
        <v>×</v>
      </c>
      <c r="N53" s="297" t="str">
        <f>VLOOKUP(A53,'判定（堆積）'!$A$4:$H$513,8,FALSE)</f>
        <v>×</v>
      </c>
      <c r="O53" s="293"/>
      <c r="P53" s="293"/>
      <c r="Q53" s="293"/>
      <c r="R53" s="293"/>
      <c r="S53" s="293"/>
      <c r="T53" s="293"/>
      <c r="U53" s="293"/>
      <c r="V53" s="293"/>
      <c r="W53" s="293"/>
      <c r="X53" s="293"/>
      <c r="Y53" s="293"/>
      <c r="Z53" s="293"/>
      <c r="AA53" s="293"/>
      <c r="AB53" s="293"/>
      <c r="AC53" s="293"/>
      <c r="AD53" s="293"/>
      <c r="AE53" s="293"/>
      <c r="AF53" s="293"/>
      <c r="AG53" s="293"/>
      <c r="AH53" s="293"/>
      <c r="AI53" s="293"/>
      <c r="AJ53" s="293"/>
      <c r="AK53" s="293"/>
      <c r="AL53" s="293"/>
      <c r="AM53" s="293"/>
      <c r="AN53" s="293"/>
      <c r="AO53" s="293"/>
      <c r="AP53" s="293"/>
      <c r="AQ53" s="293"/>
      <c r="AR53" s="293"/>
      <c r="AS53" s="293"/>
    </row>
    <row r="54" spans="1:45" s="234" customFormat="1" ht="11.1" customHeight="1" x14ac:dyDescent="0.15">
      <c r="A54" s="317">
        <v>2.9</v>
      </c>
      <c r="B54" s="318"/>
      <c r="C54" s="235">
        <f>VLOOKUP(A54,'判定（移動）'!$A$6:$L$515,12,FALSE)</f>
        <v>0</v>
      </c>
      <c r="D54" s="236">
        <v>1</v>
      </c>
      <c r="E54" s="236">
        <f>VLOOKUP(A54,'判定（移動）'!$A$6:$M$515,13,FALSE)</f>
        <v>7.6739130434782608</v>
      </c>
      <c r="F54" s="237" t="str">
        <f>VLOOKUP(A54,'判定（移動）'!$A$6:$N$515,14,FALSE)</f>
        <v>×</v>
      </c>
      <c r="G54" s="235">
        <f>VLOOKUP(入力及び印刷!A54,'判定（堆積）'!$A$4:$D$513,4,FALSE)</f>
        <v>0</v>
      </c>
      <c r="H54" s="236">
        <f>VLOOKUP(A54,'判定（堆積）'!$A$4:$E$513,5,FALSE)</f>
        <v>0</v>
      </c>
      <c r="I54" s="236" t="e">
        <f>VLOOKUP(A54,'判定（堆積）'!$A$4:$F$513,6,FALSE)</f>
        <v>#DIV/0!</v>
      </c>
      <c r="J54" s="237" t="str">
        <f>VLOOKUP(A54,'判定（堆積）'!$A$4:$G$513,7,FALSE)</f>
        <v>×</v>
      </c>
      <c r="K54" s="237"/>
      <c r="L54" s="293"/>
      <c r="M54" s="296" t="str">
        <f>VLOOKUP(A54,'判定（移動）'!$A$6:$O$515,15,FALSE)</f>
        <v>×</v>
      </c>
      <c r="N54" s="297" t="str">
        <f>VLOOKUP(A54,'判定（堆積）'!$A$4:$H$513,8,FALSE)</f>
        <v>×</v>
      </c>
      <c r="O54" s="293"/>
      <c r="P54" s="293"/>
      <c r="Q54" s="293"/>
      <c r="R54" s="293"/>
      <c r="S54" s="293"/>
      <c r="T54" s="293"/>
      <c r="U54" s="293"/>
      <c r="V54" s="293"/>
      <c r="W54" s="293"/>
      <c r="X54" s="293"/>
      <c r="Y54" s="293"/>
      <c r="Z54" s="293"/>
      <c r="AA54" s="293"/>
      <c r="AB54" s="293"/>
      <c r="AC54" s="293"/>
      <c r="AD54" s="293"/>
      <c r="AE54" s="293"/>
      <c r="AF54" s="293"/>
      <c r="AG54" s="293"/>
      <c r="AH54" s="293"/>
      <c r="AI54" s="293"/>
      <c r="AJ54" s="293"/>
      <c r="AK54" s="293"/>
      <c r="AL54" s="293"/>
      <c r="AM54" s="293"/>
      <c r="AN54" s="293"/>
      <c r="AO54" s="293"/>
      <c r="AP54" s="293"/>
      <c r="AQ54" s="293"/>
      <c r="AR54" s="293"/>
      <c r="AS54" s="293"/>
    </row>
    <row r="55" spans="1:45" s="234" customFormat="1" ht="11.1" customHeight="1" x14ac:dyDescent="0.15">
      <c r="A55" s="319">
        <v>3</v>
      </c>
      <c r="B55" s="320"/>
      <c r="C55" s="241">
        <f>VLOOKUP(A55,'判定（移動）'!$A$6:$L$515,12,FALSE)</f>
        <v>0</v>
      </c>
      <c r="D55" s="242">
        <v>1</v>
      </c>
      <c r="E55" s="242">
        <f>VLOOKUP(A55,'判定（移動）'!$A$6:$M$515,13,FALSE)</f>
        <v>7.6739130434782608</v>
      </c>
      <c r="F55" s="243" t="str">
        <f>VLOOKUP(A55,'判定（移動）'!$A$6:$N$515,14,FALSE)</f>
        <v>×</v>
      </c>
      <c r="G55" s="241">
        <f>VLOOKUP(入力及び印刷!A55,'判定（堆積）'!$A$4:$D$513,4,FALSE)</f>
        <v>0</v>
      </c>
      <c r="H55" s="242">
        <f>VLOOKUP(A55,'判定（堆積）'!$A$4:$E$513,5,FALSE)</f>
        <v>0</v>
      </c>
      <c r="I55" s="242" t="e">
        <f>VLOOKUP(A55,'判定（堆積）'!$A$4:$F$513,6,FALSE)</f>
        <v>#DIV/0!</v>
      </c>
      <c r="J55" s="243" t="str">
        <f>VLOOKUP(A55,'判定（堆積）'!$A$4:$G$513,7,FALSE)</f>
        <v>×</v>
      </c>
      <c r="K55" s="243"/>
      <c r="L55" s="293"/>
      <c r="M55" s="296" t="str">
        <f>VLOOKUP(A55,'判定（移動）'!$A$6:$O$515,15,FALSE)</f>
        <v>×</v>
      </c>
      <c r="N55" s="297" t="str">
        <f>VLOOKUP(A55,'判定（堆積）'!$A$4:$H$513,8,FALSE)</f>
        <v>×</v>
      </c>
      <c r="O55" s="293"/>
      <c r="P55" s="293"/>
      <c r="Q55" s="293"/>
      <c r="R55" s="293"/>
      <c r="S55" s="293"/>
      <c r="T55" s="293"/>
      <c r="U55" s="293"/>
      <c r="V55" s="293"/>
      <c r="W55" s="293"/>
      <c r="X55" s="293"/>
      <c r="Y55" s="293"/>
      <c r="Z55" s="293"/>
      <c r="AA55" s="293"/>
      <c r="AB55" s="293"/>
      <c r="AC55" s="293"/>
      <c r="AD55" s="293"/>
      <c r="AE55" s="293"/>
      <c r="AF55" s="293"/>
      <c r="AG55" s="293"/>
      <c r="AH55" s="293"/>
      <c r="AI55" s="293"/>
      <c r="AJ55" s="293"/>
      <c r="AK55" s="293"/>
      <c r="AL55" s="293"/>
      <c r="AM55" s="293"/>
      <c r="AN55" s="293"/>
      <c r="AO55" s="293"/>
      <c r="AP55" s="293"/>
      <c r="AQ55" s="293"/>
      <c r="AR55" s="293"/>
      <c r="AS55" s="293"/>
    </row>
    <row r="56" spans="1:45" s="234" customFormat="1" ht="11.1" customHeight="1" x14ac:dyDescent="0.15">
      <c r="A56" s="317">
        <v>3.1</v>
      </c>
      <c r="B56" s="318"/>
      <c r="C56" s="235">
        <f>VLOOKUP(A56,'判定（移動）'!$A$6:$L$515,12,FALSE)</f>
        <v>0</v>
      </c>
      <c r="D56" s="236">
        <v>1</v>
      </c>
      <c r="E56" s="236">
        <f>VLOOKUP(A56,'判定（移動）'!$A$6:$M$515,13,FALSE)</f>
        <v>7.6739130434782608</v>
      </c>
      <c r="F56" s="237" t="str">
        <f>VLOOKUP(A56,'判定（移動）'!$A$6:$N$515,14,FALSE)</f>
        <v>×</v>
      </c>
      <c r="G56" s="235">
        <f>VLOOKUP(入力及び印刷!A56,'判定（堆積）'!$A$4:$D$513,4,FALSE)</f>
        <v>0</v>
      </c>
      <c r="H56" s="236">
        <f>VLOOKUP(A56,'判定（堆積）'!$A$4:$E$513,5,FALSE)</f>
        <v>0</v>
      </c>
      <c r="I56" s="236" t="e">
        <f>VLOOKUP(A56,'判定（堆積）'!$A$4:$F$513,6,FALSE)</f>
        <v>#DIV/0!</v>
      </c>
      <c r="J56" s="237" t="str">
        <f>VLOOKUP(A56,'判定（堆積）'!$A$4:$G$513,7,FALSE)</f>
        <v>×</v>
      </c>
      <c r="K56" s="237"/>
      <c r="L56" s="293"/>
      <c r="M56" s="296" t="str">
        <f>VLOOKUP(A56,'判定（移動）'!$A$6:$O$515,15,FALSE)</f>
        <v>×</v>
      </c>
      <c r="N56" s="297" t="str">
        <f>VLOOKUP(A56,'判定（堆積）'!$A$4:$H$513,8,FALSE)</f>
        <v>×</v>
      </c>
      <c r="O56" s="293"/>
      <c r="P56" s="293"/>
      <c r="Q56" s="293"/>
      <c r="R56" s="293"/>
      <c r="S56" s="293"/>
      <c r="T56" s="293"/>
      <c r="U56" s="293"/>
      <c r="V56" s="293"/>
      <c r="W56" s="293"/>
      <c r="X56" s="293"/>
      <c r="Y56" s="293"/>
      <c r="Z56" s="293"/>
      <c r="AA56" s="293"/>
      <c r="AB56" s="293"/>
      <c r="AC56" s="293"/>
      <c r="AD56" s="293"/>
      <c r="AE56" s="293"/>
      <c r="AF56" s="293"/>
      <c r="AG56" s="293"/>
      <c r="AH56" s="293"/>
      <c r="AI56" s="293"/>
      <c r="AJ56" s="293"/>
      <c r="AK56" s="293"/>
      <c r="AL56" s="293"/>
      <c r="AM56" s="293"/>
      <c r="AN56" s="293"/>
      <c r="AO56" s="293"/>
      <c r="AP56" s="293"/>
      <c r="AQ56" s="293"/>
      <c r="AR56" s="293"/>
      <c r="AS56" s="293"/>
    </row>
    <row r="57" spans="1:45" s="234" customFormat="1" ht="11.1" customHeight="1" x14ac:dyDescent="0.15">
      <c r="A57" s="345">
        <v>3.2</v>
      </c>
      <c r="B57" s="346"/>
      <c r="C57" s="238">
        <f>VLOOKUP(A57,'判定（移動）'!$A$6:$L$515,12,FALSE)</f>
        <v>0</v>
      </c>
      <c r="D57" s="239">
        <v>1</v>
      </c>
      <c r="E57" s="239">
        <f>VLOOKUP(A57,'判定（移動）'!$A$6:$M$515,13,FALSE)</f>
        <v>7.6739130434782608</v>
      </c>
      <c r="F57" s="240" t="str">
        <f>VLOOKUP(A57,'判定（移動）'!$A$6:$N$515,14,FALSE)</f>
        <v>×</v>
      </c>
      <c r="G57" s="238">
        <f>VLOOKUP(入力及び印刷!A57,'判定（堆積）'!$A$4:$D$513,4,FALSE)</f>
        <v>0</v>
      </c>
      <c r="H57" s="239">
        <f>VLOOKUP(A57,'判定（堆積）'!$A$4:$E$513,5,FALSE)</f>
        <v>0</v>
      </c>
      <c r="I57" s="239" t="e">
        <f>VLOOKUP(A57,'判定（堆積）'!$A$4:$F$513,6,FALSE)</f>
        <v>#DIV/0!</v>
      </c>
      <c r="J57" s="240" t="str">
        <f>VLOOKUP(A57,'判定（堆積）'!$A$4:$G$513,7,FALSE)</f>
        <v>×</v>
      </c>
      <c r="K57" s="240"/>
      <c r="L57" s="293"/>
      <c r="M57" s="296" t="str">
        <f>VLOOKUP(A57,'判定（移動）'!$A$6:$O$515,15,FALSE)</f>
        <v>×</v>
      </c>
      <c r="N57" s="297" t="str">
        <f>VLOOKUP(A57,'判定（堆積）'!$A$4:$H$513,8,FALSE)</f>
        <v>×</v>
      </c>
      <c r="O57" s="293"/>
      <c r="P57" s="293"/>
      <c r="Q57" s="293"/>
      <c r="R57" s="293"/>
      <c r="S57" s="293"/>
      <c r="T57" s="293"/>
      <c r="U57" s="293"/>
      <c r="V57" s="293"/>
      <c r="W57" s="293"/>
      <c r="X57" s="293"/>
      <c r="Y57" s="293"/>
      <c r="Z57" s="293"/>
      <c r="AA57" s="293"/>
      <c r="AB57" s="293"/>
      <c r="AC57" s="293"/>
      <c r="AD57" s="293"/>
      <c r="AE57" s="293"/>
      <c r="AF57" s="293"/>
      <c r="AG57" s="293"/>
      <c r="AH57" s="293"/>
      <c r="AI57" s="293"/>
      <c r="AJ57" s="293"/>
      <c r="AK57" s="293"/>
      <c r="AL57" s="293"/>
      <c r="AM57" s="293"/>
      <c r="AN57" s="293"/>
      <c r="AO57" s="293"/>
      <c r="AP57" s="293"/>
      <c r="AQ57" s="293"/>
      <c r="AR57" s="293"/>
      <c r="AS57" s="293"/>
    </row>
    <row r="58" spans="1:45" s="234" customFormat="1" ht="11.1" customHeight="1" x14ac:dyDescent="0.15">
      <c r="A58" s="317">
        <v>3.3</v>
      </c>
      <c r="B58" s="318"/>
      <c r="C58" s="235">
        <f>VLOOKUP(A58,'判定（移動）'!$A$6:$L$515,12,FALSE)</f>
        <v>0</v>
      </c>
      <c r="D58" s="236">
        <v>1</v>
      </c>
      <c r="E58" s="236">
        <f>VLOOKUP(A58,'判定（移動）'!$A$6:$M$515,13,FALSE)</f>
        <v>7.6739130434782608</v>
      </c>
      <c r="F58" s="237" t="str">
        <f>VLOOKUP(A58,'判定（移動）'!$A$6:$N$515,14,FALSE)</f>
        <v>×</v>
      </c>
      <c r="G58" s="235">
        <f>VLOOKUP(入力及び印刷!A58,'判定（堆積）'!$A$4:$D$513,4,FALSE)</f>
        <v>0</v>
      </c>
      <c r="H58" s="236">
        <f>VLOOKUP(A58,'判定（堆積）'!$A$4:$E$513,5,FALSE)</f>
        <v>0</v>
      </c>
      <c r="I58" s="236" t="e">
        <f>VLOOKUP(A58,'判定（堆積）'!$A$4:$F$513,6,FALSE)</f>
        <v>#DIV/0!</v>
      </c>
      <c r="J58" s="237" t="str">
        <f>VLOOKUP(A58,'判定（堆積）'!$A$4:$G$513,7,FALSE)</f>
        <v>×</v>
      </c>
      <c r="K58" s="237"/>
      <c r="L58" s="293"/>
      <c r="M58" s="296" t="str">
        <f>VLOOKUP(A58,'判定（移動）'!$A$6:$O$515,15,FALSE)</f>
        <v>×</v>
      </c>
      <c r="N58" s="297" t="str">
        <f>VLOOKUP(A58,'判定（堆積）'!$A$4:$H$513,8,FALSE)</f>
        <v>×</v>
      </c>
      <c r="O58" s="293"/>
      <c r="P58" s="293"/>
      <c r="Q58" s="293"/>
      <c r="R58" s="293"/>
      <c r="S58" s="293"/>
      <c r="T58" s="293"/>
      <c r="U58" s="293"/>
      <c r="V58" s="293"/>
      <c r="W58" s="293"/>
      <c r="X58" s="293"/>
      <c r="Y58" s="293"/>
      <c r="Z58" s="293"/>
      <c r="AA58" s="293"/>
      <c r="AB58" s="293"/>
      <c r="AC58" s="293"/>
      <c r="AD58" s="293"/>
      <c r="AE58" s="293"/>
      <c r="AF58" s="293"/>
      <c r="AG58" s="293"/>
      <c r="AH58" s="293"/>
      <c r="AI58" s="293"/>
      <c r="AJ58" s="293"/>
      <c r="AK58" s="293"/>
      <c r="AL58" s="293"/>
      <c r="AM58" s="293"/>
      <c r="AN58" s="293"/>
      <c r="AO58" s="293"/>
      <c r="AP58" s="293"/>
      <c r="AQ58" s="293"/>
      <c r="AR58" s="293"/>
      <c r="AS58" s="293"/>
    </row>
    <row r="59" spans="1:45" s="234" customFormat="1" ht="11.1" customHeight="1" x14ac:dyDescent="0.15">
      <c r="A59" s="345">
        <v>3.4</v>
      </c>
      <c r="B59" s="346"/>
      <c r="C59" s="238">
        <f>VLOOKUP(A59,'判定（移動）'!$A$6:$L$515,12,FALSE)</f>
        <v>0</v>
      </c>
      <c r="D59" s="239">
        <v>1</v>
      </c>
      <c r="E59" s="239">
        <f>VLOOKUP(A59,'判定（移動）'!$A$6:$M$515,13,FALSE)</f>
        <v>7.6739130434782608</v>
      </c>
      <c r="F59" s="240" t="str">
        <f>VLOOKUP(A59,'判定（移動）'!$A$6:$N$515,14,FALSE)</f>
        <v>×</v>
      </c>
      <c r="G59" s="238">
        <f>VLOOKUP(入力及び印刷!A59,'判定（堆積）'!$A$4:$D$513,4,FALSE)</f>
        <v>0</v>
      </c>
      <c r="H59" s="239">
        <f>VLOOKUP(A59,'判定（堆積）'!$A$4:$E$513,5,FALSE)</f>
        <v>0</v>
      </c>
      <c r="I59" s="239" t="e">
        <f>VLOOKUP(A59,'判定（堆積）'!$A$4:$F$513,6,FALSE)</f>
        <v>#DIV/0!</v>
      </c>
      <c r="J59" s="240" t="str">
        <f>VLOOKUP(A59,'判定（堆積）'!$A$4:$G$513,7,FALSE)</f>
        <v>×</v>
      </c>
      <c r="K59" s="240"/>
      <c r="L59" s="293"/>
      <c r="M59" s="296" t="str">
        <f>VLOOKUP(A59,'判定（移動）'!$A$6:$O$515,15,FALSE)</f>
        <v>×</v>
      </c>
      <c r="N59" s="297" t="str">
        <f>VLOOKUP(A59,'判定（堆積）'!$A$4:$H$513,8,FALSE)</f>
        <v>×</v>
      </c>
      <c r="O59" s="293"/>
      <c r="P59" s="293"/>
      <c r="Q59" s="293"/>
      <c r="R59" s="293"/>
      <c r="S59" s="293"/>
      <c r="T59" s="293"/>
      <c r="U59" s="293"/>
      <c r="V59" s="293"/>
      <c r="W59" s="293"/>
      <c r="X59" s="293"/>
      <c r="Y59" s="293"/>
      <c r="Z59" s="293"/>
      <c r="AA59" s="293"/>
      <c r="AB59" s="293"/>
      <c r="AC59" s="293"/>
      <c r="AD59" s="293"/>
      <c r="AE59" s="293"/>
      <c r="AF59" s="293"/>
      <c r="AG59" s="293"/>
      <c r="AH59" s="293"/>
      <c r="AI59" s="293"/>
      <c r="AJ59" s="293"/>
      <c r="AK59" s="293"/>
      <c r="AL59" s="293"/>
      <c r="AM59" s="293"/>
      <c r="AN59" s="293"/>
      <c r="AO59" s="293"/>
      <c r="AP59" s="293"/>
      <c r="AQ59" s="293"/>
      <c r="AR59" s="293"/>
      <c r="AS59" s="293"/>
    </row>
    <row r="60" spans="1:45" s="234" customFormat="1" ht="11.1" customHeight="1" x14ac:dyDescent="0.15">
      <c r="A60" s="317">
        <v>3.5</v>
      </c>
      <c r="B60" s="318"/>
      <c r="C60" s="235">
        <f>VLOOKUP(A60,'判定（移動）'!$A$6:$L$515,12,FALSE)</f>
        <v>0</v>
      </c>
      <c r="D60" s="236">
        <v>1</v>
      </c>
      <c r="E60" s="236">
        <f>VLOOKUP(A60,'判定（移動）'!$A$6:$M$515,13,FALSE)</f>
        <v>7.6739130434782608</v>
      </c>
      <c r="F60" s="237" t="str">
        <f>VLOOKUP(A60,'判定（移動）'!$A$6:$N$515,14,FALSE)</f>
        <v>×</v>
      </c>
      <c r="G60" s="235">
        <f>VLOOKUP(入力及び印刷!A60,'判定（堆積）'!$A$4:$D$513,4,FALSE)</f>
        <v>0</v>
      </c>
      <c r="H60" s="236">
        <f>VLOOKUP(A60,'判定（堆積）'!$A$4:$E$513,5,FALSE)</f>
        <v>0</v>
      </c>
      <c r="I60" s="236" t="e">
        <f>VLOOKUP(A60,'判定（堆積）'!$A$4:$F$513,6,FALSE)</f>
        <v>#DIV/0!</v>
      </c>
      <c r="J60" s="237" t="str">
        <f>VLOOKUP(A60,'判定（堆積）'!$A$4:$G$513,7,FALSE)</f>
        <v>×</v>
      </c>
      <c r="K60" s="237"/>
      <c r="L60" s="293"/>
      <c r="M60" s="296" t="str">
        <f>VLOOKUP(A60,'判定（移動）'!$A$6:$O$515,15,FALSE)</f>
        <v>×</v>
      </c>
      <c r="N60" s="297" t="str">
        <f>VLOOKUP(A60,'判定（堆積）'!$A$4:$H$513,8,FALSE)</f>
        <v>×</v>
      </c>
      <c r="O60" s="293"/>
      <c r="P60" s="293"/>
      <c r="Q60" s="293"/>
      <c r="R60" s="293"/>
      <c r="S60" s="293"/>
      <c r="T60" s="293"/>
      <c r="U60" s="293"/>
      <c r="V60" s="293"/>
      <c r="W60" s="293"/>
      <c r="X60" s="293"/>
      <c r="Y60" s="293"/>
      <c r="Z60" s="293"/>
      <c r="AA60" s="293"/>
      <c r="AB60" s="293"/>
      <c r="AC60" s="293"/>
      <c r="AD60" s="293"/>
      <c r="AE60" s="293"/>
      <c r="AF60" s="293"/>
      <c r="AG60" s="293"/>
      <c r="AH60" s="293"/>
      <c r="AI60" s="293"/>
      <c r="AJ60" s="293"/>
      <c r="AK60" s="293"/>
      <c r="AL60" s="293"/>
      <c r="AM60" s="293"/>
      <c r="AN60" s="293"/>
      <c r="AO60" s="293"/>
      <c r="AP60" s="293"/>
      <c r="AQ60" s="293"/>
      <c r="AR60" s="293"/>
      <c r="AS60" s="293"/>
    </row>
    <row r="61" spans="1:45" s="234" customFormat="1" ht="11.1" customHeight="1" x14ac:dyDescent="0.15">
      <c r="A61" s="345">
        <v>3.6</v>
      </c>
      <c r="B61" s="346"/>
      <c r="C61" s="238">
        <f>VLOOKUP(A61,'判定（移動）'!$A$6:$L$515,12,FALSE)</f>
        <v>0</v>
      </c>
      <c r="D61" s="239">
        <v>1</v>
      </c>
      <c r="E61" s="239">
        <f>VLOOKUP(A61,'判定（移動）'!$A$6:$M$515,13,FALSE)</f>
        <v>7.6739130434782608</v>
      </c>
      <c r="F61" s="240" t="str">
        <f>VLOOKUP(A61,'判定（移動）'!$A$6:$N$515,14,FALSE)</f>
        <v>×</v>
      </c>
      <c r="G61" s="238">
        <f>VLOOKUP(入力及び印刷!A61,'判定（堆積）'!$A$4:$D$513,4,FALSE)</f>
        <v>0</v>
      </c>
      <c r="H61" s="239">
        <f>VLOOKUP(A61,'判定（堆積）'!$A$4:$E$513,5,FALSE)</f>
        <v>0</v>
      </c>
      <c r="I61" s="239" t="e">
        <f>VLOOKUP(A61,'判定（堆積）'!$A$4:$F$513,6,FALSE)</f>
        <v>#DIV/0!</v>
      </c>
      <c r="J61" s="240" t="str">
        <f>VLOOKUP(A61,'判定（堆積）'!$A$4:$G$513,7,FALSE)</f>
        <v>×</v>
      </c>
      <c r="K61" s="240"/>
      <c r="L61" s="293"/>
      <c r="M61" s="296" t="str">
        <f>VLOOKUP(A61,'判定（移動）'!$A$6:$O$515,15,FALSE)</f>
        <v>×</v>
      </c>
      <c r="N61" s="297" t="str">
        <f>VLOOKUP(A61,'判定（堆積）'!$A$4:$H$513,8,FALSE)</f>
        <v>×</v>
      </c>
      <c r="O61" s="293"/>
      <c r="P61" s="293"/>
      <c r="Q61" s="293"/>
      <c r="R61" s="293"/>
      <c r="S61" s="293"/>
      <c r="T61" s="293"/>
      <c r="U61" s="293"/>
      <c r="V61" s="293"/>
      <c r="W61" s="293"/>
      <c r="X61" s="293"/>
      <c r="Y61" s="293"/>
      <c r="Z61" s="293"/>
      <c r="AA61" s="293"/>
      <c r="AB61" s="293"/>
      <c r="AC61" s="293"/>
      <c r="AD61" s="293"/>
      <c r="AE61" s="293"/>
      <c r="AF61" s="293"/>
      <c r="AG61" s="293"/>
      <c r="AH61" s="293"/>
      <c r="AI61" s="293"/>
      <c r="AJ61" s="293"/>
      <c r="AK61" s="293"/>
      <c r="AL61" s="293"/>
      <c r="AM61" s="293"/>
      <c r="AN61" s="293"/>
      <c r="AO61" s="293"/>
      <c r="AP61" s="293"/>
      <c r="AQ61" s="293"/>
      <c r="AR61" s="293"/>
      <c r="AS61" s="293"/>
    </row>
    <row r="62" spans="1:45" s="234" customFormat="1" ht="11.1" customHeight="1" x14ac:dyDescent="0.15">
      <c r="A62" s="317">
        <v>3.7</v>
      </c>
      <c r="B62" s="318"/>
      <c r="C62" s="235">
        <f>VLOOKUP(A62,'判定（移動）'!$A$6:$L$515,12,FALSE)</f>
        <v>0</v>
      </c>
      <c r="D62" s="236">
        <v>1</v>
      </c>
      <c r="E62" s="236">
        <f>VLOOKUP(A62,'判定（移動）'!$A$6:$M$515,13,FALSE)</f>
        <v>7.6739130434782608</v>
      </c>
      <c r="F62" s="237" t="str">
        <f>VLOOKUP(A62,'判定（移動）'!$A$6:$N$515,14,FALSE)</f>
        <v>×</v>
      </c>
      <c r="G62" s="235">
        <f>VLOOKUP(入力及び印刷!A62,'判定（堆積）'!$A$4:$D$513,4,FALSE)</f>
        <v>0</v>
      </c>
      <c r="H62" s="236">
        <f>VLOOKUP(A62,'判定（堆積）'!$A$4:$E$513,5,FALSE)</f>
        <v>0</v>
      </c>
      <c r="I62" s="236" t="e">
        <f>VLOOKUP(A62,'判定（堆積）'!$A$4:$F$513,6,FALSE)</f>
        <v>#DIV/0!</v>
      </c>
      <c r="J62" s="237" t="str">
        <f>VLOOKUP(A62,'判定（堆積）'!$A$4:$G$513,7,FALSE)</f>
        <v>×</v>
      </c>
      <c r="K62" s="237"/>
      <c r="L62" s="293"/>
      <c r="M62" s="296" t="str">
        <f>VLOOKUP(A62,'判定（移動）'!$A$6:$O$515,15,FALSE)</f>
        <v>×</v>
      </c>
      <c r="N62" s="297" t="str">
        <f>VLOOKUP(A62,'判定（堆積）'!$A$4:$H$513,8,FALSE)</f>
        <v>×</v>
      </c>
      <c r="O62" s="293"/>
      <c r="P62" s="293"/>
      <c r="Q62" s="293"/>
      <c r="R62" s="293"/>
      <c r="S62" s="293"/>
      <c r="T62" s="293"/>
      <c r="U62" s="293"/>
      <c r="V62" s="293"/>
      <c r="W62" s="293"/>
      <c r="X62" s="293"/>
      <c r="Y62" s="293"/>
      <c r="Z62" s="293"/>
      <c r="AA62" s="293"/>
      <c r="AB62" s="293"/>
      <c r="AC62" s="293"/>
      <c r="AD62" s="293"/>
      <c r="AE62" s="293"/>
      <c r="AF62" s="293"/>
      <c r="AG62" s="293"/>
      <c r="AH62" s="293"/>
      <c r="AI62" s="293"/>
      <c r="AJ62" s="293"/>
      <c r="AK62" s="293"/>
      <c r="AL62" s="293"/>
      <c r="AM62" s="293"/>
      <c r="AN62" s="293"/>
      <c r="AO62" s="293"/>
      <c r="AP62" s="293"/>
      <c r="AQ62" s="293"/>
      <c r="AR62" s="293"/>
      <c r="AS62" s="293"/>
    </row>
    <row r="63" spans="1:45" s="234" customFormat="1" ht="11.1" customHeight="1" x14ac:dyDescent="0.15">
      <c r="A63" s="345">
        <v>3.8</v>
      </c>
      <c r="B63" s="346"/>
      <c r="C63" s="238">
        <f>VLOOKUP(A63,'判定（移動）'!$A$6:$L$515,12,FALSE)</f>
        <v>0</v>
      </c>
      <c r="D63" s="239">
        <v>1</v>
      </c>
      <c r="E63" s="239">
        <f>VLOOKUP(A63,'判定（移動）'!$A$6:$M$515,13,FALSE)</f>
        <v>7.6739130434782608</v>
      </c>
      <c r="F63" s="240" t="str">
        <f>VLOOKUP(A63,'判定（移動）'!$A$6:$N$515,14,FALSE)</f>
        <v>×</v>
      </c>
      <c r="G63" s="238">
        <f>VLOOKUP(入力及び印刷!A63,'判定（堆積）'!$A$4:$D$513,4,FALSE)</f>
        <v>0</v>
      </c>
      <c r="H63" s="239">
        <f>VLOOKUP(A63,'判定（堆積）'!$A$4:$E$513,5,FALSE)</f>
        <v>0</v>
      </c>
      <c r="I63" s="239" t="e">
        <f>VLOOKUP(A63,'判定（堆積）'!$A$4:$F$513,6,FALSE)</f>
        <v>#DIV/0!</v>
      </c>
      <c r="J63" s="240" t="str">
        <f>VLOOKUP(A63,'判定（堆積）'!$A$4:$G$513,7,FALSE)</f>
        <v>×</v>
      </c>
      <c r="K63" s="240"/>
      <c r="L63" s="293"/>
      <c r="M63" s="296" t="str">
        <f>VLOOKUP(A63,'判定（移動）'!$A$6:$O$515,15,FALSE)</f>
        <v>×</v>
      </c>
      <c r="N63" s="297" t="str">
        <f>VLOOKUP(A63,'判定（堆積）'!$A$4:$H$513,8,FALSE)</f>
        <v>×</v>
      </c>
      <c r="O63" s="293"/>
      <c r="P63" s="293"/>
      <c r="Q63" s="293"/>
      <c r="R63" s="293"/>
      <c r="S63" s="293"/>
      <c r="T63" s="293"/>
      <c r="U63" s="293"/>
      <c r="V63" s="293"/>
      <c r="W63" s="293"/>
      <c r="X63" s="293"/>
      <c r="Y63" s="293"/>
      <c r="Z63" s="293"/>
      <c r="AA63" s="293"/>
      <c r="AB63" s="293"/>
      <c r="AC63" s="293"/>
      <c r="AD63" s="293"/>
      <c r="AE63" s="293"/>
      <c r="AF63" s="293"/>
      <c r="AG63" s="293"/>
      <c r="AH63" s="293"/>
      <c r="AI63" s="293"/>
      <c r="AJ63" s="293"/>
      <c r="AK63" s="293"/>
      <c r="AL63" s="293"/>
      <c r="AM63" s="293"/>
      <c r="AN63" s="293"/>
      <c r="AO63" s="293"/>
      <c r="AP63" s="293"/>
      <c r="AQ63" s="293"/>
      <c r="AR63" s="293"/>
      <c r="AS63" s="293"/>
    </row>
    <row r="64" spans="1:45" s="234" customFormat="1" ht="11.1" customHeight="1" x14ac:dyDescent="0.15">
      <c r="A64" s="317">
        <v>3.9</v>
      </c>
      <c r="B64" s="318"/>
      <c r="C64" s="235">
        <f>VLOOKUP(A64,'判定（移動）'!$A$6:$L$515,12,FALSE)</f>
        <v>0</v>
      </c>
      <c r="D64" s="236">
        <v>1</v>
      </c>
      <c r="E64" s="236">
        <f>VLOOKUP(A64,'判定（移動）'!$A$6:$M$515,13,FALSE)</f>
        <v>7.6739130434782608</v>
      </c>
      <c r="F64" s="237" t="str">
        <f>VLOOKUP(A64,'判定（移動）'!$A$6:$N$515,14,FALSE)</f>
        <v>×</v>
      </c>
      <c r="G64" s="235">
        <f>VLOOKUP(入力及び印刷!A64,'判定（堆積）'!$A$4:$D$513,4,FALSE)</f>
        <v>0</v>
      </c>
      <c r="H64" s="236">
        <f>VLOOKUP(A64,'判定（堆積）'!$A$4:$E$513,5,FALSE)</f>
        <v>0</v>
      </c>
      <c r="I64" s="236" t="e">
        <f>VLOOKUP(A64,'判定（堆積）'!$A$4:$F$513,6,FALSE)</f>
        <v>#DIV/0!</v>
      </c>
      <c r="J64" s="237" t="str">
        <f>VLOOKUP(A64,'判定（堆積）'!$A$4:$G$513,7,FALSE)</f>
        <v>×</v>
      </c>
      <c r="K64" s="237"/>
      <c r="L64" s="293"/>
      <c r="M64" s="296" t="str">
        <f>VLOOKUP(A64,'判定（移動）'!$A$6:$O$515,15,FALSE)</f>
        <v>×</v>
      </c>
      <c r="N64" s="297" t="str">
        <f>VLOOKUP(A64,'判定（堆積）'!$A$4:$H$513,8,FALSE)</f>
        <v>×</v>
      </c>
      <c r="O64" s="293"/>
      <c r="P64" s="293"/>
      <c r="Q64" s="293"/>
      <c r="R64" s="293"/>
      <c r="S64" s="293"/>
      <c r="T64" s="293"/>
      <c r="U64" s="293"/>
      <c r="V64" s="293"/>
      <c r="W64" s="293"/>
      <c r="X64" s="293"/>
      <c r="Y64" s="293"/>
      <c r="Z64" s="293"/>
      <c r="AA64" s="293"/>
      <c r="AB64" s="293"/>
      <c r="AC64" s="293"/>
      <c r="AD64" s="293"/>
      <c r="AE64" s="293"/>
      <c r="AF64" s="293"/>
      <c r="AG64" s="293"/>
      <c r="AH64" s="293"/>
      <c r="AI64" s="293"/>
      <c r="AJ64" s="293"/>
      <c r="AK64" s="293"/>
      <c r="AL64" s="293"/>
      <c r="AM64" s="293"/>
      <c r="AN64" s="293"/>
      <c r="AO64" s="293"/>
      <c r="AP64" s="293"/>
      <c r="AQ64" s="293"/>
      <c r="AR64" s="293"/>
      <c r="AS64" s="293"/>
    </row>
    <row r="65" spans="1:45" s="234" customFormat="1" ht="11.1" customHeight="1" x14ac:dyDescent="0.15">
      <c r="A65" s="319">
        <v>4</v>
      </c>
      <c r="B65" s="320"/>
      <c r="C65" s="241">
        <f>VLOOKUP(A65,'判定（移動）'!$A$6:$L$515,12,FALSE)</f>
        <v>0</v>
      </c>
      <c r="D65" s="242">
        <v>1</v>
      </c>
      <c r="E65" s="242">
        <f>VLOOKUP(A65,'判定（移動）'!$A$6:$M$515,13,FALSE)</f>
        <v>7.6739130434782608</v>
      </c>
      <c r="F65" s="243" t="str">
        <f>VLOOKUP(A65,'判定（移動）'!$A$6:$N$515,14,FALSE)</f>
        <v>×</v>
      </c>
      <c r="G65" s="241">
        <f>VLOOKUP(入力及び印刷!A65,'判定（堆積）'!$A$4:$D$513,4,FALSE)</f>
        <v>0</v>
      </c>
      <c r="H65" s="242">
        <f>VLOOKUP(A65,'判定（堆積）'!$A$4:$E$513,5,FALSE)</f>
        <v>0</v>
      </c>
      <c r="I65" s="242" t="e">
        <f>VLOOKUP(A65,'判定（堆積）'!$A$4:$F$513,6,FALSE)</f>
        <v>#DIV/0!</v>
      </c>
      <c r="J65" s="243" t="str">
        <f>VLOOKUP(A65,'判定（堆積）'!$A$4:$G$513,7,FALSE)</f>
        <v>×</v>
      </c>
      <c r="K65" s="243"/>
      <c r="L65" s="293"/>
      <c r="M65" s="296" t="str">
        <f>VLOOKUP(A65,'判定（移動）'!$A$6:$O$515,15,FALSE)</f>
        <v>×</v>
      </c>
      <c r="N65" s="297" t="str">
        <f>VLOOKUP(A65,'判定（堆積）'!$A$4:$H$513,8,FALSE)</f>
        <v>×</v>
      </c>
      <c r="O65" s="293"/>
      <c r="P65" s="293"/>
      <c r="Q65" s="293"/>
      <c r="R65" s="293"/>
      <c r="S65" s="293"/>
      <c r="T65" s="293"/>
      <c r="U65" s="293"/>
      <c r="V65" s="293"/>
      <c r="W65" s="293"/>
      <c r="X65" s="293"/>
      <c r="Y65" s="293"/>
      <c r="Z65" s="293"/>
      <c r="AA65" s="293"/>
      <c r="AB65" s="293"/>
      <c r="AC65" s="293"/>
      <c r="AD65" s="293"/>
      <c r="AE65" s="293"/>
      <c r="AF65" s="293"/>
      <c r="AG65" s="293"/>
      <c r="AH65" s="293"/>
      <c r="AI65" s="293"/>
      <c r="AJ65" s="293"/>
      <c r="AK65" s="293"/>
      <c r="AL65" s="293"/>
      <c r="AM65" s="293"/>
      <c r="AN65" s="293"/>
      <c r="AO65" s="293"/>
      <c r="AP65" s="293"/>
      <c r="AQ65" s="293"/>
      <c r="AR65" s="293"/>
      <c r="AS65" s="293"/>
    </row>
    <row r="66" spans="1:45" s="234" customFormat="1" ht="11.1" customHeight="1" x14ac:dyDescent="0.15">
      <c r="A66" s="317">
        <v>4.0999999999999996</v>
      </c>
      <c r="B66" s="318"/>
      <c r="C66" s="235">
        <f>VLOOKUP(A66,'判定（移動）'!$A$6:$L$515,12,FALSE)</f>
        <v>0</v>
      </c>
      <c r="D66" s="236">
        <v>1</v>
      </c>
      <c r="E66" s="236">
        <f>VLOOKUP(A66,'判定（移動）'!$A$6:$M$515,13,FALSE)</f>
        <v>7.6739130434782608</v>
      </c>
      <c r="F66" s="237" t="str">
        <f>VLOOKUP(A66,'判定（移動）'!$A$6:$N$515,14,FALSE)</f>
        <v>×</v>
      </c>
      <c r="G66" s="235">
        <f>VLOOKUP(入力及び印刷!A66,'判定（堆積）'!$A$4:$D$513,4,FALSE)</f>
        <v>0</v>
      </c>
      <c r="H66" s="236">
        <f>VLOOKUP(A66,'判定（堆積）'!$A$4:$E$513,5,FALSE)</f>
        <v>0</v>
      </c>
      <c r="I66" s="236" t="e">
        <f>VLOOKUP(A66,'判定（堆積）'!$A$4:$F$513,6,FALSE)</f>
        <v>#DIV/0!</v>
      </c>
      <c r="J66" s="237" t="str">
        <f>VLOOKUP(A66,'判定（堆積）'!$A$4:$G$513,7,FALSE)</f>
        <v>×</v>
      </c>
      <c r="K66" s="237"/>
      <c r="L66" s="293"/>
      <c r="M66" s="296" t="str">
        <f>VLOOKUP(A66,'判定（移動）'!$A$6:$O$515,15,FALSE)</f>
        <v>×</v>
      </c>
      <c r="N66" s="297" t="str">
        <f>VLOOKUP(A66,'判定（堆積）'!$A$4:$H$513,8,FALSE)</f>
        <v>×</v>
      </c>
      <c r="O66" s="293"/>
      <c r="P66" s="293"/>
      <c r="Q66" s="293"/>
      <c r="R66" s="293"/>
      <c r="S66" s="293"/>
      <c r="T66" s="293"/>
      <c r="U66" s="293"/>
      <c r="V66" s="293"/>
      <c r="W66" s="293"/>
      <c r="X66" s="293"/>
      <c r="Y66" s="293"/>
      <c r="Z66" s="293"/>
      <c r="AA66" s="293"/>
      <c r="AB66" s="293"/>
      <c r="AC66" s="293"/>
      <c r="AD66" s="293"/>
      <c r="AE66" s="293"/>
      <c r="AF66" s="293"/>
      <c r="AG66" s="293"/>
      <c r="AH66" s="293"/>
      <c r="AI66" s="293"/>
      <c r="AJ66" s="293"/>
      <c r="AK66" s="293"/>
      <c r="AL66" s="293"/>
      <c r="AM66" s="293"/>
      <c r="AN66" s="293"/>
      <c r="AO66" s="293"/>
      <c r="AP66" s="293"/>
      <c r="AQ66" s="293"/>
      <c r="AR66" s="293"/>
      <c r="AS66" s="293"/>
    </row>
    <row r="67" spans="1:45" s="234" customFormat="1" ht="11.1" customHeight="1" x14ac:dyDescent="0.15">
      <c r="A67" s="345">
        <v>4.2</v>
      </c>
      <c r="B67" s="346"/>
      <c r="C67" s="238">
        <f>VLOOKUP(A67,'判定（移動）'!$A$6:$L$515,12,FALSE)</f>
        <v>0</v>
      </c>
      <c r="D67" s="239">
        <v>1</v>
      </c>
      <c r="E67" s="239">
        <f>VLOOKUP(A67,'判定（移動）'!$A$6:$M$515,13,FALSE)</f>
        <v>7.6739130434782608</v>
      </c>
      <c r="F67" s="240" t="str">
        <f>VLOOKUP(A67,'判定（移動）'!$A$6:$N$515,14,FALSE)</f>
        <v>×</v>
      </c>
      <c r="G67" s="238">
        <f>VLOOKUP(入力及び印刷!A67,'判定（堆積）'!$A$4:$D$513,4,FALSE)</f>
        <v>0</v>
      </c>
      <c r="H67" s="239">
        <f>VLOOKUP(A67,'判定（堆積）'!$A$4:$E$513,5,FALSE)</f>
        <v>0</v>
      </c>
      <c r="I67" s="239" t="e">
        <f>VLOOKUP(A67,'判定（堆積）'!$A$4:$F$513,6,FALSE)</f>
        <v>#DIV/0!</v>
      </c>
      <c r="J67" s="240" t="str">
        <f>VLOOKUP(A67,'判定（堆積）'!$A$4:$G$513,7,FALSE)</f>
        <v>×</v>
      </c>
      <c r="K67" s="240"/>
      <c r="L67" s="293"/>
      <c r="M67" s="296" t="str">
        <f>VLOOKUP(A67,'判定（移動）'!$A$6:$O$515,15,FALSE)</f>
        <v>×</v>
      </c>
      <c r="N67" s="297" t="str">
        <f>VLOOKUP(A67,'判定（堆積）'!$A$4:$H$513,8,FALSE)</f>
        <v>×</v>
      </c>
      <c r="O67" s="293"/>
      <c r="P67" s="293"/>
      <c r="Q67" s="293"/>
      <c r="R67" s="293"/>
      <c r="S67" s="293"/>
      <c r="T67" s="293"/>
      <c r="U67" s="293"/>
      <c r="V67" s="293"/>
      <c r="W67" s="293"/>
      <c r="X67" s="293"/>
      <c r="Y67" s="293"/>
      <c r="Z67" s="293"/>
      <c r="AA67" s="293"/>
      <c r="AB67" s="293"/>
      <c r="AC67" s="293"/>
      <c r="AD67" s="293"/>
      <c r="AE67" s="293"/>
      <c r="AF67" s="293"/>
      <c r="AG67" s="293"/>
      <c r="AH67" s="293"/>
      <c r="AI67" s="293"/>
      <c r="AJ67" s="293"/>
      <c r="AK67" s="293"/>
      <c r="AL67" s="293"/>
      <c r="AM67" s="293"/>
      <c r="AN67" s="293"/>
      <c r="AO67" s="293"/>
      <c r="AP67" s="293"/>
      <c r="AQ67" s="293"/>
      <c r="AR67" s="293"/>
      <c r="AS67" s="293"/>
    </row>
    <row r="68" spans="1:45" s="234" customFormat="1" ht="11.1" customHeight="1" x14ac:dyDescent="0.15">
      <c r="A68" s="317">
        <v>4.3</v>
      </c>
      <c r="B68" s="318"/>
      <c r="C68" s="235">
        <f>VLOOKUP(A68,'判定（移動）'!$A$6:$L$515,12,FALSE)</f>
        <v>0</v>
      </c>
      <c r="D68" s="236">
        <v>1</v>
      </c>
      <c r="E68" s="236">
        <f>VLOOKUP(A68,'判定（移動）'!$A$6:$M$515,13,FALSE)</f>
        <v>7.6739130434782608</v>
      </c>
      <c r="F68" s="237" t="str">
        <f>VLOOKUP(A68,'判定（移動）'!$A$6:$N$515,14,FALSE)</f>
        <v>×</v>
      </c>
      <c r="G68" s="235">
        <f>VLOOKUP(入力及び印刷!A68,'判定（堆積）'!$A$4:$D$513,4,FALSE)</f>
        <v>0</v>
      </c>
      <c r="H68" s="236">
        <f>VLOOKUP(A68,'判定（堆積）'!$A$4:$E$513,5,FALSE)</f>
        <v>0</v>
      </c>
      <c r="I68" s="236" t="e">
        <f>VLOOKUP(A68,'判定（堆積）'!$A$4:$F$513,6,FALSE)</f>
        <v>#DIV/0!</v>
      </c>
      <c r="J68" s="237" t="str">
        <f>VLOOKUP(A68,'判定（堆積）'!$A$4:$G$513,7,FALSE)</f>
        <v>×</v>
      </c>
      <c r="K68" s="237"/>
      <c r="L68" s="293"/>
      <c r="M68" s="296" t="str">
        <f>VLOOKUP(A68,'判定（移動）'!$A$6:$O$515,15,FALSE)</f>
        <v>×</v>
      </c>
      <c r="N68" s="297" t="str">
        <f>VLOOKUP(A68,'判定（堆積）'!$A$4:$H$513,8,FALSE)</f>
        <v>×</v>
      </c>
      <c r="O68" s="293"/>
      <c r="P68" s="293"/>
      <c r="Q68" s="293"/>
      <c r="R68" s="293"/>
      <c r="S68" s="293"/>
      <c r="T68" s="293"/>
      <c r="U68" s="293"/>
      <c r="V68" s="293"/>
      <c r="W68" s="293"/>
      <c r="X68" s="293"/>
      <c r="Y68" s="293"/>
      <c r="Z68" s="293"/>
      <c r="AA68" s="293"/>
      <c r="AB68" s="293"/>
      <c r="AC68" s="293"/>
      <c r="AD68" s="293"/>
      <c r="AE68" s="293"/>
      <c r="AF68" s="293"/>
      <c r="AG68" s="293"/>
      <c r="AH68" s="293"/>
      <c r="AI68" s="293"/>
      <c r="AJ68" s="293"/>
      <c r="AK68" s="293"/>
      <c r="AL68" s="293"/>
      <c r="AM68" s="293"/>
      <c r="AN68" s="293"/>
      <c r="AO68" s="293"/>
      <c r="AP68" s="293"/>
      <c r="AQ68" s="293"/>
      <c r="AR68" s="293"/>
      <c r="AS68" s="293"/>
    </row>
    <row r="69" spans="1:45" s="234" customFormat="1" ht="11.1" customHeight="1" x14ac:dyDescent="0.15">
      <c r="A69" s="345">
        <v>4.4000000000000004</v>
      </c>
      <c r="B69" s="346"/>
      <c r="C69" s="238">
        <f>VLOOKUP(A69,'判定（移動）'!$A$6:$L$515,12,FALSE)</f>
        <v>0</v>
      </c>
      <c r="D69" s="239">
        <v>1</v>
      </c>
      <c r="E69" s="239">
        <f>VLOOKUP(A69,'判定（移動）'!$A$6:$M$515,13,FALSE)</f>
        <v>7.6739130434782608</v>
      </c>
      <c r="F69" s="240" t="str">
        <f>VLOOKUP(A69,'判定（移動）'!$A$6:$N$515,14,FALSE)</f>
        <v>×</v>
      </c>
      <c r="G69" s="238">
        <f>VLOOKUP(入力及び印刷!A69,'判定（堆積）'!$A$4:$D$513,4,FALSE)</f>
        <v>0</v>
      </c>
      <c r="H69" s="239">
        <f>VLOOKUP(A69,'判定（堆積）'!$A$4:$E$513,5,FALSE)</f>
        <v>0</v>
      </c>
      <c r="I69" s="239" t="e">
        <f>VLOOKUP(A69,'判定（堆積）'!$A$4:$F$513,6,FALSE)</f>
        <v>#DIV/0!</v>
      </c>
      <c r="J69" s="240" t="str">
        <f>VLOOKUP(A69,'判定（堆積）'!$A$4:$G$513,7,FALSE)</f>
        <v>×</v>
      </c>
      <c r="K69" s="240"/>
      <c r="L69" s="293"/>
      <c r="M69" s="296" t="str">
        <f>VLOOKUP(A69,'判定（移動）'!$A$6:$O$515,15,FALSE)</f>
        <v>×</v>
      </c>
      <c r="N69" s="297" t="str">
        <f>VLOOKUP(A69,'判定（堆積）'!$A$4:$H$513,8,FALSE)</f>
        <v>×</v>
      </c>
      <c r="O69" s="293"/>
      <c r="P69" s="293"/>
      <c r="Q69" s="293"/>
      <c r="R69" s="293"/>
      <c r="S69" s="293"/>
      <c r="T69" s="293"/>
      <c r="U69" s="293"/>
      <c r="V69" s="293"/>
      <c r="W69" s="293"/>
      <c r="X69" s="293"/>
      <c r="Y69" s="293"/>
      <c r="Z69" s="293"/>
      <c r="AA69" s="293"/>
      <c r="AB69" s="293"/>
      <c r="AC69" s="293"/>
      <c r="AD69" s="293"/>
      <c r="AE69" s="293"/>
      <c r="AF69" s="293"/>
      <c r="AG69" s="293"/>
      <c r="AH69" s="293"/>
      <c r="AI69" s="293"/>
      <c r="AJ69" s="293"/>
      <c r="AK69" s="293"/>
      <c r="AL69" s="293"/>
      <c r="AM69" s="293"/>
      <c r="AN69" s="293"/>
      <c r="AO69" s="293"/>
      <c r="AP69" s="293"/>
      <c r="AQ69" s="293"/>
      <c r="AR69" s="293"/>
      <c r="AS69" s="293"/>
    </row>
    <row r="70" spans="1:45" s="234" customFormat="1" ht="11.1" customHeight="1" x14ac:dyDescent="0.15">
      <c r="A70" s="317">
        <v>4.5</v>
      </c>
      <c r="B70" s="318"/>
      <c r="C70" s="235">
        <f>VLOOKUP(A70,'判定（移動）'!$A$6:$L$515,12,FALSE)</f>
        <v>0</v>
      </c>
      <c r="D70" s="236">
        <v>1</v>
      </c>
      <c r="E70" s="236">
        <f>VLOOKUP(A70,'判定（移動）'!$A$6:$M$515,13,FALSE)</f>
        <v>7.6739130434782608</v>
      </c>
      <c r="F70" s="237" t="str">
        <f>VLOOKUP(A70,'判定（移動）'!$A$6:$N$515,14,FALSE)</f>
        <v>×</v>
      </c>
      <c r="G70" s="235">
        <f>VLOOKUP(入力及び印刷!A70,'判定（堆積）'!$A$4:$D$513,4,FALSE)</f>
        <v>0</v>
      </c>
      <c r="H70" s="236">
        <f>VLOOKUP(A70,'判定（堆積）'!$A$4:$E$513,5,FALSE)</f>
        <v>0</v>
      </c>
      <c r="I70" s="236" t="e">
        <f>VLOOKUP(A70,'判定（堆積）'!$A$4:$F$513,6,FALSE)</f>
        <v>#DIV/0!</v>
      </c>
      <c r="J70" s="237" t="str">
        <f>VLOOKUP(A70,'判定（堆積）'!$A$4:$G$513,7,FALSE)</f>
        <v>×</v>
      </c>
      <c r="K70" s="237"/>
      <c r="L70" s="293"/>
      <c r="M70" s="296" t="str">
        <f>VLOOKUP(A70,'判定（移動）'!$A$6:$O$515,15,FALSE)</f>
        <v>×</v>
      </c>
      <c r="N70" s="297" t="str">
        <f>VLOOKUP(A70,'判定（堆積）'!$A$4:$H$513,8,FALSE)</f>
        <v>×</v>
      </c>
      <c r="O70" s="293"/>
      <c r="P70" s="293"/>
      <c r="Q70" s="293"/>
      <c r="R70" s="293"/>
      <c r="S70" s="293"/>
      <c r="T70" s="293"/>
      <c r="U70" s="293"/>
      <c r="V70" s="293"/>
      <c r="W70" s="293"/>
      <c r="X70" s="293"/>
      <c r="Y70" s="293"/>
      <c r="Z70" s="293"/>
      <c r="AA70" s="293"/>
      <c r="AB70" s="293"/>
      <c r="AC70" s="293"/>
      <c r="AD70" s="293"/>
      <c r="AE70" s="293"/>
      <c r="AF70" s="293"/>
      <c r="AG70" s="293"/>
      <c r="AH70" s="293"/>
      <c r="AI70" s="293"/>
      <c r="AJ70" s="293"/>
      <c r="AK70" s="293"/>
      <c r="AL70" s="293"/>
      <c r="AM70" s="293"/>
      <c r="AN70" s="293"/>
      <c r="AO70" s="293"/>
      <c r="AP70" s="293"/>
      <c r="AQ70" s="293"/>
      <c r="AR70" s="293"/>
      <c r="AS70" s="293"/>
    </row>
    <row r="71" spans="1:45" s="234" customFormat="1" ht="11.1" customHeight="1" x14ac:dyDescent="0.15">
      <c r="A71" s="345">
        <v>4.5999999999999996</v>
      </c>
      <c r="B71" s="346"/>
      <c r="C71" s="238">
        <f>VLOOKUP(A71,'判定（移動）'!$A$6:$L$515,12,FALSE)</f>
        <v>0</v>
      </c>
      <c r="D71" s="239">
        <v>1</v>
      </c>
      <c r="E71" s="239">
        <f>VLOOKUP(A71,'判定（移動）'!$A$6:$M$515,13,FALSE)</f>
        <v>7.6739130434782608</v>
      </c>
      <c r="F71" s="240" t="str">
        <f>VLOOKUP(A71,'判定（移動）'!$A$6:$N$515,14,FALSE)</f>
        <v>×</v>
      </c>
      <c r="G71" s="238">
        <f>VLOOKUP(入力及び印刷!A71,'判定（堆積）'!$A$4:$D$513,4,FALSE)</f>
        <v>0</v>
      </c>
      <c r="H71" s="239">
        <f>VLOOKUP(A71,'判定（堆積）'!$A$4:$E$513,5,FALSE)</f>
        <v>0</v>
      </c>
      <c r="I71" s="239" t="e">
        <f>VLOOKUP(A71,'判定（堆積）'!$A$4:$F$513,6,FALSE)</f>
        <v>#DIV/0!</v>
      </c>
      <c r="J71" s="240" t="str">
        <f>VLOOKUP(A71,'判定（堆積）'!$A$4:$G$513,7,FALSE)</f>
        <v>×</v>
      </c>
      <c r="K71" s="240"/>
      <c r="L71" s="293"/>
      <c r="M71" s="296" t="str">
        <f>VLOOKUP(A71,'判定（移動）'!$A$6:$O$515,15,FALSE)</f>
        <v>×</v>
      </c>
      <c r="N71" s="297" t="str">
        <f>VLOOKUP(A71,'判定（堆積）'!$A$4:$H$513,8,FALSE)</f>
        <v>×</v>
      </c>
      <c r="O71" s="293"/>
      <c r="P71" s="293"/>
      <c r="Q71" s="293"/>
      <c r="R71" s="293"/>
      <c r="S71" s="293"/>
      <c r="T71" s="293"/>
      <c r="U71" s="293"/>
      <c r="V71" s="293"/>
      <c r="W71" s="293"/>
      <c r="X71" s="293"/>
      <c r="Y71" s="293"/>
      <c r="Z71" s="293"/>
      <c r="AA71" s="293"/>
      <c r="AB71" s="293"/>
      <c r="AC71" s="293"/>
      <c r="AD71" s="293"/>
      <c r="AE71" s="293"/>
      <c r="AF71" s="293"/>
      <c r="AG71" s="293"/>
      <c r="AH71" s="293"/>
      <c r="AI71" s="293"/>
      <c r="AJ71" s="293"/>
      <c r="AK71" s="293"/>
      <c r="AL71" s="293"/>
      <c r="AM71" s="293"/>
      <c r="AN71" s="293"/>
      <c r="AO71" s="293"/>
      <c r="AP71" s="293"/>
      <c r="AQ71" s="293"/>
      <c r="AR71" s="293"/>
      <c r="AS71" s="293"/>
    </row>
    <row r="72" spans="1:45" s="234" customFormat="1" ht="11.1" customHeight="1" x14ac:dyDescent="0.15">
      <c r="A72" s="317">
        <v>4.7</v>
      </c>
      <c r="B72" s="318"/>
      <c r="C72" s="235">
        <f>VLOOKUP(A72,'判定（移動）'!$A$6:$L$515,12,FALSE)</f>
        <v>0</v>
      </c>
      <c r="D72" s="236">
        <v>1</v>
      </c>
      <c r="E72" s="236">
        <f>VLOOKUP(A72,'判定（移動）'!$A$6:$M$515,13,FALSE)</f>
        <v>7.6739130434782608</v>
      </c>
      <c r="F72" s="237" t="str">
        <f>VLOOKUP(A72,'判定（移動）'!$A$6:$N$515,14,FALSE)</f>
        <v>×</v>
      </c>
      <c r="G72" s="235">
        <f>VLOOKUP(入力及び印刷!A72,'判定（堆積）'!$A$4:$D$513,4,FALSE)</f>
        <v>0</v>
      </c>
      <c r="H72" s="236">
        <f>VLOOKUP(A72,'判定（堆積）'!$A$4:$E$513,5,FALSE)</f>
        <v>0</v>
      </c>
      <c r="I72" s="236" t="e">
        <f>VLOOKUP(A72,'判定（堆積）'!$A$4:$F$513,6,FALSE)</f>
        <v>#DIV/0!</v>
      </c>
      <c r="J72" s="237" t="str">
        <f>VLOOKUP(A72,'判定（堆積）'!$A$4:$G$513,7,FALSE)</f>
        <v>×</v>
      </c>
      <c r="K72" s="237"/>
      <c r="L72" s="293"/>
      <c r="M72" s="296" t="str">
        <f>VLOOKUP(A72,'判定（移動）'!$A$6:$O$515,15,FALSE)</f>
        <v>×</v>
      </c>
      <c r="N72" s="297" t="str">
        <f>VLOOKUP(A72,'判定（堆積）'!$A$4:$H$513,8,FALSE)</f>
        <v>×</v>
      </c>
      <c r="O72" s="293"/>
      <c r="P72" s="293"/>
      <c r="Q72" s="293"/>
      <c r="R72" s="293"/>
      <c r="S72" s="293"/>
      <c r="T72" s="293"/>
      <c r="U72" s="293"/>
      <c r="V72" s="293"/>
      <c r="W72" s="293"/>
      <c r="X72" s="293"/>
      <c r="Y72" s="293"/>
      <c r="Z72" s="293"/>
      <c r="AA72" s="293"/>
      <c r="AB72" s="293"/>
      <c r="AC72" s="293"/>
      <c r="AD72" s="293"/>
      <c r="AE72" s="293"/>
      <c r="AF72" s="293"/>
      <c r="AG72" s="293"/>
      <c r="AH72" s="293"/>
      <c r="AI72" s="293"/>
      <c r="AJ72" s="293"/>
      <c r="AK72" s="293"/>
      <c r="AL72" s="293"/>
      <c r="AM72" s="293"/>
      <c r="AN72" s="293"/>
      <c r="AO72" s="293"/>
      <c r="AP72" s="293"/>
      <c r="AQ72" s="293"/>
      <c r="AR72" s="293"/>
      <c r="AS72" s="293"/>
    </row>
    <row r="73" spans="1:45" s="234" customFormat="1" ht="11.1" customHeight="1" x14ac:dyDescent="0.15">
      <c r="A73" s="345">
        <v>4.8</v>
      </c>
      <c r="B73" s="346"/>
      <c r="C73" s="238">
        <f>VLOOKUP(A73,'判定（移動）'!$A$6:$L$515,12,FALSE)</f>
        <v>0</v>
      </c>
      <c r="D73" s="239">
        <v>1</v>
      </c>
      <c r="E73" s="239">
        <f>VLOOKUP(A73,'判定（移動）'!$A$6:$M$515,13,FALSE)</f>
        <v>7.6739130434782608</v>
      </c>
      <c r="F73" s="240" t="str">
        <f>VLOOKUP(A73,'判定（移動）'!$A$6:$N$515,14,FALSE)</f>
        <v>×</v>
      </c>
      <c r="G73" s="238">
        <f>VLOOKUP(入力及び印刷!A73,'判定（堆積）'!$A$4:$D$513,4,FALSE)</f>
        <v>0</v>
      </c>
      <c r="H73" s="239">
        <f>VLOOKUP(A73,'判定（堆積）'!$A$4:$E$513,5,FALSE)</f>
        <v>0</v>
      </c>
      <c r="I73" s="239" t="e">
        <f>VLOOKUP(A73,'判定（堆積）'!$A$4:$F$513,6,FALSE)</f>
        <v>#DIV/0!</v>
      </c>
      <c r="J73" s="240" t="str">
        <f>VLOOKUP(A73,'判定（堆積）'!$A$4:$G$513,7,FALSE)</f>
        <v>×</v>
      </c>
      <c r="K73" s="240"/>
      <c r="L73" s="293"/>
      <c r="M73" s="296" t="str">
        <f>VLOOKUP(A73,'判定（移動）'!$A$6:$O$515,15,FALSE)</f>
        <v>×</v>
      </c>
      <c r="N73" s="297" t="str">
        <f>VLOOKUP(A73,'判定（堆積）'!$A$4:$H$513,8,FALSE)</f>
        <v>×</v>
      </c>
      <c r="O73" s="293"/>
      <c r="P73" s="293"/>
      <c r="Q73" s="293"/>
      <c r="R73" s="293"/>
      <c r="S73" s="293"/>
      <c r="T73" s="293"/>
      <c r="U73" s="293"/>
      <c r="V73" s="293"/>
      <c r="W73" s="293"/>
      <c r="X73" s="293"/>
      <c r="Y73" s="293"/>
      <c r="Z73" s="293"/>
      <c r="AA73" s="293"/>
      <c r="AB73" s="293"/>
      <c r="AC73" s="293"/>
      <c r="AD73" s="293"/>
      <c r="AE73" s="293"/>
      <c r="AF73" s="293"/>
      <c r="AG73" s="293"/>
      <c r="AH73" s="293"/>
      <c r="AI73" s="293"/>
      <c r="AJ73" s="293"/>
      <c r="AK73" s="293"/>
      <c r="AL73" s="293"/>
      <c r="AM73" s="293"/>
      <c r="AN73" s="293"/>
      <c r="AO73" s="293"/>
      <c r="AP73" s="293"/>
      <c r="AQ73" s="293"/>
      <c r="AR73" s="293"/>
      <c r="AS73" s="293"/>
    </row>
    <row r="74" spans="1:45" s="234" customFormat="1" ht="11.1" customHeight="1" x14ac:dyDescent="0.15">
      <c r="A74" s="317">
        <v>4.9000000000000004</v>
      </c>
      <c r="B74" s="318"/>
      <c r="C74" s="235">
        <f>VLOOKUP(A74,'判定（移動）'!$A$6:$L$515,12,FALSE)</f>
        <v>0</v>
      </c>
      <c r="D74" s="236">
        <v>1</v>
      </c>
      <c r="E74" s="236">
        <f>VLOOKUP(A74,'判定（移動）'!$A$6:$M$515,13,FALSE)</f>
        <v>7.6739130434782608</v>
      </c>
      <c r="F74" s="237" t="str">
        <f>VLOOKUP(A74,'判定（移動）'!$A$6:$N$515,14,FALSE)</f>
        <v>×</v>
      </c>
      <c r="G74" s="235">
        <f>VLOOKUP(入力及び印刷!A74,'判定（堆積）'!$A$4:$D$513,4,FALSE)</f>
        <v>0</v>
      </c>
      <c r="H74" s="236">
        <f>VLOOKUP(A74,'判定（堆積）'!$A$4:$E$513,5,FALSE)</f>
        <v>0</v>
      </c>
      <c r="I74" s="236" t="e">
        <f>VLOOKUP(A74,'判定（堆積）'!$A$4:$F$513,6,FALSE)</f>
        <v>#DIV/0!</v>
      </c>
      <c r="J74" s="237" t="str">
        <f>VLOOKUP(A74,'判定（堆積）'!$A$4:$G$513,7,FALSE)</f>
        <v>×</v>
      </c>
      <c r="K74" s="237"/>
      <c r="L74" s="293"/>
      <c r="M74" s="296" t="str">
        <f>VLOOKUP(A74,'判定（移動）'!$A$6:$O$515,15,FALSE)</f>
        <v>×</v>
      </c>
      <c r="N74" s="297" t="str">
        <f>VLOOKUP(A74,'判定（堆積）'!$A$4:$H$513,8,FALSE)</f>
        <v>×</v>
      </c>
      <c r="O74" s="293"/>
      <c r="P74" s="293"/>
      <c r="Q74" s="293"/>
      <c r="R74" s="293"/>
      <c r="S74" s="293"/>
      <c r="T74" s="293"/>
      <c r="U74" s="293"/>
      <c r="V74" s="293"/>
      <c r="W74" s="293"/>
      <c r="X74" s="293"/>
      <c r="Y74" s="293"/>
      <c r="Z74" s="293"/>
      <c r="AA74" s="293"/>
      <c r="AB74" s="293"/>
      <c r="AC74" s="293"/>
      <c r="AD74" s="293"/>
      <c r="AE74" s="293"/>
      <c r="AF74" s="293"/>
      <c r="AG74" s="293"/>
      <c r="AH74" s="293"/>
      <c r="AI74" s="293"/>
      <c r="AJ74" s="293"/>
      <c r="AK74" s="293"/>
      <c r="AL74" s="293"/>
      <c r="AM74" s="293"/>
      <c r="AN74" s="293"/>
      <c r="AO74" s="293"/>
      <c r="AP74" s="293"/>
      <c r="AQ74" s="293"/>
      <c r="AR74" s="293"/>
      <c r="AS74" s="293"/>
    </row>
    <row r="75" spans="1:45" s="234" customFormat="1" ht="11.1" customHeight="1" thickBot="1" x14ac:dyDescent="0.2">
      <c r="A75" s="347">
        <v>5</v>
      </c>
      <c r="B75" s="348"/>
      <c r="C75" s="244">
        <f>VLOOKUP(A75,'判定（移動）'!$A$6:$L$515,12,FALSE)</f>
        <v>0</v>
      </c>
      <c r="D75" s="245">
        <v>1</v>
      </c>
      <c r="E75" s="245">
        <f>VLOOKUP(A75,'判定（移動）'!$A$6:$M$515,13,FALSE)</f>
        <v>7.6739130434782608</v>
      </c>
      <c r="F75" s="246" t="str">
        <f>VLOOKUP(A75,'判定（移動）'!$A$6:$N$515,14,FALSE)</f>
        <v>×</v>
      </c>
      <c r="G75" s="244">
        <f>VLOOKUP(入力及び印刷!A75,'判定（堆積）'!$A$4:$D$513,4,FALSE)</f>
        <v>0</v>
      </c>
      <c r="H75" s="245">
        <f>VLOOKUP(A75,'判定（堆積）'!$A$4:$E$513,5,FALSE)</f>
        <v>0</v>
      </c>
      <c r="I75" s="245" t="e">
        <f>VLOOKUP(A75,'判定（堆積）'!$A$4:$F$513,6,FALSE)</f>
        <v>#DIV/0!</v>
      </c>
      <c r="J75" s="246" t="str">
        <f>VLOOKUP(A75,'判定（堆積）'!$A$4:$G$513,7,FALSE)</f>
        <v>×</v>
      </c>
      <c r="K75" s="246"/>
      <c r="L75" s="293"/>
      <c r="M75" s="298" t="str">
        <f>VLOOKUP(A75,'判定（移動）'!$A$6:$O$515,15,FALSE)</f>
        <v>×</v>
      </c>
      <c r="N75" s="299" t="str">
        <f>VLOOKUP(A75,'判定（堆積）'!$A$4:$H$513,8,FALSE)</f>
        <v>×</v>
      </c>
      <c r="O75" s="293"/>
      <c r="P75" s="293"/>
      <c r="Q75" s="293"/>
      <c r="R75" s="293"/>
      <c r="S75" s="293"/>
      <c r="T75" s="293"/>
      <c r="U75" s="293"/>
      <c r="V75" s="293"/>
      <c r="W75" s="293"/>
      <c r="X75" s="293"/>
      <c r="Y75" s="293"/>
      <c r="Z75" s="293"/>
      <c r="AA75" s="293"/>
      <c r="AB75" s="293"/>
      <c r="AC75" s="293"/>
      <c r="AD75" s="293"/>
      <c r="AE75" s="293"/>
      <c r="AF75" s="293"/>
      <c r="AG75" s="293"/>
      <c r="AH75" s="293"/>
      <c r="AI75" s="293"/>
      <c r="AJ75" s="293"/>
      <c r="AK75" s="293"/>
      <c r="AL75" s="293"/>
      <c r="AM75" s="293"/>
      <c r="AN75" s="293"/>
      <c r="AO75" s="293"/>
      <c r="AP75" s="293"/>
      <c r="AQ75" s="293"/>
      <c r="AR75" s="293"/>
      <c r="AS75" s="293"/>
    </row>
    <row r="76" spans="1:45" s="234" customFormat="1" ht="11.1" customHeight="1" x14ac:dyDescent="0.15">
      <c r="A76" s="349">
        <v>5.0999999999999996</v>
      </c>
      <c r="B76" s="350"/>
      <c r="C76" s="235">
        <f>VLOOKUP(A76,'判定（移動）'!$A$6:$L$515,12,FALSE)</f>
        <v>0</v>
      </c>
      <c r="D76" s="236">
        <v>1</v>
      </c>
      <c r="E76" s="236">
        <f>VLOOKUP(A76,'判定（移動）'!$A$6:$M$515,13,FALSE)</f>
        <v>7.6739130434782608</v>
      </c>
      <c r="F76" s="237" t="str">
        <f>VLOOKUP(A76,'判定（移動）'!$A$6:$N$515,14,FALSE)</f>
        <v>×</v>
      </c>
      <c r="G76" s="235">
        <f>VLOOKUP(入力及び印刷!A76,'判定（堆積）'!$A$4:$D$513,4,FALSE)</f>
        <v>0</v>
      </c>
      <c r="H76" s="236">
        <f>VLOOKUP(A76,'判定（堆積）'!$A$4:$E$513,5,FALSE)</f>
        <v>0</v>
      </c>
      <c r="I76" s="236" t="e">
        <f>VLOOKUP(A76,'判定（堆積）'!$A$4:$F$513,6,FALSE)</f>
        <v>#DIV/0!</v>
      </c>
      <c r="J76" s="237" t="str">
        <f>VLOOKUP(A76,'判定（堆積）'!$A$4:$G$513,7,FALSE)</f>
        <v>×</v>
      </c>
      <c r="K76" s="237"/>
      <c r="L76" s="293"/>
      <c r="M76" s="296" t="str">
        <f>VLOOKUP(A76,'判定（移動）'!$A$6:$O$515,15,FALSE)</f>
        <v>×</v>
      </c>
      <c r="N76" s="297" t="str">
        <f>VLOOKUP(A76,'判定（堆積）'!$A$4:$H$513,8,FALSE)</f>
        <v>×</v>
      </c>
      <c r="O76" s="292"/>
      <c r="P76" s="293"/>
      <c r="Q76" s="292"/>
      <c r="R76" s="292"/>
      <c r="S76" s="292"/>
      <c r="T76" s="292"/>
      <c r="U76" s="292"/>
      <c r="V76" s="292"/>
      <c r="W76" s="292"/>
      <c r="X76" s="292"/>
      <c r="Y76" s="292"/>
      <c r="Z76" s="292"/>
      <c r="AA76" s="292"/>
      <c r="AB76" s="292"/>
      <c r="AC76" s="292"/>
      <c r="AD76" s="292"/>
      <c r="AE76" s="292"/>
      <c r="AF76" s="292"/>
      <c r="AG76" s="292"/>
      <c r="AH76" s="293"/>
      <c r="AI76" s="293"/>
      <c r="AJ76" s="293"/>
      <c r="AK76" s="293"/>
      <c r="AL76" s="293"/>
      <c r="AM76" s="293"/>
      <c r="AN76" s="293"/>
      <c r="AO76" s="293"/>
      <c r="AP76" s="293"/>
      <c r="AQ76" s="293"/>
      <c r="AR76" s="293"/>
      <c r="AS76" s="293"/>
    </row>
    <row r="77" spans="1:45" s="234" customFormat="1" ht="11.1" customHeight="1" x14ac:dyDescent="0.15">
      <c r="A77" s="345">
        <v>5.2</v>
      </c>
      <c r="B77" s="346"/>
      <c r="C77" s="238">
        <f>VLOOKUP(A77,'判定（移動）'!$A$6:$L$515,12,FALSE)</f>
        <v>0</v>
      </c>
      <c r="D77" s="239">
        <v>1</v>
      </c>
      <c r="E77" s="239">
        <f>VLOOKUP(A77,'判定（移動）'!$A$6:$M$515,13,FALSE)</f>
        <v>7.6739130434782608</v>
      </c>
      <c r="F77" s="240" t="str">
        <f>VLOOKUP(A77,'判定（移動）'!$A$6:$N$515,14,FALSE)</f>
        <v>×</v>
      </c>
      <c r="G77" s="238">
        <f>VLOOKUP(入力及び印刷!A77,'判定（堆積）'!$A$4:$D$513,4,FALSE)</f>
        <v>0</v>
      </c>
      <c r="H77" s="239">
        <f>VLOOKUP(A77,'判定（堆積）'!$A$4:$E$513,5,FALSE)</f>
        <v>0</v>
      </c>
      <c r="I77" s="239" t="e">
        <f>VLOOKUP(A77,'判定（堆積）'!$A$4:$F$513,6,FALSE)</f>
        <v>#DIV/0!</v>
      </c>
      <c r="J77" s="240" t="str">
        <f>VLOOKUP(A77,'判定（堆積）'!$A$4:$G$513,7,FALSE)</f>
        <v>×</v>
      </c>
      <c r="K77" s="240"/>
      <c r="L77" s="293"/>
      <c r="M77" s="296" t="str">
        <f>VLOOKUP(A77,'判定（移動）'!$A$6:$O$515,15,FALSE)</f>
        <v>×</v>
      </c>
      <c r="N77" s="297" t="str">
        <f>VLOOKUP(A77,'判定（堆積）'!$A$4:$H$513,8,FALSE)</f>
        <v>×</v>
      </c>
      <c r="O77" s="293"/>
      <c r="P77" s="293"/>
      <c r="Q77" s="293"/>
      <c r="R77" s="293"/>
      <c r="S77" s="293"/>
      <c r="T77" s="293"/>
      <c r="U77" s="293"/>
      <c r="V77" s="293"/>
      <c r="W77" s="293"/>
      <c r="X77" s="293"/>
      <c r="Y77" s="293"/>
      <c r="Z77" s="293"/>
      <c r="AA77" s="293"/>
      <c r="AB77" s="293"/>
      <c r="AC77" s="293"/>
      <c r="AD77" s="293"/>
      <c r="AE77" s="293"/>
      <c r="AF77" s="293"/>
      <c r="AG77" s="293"/>
      <c r="AH77" s="293"/>
      <c r="AI77" s="293"/>
      <c r="AJ77" s="293"/>
      <c r="AK77" s="293"/>
      <c r="AL77" s="293"/>
      <c r="AM77" s="293"/>
      <c r="AN77" s="293"/>
      <c r="AO77" s="293"/>
      <c r="AP77" s="293"/>
      <c r="AQ77" s="293"/>
      <c r="AR77" s="293"/>
      <c r="AS77" s="293"/>
    </row>
    <row r="78" spans="1:45" s="234" customFormat="1" ht="11.1" customHeight="1" x14ac:dyDescent="0.15">
      <c r="A78" s="317">
        <v>5.3</v>
      </c>
      <c r="B78" s="318"/>
      <c r="C78" s="235">
        <f>VLOOKUP(A78,'判定（移動）'!$A$6:$L$515,12,FALSE)</f>
        <v>0</v>
      </c>
      <c r="D78" s="236">
        <v>1</v>
      </c>
      <c r="E78" s="236">
        <f>VLOOKUP(A78,'判定（移動）'!$A$6:$M$515,13,FALSE)</f>
        <v>7.6739130434782608</v>
      </c>
      <c r="F78" s="237" t="str">
        <f>VLOOKUP(A78,'判定（移動）'!$A$6:$N$515,14,FALSE)</f>
        <v>×</v>
      </c>
      <c r="G78" s="235">
        <f>VLOOKUP(入力及び印刷!A78,'判定（堆積）'!$A$4:$D$513,4,FALSE)</f>
        <v>0</v>
      </c>
      <c r="H78" s="236">
        <f>VLOOKUP(A78,'判定（堆積）'!$A$4:$E$513,5,FALSE)</f>
        <v>0</v>
      </c>
      <c r="I78" s="236" t="e">
        <f>VLOOKUP(A78,'判定（堆積）'!$A$4:$F$513,6,FALSE)</f>
        <v>#DIV/0!</v>
      </c>
      <c r="J78" s="237" t="str">
        <f>VLOOKUP(A78,'判定（堆積）'!$A$4:$G$513,7,FALSE)</f>
        <v>×</v>
      </c>
      <c r="K78" s="237"/>
      <c r="L78" s="293"/>
      <c r="M78" s="296" t="str">
        <f>VLOOKUP(A78,'判定（移動）'!$A$6:$O$515,15,FALSE)</f>
        <v>×</v>
      </c>
      <c r="N78" s="297" t="str">
        <f>VLOOKUP(A78,'判定（堆積）'!$A$4:$H$513,8,FALSE)</f>
        <v>×</v>
      </c>
      <c r="O78" s="293"/>
      <c r="P78" s="293"/>
      <c r="Q78" s="293"/>
      <c r="R78" s="293"/>
      <c r="S78" s="293"/>
      <c r="T78" s="293"/>
      <c r="U78" s="293"/>
      <c r="V78" s="293"/>
      <c r="W78" s="293"/>
      <c r="X78" s="293"/>
      <c r="Y78" s="293"/>
      <c r="Z78" s="293"/>
      <c r="AA78" s="293"/>
      <c r="AB78" s="293"/>
      <c r="AC78" s="293"/>
      <c r="AD78" s="293"/>
      <c r="AE78" s="293"/>
      <c r="AF78" s="293"/>
      <c r="AG78" s="293"/>
      <c r="AH78" s="293"/>
      <c r="AI78" s="293"/>
      <c r="AJ78" s="293"/>
      <c r="AK78" s="293"/>
      <c r="AL78" s="293"/>
      <c r="AM78" s="293"/>
      <c r="AN78" s="293"/>
      <c r="AO78" s="293"/>
      <c r="AP78" s="293"/>
      <c r="AQ78" s="293"/>
      <c r="AR78" s="293"/>
      <c r="AS78" s="293"/>
    </row>
    <row r="79" spans="1:45" s="234" customFormat="1" ht="11.1" customHeight="1" x14ac:dyDescent="0.15">
      <c r="A79" s="345">
        <v>5.4</v>
      </c>
      <c r="B79" s="346"/>
      <c r="C79" s="238">
        <f>VLOOKUP(A79,'判定（移動）'!$A$6:$L$515,12,FALSE)</f>
        <v>0</v>
      </c>
      <c r="D79" s="239">
        <v>1</v>
      </c>
      <c r="E79" s="239">
        <f>VLOOKUP(A79,'判定（移動）'!$A$6:$M$515,13,FALSE)</f>
        <v>7.6739130434782608</v>
      </c>
      <c r="F79" s="240" t="str">
        <f>VLOOKUP(A79,'判定（移動）'!$A$6:$N$515,14,FALSE)</f>
        <v>×</v>
      </c>
      <c r="G79" s="238">
        <f>VLOOKUP(入力及び印刷!A79,'判定（堆積）'!$A$4:$D$513,4,FALSE)</f>
        <v>0</v>
      </c>
      <c r="H79" s="239">
        <f>VLOOKUP(A79,'判定（堆積）'!$A$4:$E$513,5,FALSE)</f>
        <v>0</v>
      </c>
      <c r="I79" s="239" t="e">
        <f>VLOOKUP(A79,'判定（堆積）'!$A$4:$F$513,6,FALSE)</f>
        <v>#DIV/0!</v>
      </c>
      <c r="J79" s="240" t="str">
        <f>VLOOKUP(A79,'判定（堆積）'!$A$4:$G$513,7,FALSE)</f>
        <v>×</v>
      </c>
      <c r="K79" s="240"/>
      <c r="L79" s="293"/>
      <c r="M79" s="296" t="str">
        <f>VLOOKUP(A79,'判定（移動）'!$A$6:$O$515,15,FALSE)</f>
        <v>×</v>
      </c>
      <c r="N79" s="297" t="str">
        <f>VLOOKUP(A79,'判定（堆積）'!$A$4:$H$513,8,FALSE)</f>
        <v>×</v>
      </c>
      <c r="O79" s="293"/>
      <c r="P79" s="293"/>
      <c r="Q79" s="293"/>
      <c r="R79" s="293"/>
      <c r="S79" s="293"/>
      <c r="T79" s="293"/>
      <c r="U79" s="293"/>
      <c r="V79" s="293"/>
      <c r="W79" s="293"/>
      <c r="X79" s="293"/>
      <c r="Y79" s="293"/>
      <c r="Z79" s="293"/>
      <c r="AA79" s="293"/>
      <c r="AB79" s="293"/>
      <c r="AC79" s="293"/>
      <c r="AD79" s="293"/>
      <c r="AE79" s="293"/>
      <c r="AF79" s="293"/>
      <c r="AG79" s="293"/>
      <c r="AH79" s="293"/>
      <c r="AI79" s="293"/>
      <c r="AJ79" s="293"/>
      <c r="AK79" s="293"/>
      <c r="AL79" s="293"/>
      <c r="AM79" s="293"/>
      <c r="AN79" s="293"/>
      <c r="AO79" s="293"/>
      <c r="AP79" s="293"/>
      <c r="AQ79" s="293"/>
      <c r="AR79" s="293"/>
      <c r="AS79" s="293"/>
    </row>
    <row r="80" spans="1:45" s="234" customFormat="1" ht="11.1" customHeight="1" x14ac:dyDescent="0.15">
      <c r="A80" s="317">
        <v>5.5</v>
      </c>
      <c r="B80" s="318"/>
      <c r="C80" s="235">
        <f>VLOOKUP(A80,'判定（移動）'!$A$6:$L$515,12,FALSE)</f>
        <v>0</v>
      </c>
      <c r="D80" s="236">
        <v>1</v>
      </c>
      <c r="E80" s="236">
        <f>VLOOKUP(A80,'判定（移動）'!$A$6:$M$515,13,FALSE)</f>
        <v>7.6739130434782608</v>
      </c>
      <c r="F80" s="237" t="str">
        <f>VLOOKUP(A80,'判定（移動）'!$A$6:$N$515,14,FALSE)</f>
        <v>×</v>
      </c>
      <c r="G80" s="235">
        <f>VLOOKUP(入力及び印刷!A80,'判定（堆積）'!$A$4:$D$513,4,FALSE)</f>
        <v>0</v>
      </c>
      <c r="H80" s="236">
        <f>VLOOKUP(A80,'判定（堆積）'!$A$4:$E$513,5,FALSE)</f>
        <v>0</v>
      </c>
      <c r="I80" s="236" t="e">
        <f>VLOOKUP(A80,'判定（堆積）'!$A$4:$F$513,6,FALSE)</f>
        <v>#DIV/0!</v>
      </c>
      <c r="J80" s="237" t="str">
        <f>VLOOKUP(A80,'判定（堆積）'!$A$4:$G$513,7,FALSE)</f>
        <v>×</v>
      </c>
      <c r="K80" s="237"/>
      <c r="L80" s="293"/>
      <c r="M80" s="296" t="str">
        <f>VLOOKUP(A80,'判定（移動）'!$A$6:$O$515,15,FALSE)</f>
        <v>×</v>
      </c>
      <c r="N80" s="297" t="str">
        <f>VLOOKUP(A80,'判定（堆積）'!$A$4:$H$513,8,FALSE)</f>
        <v>×</v>
      </c>
      <c r="O80" s="293"/>
      <c r="P80" s="293"/>
      <c r="Q80" s="293"/>
      <c r="R80" s="293"/>
      <c r="S80" s="293"/>
      <c r="T80" s="293"/>
      <c r="U80" s="293"/>
      <c r="V80" s="293"/>
      <c r="W80" s="293"/>
      <c r="X80" s="293"/>
      <c r="Y80" s="293"/>
      <c r="Z80" s="293"/>
      <c r="AA80" s="293"/>
      <c r="AB80" s="293"/>
      <c r="AC80" s="293"/>
      <c r="AD80" s="293"/>
      <c r="AE80" s="293"/>
      <c r="AF80" s="293"/>
      <c r="AG80" s="293"/>
      <c r="AH80" s="293"/>
      <c r="AI80" s="293"/>
      <c r="AJ80" s="293"/>
      <c r="AK80" s="293"/>
      <c r="AL80" s="293"/>
      <c r="AM80" s="293"/>
      <c r="AN80" s="293"/>
      <c r="AO80" s="293"/>
      <c r="AP80" s="293"/>
      <c r="AQ80" s="293"/>
      <c r="AR80" s="293"/>
      <c r="AS80" s="293"/>
    </row>
    <row r="81" spans="1:45" s="234" customFormat="1" ht="11.1" customHeight="1" x14ac:dyDescent="0.15">
      <c r="A81" s="345">
        <v>5.6</v>
      </c>
      <c r="B81" s="346"/>
      <c r="C81" s="238">
        <f>VLOOKUP(A81,'判定（移動）'!$A$6:$L$515,12,FALSE)</f>
        <v>0</v>
      </c>
      <c r="D81" s="239">
        <v>1</v>
      </c>
      <c r="E81" s="239">
        <f>VLOOKUP(A81,'判定（移動）'!$A$6:$M$515,13,FALSE)</f>
        <v>7.6739130434782608</v>
      </c>
      <c r="F81" s="240" t="str">
        <f>VLOOKUP(A81,'判定（移動）'!$A$6:$N$515,14,FALSE)</f>
        <v>×</v>
      </c>
      <c r="G81" s="238">
        <f>VLOOKUP(入力及び印刷!A81,'判定（堆積）'!$A$4:$D$513,4,FALSE)</f>
        <v>0</v>
      </c>
      <c r="H81" s="239">
        <f>VLOOKUP(A81,'判定（堆積）'!$A$4:$E$513,5,FALSE)</f>
        <v>0</v>
      </c>
      <c r="I81" s="239" t="e">
        <f>VLOOKUP(A81,'判定（堆積）'!$A$4:$F$513,6,FALSE)</f>
        <v>#DIV/0!</v>
      </c>
      <c r="J81" s="240" t="str">
        <f>VLOOKUP(A81,'判定（堆積）'!$A$4:$G$513,7,FALSE)</f>
        <v>×</v>
      </c>
      <c r="K81" s="240"/>
      <c r="L81" s="293"/>
      <c r="M81" s="296" t="str">
        <f>VLOOKUP(A81,'判定（移動）'!$A$6:$O$515,15,FALSE)</f>
        <v>×</v>
      </c>
      <c r="N81" s="297" t="str">
        <f>VLOOKUP(A81,'判定（堆積）'!$A$4:$H$513,8,FALSE)</f>
        <v>×</v>
      </c>
      <c r="O81" s="293"/>
      <c r="P81" s="293"/>
      <c r="Q81" s="293"/>
      <c r="R81" s="293"/>
      <c r="S81" s="293"/>
      <c r="T81" s="293"/>
      <c r="U81" s="293"/>
      <c r="V81" s="293"/>
      <c r="W81" s="293"/>
      <c r="X81" s="293"/>
      <c r="Y81" s="293"/>
      <c r="Z81" s="293"/>
      <c r="AA81" s="293"/>
      <c r="AB81" s="293"/>
      <c r="AC81" s="293"/>
      <c r="AD81" s="293"/>
      <c r="AE81" s="293"/>
      <c r="AF81" s="293"/>
      <c r="AG81" s="293"/>
      <c r="AH81" s="293"/>
      <c r="AI81" s="293"/>
      <c r="AJ81" s="293"/>
      <c r="AK81" s="293"/>
      <c r="AL81" s="293"/>
      <c r="AM81" s="293"/>
      <c r="AN81" s="293"/>
      <c r="AO81" s="293"/>
      <c r="AP81" s="293"/>
      <c r="AQ81" s="293"/>
      <c r="AR81" s="293"/>
      <c r="AS81" s="293"/>
    </row>
    <row r="82" spans="1:45" s="234" customFormat="1" ht="11.1" customHeight="1" x14ac:dyDescent="0.15">
      <c r="A82" s="317">
        <v>5.7</v>
      </c>
      <c r="B82" s="318"/>
      <c r="C82" s="235">
        <f>VLOOKUP(A82,'判定（移動）'!$A$6:$L$515,12,FALSE)</f>
        <v>0</v>
      </c>
      <c r="D82" s="236">
        <v>1</v>
      </c>
      <c r="E82" s="236">
        <f>VLOOKUP(A82,'判定（移動）'!$A$6:$M$515,13,FALSE)</f>
        <v>7.6739130434782608</v>
      </c>
      <c r="F82" s="237" t="str">
        <f>VLOOKUP(A82,'判定（移動）'!$A$6:$N$515,14,FALSE)</f>
        <v>×</v>
      </c>
      <c r="G82" s="235">
        <f>VLOOKUP(入力及び印刷!A82,'判定（堆積）'!$A$4:$D$513,4,FALSE)</f>
        <v>0</v>
      </c>
      <c r="H82" s="236">
        <f>VLOOKUP(A82,'判定（堆積）'!$A$4:$E$513,5,FALSE)</f>
        <v>0</v>
      </c>
      <c r="I82" s="236" t="e">
        <f>VLOOKUP(A82,'判定（堆積）'!$A$4:$F$513,6,FALSE)</f>
        <v>#DIV/0!</v>
      </c>
      <c r="J82" s="237" t="str">
        <f>VLOOKUP(A82,'判定（堆積）'!$A$4:$G$513,7,FALSE)</f>
        <v>×</v>
      </c>
      <c r="K82" s="237"/>
      <c r="L82" s="293"/>
      <c r="M82" s="296" t="str">
        <f>VLOOKUP(A82,'判定（移動）'!$A$6:$O$515,15,FALSE)</f>
        <v>×</v>
      </c>
      <c r="N82" s="297" t="str">
        <f>VLOOKUP(A82,'判定（堆積）'!$A$4:$H$513,8,FALSE)</f>
        <v>×</v>
      </c>
      <c r="O82" s="293"/>
      <c r="P82" s="293"/>
      <c r="Q82" s="293"/>
      <c r="R82" s="293"/>
      <c r="S82" s="293"/>
      <c r="T82" s="293"/>
      <c r="U82" s="293"/>
      <c r="V82" s="293"/>
      <c r="W82" s="293"/>
      <c r="X82" s="293"/>
      <c r="Y82" s="293"/>
      <c r="Z82" s="293"/>
      <c r="AA82" s="293"/>
      <c r="AB82" s="293"/>
      <c r="AC82" s="293"/>
      <c r="AD82" s="293"/>
      <c r="AE82" s="293"/>
      <c r="AF82" s="293"/>
      <c r="AG82" s="293"/>
      <c r="AH82" s="293"/>
      <c r="AI82" s="293"/>
      <c r="AJ82" s="293"/>
      <c r="AK82" s="293"/>
      <c r="AL82" s="293"/>
      <c r="AM82" s="293"/>
      <c r="AN82" s="293"/>
      <c r="AO82" s="293"/>
      <c r="AP82" s="293"/>
      <c r="AQ82" s="293"/>
      <c r="AR82" s="293"/>
      <c r="AS82" s="293"/>
    </row>
    <row r="83" spans="1:45" s="234" customFormat="1" ht="11.1" customHeight="1" x14ac:dyDescent="0.15">
      <c r="A83" s="345">
        <v>5.8</v>
      </c>
      <c r="B83" s="346"/>
      <c r="C83" s="238">
        <f>VLOOKUP(A83,'判定（移動）'!$A$6:$L$515,12,FALSE)</f>
        <v>0</v>
      </c>
      <c r="D83" s="239">
        <v>1</v>
      </c>
      <c r="E83" s="239">
        <f>VLOOKUP(A83,'判定（移動）'!$A$6:$M$515,13,FALSE)</f>
        <v>7.6739130434782608</v>
      </c>
      <c r="F83" s="240" t="str">
        <f>VLOOKUP(A83,'判定（移動）'!$A$6:$N$515,14,FALSE)</f>
        <v>×</v>
      </c>
      <c r="G83" s="238">
        <f>VLOOKUP(入力及び印刷!A83,'判定（堆積）'!$A$4:$D$513,4,FALSE)</f>
        <v>0</v>
      </c>
      <c r="H83" s="239">
        <f>VLOOKUP(A83,'判定（堆積）'!$A$4:$E$513,5,FALSE)</f>
        <v>0</v>
      </c>
      <c r="I83" s="239" t="e">
        <f>VLOOKUP(A83,'判定（堆積）'!$A$4:$F$513,6,FALSE)</f>
        <v>#DIV/0!</v>
      </c>
      <c r="J83" s="240" t="str">
        <f>VLOOKUP(A83,'判定（堆積）'!$A$4:$G$513,7,FALSE)</f>
        <v>×</v>
      </c>
      <c r="K83" s="240"/>
      <c r="L83" s="293"/>
      <c r="M83" s="296" t="str">
        <f>VLOOKUP(A83,'判定（移動）'!$A$6:$O$515,15,FALSE)</f>
        <v>×</v>
      </c>
      <c r="N83" s="297" t="str">
        <f>VLOOKUP(A83,'判定（堆積）'!$A$4:$H$513,8,FALSE)</f>
        <v>×</v>
      </c>
      <c r="O83" s="293"/>
      <c r="P83" s="293"/>
      <c r="Q83" s="293"/>
      <c r="R83" s="293"/>
      <c r="S83" s="293"/>
      <c r="T83" s="293"/>
      <c r="U83" s="293"/>
      <c r="V83" s="293"/>
      <c r="W83" s="293"/>
      <c r="X83" s="293"/>
      <c r="Y83" s="293"/>
      <c r="Z83" s="293"/>
      <c r="AA83" s="293"/>
      <c r="AB83" s="293"/>
      <c r="AC83" s="293"/>
      <c r="AD83" s="293"/>
      <c r="AE83" s="293"/>
      <c r="AF83" s="293"/>
      <c r="AG83" s="293"/>
      <c r="AH83" s="293"/>
      <c r="AI83" s="293"/>
      <c r="AJ83" s="293"/>
      <c r="AK83" s="293"/>
      <c r="AL83" s="293"/>
      <c r="AM83" s="293"/>
      <c r="AN83" s="293"/>
      <c r="AO83" s="293"/>
      <c r="AP83" s="293"/>
      <c r="AQ83" s="293"/>
      <c r="AR83" s="293"/>
      <c r="AS83" s="293"/>
    </row>
    <row r="84" spans="1:45" s="234" customFormat="1" ht="11.1" customHeight="1" x14ac:dyDescent="0.15">
      <c r="A84" s="317">
        <v>5.9</v>
      </c>
      <c r="B84" s="318"/>
      <c r="C84" s="235">
        <f>VLOOKUP(A84,'判定（移動）'!$A$6:$L$515,12,FALSE)</f>
        <v>0</v>
      </c>
      <c r="D84" s="236">
        <v>1</v>
      </c>
      <c r="E84" s="236">
        <f>VLOOKUP(A84,'判定（移動）'!$A$6:$M$515,13,FALSE)</f>
        <v>7.6739130434782608</v>
      </c>
      <c r="F84" s="237" t="str">
        <f>VLOOKUP(A84,'判定（移動）'!$A$6:$N$515,14,FALSE)</f>
        <v>×</v>
      </c>
      <c r="G84" s="235">
        <f>VLOOKUP(入力及び印刷!A84,'判定（堆積）'!$A$4:$D$513,4,FALSE)</f>
        <v>0</v>
      </c>
      <c r="H84" s="236">
        <f>VLOOKUP(A84,'判定（堆積）'!$A$4:$E$513,5,FALSE)</f>
        <v>0</v>
      </c>
      <c r="I84" s="236" t="e">
        <f>VLOOKUP(A84,'判定（堆積）'!$A$4:$F$513,6,FALSE)</f>
        <v>#DIV/0!</v>
      </c>
      <c r="J84" s="237" t="str">
        <f>VLOOKUP(A84,'判定（堆積）'!$A$4:$G$513,7,FALSE)</f>
        <v>×</v>
      </c>
      <c r="K84" s="237"/>
      <c r="L84" s="293"/>
      <c r="M84" s="296" t="str">
        <f>VLOOKUP(A84,'判定（移動）'!$A$6:$O$515,15,FALSE)</f>
        <v>×</v>
      </c>
      <c r="N84" s="297" t="str">
        <f>VLOOKUP(A84,'判定（堆積）'!$A$4:$H$513,8,FALSE)</f>
        <v>×</v>
      </c>
      <c r="O84" s="293"/>
      <c r="P84" s="293"/>
      <c r="Q84" s="293"/>
      <c r="R84" s="293"/>
      <c r="S84" s="293"/>
      <c r="T84" s="293"/>
      <c r="U84" s="293"/>
      <c r="V84" s="293"/>
      <c r="W84" s="293"/>
      <c r="X84" s="293"/>
      <c r="Y84" s="293"/>
      <c r="Z84" s="293"/>
      <c r="AA84" s="293"/>
      <c r="AB84" s="293"/>
      <c r="AC84" s="293"/>
      <c r="AD84" s="293"/>
      <c r="AE84" s="293"/>
      <c r="AF84" s="293"/>
      <c r="AG84" s="293"/>
      <c r="AH84" s="293"/>
      <c r="AI84" s="293"/>
      <c r="AJ84" s="293"/>
      <c r="AK84" s="293"/>
      <c r="AL84" s="293"/>
      <c r="AM84" s="293"/>
      <c r="AN84" s="293"/>
      <c r="AO84" s="293"/>
      <c r="AP84" s="293"/>
      <c r="AQ84" s="293"/>
      <c r="AR84" s="293"/>
      <c r="AS84" s="293"/>
    </row>
    <row r="85" spans="1:45" s="234" customFormat="1" ht="11.1" customHeight="1" x14ac:dyDescent="0.15">
      <c r="A85" s="319">
        <v>6</v>
      </c>
      <c r="B85" s="320"/>
      <c r="C85" s="241">
        <f>VLOOKUP(A85,'判定（移動）'!$A$6:$L$515,12,FALSE)</f>
        <v>0</v>
      </c>
      <c r="D85" s="242">
        <v>1</v>
      </c>
      <c r="E85" s="242">
        <f>VLOOKUP(A85,'判定（移動）'!$A$6:$M$515,13,FALSE)</f>
        <v>7.6739130434782608</v>
      </c>
      <c r="F85" s="243" t="str">
        <f>VLOOKUP(A85,'判定（移動）'!$A$6:$N$515,14,FALSE)</f>
        <v>×</v>
      </c>
      <c r="G85" s="241">
        <f>VLOOKUP(入力及び印刷!A85,'判定（堆積）'!$A$4:$D$513,4,FALSE)</f>
        <v>0</v>
      </c>
      <c r="H85" s="242">
        <f>VLOOKUP(A85,'判定（堆積）'!$A$4:$E$513,5,FALSE)</f>
        <v>0</v>
      </c>
      <c r="I85" s="242" t="e">
        <f>VLOOKUP(A85,'判定（堆積）'!$A$4:$F$513,6,FALSE)</f>
        <v>#DIV/0!</v>
      </c>
      <c r="J85" s="243" t="str">
        <f>VLOOKUP(A85,'判定（堆積）'!$A$4:$G$513,7,FALSE)</f>
        <v>×</v>
      </c>
      <c r="K85" s="243"/>
      <c r="L85" s="293"/>
      <c r="M85" s="296" t="str">
        <f>VLOOKUP(A85,'判定（移動）'!$A$6:$O$515,15,FALSE)</f>
        <v>×</v>
      </c>
      <c r="N85" s="297" t="str">
        <f>VLOOKUP(A85,'判定（堆積）'!$A$4:$H$513,8,FALSE)</f>
        <v>×</v>
      </c>
      <c r="O85" s="293"/>
      <c r="P85" s="293"/>
      <c r="Q85" s="293"/>
      <c r="R85" s="293"/>
      <c r="S85" s="293"/>
      <c r="T85" s="293"/>
      <c r="U85" s="293"/>
      <c r="V85" s="293"/>
      <c r="W85" s="293"/>
      <c r="X85" s="293"/>
      <c r="Y85" s="293"/>
      <c r="Z85" s="293"/>
      <c r="AA85" s="293"/>
      <c r="AB85" s="293"/>
      <c r="AC85" s="293"/>
      <c r="AD85" s="293"/>
      <c r="AE85" s="293"/>
      <c r="AF85" s="293"/>
      <c r="AG85" s="293"/>
      <c r="AH85" s="293"/>
      <c r="AI85" s="293"/>
      <c r="AJ85" s="293"/>
      <c r="AK85" s="293"/>
      <c r="AL85" s="293"/>
      <c r="AM85" s="293"/>
      <c r="AN85" s="293"/>
      <c r="AO85" s="293"/>
      <c r="AP85" s="293"/>
      <c r="AQ85" s="293"/>
      <c r="AR85" s="293"/>
      <c r="AS85" s="293"/>
    </row>
    <row r="86" spans="1:45" s="234" customFormat="1" ht="11.1" customHeight="1" x14ac:dyDescent="0.15">
      <c r="A86" s="317">
        <v>6.1</v>
      </c>
      <c r="B86" s="318"/>
      <c r="C86" s="235">
        <f>VLOOKUP(A86,'判定（移動）'!$A$6:$L$515,12,FALSE)</f>
        <v>0</v>
      </c>
      <c r="D86" s="236">
        <v>1</v>
      </c>
      <c r="E86" s="236">
        <f>VLOOKUP(A86,'判定（移動）'!$A$6:$M$515,13,FALSE)</f>
        <v>7.6739130434782608</v>
      </c>
      <c r="F86" s="237" t="str">
        <f>VLOOKUP(A86,'判定（移動）'!$A$6:$N$515,14,FALSE)</f>
        <v>×</v>
      </c>
      <c r="G86" s="235">
        <f>VLOOKUP(入力及び印刷!A86,'判定（堆積）'!$A$4:$D$513,4,FALSE)</f>
        <v>0</v>
      </c>
      <c r="H86" s="236">
        <f>VLOOKUP(A86,'判定（堆積）'!$A$4:$E$513,5,FALSE)</f>
        <v>0</v>
      </c>
      <c r="I86" s="236" t="e">
        <f>VLOOKUP(A86,'判定（堆積）'!$A$4:$F$513,6,FALSE)</f>
        <v>#DIV/0!</v>
      </c>
      <c r="J86" s="237" t="str">
        <f>VLOOKUP(A86,'判定（堆積）'!$A$4:$G$513,7,FALSE)</f>
        <v>×</v>
      </c>
      <c r="K86" s="237"/>
      <c r="L86" s="293"/>
      <c r="M86" s="296" t="str">
        <f>VLOOKUP(A86,'判定（移動）'!$A$6:$O$515,15,FALSE)</f>
        <v>×</v>
      </c>
      <c r="N86" s="297" t="str">
        <f>VLOOKUP(A86,'判定（堆積）'!$A$4:$H$513,8,FALSE)</f>
        <v>×</v>
      </c>
      <c r="O86" s="293"/>
      <c r="P86" s="293"/>
      <c r="Q86" s="293"/>
      <c r="R86" s="293"/>
      <c r="S86" s="293"/>
      <c r="T86" s="293"/>
      <c r="U86" s="293"/>
      <c r="V86" s="293"/>
      <c r="W86" s="293"/>
      <c r="X86" s="293"/>
      <c r="Y86" s="293"/>
      <c r="Z86" s="293"/>
      <c r="AA86" s="293"/>
      <c r="AB86" s="293"/>
      <c r="AC86" s="293"/>
      <c r="AD86" s="293"/>
      <c r="AE86" s="293"/>
      <c r="AF86" s="293"/>
      <c r="AG86" s="293"/>
      <c r="AH86" s="293"/>
      <c r="AI86" s="293"/>
      <c r="AJ86" s="293"/>
      <c r="AK86" s="293"/>
      <c r="AL86" s="293"/>
      <c r="AM86" s="293"/>
      <c r="AN86" s="293"/>
      <c r="AO86" s="293"/>
      <c r="AP86" s="293"/>
      <c r="AQ86" s="293"/>
      <c r="AR86" s="293"/>
      <c r="AS86" s="293"/>
    </row>
    <row r="87" spans="1:45" s="234" customFormat="1" ht="11.1" customHeight="1" x14ac:dyDescent="0.15">
      <c r="A87" s="345">
        <v>6.2</v>
      </c>
      <c r="B87" s="346"/>
      <c r="C87" s="238">
        <f>VLOOKUP(A87,'判定（移動）'!$A$6:$L$515,12,FALSE)</f>
        <v>0</v>
      </c>
      <c r="D87" s="239">
        <v>1</v>
      </c>
      <c r="E87" s="239">
        <f>VLOOKUP(A87,'判定（移動）'!$A$6:$M$515,13,FALSE)</f>
        <v>7.6739130434782608</v>
      </c>
      <c r="F87" s="240" t="str">
        <f>VLOOKUP(A87,'判定（移動）'!$A$6:$N$515,14,FALSE)</f>
        <v>×</v>
      </c>
      <c r="G87" s="238">
        <f>VLOOKUP(入力及び印刷!A87,'判定（堆積）'!$A$4:$D$513,4,FALSE)</f>
        <v>0</v>
      </c>
      <c r="H87" s="239">
        <f>VLOOKUP(A87,'判定（堆積）'!$A$4:$E$513,5,FALSE)</f>
        <v>0</v>
      </c>
      <c r="I87" s="239" t="e">
        <f>VLOOKUP(A87,'判定（堆積）'!$A$4:$F$513,6,FALSE)</f>
        <v>#DIV/0!</v>
      </c>
      <c r="J87" s="240" t="str">
        <f>VLOOKUP(A87,'判定（堆積）'!$A$4:$G$513,7,FALSE)</f>
        <v>×</v>
      </c>
      <c r="K87" s="240"/>
      <c r="L87" s="293"/>
      <c r="M87" s="296" t="str">
        <f>VLOOKUP(A87,'判定（移動）'!$A$6:$O$515,15,FALSE)</f>
        <v>×</v>
      </c>
      <c r="N87" s="297" t="str">
        <f>VLOOKUP(A87,'判定（堆積）'!$A$4:$H$513,8,FALSE)</f>
        <v>×</v>
      </c>
      <c r="O87" s="293"/>
      <c r="P87" s="293"/>
      <c r="Q87" s="293"/>
      <c r="R87" s="293"/>
      <c r="S87" s="293"/>
      <c r="T87" s="293"/>
      <c r="U87" s="293"/>
      <c r="V87" s="293"/>
      <c r="W87" s="293"/>
      <c r="X87" s="293"/>
      <c r="Y87" s="293"/>
      <c r="Z87" s="293"/>
      <c r="AA87" s="293"/>
      <c r="AB87" s="293"/>
      <c r="AC87" s="293"/>
      <c r="AD87" s="293"/>
      <c r="AE87" s="293"/>
      <c r="AF87" s="293"/>
      <c r="AG87" s="293"/>
      <c r="AH87" s="293"/>
      <c r="AI87" s="293"/>
      <c r="AJ87" s="293"/>
      <c r="AK87" s="293"/>
      <c r="AL87" s="293"/>
      <c r="AM87" s="293"/>
      <c r="AN87" s="293"/>
      <c r="AO87" s="293"/>
      <c r="AP87" s="293"/>
      <c r="AQ87" s="293"/>
      <c r="AR87" s="293"/>
      <c r="AS87" s="293"/>
    </row>
    <row r="88" spans="1:45" s="234" customFormat="1" ht="11.1" customHeight="1" x14ac:dyDescent="0.15">
      <c r="A88" s="317">
        <v>6.3</v>
      </c>
      <c r="B88" s="318"/>
      <c r="C88" s="235">
        <f>VLOOKUP(A88,'判定（移動）'!$A$6:$L$515,12,FALSE)</f>
        <v>0</v>
      </c>
      <c r="D88" s="236">
        <v>1</v>
      </c>
      <c r="E88" s="236">
        <f>VLOOKUP(A88,'判定（移動）'!$A$6:$M$515,13,FALSE)</f>
        <v>7.6739130434782608</v>
      </c>
      <c r="F88" s="237" t="str">
        <f>VLOOKUP(A88,'判定（移動）'!$A$6:$N$515,14,FALSE)</f>
        <v>×</v>
      </c>
      <c r="G88" s="235">
        <f>VLOOKUP(入力及び印刷!A88,'判定（堆積）'!$A$4:$D$513,4,FALSE)</f>
        <v>0</v>
      </c>
      <c r="H88" s="236">
        <f>VLOOKUP(A88,'判定（堆積）'!$A$4:$E$513,5,FALSE)</f>
        <v>0</v>
      </c>
      <c r="I88" s="236" t="e">
        <f>VLOOKUP(A88,'判定（堆積）'!$A$4:$F$513,6,FALSE)</f>
        <v>#DIV/0!</v>
      </c>
      <c r="J88" s="237" t="str">
        <f>VLOOKUP(A88,'判定（堆積）'!$A$4:$G$513,7,FALSE)</f>
        <v>×</v>
      </c>
      <c r="K88" s="237"/>
      <c r="L88" s="293"/>
      <c r="M88" s="296" t="str">
        <f>VLOOKUP(A88,'判定（移動）'!$A$6:$O$515,15,FALSE)</f>
        <v>×</v>
      </c>
      <c r="N88" s="297" t="str">
        <f>VLOOKUP(A88,'判定（堆積）'!$A$4:$H$513,8,FALSE)</f>
        <v>×</v>
      </c>
      <c r="O88" s="293"/>
      <c r="P88" s="293"/>
      <c r="Q88" s="293"/>
      <c r="R88" s="293"/>
      <c r="S88" s="293"/>
      <c r="T88" s="293"/>
      <c r="U88" s="293"/>
      <c r="V88" s="293"/>
      <c r="W88" s="293"/>
      <c r="X88" s="293"/>
      <c r="Y88" s="293"/>
      <c r="Z88" s="293"/>
      <c r="AA88" s="293"/>
      <c r="AB88" s="293"/>
      <c r="AC88" s="293"/>
      <c r="AD88" s="293"/>
      <c r="AE88" s="293"/>
      <c r="AF88" s="293"/>
      <c r="AG88" s="293"/>
      <c r="AH88" s="293"/>
      <c r="AI88" s="293"/>
      <c r="AJ88" s="293"/>
      <c r="AK88" s="293"/>
      <c r="AL88" s="293"/>
      <c r="AM88" s="293"/>
      <c r="AN88" s="293"/>
      <c r="AO88" s="293"/>
      <c r="AP88" s="293"/>
      <c r="AQ88" s="293"/>
      <c r="AR88" s="293"/>
      <c r="AS88" s="293"/>
    </row>
    <row r="89" spans="1:45" s="234" customFormat="1" ht="11.1" customHeight="1" x14ac:dyDescent="0.15">
      <c r="A89" s="345">
        <v>6.4</v>
      </c>
      <c r="B89" s="346"/>
      <c r="C89" s="238">
        <f>VLOOKUP(A89,'判定（移動）'!$A$6:$L$515,12,FALSE)</f>
        <v>0</v>
      </c>
      <c r="D89" s="239">
        <v>1</v>
      </c>
      <c r="E89" s="239">
        <f>VLOOKUP(A89,'判定（移動）'!$A$6:$M$515,13,FALSE)</f>
        <v>7.6739130434782608</v>
      </c>
      <c r="F89" s="240" t="str">
        <f>VLOOKUP(A89,'判定（移動）'!$A$6:$N$515,14,FALSE)</f>
        <v>×</v>
      </c>
      <c r="G89" s="238">
        <f>VLOOKUP(入力及び印刷!A89,'判定（堆積）'!$A$4:$D$513,4,FALSE)</f>
        <v>0</v>
      </c>
      <c r="H89" s="239">
        <f>VLOOKUP(A89,'判定（堆積）'!$A$4:$E$513,5,FALSE)</f>
        <v>0</v>
      </c>
      <c r="I89" s="239" t="e">
        <f>VLOOKUP(A89,'判定（堆積）'!$A$4:$F$513,6,FALSE)</f>
        <v>#DIV/0!</v>
      </c>
      <c r="J89" s="240" t="str">
        <f>VLOOKUP(A89,'判定（堆積）'!$A$4:$G$513,7,FALSE)</f>
        <v>×</v>
      </c>
      <c r="K89" s="240"/>
      <c r="L89" s="293"/>
      <c r="M89" s="296" t="str">
        <f>VLOOKUP(A89,'判定（移動）'!$A$6:$O$515,15,FALSE)</f>
        <v>×</v>
      </c>
      <c r="N89" s="297" t="str">
        <f>VLOOKUP(A89,'判定（堆積）'!$A$4:$H$513,8,FALSE)</f>
        <v>×</v>
      </c>
      <c r="O89" s="293"/>
      <c r="P89" s="293"/>
      <c r="Q89" s="293"/>
      <c r="R89" s="293"/>
      <c r="S89" s="293"/>
      <c r="T89" s="293"/>
      <c r="U89" s="293"/>
      <c r="V89" s="293"/>
      <c r="W89" s="293"/>
      <c r="X89" s="293"/>
      <c r="Y89" s="293"/>
      <c r="Z89" s="293"/>
      <c r="AA89" s="293"/>
      <c r="AB89" s="293"/>
      <c r="AC89" s="293"/>
      <c r="AD89" s="293"/>
      <c r="AE89" s="293"/>
      <c r="AF89" s="293"/>
      <c r="AG89" s="293"/>
      <c r="AH89" s="293"/>
      <c r="AI89" s="293"/>
      <c r="AJ89" s="293"/>
      <c r="AK89" s="293"/>
      <c r="AL89" s="293"/>
      <c r="AM89" s="293"/>
      <c r="AN89" s="293"/>
      <c r="AO89" s="293"/>
      <c r="AP89" s="293"/>
      <c r="AQ89" s="293"/>
      <c r="AR89" s="293"/>
      <c r="AS89" s="293"/>
    </row>
    <row r="90" spans="1:45" s="234" customFormat="1" ht="11.1" customHeight="1" x14ac:dyDescent="0.15">
      <c r="A90" s="317">
        <v>6.5</v>
      </c>
      <c r="B90" s="318"/>
      <c r="C90" s="235">
        <f>VLOOKUP(A90,'判定（移動）'!$A$6:$L$515,12,FALSE)</f>
        <v>0</v>
      </c>
      <c r="D90" s="236">
        <v>1</v>
      </c>
      <c r="E90" s="236">
        <f>VLOOKUP(A90,'判定（移動）'!$A$6:$M$515,13,FALSE)</f>
        <v>7.6739130434782608</v>
      </c>
      <c r="F90" s="237" t="str">
        <f>VLOOKUP(A90,'判定（移動）'!$A$6:$N$515,14,FALSE)</f>
        <v>×</v>
      </c>
      <c r="G90" s="235">
        <f>VLOOKUP(入力及び印刷!A90,'判定（堆積）'!$A$4:$D$513,4,FALSE)</f>
        <v>0</v>
      </c>
      <c r="H90" s="236">
        <f>VLOOKUP(A90,'判定（堆積）'!$A$4:$E$513,5,FALSE)</f>
        <v>0</v>
      </c>
      <c r="I90" s="236" t="e">
        <f>VLOOKUP(A90,'判定（堆積）'!$A$4:$F$513,6,FALSE)</f>
        <v>#DIV/0!</v>
      </c>
      <c r="J90" s="237" t="str">
        <f>VLOOKUP(A90,'判定（堆積）'!$A$4:$G$513,7,FALSE)</f>
        <v>×</v>
      </c>
      <c r="K90" s="237"/>
      <c r="L90" s="293"/>
      <c r="M90" s="296" t="str">
        <f>VLOOKUP(A90,'判定（移動）'!$A$6:$O$515,15,FALSE)</f>
        <v>×</v>
      </c>
      <c r="N90" s="297" t="str">
        <f>VLOOKUP(A90,'判定（堆積）'!$A$4:$H$513,8,FALSE)</f>
        <v>×</v>
      </c>
      <c r="O90" s="293"/>
      <c r="P90" s="293"/>
      <c r="Q90" s="293"/>
      <c r="R90" s="293"/>
      <c r="S90" s="293"/>
      <c r="T90" s="293"/>
      <c r="U90" s="293"/>
      <c r="V90" s="293"/>
      <c r="W90" s="293"/>
      <c r="X90" s="293"/>
      <c r="Y90" s="293"/>
      <c r="Z90" s="293"/>
      <c r="AA90" s="293"/>
      <c r="AB90" s="293"/>
      <c r="AC90" s="293"/>
      <c r="AD90" s="293"/>
      <c r="AE90" s="293"/>
      <c r="AF90" s="293"/>
      <c r="AG90" s="293"/>
      <c r="AH90" s="293"/>
      <c r="AI90" s="293"/>
      <c r="AJ90" s="293"/>
      <c r="AK90" s="293"/>
      <c r="AL90" s="293"/>
      <c r="AM90" s="293"/>
      <c r="AN90" s="293"/>
      <c r="AO90" s="293"/>
      <c r="AP90" s="293"/>
      <c r="AQ90" s="293"/>
      <c r="AR90" s="293"/>
      <c r="AS90" s="293"/>
    </row>
    <row r="91" spans="1:45" s="234" customFormat="1" ht="11.1" customHeight="1" x14ac:dyDescent="0.15">
      <c r="A91" s="345">
        <v>6.6</v>
      </c>
      <c r="B91" s="346"/>
      <c r="C91" s="238">
        <f>VLOOKUP(A91,'判定（移動）'!$A$6:$L$515,12,FALSE)</f>
        <v>0</v>
      </c>
      <c r="D91" s="239">
        <v>1</v>
      </c>
      <c r="E91" s="239">
        <f>VLOOKUP(A91,'判定（移動）'!$A$6:$M$515,13,FALSE)</f>
        <v>7.6739130434782608</v>
      </c>
      <c r="F91" s="240" t="str">
        <f>VLOOKUP(A91,'判定（移動）'!$A$6:$N$515,14,FALSE)</f>
        <v>×</v>
      </c>
      <c r="G91" s="238">
        <f>VLOOKUP(入力及び印刷!A91,'判定（堆積）'!$A$4:$D$513,4,FALSE)</f>
        <v>0</v>
      </c>
      <c r="H91" s="239">
        <f>VLOOKUP(A91,'判定（堆積）'!$A$4:$E$513,5,FALSE)</f>
        <v>0</v>
      </c>
      <c r="I91" s="239" t="e">
        <f>VLOOKUP(A91,'判定（堆積）'!$A$4:$F$513,6,FALSE)</f>
        <v>#DIV/0!</v>
      </c>
      <c r="J91" s="240" t="str">
        <f>VLOOKUP(A91,'判定（堆積）'!$A$4:$G$513,7,FALSE)</f>
        <v>×</v>
      </c>
      <c r="K91" s="240"/>
      <c r="L91" s="293"/>
      <c r="M91" s="296" t="str">
        <f>VLOOKUP(A91,'判定（移動）'!$A$6:$O$515,15,FALSE)</f>
        <v>×</v>
      </c>
      <c r="N91" s="297" t="str">
        <f>VLOOKUP(A91,'判定（堆積）'!$A$4:$H$513,8,FALSE)</f>
        <v>×</v>
      </c>
      <c r="O91" s="293"/>
      <c r="P91" s="293"/>
      <c r="Q91" s="293"/>
      <c r="R91" s="293"/>
      <c r="S91" s="293"/>
      <c r="T91" s="293"/>
      <c r="U91" s="293"/>
      <c r="V91" s="293"/>
      <c r="W91" s="293"/>
      <c r="X91" s="293"/>
      <c r="Y91" s="293"/>
      <c r="Z91" s="293"/>
      <c r="AA91" s="293"/>
      <c r="AB91" s="293"/>
      <c r="AC91" s="293"/>
      <c r="AD91" s="293"/>
      <c r="AE91" s="293"/>
      <c r="AF91" s="293"/>
      <c r="AG91" s="293"/>
      <c r="AH91" s="293"/>
      <c r="AI91" s="293"/>
      <c r="AJ91" s="293"/>
      <c r="AK91" s="293"/>
      <c r="AL91" s="293"/>
      <c r="AM91" s="293"/>
      <c r="AN91" s="293"/>
      <c r="AO91" s="293"/>
      <c r="AP91" s="293"/>
      <c r="AQ91" s="293"/>
      <c r="AR91" s="293"/>
      <c r="AS91" s="293"/>
    </row>
    <row r="92" spans="1:45" s="234" customFormat="1" ht="11.1" customHeight="1" x14ac:dyDescent="0.15">
      <c r="A92" s="317">
        <v>6.7</v>
      </c>
      <c r="B92" s="318"/>
      <c r="C92" s="235">
        <f>VLOOKUP(A92,'判定（移動）'!$A$6:$L$515,12,FALSE)</f>
        <v>0</v>
      </c>
      <c r="D92" s="236">
        <v>1</v>
      </c>
      <c r="E92" s="236">
        <f>VLOOKUP(A92,'判定（移動）'!$A$6:$M$515,13,FALSE)</f>
        <v>7.6739130434782608</v>
      </c>
      <c r="F92" s="237" t="str">
        <f>VLOOKUP(A92,'判定（移動）'!$A$6:$N$515,14,FALSE)</f>
        <v>×</v>
      </c>
      <c r="G92" s="235">
        <f>VLOOKUP(入力及び印刷!A92,'判定（堆積）'!$A$4:$D$513,4,FALSE)</f>
        <v>0</v>
      </c>
      <c r="H92" s="236">
        <f>VLOOKUP(A92,'判定（堆積）'!$A$4:$E$513,5,FALSE)</f>
        <v>0</v>
      </c>
      <c r="I92" s="236" t="e">
        <f>VLOOKUP(A92,'判定（堆積）'!$A$4:$F$513,6,FALSE)</f>
        <v>#DIV/0!</v>
      </c>
      <c r="J92" s="237" t="str">
        <f>VLOOKUP(A92,'判定（堆積）'!$A$4:$G$513,7,FALSE)</f>
        <v>×</v>
      </c>
      <c r="K92" s="237"/>
      <c r="L92" s="293"/>
      <c r="M92" s="296" t="str">
        <f>VLOOKUP(A92,'判定（移動）'!$A$6:$O$515,15,FALSE)</f>
        <v>×</v>
      </c>
      <c r="N92" s="297" t="str">
        <f>VLOOKUP(A92,'判定（堆積）'!$A$4:$H$513,8,FALSE)</f>
        <v>×</v>
      </c>
      <c r="O92" s="293"/>
      <c r="P92" s="293"/>
      <c r="Q92" s="293"/>
      <c r="R92" s="293"/>
      <c r="S92" s="293"/>
      <c r="T92" s="293"/>
      <c r="U92" s="293"/>
      <c r="V92" s="293"/>
      <c r="W92" s="293"/>
      <c r="X92" s="293"/>
      <c r="Y92" s="293"/>
      <c r="Z92" s="293"/>
      <c r="AA92" s="293"/>
      <c r="AB92" s="293"/>
      <c r="AC92" s="293"/>
      <c r="AD92" s="293"/>
      <c r="AE92" s="293"/>
      <c r="AF92" s="293"/>
      <c r="AG92" s="293"/>
      <c r="AH92" s="293"/>
      <c r="AI92" s="293"/>
      <c r="AJ92" s="293"/>
      <c r="AK92" s="293"/>
      <c r="AL92" s="293"/>
      <c r="AM92" s="293"/>
      <c r="AN92" s="293"/>
      <c r="AO92" s="293"/>
      <c r="AP92" s="293"/>
      <c r="AQ92" s="293"/>
      <c r="AR92" s="293"/>
      <c r="AS92" s="293"/>
    </row>
    <row r="93" spans="1:45" s="234" customFormat="1" ht="11.1" customHeight="1" x14ac:dyDescent="0.15">
      <c r="A93" s="345">
        <v>6.8</v>
      </c>
      <c r="B93" s="346"/>
      <c r="C93" s="238">
        <f>VLOOKUP(A93,'判定（移動）'!$A$6:$L$515,12,FALSE)</f>
        <v>0</v>
      </c>
      <c r="D93" s="239">
        <v>1</v>
      </c>
      <c r="E93" s="239">
        <f>VLOOKUP(A93,'判定（移動）'!$A$6:$M$515,13,FALSE)</f>
        <v>7.6739130434782608</v>
      </c>
      <c r="F93" s="240" t="str">
        <f>VLOOKUP(A93,'判定（移動）'!$A$6:$N$515,14,FALSE)</f>
        <v>×</v>
      </c>
      <c r="G93" s="238">
        <f>VLOOKUP(入力及び印刷!A93,'判定（堆積）'!$A$4:$D$513,4,FALSE)</f>
        <v>0</v>
      </c>
      <c r="H93" s="239">
        <f>VLOOKUP(A93,'判定（堆積）'!$A$4:$E$513,5,FALSE)</f>
        <v>0</v>
      </c>
      <c r="I93" s="239" t="e">
        <f>VLOOKUP(A93,'判定（堆積）'!$A$4:$F$513,6,FALSE)</f>
        <v>#DIV/0!</v>
      </c>
      <c r="J93" s="240" t="str">
        <f>VLOOKUP(A93,'判定（堆積）'!$A$4:$G$513,7,FALSE)</f>
        <v>×</v>
      </c>
      <c r="K93" s="240"/>
      <c r="L93" s="293"/>
      <c r="M93" s="296" t="str">
        <f>VLOOKUP(A93,'判定（移動）'!$A$6:$O$515,15,FALSE)</f>
        <v>×</v>
      </c>
      <c r="N93" s="297" t="str">
        <f>VLOOKUP(A93,'判定（堆積）'!$A$4:$H$513,8,FALSE)</f>
        <v>×</v>
      </c>
      <c r="O93" s="293"/>
      <c r="P93" s="293"/>
      <c r="Q93" s="293"/>
      <c r="R93" s="293"/>
      <c r="S93" s="293"/>
      <c r="T93" s="293"/>
      <c r="U93" s="293"/>
      <c r="V93" s="293"/>
      <c r="W93" s="293"/>
      <c r="X93" s="293"/>
      <c r="Y93" s="293"/>
      <c r="Z93" s="293"/>
      <c r="AA93" s="293"/>
      <c r="AB93" s="293"/>
      <c r="AC93" s="293"/>
      <c r="AD93" s="293"/>
      <c r="AE93" s="293"/>
      <c r="AF93" s="293"/>
      <c r="AG93" s="293"/>
      <c r="AH93" s="293"/>
      <c r="AI93" s="293"/>
      <c r="AJ93" s="293"/>
      <c r="AK93" s="293"/>
      <c r="AL93" s="293"/>
      <c r="AM93" s="293"/>
      <c r="AN93" s="293"/>
      <c r="AO93" s="293"/>
      <c r="AP93" s="293"/>
      <c r="AQ93" s="293"/>
      <c r="AR93" s="293"/>
      <c r="AS93" s="293"/>
    </row>
    <row r="94" spans="1:45" s="234" customFormat="1" ht="11.1" customHeight="1" x14ac:dyDescent="0.15">
      <c r="A94" s="317">
        <v>6.9</v>
      </c>
      <c r="B94" s="318"/>
      <c r="C94" s="235">
        <f>VLOOKUP(A94,'判定（移動）'!$A$6:$L$515,12,FALSE)</f>
        <v>0</v>
      </c>
      <c r="D94" s="236">
        <v>1</v>
      </c>
      <c r="E94" s="236">
        <f>VLOOKUP(A94,'判定（移動）'!$A$6:$M$515,13,FALSE)</f>
        <v>7.6739130434782608</v>
      </c>
      <c r="F94" s="237" t="str">
        <f>VLOOKUP(A94,'判定（移動）'!$A$6:$N$515,14,FALSE)</f>
        <v>×</v>
      </c>
      <c r="G94" s="235">
        <f>VLOOKUP(入力及び印刷!A94,'判定（堆積）'!$A$4:$D$513,4,FALSE)</f>
        <v>0</v>
      </c>
      <c r="H94" s="236">
        <f>VLOOKUP(A94,'判定（堆積）'!$A$4:$E$513,5,FALSE)</f>
        <v>0</v>
      </c>
      <c r="I94" s="236" t="e">
        <f>VLOOKUP(A94,'判定（堆積）'!$A$4:$F$513,6,FALSE)</f>
        <v>#DIV/0!</v>
      </c>
      <c r="J94" s="237" t="str">
        <f>VLOOKUP(A94,'判定（堆積）'!$A$4:$G$513,7,FALSE)</f>
        <v>×</v>
      </c>
      <c r="K94" s="237"/>
      <c r="L94" s="293"/>
      <c r="M94" s="296" t="str">
        <f>VLOOKUP(A94,'判定（移動）'!$A$6:$O$515,15,FALSE)</f>
        <v>×</v>
      </c>
      <c r="N94" s="297" t="str">
        <f>VLOOKUP(A94,'判定（堆積）'!$A$4:$H$513,8,FALSE)</f>
        <v>×</v>
      </c>
      <c r="O94" s="293"/>
      <c r="P94" s="293"/>
      <c r="Q94" s="293"/>
      <c r="R94" s="293"/>
      <c r="S94" s="293"/>
      <c r="T94" s="293"/>
      <c r="U94" s="293"/>
      <c r="V94" s="293"/>
      <c r="W94" s="293"/>
      <c r="X94" s="293"/>
      <c r="Y94" s="293"/>
      <c r="Z94" s="293"/>
      <c r="AA94" s="293"/>
      <c r="AB94" s="293"/>
      <c r="AC94" s="293"/>
      <c r="AD94" s="293"/>
      <c r="AE94" s="293"/>
      <c r="AF94" s="293"/>
      <c r="AG94" s="293"/>
      <c r="AH94" s="293"/>
      <c r="AI94" s="293"/>
      <c r="AJ94" s="293"/>
      <c r="AK94" s="293"/>
      <c r="AL94" s="293"/>
      <c r="AM94" s="293"/>
      <c r="AN94" s="293"/>
      <c r="AO94" s="293"/>
      <c r="AP94" s="293"/>
      <c r="AQ94" s="293"/>
      <c r="AR94" s="293"/>
      <c r="AS94" s="293"/>
    </row>
    <row r="95" spans="1:45" s="234" customFormat="1" ht="11.1" customHeight="1" x14ac:dyDescent="0.15">
      <c r="A95" s="319">
        <v>7</v>
      </c>
      <c r="B95" s="320"/>
      <c r="C95" s="241">
        <f>VLOOKUP(A95,'判定（移動）'!$A$6:$L$515,12,FALSE)</f>
        <v>0</v>
      </c>
      <c r="D95" s="242">
        <v>1</v>
      </c>
      <c r="E95" s="242">
        <f>VLOOKUP(A95,'判定（移動）'!$A$6:$M$515,13,FALSE)</f>
        <v>7.6739130434782608</v>
      </c>
      <c r="F95" s="243" t="str">
        <f>VLOOKUP(A95,'判定（移動）'!$A$6:$N$515,14,FALSE)</f>
        <v>×</v>
      </c>
      <c r="G95" s="241">
        <f>VLOOKUP(入力及び印刷!A95,'判定（堆積）'!$A$4:$D$513,4,FALSE)</f>
        <v>0</v>
      </c>
      <c r="H95" s="242">
        <f>VLOOKUP(A95,'判定（堆積）'!$A$4:$E$513,5,FALSE)</f>
        <v>0</v>
      </c>
      <c r="I95" s="242" t="e">
        <f>VLOOKUP(A95,'判定（堆積）'!$A$4:$F$513,6,FALSE)</f>
        <v>#DIV/0!</v>
      </c>
      <c r="J95" s="243" t="str">
        <f>VLOOKUP(A95,'判定（堆積）'!$A$4:$G$513,7,FALSE)</f>
        <v>×</v>
      </c>
      <c r="K95" s="243"/>
      <c r="L95" s="293"/>
      <c r="M95" s="296" t="str">
        <f>VLOOKUP(A95,'判定（移動）'!$A$6:$O$515,15,FALSE)</f>
        <v>×</v>
      </c>
      <c r="N95" s="297" t="str">
        <f>VLOOKUP(A95,'判定（堆積）'!$A$4:$H$513,8,FALSE)</f>
        <v>×</v>
      </c>
      <c r="O95" s="293"/>
      <c r="P95" s="293"/>
      <c r="Q95" s="293"/>
      <c r="R95" s="293"/>
      <c r="S95" s="293"/>
      <c r="T95" s="293"/>
      <c r="U95" s="293"/>
      <c r="V95" s="293"/>
      <c r="W95" s="293"/>
      <c r="X95" s="293"/>
      <c r="Y95" s="293"/>
      <c r="Z95" s="293"/>
      <c r="AA95" s="293"/>
      <c r="AB95" s="293"/>
      <c r="AC95" s="293"/>
      <c r="AD95" s="293"/>
      <c r="AE95" s="293"/>
      <c r="AF95" s="293"/>
      <c r="AG95" s="293"/>
      <c r="AH95" s="293"/>
      <c r="AI95" s="293"/>
      <c r="AJ95" s="293"/>
      <c r="AK95" s="293"/>
      <c r="AL95" s="293"/>
      <c r="AM95" s="293"/>
      <c r="AN95" s="293"/>
      <c r="AO95" s="293"/>
      <c r="AP95" s="293"/>
      <c r="AQ95" s="293"/>
      <c r="AR95" s="293"/>
      <c r="AS95" s="293"/>
    </row>
    <row r="96" spans="1:45" s="234" customFormat="1" ht="11.1" customHeight="1" x14ac:dyDescent="0.15">
      <c r="A96" s="317">
        <v>7.1</v>
      </c>
      <c r="B96" s="318"/>
      <c r="C96" s="235">
        <f>VLOOKUP(A96,'判定（移動）'!$A$6:$L$515,12,FALSE)</f>
        <v>0</v>
      </c>
      <c r="D96" s="236">
        <v>1</v>
      </c>
      <c r="E96" s="236">
        <f>VLOOKUP(A96,'判定（移動）'!$A$6:$M$515,13,FALSE)</f>
        <v>7.6739130434782608</v>
      </c>
      <c r="F96" s="237" t="str">
        <f>VLOOKUP(A96,'判定（移動）'!$A$6:$N$515,14,FALSE)</f>
        <v>×</v>
      </c>
      <c r="G96" s="235">
        <f>VLOOKUP(入力及び印刷!A96,'判定（堆積）'!$A$4:$D$513,4,FALSE)</f>
        <v>0</v>
      </c>
      <c r="H96" s="236">
        <f>VLOOKUP(A96,'判定（堆積）'!$A$4:$E$513,5,FALSE)</f>
        <v>0</v>
      </c>
      <c r="I96" s="236" t="e">
        <f>VLOOKUP(A96,'判定（堆積）'!$A$4:$F$513,6,FALSE)</f>
        <v>#DIV/0!</v>
      </c>
      <c r="J96" s="237" t="str">
        <f>VLOOKUP(A96,'判定（堆積）'!$A$4:$G$513,7,FALSE)</f>
        <v>×</v>
      </c>
      <c r="K96" s="237"/>
      <c r="L96" s="293"/>
      <c r="M96" s="296" t="str">
        <f>VLOOKUP(A96,'判定（移動）'!$A$6:$O$515,15,FALSE)</f>
        <v>×</v>
      </c>
      <c r="N96" s="297" t="str">
        <f>VLOOKUP(A96,'判定（堆積）'!$A$4:$H$513,8,FALSE)</f>
        <v>×</v>
      </c>
      <c r="O96" s="293"/>
      <c r="P96" s="293"/>
      <c r="Q96" s="293"/>
      <c r="R96" s="293"/>
      <c r="S96" s="293"/>
      <c r="T96" s="293"/>
      <c r="U96" s="293"/>
      <c r="V96" s="293"/>
      <c r="W96" s="293"/>
      <c r="X96" s="293"/>
      <c r="Y96" s="293"/>
      <c r="Z96" s="293"/>
      <c r="AA96" s="293"/>
      <c r="AB96" s="293"/>
      <c r="AC96" s="293"/>
      <c r="AD96" s="293"/>
      <c r="AE96" s="293"/>
      <c r="AF96" s="293"/>
      <c r="AG96" s="293"/>
      <c r="AH96" s="293"/>
      <c r="AI96" s="293"/>
      <c r="AJ96" s="293"/>
      <c r="AK96" s="293"/>
      <c r="AL96" s="293"/>
      <c r="AM96" s="293"/>
      <c r="AN96" s="293"/>
      <c r="AO96" s="293"/>
      <c r="AP96" s="293"/>
      <c r="AQ96" s="293"/>
      <c r="AR96" s="293"/>
      <c r="AS96" s="293"/>
    </row>
    <row r="97" spans="1:45" s="234" customFormat="1" ht="11.1" customHeight="1" x14ac:dyDescent="0.15">
      <c r="A97" s="345">
        <v>7.2</v>
      </c>
      <c r="B97" s="346"/>
      <c r="C97" s="238">
        <f>VLOOKUP(A97,'判定（移動）'!$A$6:$L$515,12,FALSE)</f>
        <v>0</v>
      </c>
      <c r="D97" s="239">
        <v>1</v>
      </c>
      <c r="E97" s="239">
        <f>VLOOKUP(A97,'判定（移動）'!$A$6:$M$515,13,FALSE)</f>
        <v>7.6739130434782608</v>
      </c>
      <c r="F97" s="240" t="str">
        <f>VLOOKUP(A97,'判定（移動）'!$A$6:$N$515,14,FALSE)</f>
        <v>×</v>
      </c>
      <c r="G97" s="238">
        <f>VLOOKUP(入力及び印刷!A97,'判定（堆積）'!$A$4:$D$513,4,FALSE)</f>
        <v>0</v>
      </c>
      <c r="H97" s="239">
        <f>VLOOKUP(A97,'判定（堆積）'!$A$4:$E$513,5,FALSE)</f>
        <v>0</v>
      </c>
      <c r="I97" s="239" t="e">
        <f>VLOOKUP(A97,'判定（堆積）'!$A$4:$F$513,6,FALSE)</f>
        <v>#DIV/0!</v>
      </c>
      <c r="J97" s="240" t="str">
        <f>VLOOKUP(A97,'判定（堆積）'!$A$4:$G$513,7,FALSE)</f>
        <v>×</v>
      </c>
      <c r="K97" s="240"/>
      <c r="L97" s="293"/>
      <c r="M97" s="296" t="str">
        <f>VLOOKUP(A97,'判定（移動）'!$A$6:$O$515,15,FALSE)</f>
        <v>×</v>
      </c>
      <c r="N97" s="297" t="str">
        <f>VLOOKUP(A97,'判定（堆積）'!$A$4:$H$513,8,FALSE)</f>
        <v>×</v>
      </c>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293"/>
      <c r="AP97" s="293"/>
      <c r="AQ97" s="293"/>
      <c r="AR97" s="293"/>
      <c r="AS97" s="293"/>
    </row>
    <row r="98" spans="1:45" s="234" customFormat="1" ht="11.1" customHeight="1" x14ac:dyDescent="0.15">
      <c r="A98" s="317">
        <v>7.3</v>
      </c>
      <c r="B98" s="318"/>
      <c r="C98" s="235">
        <f>VLOOKUP(A98,'判定（移動）'!$A$6:$L$515,12,FALSE)</f>
        <v>0</v>
      </c>
      <c r="D98" s="236">
        <v>1</v>
      </c>
      <c r="E98" s="236">
        <f>VLOOKUP(A98,'判定（移動）'!$A$6:$M$515,13,FALSE)</f>
        <v>7.6739130434782608</v>
      </c>
      <c r="F98" s="237" t="str">
        <f>VLOOKUP(A98,'判定（移動）'!$A$6:$N$515,14,FALSE)</f>
        <v>×</v>
      </c>
      <c r="G98" s="235">
        <f>VLOOKUP(入力及び印刷!A98,'判定（堆積）'!$A$4:$D$513,4,FALSE)</f>
        <v>0</v>
      </c>
      <c r="H98" s="236">
        <f>VLOOKUP(A98,'判定（堆積）'!$A$4:$E$513,5,FALSE)</f>
        <v>0</v>
      </c>
      <c r="I98" s="236" t="e">
        <f>VLOOKUP(A98,'判定（堆積）'!$A$4:$F$513,6,FALSE)</f>
        <v>#DIV/0!</v>
      </c>
      <c r="J98" s="237" t="str">
        <f>VLOOKUP(A98,'判定（堆積）'!$A$4:$G$513,7,FALSE)</f>
        <v>×</v>
      </c>
      <c r="K98" s="237"/>
      <c r="L98" s="293"/>
      <c r="M98" s="296" t="str">
        <f>VLOOKUP(A98,'判定（移動）'!$A$6:$O$515,15,FALSE)</f>
        <v>×</v>
      </c>
      <c r="N98" s="297" t="str">
        <f>VLOOKUP(A98,'判定（堆積）'!$A$4:$H$513,8,FALSE)</f>
        <v>×</v>
      </c>
      <c r="O98" s="293"/>
      <c r="P98" s="293"/>
      <c r="Q98" s="293"/>
      <c r="R98" s="293"/>
      <c r="S98" s="293"/>
      <c r="T98" s="293"/>
      <c r="U98" s="293"/>
      <c r="V98" s="293"/>
      <c r="W98" s="293"/>
      <c r="X98" s="293"/>
      <c r="Y98" s="293"/>
      <c r="Z98" s="293"/>
      <c r="AA98" s="293"/>
      <c r="AB98" s="293"/>
      <c r="AC98" s="293"/>
      <c r="AD98" s="293"/>
      <c r="AE98" s="293"/>
      <c r="AF98" s="293"/>
      <c r="AG98" s="293"/>
      <c r="AH98" s="293"/>
      <c r="AI98" s="293"/>
      <c r="AJ98" s="293"/>
      <c r="AK98" s="293"/>
      <c r="AL98" s="293"/>
      <c r="AM98" s="293"/>
      <c r="AN98" s="293"/>
      <c r="AO98" s="293"/>
      <c r="AP98" s="293"/>
      <c r="AQ98" s="293"/>
      <c r="AR98" s="293"/>
      <c r="AS98" s="293"/>
    </row>
    <row r="99" spans="1:45" s="234" customFormat="1" ht="11.1" customHeight="1" x14ac:dyDescent="0.15">
      <c r="A99" s="345">
        <v>7.4</v>
      </c>
      <c r="B99" s="346"/>
      <c r="C99" s="238">
        <f>VLOOKUP(A99,'判定（移動）'!$A$6:$L$515,12,FALSE)</f>
        <v>0</v>
      </c>
      <c r="D99" s="239">
        <v>1</v>
      </c>
      <c r="E99" s="239">
        <f>VLOOKUP(A99,'判定（移動）'!$A$6:$M$515,13,FALSE)</f>
        <v>7.6739130434782608</v>
      </c>
      <c r="F99" s="240" t="str">
        <f>VLOOKUP(A99,'判定（移動）'!$A$6:$N$515,14,FALSE)</f>
        <v>×</v>
      </c>
      <c r="G99" s="238">
        <f>VLOOKUP(入力及び印刷!A99,'判定（堆積）'!$A$4:$D$513,4,FALSE)</f>
        <v>0</v>
      </c>
      <c r="H99" s="239">
        <f>VLOOKUP(A99,'判定（堆積）'!$A$4:$E$513,5,FALSE)</f>
        <v>0</v>
      </c>
      <c r="I99" s="239" t="e">
        <f>VLOOKUP(A99,'判定（堆積）'!$A$4:$F$513,6,FALSE)</f>
        <v>#DIV/0!</v>
      </c>
      <c r="J99" s="240" t="str">
        <f>VLOOKUP(A99,'判定（堆積）'!$A$4:$G$513,7,FALSE)</f>
        <v>×</v>
      </c>
      <c r="K99" s="240"/>
      <c r="L99" s="293"/>
      <c r="M99" s="296" t="str">
        <f>VLOOKUP(A99,'判定（移動）'!$A$6:$O$515,15,FALSE)</f>
        <v>×</v>
      </c>
      <c r="N99" s="297" t="str">
        <f>VLOOKUP(A99,'判定（堆積）'!$A$4:$H$513,8,FALSE)</f>
        <v>×</v>
      </c>
      <c r="O99" s="293"/>
      <c r="P99" s="293"/>
      <c r="Q99" s="293"/>
      <c r="R99" s="293"/>
      <c r="S99" s="293"/>
      <c r="T99" s="293"/>
      <c r="U99" s="293"/>
      <c r="V99" s="293"/>
      <c r="W99" s="293"/>
      <c r="X99" s="293"/>
      <c r="Y99" s="293"/>
      <c r="Z99" s="293"/>
      <c r="AA99" s="293"/>
      <c r="AB99" s="293"/>
      <c r="AC99" s="293"/>
      <c r="AD99" s="293"/>
      <c r="AE99" s="293"/>
      <c r="AF99" s="293"/>
      <c r="AG99" s="293"/>
      <c r="AH99" s="293"/>
      <c r="AI99" s="293"/>
      <c r="AJ99" s="293"/>
      <c r="AK99" s="293"/>
      <c r="AL99" s="293"/>
      <c r="AM99" s="293"/>
      <c r="AN99" s="293"/>
      <c r="AO99" s="293"/>
      <c r="AP99" s="293"/>
      <c r="AQ99" s="293"/>
      <c r="AR99" s="293"/>
      <c r="AS99" s="293"/>
    </row>
    <row r="100" spans="1:45" s="234" customFormat="1" ht="11.1" customHeight="1" x14ac:dyDescent="0.15">
      <c r="A100" s="317">
        <v>7.5</v>
      </c>
      <c r="B100" s="318"/>
      <c r="C100" s="235">
        <f>VLOOKUP(A100,'判定（移動）'!$A$6:$L$515,12,FALSE)</f>
        <v>0</v>
      </c>
      <c r="D100" s="236">
        <v>1</v>
      </c>
      <c r="E100" s="236">
        <f>VLOOKUP(A100,'判定（移動）'!$A$6:$M$515,13,FALSE)</f>
        <v>7.6739130434782608</v>
      </c>
      <c r="F100" s="237" t="str">
        <f>VLOOKUP(A100,'判定（移動）'!$A$6:$N$515,14,FALSE)</f>
        <v>×</v>
      </c>
      <c r="G100" s="235">
        <f>VLOOKUP(入力及び印刷!A100,'判定（堆積）'!$A$4:$D$513,4,FALSE)</f>
        <v>0</v>
      </c>
      <c r="H100" s="236">
        <f>VLOOKUP(A100,'判定（堆積）'!$A$4:$E$513,5,FALSE)</f>
        <v>0</v>
      </c>
      <c r="I100" s="236" t="e">
        <f>VLOOKUP(A100,'判定（堆積）'!$A$4:$F$513,6,FALSE)</f>
        <v>#DIV/0!</v>
      </c>
      <c r="J100" s="237" t="str">
        <f>VLOOKUP(A100,'判定（堆積）'!$A$4:$G$513,7,FALSE)</f>
        <v>×</v>
      </c>
      <c r="K100" s="237"/>
      <c r="L100" s="293"/>
      <c r="M100" s="296" t="str">
        <f>VLOOKUP(A100,'判定（移動）'!$A$6:$O$515,15,FALSE)</f>
        <v>×</v>
      </c>
      <c r="N100" s="297" t="str">
        <f>VLOOKUP(A100,'判定（堆積）'!$A$4:$H$513,8,FALSE)</f>
        <v>×</v>
      </c>
      <c r="O100" s="293"/>
      <c r="P100" s="293"/>
      <c r="Q100" s="293"/>
      <c r="R100" s="293"/>
      <c r="S100" s="293"/>
      <c r="T100" s="293"/>
      <c r="U100" s="293"/>
      <c r="V100" s="293"/>
      <c r="W100" s="293"/>
      <c r="X100" s="293"/>
      <c r="Y100" s="293"/>
      <c r="Z100" s="293"/>
      <c r="AA100" s="293"/>
      <c r="AB100" s="293"/>
      <c r="AC100" s="293"/>
      <c r="AD100" s="293"/>
      <c r="AE100" s="293"/>
      <c r="AF100" s="293"/>
      <c r="AG100" s="293"/>
      <c r="AH100" s="293"/>
      <c r="AI100" s="293"/>
      <c r="AJ100" s="293"/>
      <c r="AK100" s="293"/>
      <c r="AL100" s="293"/>
      <c r="AM100" s="293"/>
      <c r="AN100" s="293"/>
      <c r="AO100" s="293"/>
      <c r="AP100" s="293"/>
      <c r="AQ100" s="293"/>
      <c r="AR100" s="293"/>
      <c r="AS100" s="293"/>
    </row>
    <row r="101" spans="1:45" s="234" customFormat="1" ht="11.1" customHeight="1" x14ac:dyDescent="0.15">
      <c r="A101" s="345">
        <v>7.6</v>
      </c>
      <c r="B101" s="346"/>
      <c r="C101" s="238">
        <f>VLOOKUP(A101,'判定（移動）'!$A$6:$L$515,12,FALSE)</f>
        <v>0</v>
      </c>
      <c r="D101" s="239">
        <v>1</v>
      </c>
      <c r="E101" s="239">
        <f>VLOOKUP(A101,'判定（移動）'!$A$6:$M$515,13,FALSE)</f>
        <v>7.6739130434782608</v>
      </c>
      <c r="F101" s="240" t="str">
        <f>VLOOKUP(A101,'判定（移動）'!$A$6:$N$515,14,FALSE)</f>
        <v>×</v>
      </c>
      <c r="G101" s="238">
        <f>VLOOKUP(入力及び印刷!A101,'判定（堆積）'!$A$4:$D$513,4,FALSE)</f>
        <v>0</v>
      </c>
      <c r="H101" s="239">
        <f>VLOOKUP(A101,'判定（堆積）'!$A$4:$E$513,5,FALSE)</f>
        <v>0</v>
      </c>
      <c r="I101" s="239" t="e">
        <f>VLOOKUP(A101,'判定（堆積）'!$A$4:$F$513,6,FALSE)</f>
        <v>#DIV/0!</v>
      </c>
      <c r="J101" s="240" t="str">
        <f>VLOOKUP(A101,'判定（堆積）'!$A$4:$G$513,7,FALSE)</f>
        <v>×</v>
      </c>
      <c r="K101" s="240"/>
      <c r="L101" s="293"/>
      <c r="M101" s="296" t="str">
        <f>VLOOKUP(A101,'判定（移動）'!$A$6:$O$515,15,FALSE)</f>
        <v>×</v>
      </c>
      <c r="N101" s="297" t="str">
        <f>VLOOKUP(A101,'判定（堆積）'!$A$4:$H$513,8,FALSE)</f>
        <v>×</v>
      </c>
      <c r="O101" s="293"/>
      <c r="P101" s="293"/>
      <c r="Q101" s="293"/>
      <c r="R101" s="293"/>
      <c r="S101" s="293"/>
      <c r="T101" s="293"/>
      <c r="U101" s="293"/>
      <c r="V101" s="293"/>
      <c r="W101" s="293"/>
      <c r="X101" s="293"/>
      <c r="Y101" s="293"/>
      <c r="Z101" s="293"/>
      <c r="AA101" s="293"/>
      <c r="AB101" s="293"/>
      <c r="AC101" s="293"/>
      <c r="AD101" s="293"/>
      <c r="AE101" s="293"/>
      <c r="AF101" s="293"/>
      <c r="AG101" s="293"/>
      <c r="AH101" s="293"/>
      <c r="AI101" s="293"/>
      <c r="AJ101" s="293"/>
      <c r="AK101" s="293"/>
      <c r="AL101" s="293"/>
      <c r="AM101" s="293"/>
      <c r="AN101" s="293"/>
      <c r="AO101" s="293"/>
      <c r="AP101" s="293"/>
      <c r="AQ101" s="293"/>
      <c r="AR101" s="293"/>
      <c r="AS101" s="293"/>
    </row>
    <row r="102" spans="1:45" s="234" customFormat="1" ht="11.1" customHeight="1" x14ac:dyDescent="0.15">
      <c r="A102" s="317">
        <v>7.7</v>
      </c>
      <c r="B102" s="318"/>
      <c r="C102" s="235">
        <f>VLOOKUP(A102,'判定（移動）'!$A$6:$L$515,12,FALSE)</f>
        <v>0</v>
      </c>
      <c r="D102" s="236">
        <v>1</v>
      </c>
      <c r="E102" s="236">
        <f>VLOOKUP(A102,'判定（移動）'!$A$6:$M$515,13,FALSE)</f>
        <v>7.6739130434782608</v>
      </c>
      <c r="F102" s="237" t="str">
        <f>VLOOKUP(A102,'判定（移動）'!$A$6:$N$515,14,FALSE)</f>
        <v>×</v>
      </c>
      <c r="G102" s="235">
        <f>VLOOKUP(入力及び印刷!A102,'判定（堆積）'!$A$4:$D$513,4,FALSE)</f>
        <v>0</v>
      </c>
      <c r="H102" s="236">
        <f>VLOOKUP(A102,'判定（堆積）'!$A$4:$E$513,5,FALSE)</f>
        <v>0</v>
      </c>
      <c r="I102" s="236" t="e">
        <f>VLOOKUP(A102,'判定（堆積）'!$A$4:$F$513,6,FALSE)</f>
        <v>#DIV/0!</v>
      </c>
      <c r="J102" s="237" t="str">
        <f>VLOOKUP(A102,'判定（堆積）'!$A$4:$G$513,7,FALSE)</f>
        <v>×</v>
      </c>
      <c r="K102" s="237"/>
      <c r="L102" s="293"/>
      <c r="M102" s="296" t="str">
        <f>VLOOKUP(A102,'判定（移動）'!$A$6:$O$515,15,FALSE)</f>
        <v>×</v>
      </c>
      <c r="N102" s="297" t="str">
        <f>VLOOKUP(A102,'判定（堆積）'!$A$4:$H$513,8,FALSE)</f>
        <v>×</v>
      </c>
      <c r="O102" s="293"/>
      <c r="P102" s="293"/>
      <c r="Q102" s="293"/>
      <c r="R102" s="293"/>
      <c r="S102" s="293"/>
      <c r="T102" s="293"/>
      <c r="U102" s="293"/>
      <c r="V102" s="293"/>
      <c r="W102" s="293"/>
      <c r="X102" s="293"/>
      <c r="Y102" s="293"/>
      <c r="Z102" s="293"/>
      <c r="AA102" s="293"/>
      <c r="AB102" s="293"/>
      <c r="AC102" s="293"/>
      <c r="AD102" s="293"/>
      <c r="AE102" s="293"/>
      <c r="AF102" s="293"/>
      <c r="AG102" s="293"/>
      <c r="AH102" s="293"/>
      <c r="AI102" s="293"/>
      <c r="AJ102" s="293"/>
      <c r="AK102" s="293"/>
      <c r="AL102" s="293"/>
      <c r="AM102" s="293"/>
      <c r="AN102" s="293"/>
      <c r="AO102" s="293"/>
      <c r="AP102" s="293"/>
      <c r="AQ102" s="293"/>
      <c r="AR102" s="293"/>
      <c r="AS102" s="293"/>
    </row>
    <row r="103" spans="1:45" s="234" customFormat="1" ht="11.1" customHeight="1" x14ac:dyDescent="0.15">
      <c r="A103" s="345">
        <v>7.8</v>
      </c>
      <c r="B103" s="346"/>
      <c r="C103" s="238">
        <f>VLOOKUP(A103,'判定（移動）'!$A$6:$L$515,12,FALSE)</f>
        <v>0</v>
      </c>
      <c r="D103" s="239">
        <v>1</v>
      </c>
      <c r="E103" s="239">
        <f>VLOOKUP(A103,'判定（移動）'!$A$6:$M$515,13,FALSE)</f>
        <v>7.6739130434782608</v>
      </c>
      <c r="F103" s="240" t="str">
        <f>VLOOKUP(A103,'判定（移動）'!$A$6:$N$515,14,FALSE)</f>
        <v>×</v>
      </c>
      <c r="G103" s="238">
        <f>VLOOKUP(入力及び印刷!A103,'判定（堆積）'!$A$4:$D$513,4,FALSE)</f>
        <v>0</v>
      </c>
      <c r="H103" s="239">
        <f>VLOOKUP(A103,'判定（堆積）'!$A$4:$E$513,5,FALSE)</f>
        <v>0</v>
      </c>
      <c r="I103" s="239" t="e">
        <f>VLOOKUP(A103,'判定（堆積）'!$A$4:$F$513,6,FALSE)</f>
        <v>#DIV/0!</v>
      </c>
      <c r="J103" s="240" t="str">
        <f>VLOOKUP(A103,'判定（堆積）'!$A$4:$G$513,7,FALSE)</f>
        <v>×</v>
      </c>
      <c r="K103" s="240"/>
      <c r="L103" s="293"/>
      <c r="M103" s="296" t="str">
        <f>VLOOKUP(A103,'判定（移動）'!$A$6:$O$515,15,FALSE)</f>
        <v>×</v>
      </c>
      <c r="N103" s="297" t="str">
        <f>VLOOKUP(A103,'判定（堆積）'!$A$4:$H$513,8,FALSE)</f>
        <v>×</v>
      </c>
      <c r="O103" s="293"/>
      <c r="P103" s="293"/>
      <c r="Q103" s="293"/>
      <c r="R103" s="293"/>
      <c r="S103" s="293"/>
      <c r="T103" s="293"/>
      <c r="U103" s="293"/>
      <c r="V103" s="293"/>
      <c r="W103" s="293"/>
      <c r="X103" s="293"/>
      <c r="Y103" s="293"/>
      <c r="Z103" s="293"/>
      <c r="AA103" s="293"/>
      <c r="AB103" s="293"/>
      <c r="AC103" s="293"/>
      <c r="AD103" s="293"/>
      <c r="AE103" s="293"/>
      <c r="AF103" s="293"/>
      <c r="AG103" s="293"/>
      <c r="AH103" s="293"/>
      <c r="AI103" s="293"/>
      <c r="AJ103" s="293"/>
      <c r="AK103" s="293"/>
      <c r="AL103" s="293"/>
      <c r="AM103" s="293"/>
      <c r="AN103" s="293"/>
      <c r="AO103" s="293"/>
      <c r="AP103" s="293"/>
      <c r="AQ103" s="293"/>
      <c r="AR103" s="293"/>
      <c r="AS103" s="293"/>
    </row>
    <row r="104" spans="1:45" s="234" customFormat="1" ht="11.1" customHeight="1" x14ac:dyDescent="0.15">
      <c r="A104" s="317">
        <v>7.9</v>
      </c>
      <c r="B104" s="318"/>
      <c r="C104" s="235">
        <f>VLOOKUP(A104,'判定（移動）'!$A$6:$L$515,12,FALSE)</f>
        <v>0</v>
      </c>
      <c r="D104" s="236">
        <v>1</v>
      </c>
      <c r="E104" s="236">
        <f>VLOOKUP(A104,'判定（移動）'!$A$6:$M$515,13,FALSE)</f>
        <v>7.6739130434782608</v>
      </c>
      <c r="F104" s="237" t="str">
        <f>VLOOKUP(A104,'判定（移動）'!$A$6:$N$515,14,FALSE)</f>
        <v>×</v>
      </c>
      <c r="G104" s="235">
        <f>VLOOKUP(入力及び印刷!A104,'判定（堆積）'!$A$4:$D$513,4,FALSE)</f>
        <v>0</v>
      </c>
      <c r="H104" s="236">
        <f>VLOOKUP(A104,'判定（堆積）'!$A$4:$E$513,5,FALSE)</f>
        <v>0</v>
      </c>
      <c r="I104" s="236" t="e">
        <f>VLOOKUP(A104,'判定（堆積）'!$A$4:$F$513,6,FALSE)</f>
        <v>#DIV/0!</v>
      </c>
      <c r="J104" s="237" t="str">
        <f>VLOOKUP(A104,'判定（堆積）'!$A$4:$G$513,7,FALSE)</f>
        <v>×</v>
      </c>
      <c r="K104" s="237"/>
      <c r="L104" s="293"/>
      <c r="M104" s="296" t="str">
        <f>VLOOKUP(A104,'判定（移動）'!$A$6:$O$515,15,FALSE)</f>
        <v>×</v>
      </c>
      <c r="N104" s="297" t="str">
        <f>VLOOKUP(A104,'判定（堆積）'!$A$4:$H$513,8,FALSE)</f>
        <v>×</v>
      </c>
      <c r="O104" s="293"/>
      <c r="P104" s="293"/>
      <c r="Q104" s="293"/>
      <c r="R104" s="293"/>
      <c r="S104" s="293"/>
      <c r="T104" s="293"/>
      <c r="U104" s="293"/>
      <c r="V104" s="293"/>
      <c r="W104" s="293"/>
      <c r="X104" s="293"/>
      <c r="Y104" s="293"/>
      <c r="Z104" s="293"/>
      <c r="AA104" s="293"/>
      <c r="AB104" s="293"/>
      <c r="AC104" s="293"/>
      <c r="AD104" s="293"/>
      <c r="AE104" s="293"/>
      <c r="AF104" s="293"/>
      <c r="AG104" s="293"/>
      <c r="AH104" s="293"/>
      <c r="AI104" s="293"/>
      <c r="AJ104" s="293"/>
      <c r="AK104" s="293"/>
      <c r="AL104" s="293"/>
      <c r="AM104" s="293"/>
      <c r="AN104" s="293"/>
      <c r="AO104" s="293"/>
      <c r="AP104" s="293"/>
      <c r="AQ104" s="293"/>
      <c r="AR104" s="293"/>
      <c r="AS104" s="293"/>
    </row>
    <row r="105" spans="1:45" s="234" customFormat="1" ht="11.1" customHeight="1" x14ac:dyDescent="0.15">
      <c r="A105" s="319">
        <v>8</v>
      </c>
      <c r="B105" s="320"/>
      <c r="C105" s="241">
        <f>VLOOKUP(A105,'判定（移動）'!$A$6:$L$515,12,FALSE)</f>
        <v>0</v>
      </c>
      <c r="D105" s="242">
        <v>1</v>
      </c>
      <c r="E105" s="242">
        <f>VLOOKUP(A105,'判定（移動）'!$A$6:$M$515,13,FALSE)</f>
        <v>7.6739130434782608</v>
      </c>
      <c r="F105" s="243" t="str">
        <f>VLOOKUP(A105,'判定（移動）'!$A$6:$N$515,14,FALSE)</f>
        <v>×</v>
      </c>
      <c r="G105" s="241">
        <f>VLOOKUP(入力及び印刷!A105,'判定（堆積）'!$A$4:$D$513,4,FALSE)</f>
        <v>0</v>
      </c>
      <c r="H105" s="242">
        <f>VLOOKUP(A105,'判定（堆積）'!$A$4:$E$513,5,FALSE)</f>
        <v>0</v>
      </c>
      <c r="I105" s="242" t="e">
        <f>VLOOKUP(A105,'判定（堆積）'!$A$4:$F$513,6,FALSE)</f>
        <v>#DIV/0!</v>
      </c>
      <c r="J105" s="243" t="str">
        <f>VLOOKUP(A105,'判定（堆積）'!$A$4:$G$513,7,FALSE)</f>
        <v>×</v>
      </c>
      <c r="K105" s="243"/>
      <c r="L105" s="293"/>
      <c r="M105" s="296" t="str">
        <f>VLOOKUP(A105,'判定（移動）'!$A$6:$O$515,15,FALSE)</f>
        <v>×</v>
      </c>
      <c r="N105" s="297" t="str">
        <f>VLOOKUP(A105,'判定（堆積）'!$A$4:$H$513,8,FALSE)</f>
        <v>×</v>
      </c>
      <c r="O105" s="293"/>
      <c r="P105" s="293"/>
      <c r="Q105" s="293"/>
      <c r="R105" s="293"/>
      <c r="S105" s="293"/>
      <c r="T105" s="293"/>
      <c r="U105" s="293"/>
      <c r="V105" s="293"/>
      <c r="W105" s="293"/>
      <c r="X105" s="293"/>
      <c r="Y105" s="293"/>
      <c r="Z105" s="293"/>
      <c r="AA105" s="293"/>
      <c r="AB105" s="293"/>
      <c r="AC105" s="293"/>
      <c r="AD105" s="293"/>
      <c r="AE105" s="293"/>
      <c r="AF105" s="293"/>
      <c r="AG105" s="293"/>
      <c r="AH105" s="293"/>
      <c r="AI105" s="293"/>
      <c r="AJ105" s="293"/>
      <c r="AK105" s="293"/>
      <c r="AL105" s="293"/>
      <c r="AM105" s="293"/>
      <c r="AN105" s="293"/>
      <c r="AO105" s="293"/>
      <c r="AP105" s="293"/>
      <c r="AQ105" s="293"/>
      <c r="AR105" s="293"/>
      <c r="AS105" s="293"/>
    </row>
    <row r="106" spans="1:45" s="234" customFormat="1" ht="11.1" customHeight="1" x14ac:dyDescent="0.15">
      <c r="A106" s="317">
        <v>8.1</v>
      </c>
      <c r="B106" s="318"/>
      <c r="C106" s="235">
        <f>VLOOKUP(A106,'判定（移動）'!$A$6:$L$515,12,FALSE)</f>
        <v>0</v>
      </c>
      <c r="D106" s="236">
        <v>1</v>
      </c>
      <c r="E106" s="236">
        <f>VLOOKUP(A106,'判定（移動）'!$A$6:$M$515,13,FALSE)</f>
        <v>7.6739130434782608</v>
      </c>
      <c r="F106" s="237" t="str">
        <f>VLOOKUP(A106,'判定（移動）'!$A$6:$N$515,14,FALSE)</f>
        <v>×</v>
      </c>
      <c r="G106" s="235">
        <f>VLOOKUP(入力及び印刷!A106,'判定（堆積）'!$A$4:$D$513,4,FALSE)</f>
        <v>0</v>
      </c>
      <c r="H106" s="236">
        <f>VLOOKUP(A106,'判定（堆積）'!$A$4:$E$513,5,FALSE)</f>
        <v>0</v>
      </c>
      <c r="I106" s="236" t="e">
        <f>VLOOKUP(A106,'判定（堆積）'!$A$4:$F$513,6,FALSE)</f>
        <v>#DIV/0!</v>
      </c>
      <c r="J106" s="237" t="str">
        <f>VLOOKUP(A106,'判定（堆積）'!$A$4:$G$513,7,FALSE)</f>
        <v>×</v>
      </c>
      <c r="K106" s="237"/>
      <c r="L106" s="293"/>
      <c r="M106" s="296" t="str">
        <f>VLOOKUP(A106,'判定（移動）'!$A$6:$O$515,15,FALSE)</f>
        <v>×</v>
      </c>
      <c r="N106" s="297" t="str">
        <f>VLOOKUP(A106,'判定（堆積）'!$A$4:$H$513,8,FALSE)</f>
        <v>×</v>
      </c>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3"/>
      <c r="AK106" s="293"/>
      <c r="AL106" s="293"/>
      <c r="AM106" s="293"/>
      <c r="AN106" s="293"/>
      <c r="AO106" s="293"/>
      <c r="AP106" s="293"/>
      <c r="AQ106" s="293"/>
      <c r="AR106" s="293"/>
      <c r="AS106" s="293"/>
    </row>
    <row r="107" spans="1:45" s="234" customFormat="1" ht="11.1" customHeight="1" x14ac:dyDescent="0.15">
      <c r="A107" s="345">
        <v>8.1999999999999993</v>
      </c>
      <c r="B107" s="346"/>
      <c r="C107" s="238">
        <f>VLOOKUP(A107,'判定（移動）'!$A$6:$L$515,12,FALSE)</f>
        <v>0</v>
      </c>
      <c r="D107" s="239">
        <v>1</v>
      </c>
      <c r="E107" s="239">
        <f>VLOOKUP(A107,'判定（移動）'!$A$6:$M$515,13,FALSE)</f>
        <v>7.6739130434782608</v>
      </c>
      <c r="F107" s="240" t="str">
        <f>VLOOKUP(A107,'判定（移動）'!$A$6:$N$515,14,FALSE)</f>
        <v>×</v>
      </c>
      <c r="G107" s="238">
        <f>VLOOKUP(入力及び印刷!A107,'判定（堆積）'!$A$4:$D$513,4,FALSE)</f>
        <v>0</v>
      </c>
      <c r="H107" s="239">
        <f>VLOOKUP(A107,'判定（堆積）'!$A$4:$E$513,5,FALSE)</f>
        <v>0</v>
      </c>
      <c r="I107" s="239" t="e">
        <f>VLOOKUP(A107,'判定（堆積）'!$A$4:$F$513,6,FALSE)</f>
        <v>#DIV/0!</v>
      </c>
      <c r="J107" s="240" t="str">
        <f>VLOOKUP(A107,'判定（堆積）'!$A$4:$G$513,7,FALSE)</f>
        <v>×</v>
      </c>
      <c r="K107" s="240"/>
      <c r="L107" s="293"/>
      <c r="M107" s="296" t="str">
        <f>VLOOKUP(A107,'判定（移動）'!$A$6:$O$515,15,FALSE)</f>
        <v>×</v>
      </c>
      <c r="N107" s="297" t="str">
        <f>VLOOKUP(A107,'判定（堆積）'!$A$4:$H$513,8,FALSE)</f>
        <v>×</v>
      </c>
      <c r="O107" s="293"/>
      <c r="P107" s="293"/>
      <c r="Q107" s="293"/>
      <c r="R107" s="293"/>
      <c r="S107" s="293"/>
      <c r="T107" s="293"/>
      <c r="U107" s="293"/>
      <c r="V107" s="293"/>
      <c r="W107" s="293"/>
      <c r="X107" s="293"/>
      <c r="Y107" s="293"/>
      <c r="Z107" s="293"/>
      <c r="AA107" s="293"/>
      <c r="AB107" s="293"/>
      <c r="AC107" s="293"/>
      <c r="AD107" s="293"/>
      <c r="AE107" s="293"/>
      <c r="AF107" s="293"/>
      <c r="AG107" s="293"/>
      <c r="AH107" s="293"/>
      <c r="AI107" s="293"/>
      <c r="AJ107" s="293"/>
      <c r="AK107" s="293"/>
      <c r="AL107" s="293"/>
      <c r="AM107" s="293"/>
      <c r="AN107" s="293"/>
      <c r="AO107" s="293"/>
      <c r="AP107" s="293"/>
      <c r="AQ107" s="293"/>
      <c r="AR107" s="293"/>
      <c r="AS107" s="293"/>
    </row>
    <row r="108" spans="1:45" s="234" customFormat="1" ht="11.1" customHeight="1" x14ac:dyDescent="0.15">
      <c r="A108" s="317">
        <v>8.3000000000000007</v>
      </c>
      <c r="B108" s="318"/>
      <c r="C108" s="235">
        <f>VLOOKUP(A108,'判定（移動）'!$A$6:$L$515,12,FALSE)</f>
        <v>0</v>
      </c>
      <c r="D108" s="236">
        <v>1</v>
      </c>
      <c r="E108" s="236">
        <f>VLOOKUP(A108,'判定（移動）'!$A$6:$M$515,13,FALSE)</f>
        <v>7.6739130434782608</v>
      </c>
      <c r="F108" s="237" t="str">
        <f>VLOOKUP(A108,'判定（移動）'!$A$6:$N$515,14,FALSE)</f>
        <v>×</v>
      </c>
      <c r="G108" s="235">
        <f>VLOOKUP(入力及び印刷!A108,'判定（堆積）'!$A$4:$D$513,4,FALSE)</f>
        <v>0</v>
      </c>
      <c r="H108" s="236">
        <f>VLOOKUP(A108,'判定（堆積）'!$A$4:$E$513,5,FALSE)</f>
        <v>0</v>
      </c>
      <c r="I108" s="236" t="e">
        <f>VLOOKUP(A108,'判定（堆積）'!$A$4:$F$513,6,FALSE)</f>
        <v>#DIV/0!</v>
      </c>
      <c r="J108" s="237" t="str">
        <f>VLOOKUP(A108,'判定（堆積）'!$A$4:$G$513,7,FALSE)</f>
        <v>×</v>
      </c>
      <c r="K108" s="237"/>
      <c r="L108" s="293"/>
      <c r="M108" s="296" t="str">
        <f>VLOOKUP(A108,'判定（移動）'!$A$6:$O$515,15,FALSE)</f>
        <v>×</v>
      </c>
      <c r="N108" s="297" t="str">
        <f>VLOOKUP(A108,'判定（堆積）'!$A$4:$H$513,8,FALSE)</f>
        <v>×</v>
      </c>
      <c r="O108" s="293"/>
      <c r="P108" s="293"/>
      <c r="Q108" s="293"/>
      <c r="R108" s="293"/>
      <c r="S108" s="293"/>
      <c r="T108" s="293"/>
      <c r="U108" s="293"/>
      <c r="V108" s="293"/>
      <c r="W108" s="293"/>
      <c r="X108" s="293"/>
      <c r="Y108" s="293"/>
      <c r="Z108" s="293"/>
      <c r="AA108" s="293"/>
      <c r="AB108" s="293"/>
      <c r="AC108" s="293"/>
      <c r="AD108" s="293"/>
      <c r="AE108" s="293"/>
      <c r="AF108" s="293"/>
      <c r="AG108" s="293"/>
      <c r="AH108" s="293"/>
      <c r="AI108" s="293"/>
      <c r="AJ108" s="293"/>
      <c r="AK108" s="293"/>
      <c r="AL108" s="293"/>
      <c r="AM108" s="293"/>
      <c r="AN108" s="293"/>
      <c r="AO108" s="293"/>
      <c r="AP108" s="293"/>
      <c r="AQ108" s="293"/>
      <c r="AR108" s="293"/>
      <c r="AS108" s="293"/>
    </row>
    <row r="109" spans="1:45" s="234" customFormat="1" ht="11.1" customHeight="1" x14ac:dyDescent="0.15">
      <c r="A109" s="345">
        <v>8.4</v>
      </c>
      <c r="B109" s="346"/>
      <c r="C109" s="238">
        <f>VLOOKUP(A109,'判定（移動）'!$A$6:$L$515,12,FALSE)</f>
        <v>0</v>
      </c>
      <c r="D109" s="239">
        <v>1</v>
      </c>
      <c r="E109" s="239">
        <f>VLOOKUP(A109,'判定（移動）'!$A$6:$M$515,13,FALSE)</f>
        <v>7.6739130434782608</v>
      </c>
      <c r="F109" s="240" t="str">
        <f>VLOOKUP(A109,'判定（移動）'!$A$6:$N$515,14,FALSE)</f>
        <v>×</v>
      </c>
      <c r="G109" s="238">
        <f>VLOOKUP(入力及び印刷!A109,'判定（堆積）'!$A$4:$D$513,4,FALSE)</f>
        <v>0</v>
      </c>
      <c r="H109" s="239">
        <f>VLOOKUP(A109,'判定（堆積）'!$A$4:$E$513,5,FALSE)</f>
        <v>0</v>
      </c>
      <c r="I109" s="239" t="e">
        <f>VLOOKUP(A109,'判定（堆積）'!$A$4:$F$513,6,FALSE)</f>
        <v>#DIV/0!</v>
      </c>
      <c r="J109" s="240" t="str">
        <f>VLOOKUP(A109,'判定（堆積）'!$A$4:$G$513,7,FALSE)</f>
        <v>×</v>
      </c>
      <c r="K109" s="240"/>
      <c r="L109" s="293"/>
      <c r="M109" s="296" t="str">
        <f>VLOOKUP(A109,'判定（移動）'!$A$6:$O$515,15,FALSE)</f>
        <v>×</v>
      </c>
      <c r="N109" s="297" t="str">
        <f>VLOOKUP(A109,'判定（堆積）'!$A$4:$H$513,8,FALSE)</f>
        <v>×</v>
      </c>
      <c r="O109" s="293"/>
      <c r="P109" s="293"/>
      <c r="Q109" s="293"/>
      <c r="R109" s="293"/>
      <c r="S109" s="293"/>
      <c r="T109" s="293"/>
      <c r="U109" s="293"/>
      <c r="V109" s="293"/>
      <c r="W109" s="293"/>
      <c r="X109" s="293"/>
      <c r="Y109" s="293"/>
      <c r="Z109" s="293"/>
      <c r="AA109" s="293"/>
      <c r="AB109" s="293"/>
      <c r="AC109" s="293"/>
      <c r="AD109" s="293"/>
      <c r="AE109" s="293"/>
      <c r="AF109" s="293"/>
      <c r="AG109" s="293"/>
      <c r="AH109" s="293"/>
      <c r="AI109" s="293"/>
      <c r="AJ109" s="293"/>
      <c r="AK109" s="293"/>
      <c r="AL109" s="293"/>
      <c r="AM109" s="293"/>
      <c r="AN109" s="293"/>
      <c r="AO109" s="293"/>
      <c r="AP109" s="293"/>
      <c r="AQ109" s="293"/>
      <c r="AR109" s="293"/>
      <c r="AS109" s="293"/>
    </row>
    <row r="110" spans="1:45" s="234" customFormat="1" ht="11.1" customHeight="1" x14ac:dyDescent="0.15">
      <c r="A110" s="317">
        <v>8.5</v>
      </c>
      <c r="B110" s="318"/>
      <c r="C110" s="235">
        <f>VLOOKUP(A110,'判定（移動）'!$A$6:$L$515,12,FALSE)</f>
        <v>0</v>
      </c>
      <c r="D110" s="236">
        <v>1</v>
      </c>
      <c r="E110" s="236">
        <f>VLOOKUP(A110,'判定（移動）'!$A$6:$M$515,13,FALSE)</f>
        <v>7.6739130434782608</v>
      </c>
      <c r="F110" s="237" t="str">
        <f>VLOOKUP(A110,'判定（移動）'!$A$6:$N$515,14,FALSE)</f>
        <v>×</v>
      </c>
      <c r="G110" s="235">
        <f>VLOOKUP(入力及び印刷!A110,'判定（堆積）'!$A$4:$D$513,4,FALSE)</f>
        <v>0</v>
      </c>
      <c r="H110" s="236">
        <f>VLOOKUP(A110,'判定（堆積）'!$A$4:$E$513,5,FALSE)</f>
        <v>0</v>
      </c>
      <c r="I110" s="236" t="e">
        <f>VLOOKUP(A110,'判定（堆積）'!$A$4:$F$513,6,FALSE)</f>
        <v>#DIV/0!</v>
      </c>
      <c r="J110" s="237" t="str">
        <f>VLOOKUP(A110,'判定（堆積）'!$A$4:$G$513,7,FALSE)</f>
        <v>×</v>
      </c>
      <c r="K110" s="237"/>
      <c r="L110" s="293"/>
      <c r="M110" s="296" t="str">
        <f>VLOOKUP(A110,'判定（移動）'!$A$6:$O$515,15,FALSE)</f>
        <v>×</v>
      </c>
      <c r="N110" s="297" t="str">
        <f>VLOOKUP(A110,'判定（堆積）'!$A$4:$H$513,8,FALSE)</f>
        <v>×</v>
      </c>
      <c r="O110" s="293"/>
      <c r="P110" s="293"/>
      <c r="Q110" s="293"/>
      <c r="R110" s="293"/>
      <c r="S110" s="293"/>
      <c r="T110" s="293"/>
      <c r="U110" s="293"/>
      <c r="V110" s="293"/>
      <c r="W110" s="293"/>
      <c r="X110" s="293"/>
      <c r="Y110" s="293"/>
      <c r="Z110" s="293"/>
      <c r="AA110" s="293"/>
      <c r="AB110" s="293"/>
      <c r="AC110" s="293"/>
      <c r="AD110" s="293"/>
      <c r="AE110" s="293"/>
      <c r="AF110" s="293"/>
      <c r="AG110" s="293"/>
      <c r="AH110" s="293"/>
      <c r="AI110" s="293"/>
      <c r="AJ110" s="293"/>
      <c r="AK110" s="293"/>
      <c r="AL110" s="293"/>
      <c r="AM110" s="293"/>
      <c r="AN110" s="293"/>
      <c r="AO110" s="293"/>
      <c r="AP110" s="293"/>
      <c r="AQ110" s="293"/>
      <c r="AR110" s="293"/>
      <c r="AS110" s="293"/>
    </row>
    <row r="111" spans="1:45" s="234" customFormat="1" ht="11.1" customHeight="1" x14ac:dyDescent="0.15">
      <c r="A111" s="345">
        <v>8.6</v>
      </c>
      <c r="B111" s="346"/>
      <c r="C111" s="238">
        <f>VLOOKUP(A111,'判定（移動）'!$A$6:$L$515,12,FALSE)</f>
        <v>0</v>
      </c>
      <c r="D111" s="239">
        <v>1</v>
      </c>
      <c r="E111" s="239">
        <f>VLOOKUP(A111,'判定（移動）'!$A$6:$M$515,13,FALSE)</f>
        <v>7.6739130434782608</v>
      </c>
      <c r="F111" s="240" t="str">
        <f>VLOOKUP(A111,'判定（移動）'!$A$6:$N$515,14,FALSE)</f>
        <v>×</v>
      </c>
      <c r="G111" s="238">
        <f>VLOOKUP(入力及び印刷!A111,'判定（堆積）'!$A$4:$D$513,4,FALSE)</f>
        <v>0</v>
      </c>
      <c r="H111" s="239">
        <f>VLOOKUP(A111,'判定（堆積）'!$A$4:$E$513,5,FALSE)</f>
        <v>0</v>
      </c>
      <c r="I111" s="239" t="e">
        <f>VLOOKUP(A111,'判定（堆積）'!$A$4:$F$513,6,FALSE)</f>
        <v>#DIV/0!</v>
      </c>
      <c r="J111" s="240" t="str">
        <f>VLOOKUP(A111,'判定（堆積）'!$A$4:$G$513,7,FALSE)</f>
        <v>×</v>
      </c>
      <c r="K111" s="240"/>
      <c r="L111" s="293"/>
      <c r="M111" s="296" t="str">
        <f>VLOOKUP(A111,'判定（移動）'!$A$6:$O$515,15,FALSE)</f>
        <v>×</v>
      </c>
      <c r="N111" s="297" t="str">
        <f>VLOOKUP(A111,'判定（堆積）'!$A$4:$H$513,8,FALSE)</f>
        <v>×</v>
      </c>
      <c r="O111" s="293"/>
      <c r="P111" s="293"/>
      <c r="Q111" s="293"/>
      <c r="R111" s="293"/>
      <c r="S111" s="293"/>
      <c r="T111" s="293"/>
      <c r="U111" s="293"/>
      <c r="V111" s="293"/>
      <c r="W111" s="293"/>
      <c r="X111" s="293"/>
      <c r="Y111" s="293"/>
      <c r="Z111" s="293"/>
      <c r="AA111" s="293"/>
      <c r="AB111" s="293"/>
      <c r="AC111" s="293"/>
      <c r="AD111" s="293"/>
      <c r="AE111" s="293"/>
      <c r="AF111" s="293"/>
      <c r="AG111" s="293"/>
      <c r="AH111" s="293"/>
      <c r="AI111" s="293"/>
      <c r="AJ111" s="293"/>
      <c r="AK111" s="293"/>
      <c r="AL111" s="293"/>
      <c r="AM111" s="293"/>
      <c r="AN111" s="293"/>
      <c r="AO111" s="293"/>
      <c r="AP111" s="293"/>
      <c r="AQ111" s="293"/>
      <c r="AR111" s="293"/>
      <c r="AS111" s="293"/>
    </row>
    <row r="112" spans="1:45" s="234" customFormat="1" ht="11.1" customHeight="1" x14ac:dyDescent="0.15">
      <c r="A112" s="317">
        <v>8.6999999999999993</v>
      </c>
      <c r="B112" s="318"/>
      <c r="C112" s="235">
        <f>VLOOKUP(A112,'判定（移動）'!$A$6:$L$515,12,FALSE)</f>
        <v>0</v>
      </c>
      <c r="D112" s="236">
        <v>1</v>
      </c>
      <c r="E112" s="236">
        <f>VLOOKUP(A112,'判定（移動）'!$A$6:$M$515,13,FALSE)</f>
        <v>7.6739130434782608</v>
      </c>
      <c r="F112" s="237" t="str">
        <f>VLOOKUP(A112,'判定（移動）'!$A$6:$N$515,14,FALSE)</f>
        <v>×</v>
      </c>
      <c r="G112" s="235">
        <f>VLOOKUP(入力及び印刷!A112,'判定（堆積）'!$A$4:$D$513,4,FALSE)</f>
        <v>0</v>
      </c>
      <c r="H112" s="236">
        <f>VLOOKUP(A112,'判定（堆積）'!$A$4:$E$513,5,FALSE)</f>
        <v>0</v>
      </c>
      <c r="I112" s="236" t="e">
        <f>VLOOKUP(A112,'判定（堆積）'!$A$4:$F$513,6,FALSE)</f>
        <v>#DIV/0!</v>
      </c>
      <c r="J112" s="237" t="str">
        <f>VLOOKUP(A112,'判定（堆積）'!$A$4:$G$513,7,FALSE)</f>
        <v>×</v>
      </c>
      <c r="K112" s="237"/>
      <c r="L112" s="293"/>
      <c r="M112" s="296" t="str">
        <f>VLOOKUP(A112,'判定（移動）'!$A$6:$O$515,15,FALSE)</f>
        <v>×</v>
      </c>
      <c r="N112" s="297" t="str">
        <f>VLOOKUP(A112,'判定（堆積）'!$A$4:$H$513,8,FALSE)</f>
        <v>×</v>
      </c>
      <c r="O112" s="293"/>
      <c r="P112" s="293"/>
      <c r="Q112" s="293"/>
      <c r="R112" s="293"/>
      <c r="S112" s="293"/>
      <c r="T112" s="293"/>
      <c r="U112" s="293"/>
      <c r="V112" s="293"/>
      <c r="W112" s="293"/>
      <c r="X112" s="293"/>
      <c r="Y112" s="293"/>
      <c r="Z112" s="293"/>
      <c r="AA112" s="293"/>
      <c r="AB112" s="293"/>
      <c r="AC112" s="293"/>
      <c r="AD112" s="293"/>
      <c r="AE112" s="293"/>
      <c r="AF112" s="293"/>
      <c r="AG112" s="293"/>
      <c r="AH112" s="293"/>
      <c r="AI112" s="293"/>
      <c r="AJ112" s="293"/>
      <c r="AK112" s="293"/>
      <c r="AL112" s="293"/>
      <c r="AM112" s="293"/>
      <c r="AN112" s="293"/>
      <c r="AO112" s="293"/>
      <c r="AP112" s="293"/>
      <c r="AQ112" s="293"/>
      <c r="AR112" s="293"/>
      <c r="AS112" s="293"/>
    </row>
    <row r="113" spans="1:45" s="234" customFormat="1" ht="11.1" customHeight="1" x14ac:dyDescent="0.15">
      <c r="A113" s="345">
        <v>8.8000000000000007</v>
      </c>
      <c r="B113" s="346"/>
      <c r="C113" s="238">
        <f>VLOOKUP(A113,'判定（移動）'!$A$6:$L$515,12,FALSE)</f>
        <v>0</v>
      </c>
      <c r="D113" s="239">
        <v>1</v>
      </c>
      <c r="E113" s="239">
        <f>VLOOKUP(A113,'判定（移動）'!$A$6:$M$515,13,FALSE)</f>
        <v>7.6739130434782608</v>
      </c>
      <c r="F113" s="240" t="str">
        <f>VLOOKUP(A113,'判定（移動）'!$A$6:$N$515,14,FALSE)</f>
        <v>×</v>
      </c>
      <c r="G113" s="238">
        <f>VLOOKUP(入力及び印刷!A113,'判定（堆積）'!$A$4:$D$513,4,FALSE)</f>
        <v>0</v>
      </c>
      <c r="H113" s="239">
        <f>VLOOKUP(A113,'判定（堆積）'!$A$4:$E$513,5,FALSE)</f>
        <v>0</v>
      </c>
      <c r="I113" s="239" t="e">
        <f>VLOOKUP(A113,'判定（堆積）'!$A$4:$F$513,6,FALSE)</f>
        <v>#DIV/0!</v>
      </c>
      <c r="J113" s="240" t="str">
        <f>VLOOKUP(A113,'判定（堆積）'!$A$4:$G$513,7,FALSE)</f>
        <v>×</v>
      </c>
      <c r="K113" s="240"/>
      <c r="L113" s="293"/>
      <c r="M113" s="296" t="str">
        <f>VLOOKUP(A113,'判定（移動）'!$A$6:$O$515,15,FALSE)</f>
        <v>×</v>
      </c>
      <c r="N113" s="297" t="str">
        <f>VLOOKUP(A113,'判定（堆積）'!$A$4:$H$513,8,FALSE)</f>
        <v>×</v>
      </c>
      <c r="O113" s="293"/>
      <c r="P113" s="293"/>
      <c r="Q113" s="293"/>
      <c r="R113" s="293"/>
      <c r="S113" s="293"/>
      <c r="T113" s="293"/>
      <c r="U113" s="293"/>
      <c r="V113" s="293"/>
      <c r="W113" s="293"/>
      <c r="X113" s="293"/>
      <c r="Y113" s="293"/>
      <c r="Z113" s="293"/>
      <c r="AA113" s="293"/>
      <c r="AB113" s="293"/>
      <c r="AC113" s="293"/>
      <c r="AD113" s="293"/>
      <c r="AE113" s="293"/>
      <c r="AF113" s="293"/>
      <c r="AG113" s="293"/>
      <c r="AH113" s="293"/>
      <c r="AI113" s="293"/>
      <c r="AJ113" s="293"/>
      <c r="AK113" s="293"/>
      <c r="AL113" s="293"/>
      <c r="AM113" s="293"/>
      <c r="AN113" s="293"/>
      <c r="AO113" s="293"/>
      <c r="AP113" s="293"/>
      <c r="AQ113" s="293"/>
      <c r="AR113" s="293"/>
      <c r="AS113" s="293"/>
    </row>
    <row r="114" spans="1:45" s="234" customFormat="1" ht="11.1" customHeight="1" x14ac:dyDescent="0.15">
      <c r="A114" s="317">
        <v>8.9</v>
      </c>
      <c r="B114" s="318"/>
      <c r="C114" s="235">
        <f>VLOOKUP(A114,'判定（移動）'!$A$6:$L$515,12,FALSE)</f>
        <v>0</v>
      </c>
      <c r="D114" s="236">
        <v>1</v>
      </c>
      <c r="E114" s="236">
        <f>VLOOKUP(A114,'判定（移動）'!$A$6:$M$515,13,FALSE)</f>
        <v>7.6739130434782608</v>
      </c>
      <c r="F114" s="237" t="str">
        <f>VLOOKUP(A114,'判定（移動）'!$A$6:$N$515,14,FALSE)</f>
        <v>×</v>
      </c>
      <c r="G114" s="235">
        <f>VLOOKUP(入力及び印刷!A114,'判定（堆積）'!$A$4:$D$513,4,FALSE)</f>
        <v>0</v>
      </c>
      <c r="H114" s="236">
        <f>VLOOKUP(A114,'判定（堆積）'!$A$4:$E$513,5,FALSE)</f>
        <v>0</v>
      </c>
      <c r="I114" s="236" t="e">
        <f>VLOOKUP(A114,'判定（堆積）'!$A$4:$F$513,6,FALSE)</f>
        <v>#DIV/0!</v>
      </c>
      <c r="J114" s="237" t="str">
        <f>VLOOKUP(A114,'判定（堆積）'!$A$4:$G$513,7,FALSE)</f>
        <v>×</v>
      </c>
      <c r="K114" s="237"/>
      <c r="L114" s="293"/>
      <c r="M114" s="296" t="str">
        <f>VLOOKUP(A114,'判定（移動）'!$A$6:$O$515,15,FALSE)</f>
        <v>×</v>
      </c>
      <c r="N114" s="297" t="str">
        <f>VLOOKUP(A114,'判定（堆積）'!$A$4:$H$513,8,FALSE)</f>
        <v>×</v>
      </c>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93"/>
      <c r="AK114" s="293"/>
      <c r="AL114" s="293"/>
      <c r="AM114" s="293"/>
      <c r="AN114" s="293"/>
      <c r="AO114" s="293"/>
      <c r="AP114" s="293"/>
      <c r="AQ114" s="293"/>
      <c r="AR114" s="293"/>
      <c r="AS114" s="293"/>
    </row>
    <row r="115" spans="1:45" s="234" customFormat="1" ht="11.1" customHeight="1" x14ac:dyDescent="0.15">
      <c r="A115" s="319">
        <v>9</v>
      </c>
      <c r="B115" s="320"/>
      <c r="C115" s="241">
        <f>VLOOKUP(A115,'判定（移動）'!$A$6:$L$515,12,FALSE)</f>
        <v>0</v>
      </c>
      <c r="D115" s="242">
        <v>1</v>
      </c>
      <c r="E115" s="242">
        <f>VLOOKUP(A115,'判定（移動）'!$A$6:$M$515,13,FALSE)</f>
        <v>7.6739130434782608</v>
      </c>
      <c r="F115" s="243" t="str">
        <f>VLOOKUP(A115,'判定（移動）'!$A$6:$N$515,14,FALSE)</f>
        <v>×</v>
      </c>
      <c r="G115" s="241">
        <f>VLOOKUP(入力及び印刷!A115,'判定（堆積）'!$A$4:$D$513,4,FALSE)</f>
        <v>0</v>
      </c>
      <c r="H115" s="242">
        <f>VLOOKUP(A115,'判定（堆積）'!$A$4:$E$513,5,FALSE)</f>
        <v>0</v>
      </c>
      <c r="I115" s="242" t="e">
        <f>VLOOKUP(A115,'判定（堆積）'!$A$4:$F$513,6,FALSE)</f>
        <v>#DIV/0!</v>
      </c>
      <c r="J115" s="243" t="str">
        <f>VLOOKUP(A115,'判定（堆積）'!$A$4:$G$513,7,FALSE)</f>
        <v>×</v>
      </c>
      <c r="K115" s="243"/>
      <c r="L115" s="293"/>
      <c r="M115" s="296" t="str">
        <f>VLOOKUP(A115,'判定（移動）'!$A$6:$O$515,15,FALSE)</f>
        <v>×</v>
      </c>
      <c r="N115" s="297" t="str">
        <f>VLOOKUP(A115,'判定（堆積）'!$A$4:$H$513,8,FALSE)</f>
        <v>×</v>
      </c>
      <c r="O115" s="293"/>
      <c r="P115" s="293"/>
      <c r="Q115" s="293"/>
      <c r="R115" s="293"/>
      <c r="S115" s="293"/>
      <c r="T115" s="293"/>
      <c r="U115" s="293"/>
      <c r="V115" s="293"/>
      <c r="W115" s="293"/>
      <c r="X115" s="293"/>
      <c r="Y115" s="293"/>
      <c r="Z115" s="293"/>
      <c r="AA115" s="293"/>
      <c r="AB115" s="293"/>
      <c r="AC115" s="293"/>
      <c r="AD115" s="293"/>
      <c r="AE115" s="293"/>
      <c r="AF115" s="293"/>
      <c r="AG115" s="293"/>
      <c r="AH115" s="293"/>
      <c r="AI115" s="293"/>
      <c r="AJ115" s="293"/>
      <c r="AK115" s="293"/>
      <c r="AL115" s="293"/>
      <c r="AM115" s="293"/>
      <c r="AN115" s="293"/>
      <c r="AO115" s="293"/>
      <c r="AP115" s="293"/>
      <c r="AQ115" s="293"/>
      <c r="AR115" s="293"/>
      <c r="AS115" s="293"/>
    </row>
    <row r="116" spans="1:45" s="234" customFormat="1" ht="11.1" customHeight="1" x14ac:dyDescent="0.15">
      <c r="A116" s="317">
        <v>9.1</v>
      </c>
      <c r="B116" s="318"/>
      <c r="C116" s="235">
        <f>VLOOKUP(A116,'判定（移動）'!$A$6:$L$515,12,FALSE)</f>
        <v>0</v>
      </c>
      <c r="D116" s="236">
        <v>1</v>
      </c>
      <c r="E116" s="236">
        <f>VLOOKUP(A116,'判定（移動）'!$A$6:$M$515,13,FALSE)</f>
        <v>7.6739130434782608</v>
      </c>
      <c r="F116" s="237" t="str">
        <f>VLOOKUP(A116,'判定（移動）'!$A$6:$N$515,14,FALSE)</f>
        <v>×</v>
      </c>
      <c r="G116" s="235">
        <f>VLOOKUP(入力及び印刷!A116,'判定（堆積）'!$A$4:$D$513,4,FALSE)</f>
        <v>0</v>
      </c>
      <c r="H116" s="236">
        <f>VLOOKUP(A116,'判定（堆積）'!$A$4:$E$513,5,FALSE)</f>
        <v>0</v>
      </c>
      <c r="I116" s="236" t="e">
        <f>VLOOKUP(A116,'判定（堆積）'!$A$4:$F$513,6,FALSE)</f>
        <v>#DIV/0!</v>
      </c>
      <c r="J116" s="237" t="str">
        <f>VLOOKUP(A116,'判定（堆積）'!$A$4:$G$513,7,FALSE)</f>
        <v>×</v>
      </c>
      <c r="K116" s="237"/>
      <c r="L116" s="293"/>
      <c r="M116" s="296" t="str">
        <f>VLOOKUP(A116,'判定（移動）'!$A$6:$O$515,15,FALSE)</f>
        <v>×</v>
      </c>
      <c r="N116" s="297" t="str">
        <f>VLOOKUP(A116,'判定（堆積）'!$A$4:$H$513,8,FALSE)</f>
        <v>×</v>
      </c>
      <c r="O116" s="293"/>
      <c r="P116" s="293"/>
      <c r="Q116" s="293"/>
      <c r="R116" s="293"/>
      <c r="S116" s="293"/>
      <c r="T116" s="293"/>
      <c r="U116" s="293"/>
      <c r="V116" s="293"/>
      <c r="W116" s="293"/>
      <c r="X116" s="293"/>
      <c r="Y116" s="293"/>
      <c r="Z116" s="293"/>
      <c r="AA116" s="293"/>
      <c r="AB116" s="293"/>
      <c r="AC116" s="293"/>
      <c r="AD116" s="293"/>
      <c r="AE116" s="293"/>
      <c r="AF116" s="293"/>
      <c r="AG116" s="293"/>
      <c r="AH116" s="293"/>
      <c r="AI116" s="293"/>
      <c r="AJ116" s="293"/>
      <c r="AK116" s="293"/>
      <c r="AL116" s="293"/>
      <c r="AM116" s="293"/>
      <c r="AN116" s="293"/>
      <c r="AO116" s="293"/>
      <c r="AP116" s="293"/>
      <c r="AQ116" s="293"/>
      <c r="AR116" s="293"/>
      <c r="AS116" s="293"/>
    </row>
    <row r="117" spans="1:45" s="234" customFormat="1" ht="11.1" customHeight="1" x14ac:dyDescent="0.15">
      <c r="A117" s="345">
        <v>9.1999999999999993</v>
      </c>
      <c r="B117" s="346"/>
      <c r="C117" s="238">
        <f>VLOOKUP(A117,'判定（移動）'!$A$6:$L$515,12,FALSE)</f>
        <v>0</v>
      </c>
      <c r="D117" s="239">
        <v>1</v>
      </c>
      <c r="E117" s="239">
        <f>VLOOKUP(A117,'判定（移動）'!$A$6:$M$515,13,FALSE)</f>
        <v>7.6739130434782608</v>
      </c>
      <c r="F117" s="240" t="str">
        <f>VLOOKUP(A117,'判定（移動）'!$A$6:$N$515,14,FALSE)</f>
        <v>×</v>
      </c>
      <c r="G117" s="238">
        <f>VLOOKUP(入力及び印刷!A117,'判定（堆積）'!$A$4:$D$513,4,FALSE)</f>
        <v>0</v>
      </c>
      <c r="H117" s="239">
        <f>VLOOKUP(A117,'判定（堆積）'!$A$4:$E$513,5,FALSE)</f>
        <v>0</v>
      </c>
      <c r="I117" s="239" t="e">
        <f>VLOOKUP(A117,'判定（堆積）'!$A$4:$F$513,6,FALSE)</f>
        <v>#DIV/0!</v>
      </c>
      <c r="J117" s="240" t="str">
        <f>VLOOKUP(A117,'判定（堆積）'!$A$4:$G$513,7,FALSE)</f>
        <v>×</v>
      </c>
      <c r="K117" s="240"/>
      <c r="L117" s="293"/>
      <c r="M117" s="296" t="str">
        <f>VLOOKUP(A117,'判定（移動）'!$A$6:$O$515,15,FALSE)</f>
        <v>×</v>
      </c>
      <c r="N117" s="297" t="str">
        <f>VLOOKUP(A117,'判定（堆積）'!$A$4:$H$513,8,FALSE)</f>
        <v>×</v>
      </c>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293"/>
      <c r="AK117" s="293"/>
      <c r="AL117" s="293"/>
      <c r="AM117" s="293"/>
      <c r="AN117" s="293"/>
      <c r="AO117" s="293"/>
      <c r="AP117" s="293"/>
      <c r="AQ117" s="293"/>
      <c r="AR117" s="293"/>
      <c r="AS117" s="293"/>
    </row>
    <row r="118" spans="1:45" s="234" customFormat="1" ht="11.1" customHeight="1" x14ac:dyDescent="0.15">
      <c r="A118" s="317">
        <v>9.3000000000000007</v>
      </c>
      <c r="B118" s="318"/>
      <c r="C118" s="235">
        <f>VLOOKUP(A118,'判定（移動）'!$A$6:$L$515,12,FALSE)</f>
        <v>0</v>
      </c>
      <c r="D118" s="236">
        <v>1</v>
      </c>
      <c r="E118" s="236">
        <f>VLOOKUP(A118,'判定（移動）'!$A$6:$M$515,13,FALSE)</f>
        <v>7.6739130434782608</v>
      </c>
      <c r="F118" s="237" t="str">
        <f>VLOOKUP(A118,'判定（移動）'!$A$6:$N$515,14,FALSE)</f>
        <v>×</v>
      </c>
      <c r="G118" s="235">
        <f>VLOOKUP(入力及び印刷!A118,'判定（堆積）'!$A$4:$D$513,4,FALSE)</f>
        <v>0</v>
      </c>
      <c r="H118" s="236">
        <f>VLOOKUP(A118,'判定（堆積）'!$A$4:$E$513,5,FALSE)</f>
        <v>0</v>
      </c>
      <c r="I118" s="236" t="e">
        <f>VLOOKUP(A118,'判定（堆積）'!$A$4:$F$513,6,FALSE)</f>
        <v>#DIV/0!</v>
      </c>
      <c r="J118" s="237" t="str">
        <f>VLOOKUP(A118,'判定（堆積）'!$A$4:$G$513,7,FALSE)</f>
        <v>×</v>
      </c>
      <c r="K118" s="237"/>
      <c r="L118" s="293"/>
      <c r="M118" s="296" t="str">
        <f>VLOOKUP(A118,'判定（移動）'!$A$6:$O$515,15,FALSE)</f>
        <v>×</v>
      </c>
      <c r="N118" s="297" t="str">
        <f>VLOOKUP(A118,'判定（堆積）'!$A$4:$H$513,8,FALSE)</f>
        <v>×</v>
      </c>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293"/>
      <c r="AK118" s="293"/>
      <c r="AL118" s="293"/>
      <c r="AM118" s="293"/>
      <c r="AN118" s="293"/>
      <c r="AO118" s="293"/>
      <c r="AP118" s="293"/>
      <c r="AQ118" s="293"/>
      <c r="AR118" s="293"/>
      <c r="AS118" s="293"/>
    </row>
    <row r="119" spans="1:45" s="234" customFormat="1" ht="11.1" customHeight="1" x14ac:dyDescent="0.15">
      <c r="A119" s="345">
        <v>9.4</v>
      </c>
      <c r="B119" s="346"/>
      <c r="C119" s="238">
        <f>VLOOKUP(A119,'判定（移動）'!$A$6:$L$515,12,FALSE)</f>
        <v>0</v>
      </c>
      <c r="D119" s="239">
        <v>1</v>
      </c>
      <c r="E119" s="239">
        <f>VLOOKUP(A119,'判定（移動）'!$A$6:$M$515,13,FALSE)</f>
        <v>7.6739130434782608</v>
      </c>
      <c r="F119" s="240" t="str">
        <f>VLOOKUP(A119,'判定（移動）'!$A$6:$N$515,14,FALSE)</f>
        <v>×</v>
      </c>
      <c r="G119" s="238">
        <f>VLOOKUP(入力及び印刷!A119,'判定（堆積）'!$A$4:$D$513,4,FALSE)</f>
        <v>0</v>
      </c>
      <c r="H119" s="239">
        <f>VLOOKUP(A119,'判定（堆積）'!$A$4:$E$513,5,FALSE)</f>
        <v>0</v>
      </c>
      <c r="I119" s="239" t="e">
        <f>VLOOKUP(A119,'判定（堆積）'!$A$4:$F$513,6,FALSE)</f>
        <v>#DIV/0!</v>
      </c>
      <c r="J119" s="240" t="str">
        <f>VLOOKUP(A119,'判定（堆積）'!$A$4:$G$513,7,FALSE)</f>
        <v>×</v>
      </c>
      <c r="K119" s="240"/>
      <c r="L119" s="293"/>
      <c r="M119" s="296" t="str">
        <f>VLOOKUP(A119,'判定（移動）'!$A$6:$O$515,15,FALSE)</f>
        <v>×</v>
      </c>
      <c r="N119" s="297" t="str">
        <f>VLOOKUP(A119,'判定（堆積）'!$A$4:$H$513,8,FALSE)</f>
        <v>×</v>
      </c>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293"/>
      <c r="AK119" s="293"/>
      <c r="AL119" s="293"/>
      <c r="AM119" s="293"/>
      <c r="AN119" s="293"/>
      <c r="AO119" s="293"/>
      <c r="AP119" s="293"/>
      <c r="AQ119" s="293"/>
      <c r="AR119" s="293"/>
      <c r="AS119" s="293"/>
    </row>
    <row r="120" spans="1:45" s="234" customFormat="1" ht="11.1" customHeight="1" x14ac:dyDescent="0.15">
      <c r="A120" s="317">
        <v>9.5</v>
      </c>
      <c r="B120" s="318"/>
      <c r="C120" s="235">
        <f>VLOOKUP(A120,'判定（移動）'!$A$6:$L$515,12,FALSE)</f>
        <v>0</v>
      </c>
      <c r="D120" s="236">
        <v>1</v>
      </c>
      <c r="E120" s="236">
        <f>VLOOKUP(A120,'判定（移動）'!$A$6:$M$515,13,FALSE)</f>
        <v>7.6739130434782608</v>
      </c>
      <c r="F120" s="237" t="str">
        <f>VLOOKUP(A120,'判定（移動）'!$A$6:$N$515,14,FALSE)</f>
        <v>×</v>
      </c>
      <c r="G120" s="235">
        <f>VLOOKUP(入力及び印刷!A120,'判定（堆積）'!$A$4:$D$513,4,FALSE)</f>
        <v>0</v>
      </c>
      <c r="H120" s="236">
        <f>VLOOKUP(A120,'判定（堆積）'!$A$4:$E$513,5,FALSE)</f>
        <v>0</v>
      </c>
      <c r="I120" s="236" t="e">
        <f>VLOOKUP(A120,'判定（堆積）'!$A$4:$F$513,6,FALSE)</f>
        <v>#DIV/0!</v>
      </c>
      <c r="J120" s="237" t="str">
        <f>VLOOKUP(A120,'判定（堆積）'!$A$4:$G$513,7,FALSE)</f>
        <v>×</v>
      </c>
      <c r="K120" s="237"/>
      <c r="L120" s="293"/>
      <c r="M120" s="296" t="str">
        <f>VLOOKUP(A120,'判定（移動）'!$A$6:$O$515,15,FALSE)</f>
        <v>×</v>
      </c>
      <c r="N120" s="297" t="str">
        <f>VLOOKUP(A120,'判定（堆積）'!$A$4:$H$513,8,FALSE)</f>
        <v>×</v>
      </c>
      <c r="O120" s="293"/>
      <c r="P120" s="293"/>
      <c r="Q120" s="293"/>
      <c r="R120" s="293"/>
      <c r="S120" s="293"/>
      <c r="T120" s="293"/>
      <c r="U120" s="293"/>
      <c r="V120" s="293"/>
      <c r="W120" s="293"/>
      <c r="X120" s="293"/>
      <c r="Y120" s="293"/>
      <c r="Z120" s="293"/>
      <c r="AA120" s="293"/>
      <c r="AB120" s="293"/>
      <c r="AC120" s="293"/>
      <c r="AD120" s="293"/>
      <c r="AE120" s="293"/>
      <c r="AF120" s="293"/>
      <c r="AG120" s="293"/>
      <c r="AH120" s="293"/>
      <c r="AI120" s="293"/>
      <c r="AJ120" s="293"/>
      <c r="AK120" s="293"/>
      <c r="AL120" s="293"/>
      <c r="AM120" s="293"/>
      <c r="AN120" s="293"/>
      <c r="AO120" s="293"/>
      <c r="AP120" s="293"/>
      <c r="AQ120" s="293"/>
      <c r="AR120" s="293"/>
      <c r="AS120" s="293"/>
    </row>
    <row r="121" spans="1:45" s="234" customFormat="1" ht="11.1" customHeight="1" x14ac:dyDescent="0.15">
      <c r="A121" s="345">
        <v>9.6</v>
      </c>
      <c r="B121" s="346"/>
      <c r="C121" s="238">
        <f>VLOOKUP(A121,'判定（移動）'!$A$6:$L$515,12,FALSE)</f>
        <v>0</v>
      </c>
      <c r="D121" s="239">
        <v>1</v>
      </c>
      <c r="E121" s="239">
        <f>VLOOKUP(A121,'判定（移動）'!$A$6:$M$515,13,FALSE)</f>
        <v>7.6739130434782608</v>
      </c>
      <c r="F121" s="240" t="str">
        <f>VLOOKUP(A121,'判定（移動）'!$A$6:$N$515,14,FALSE)</f>
        <v>×</v>
      </c>
      <c r="G121" s="238">
        <f>VLOOKUP(入力及び印刷!A121,'判定（堆積）'!$A$4:$D$513,4,FALSE)</f>
        <v>0</v>
      </c>
      <c r="H121" s="239">
        <f>VLOOKUP(A121,'判定（堆積）'!$A$4:$E$513,5,FALSE)</f>
        <v>0</v>
      </c>
      <c r="I121" s="239" t="e">
        <f>VLOOKUP(A121,'判定（堆積）'!$A$4:$F$513,6,FALSE)</f>
        <v>#DIV/0!</v>
      </c>
      <c r="J121" s="240" t="str">
        <f>VLOOKUP(A121,'判定（堆積）'!$A$4:$G$513,7,FALSE)</f>
        <v>×</v>
      </c>
      <c r="K121" s="240"/>
      <c r="L121" s="293"/>
      <c r="M121" s="296" t="str">
        <f>VLOOKUP(A121,'判定（移動）'!$A$6:$O$515,15,FALSE)</f>
        <v>×</v>
      </c>
      <c r="N121" s="297" t="str">
        <f>VLOOKUP(A121,'判定（堆積）'!$A$4:$H$513,8,FALSE)</f>
        <v>×</v>
      </c>
      <c r="O121" s="293"/>
      <c r="P121" s="293"/>
      <c r="Q121" s="293"/>
      <c r="R121" s="293"/>
      <c r="S121" s="293"/>
      <c r="T121" s="293"/>
      <c r="U121" s="293"/>
      <c r="V121" s="293"/>
      <c r="W121" s="293"/>
      <c r="X121" s="293"/>
      <c r="Y121" s="293"/>
      <c r="Z121" s="293"/>
      <c r="AA121" s="293"/>
      <c r="AB121" s="293"/>
      <c r="AC121" s="293"/>
      <c r="AD121" s="293"/>
      <c r="AE121" s="293"/>
      <c r="AF121" s="293"/>
      <c r="AG121" s="293"/>
      <c r="AH121" s="293"/>
      <c r="AI121" s="293"/>
      <c r="AJ121" s="293"/>
      <c r="AK121" s="293"/>
      <c r="AL121" s="293"/>
      <c r="AM121" s="293"/>
      <c r="AN121" s="293"/>
      <c r="AO121" s="293"/>
      <c r="AP121" s="293"/>
      <c r="AQ121" s="293"/>
      <c r="AR121" s="293"/>
      <c r="AS121" s="293"/>
    </row>
    <row r="122" spans="1:45" s="234" customFormat="1" ht="11.1" customHeight="1" x14ac:dyDescent="0.15">
      <c r="A122" s="317">
        <v>9.6999999999999993</v>
      </c>
      <c r="B122" s="318"/>
      <c r="C122" s="235">
        <f>VLOOKUP(A122,'判定（移動）'!$A$6:$L$515,12,FALSE)</f>
        <v>0</v>
      </c>
      <c r="D122" s="236">
        <v>1</v>
      </c>
      <c r="E122" s="236">
        <f>VLOOKUP(A122,'判定（移動）'!$A$6:$M$515,13,FALSE)</f>
        <v>7.6739130434782608</v>
      </c>
      <c r="F122" s="237" t="str">
        <f>VLOOKUP(A122,'判定（移動）'!$A$6:$N$515,14,FALSE)</f>
        <v>×</v>
      </c>
      <c r="G122" s="235">
        <f>VLOOKUP(入力及び印刷!A122,'判定（堆積）'!$A$4:$D$513,4,FALSE)</f>
        <v>0</v>
      </c>
      <c r="H122" s="236">
        <f>VLOOKUP(A122,'判定（堆積）'!$A$4:$E$513,5,FALSE)</f>
        <v>0</v>
      </c>
      <c r="I122" s="236" t="e">
        <f>VLOOKUP(A122,'判定（堆積）'!$A$4:$F$513,6,FALSE)</f>
        <v>#DIV/0!</v>
      </c>
      <c r="J122" s="237" t="str">
        <f>VLOOKUP(A122,'判定（堆積）'!$A$4:$G$513,7,FALSE)</f>
        <v>×</v>
      </c>
      <c r="K122" s="237"/>
      <c r="L122" s="293"/>
      <c r="M122" s="296" t="str">
        <f>VLOOKUP(A122,'判定（移動）'!$A$6:$O$515,15,FALSE)</f>
        <v>×</v>
      </c>
      <c r="N122" s="297" t="str">
        <f>VLOOKUP(A122,'判定（堆積）'!$A$4:$H$513,8,FALSE)</f>
        <v>×</v>
      </c>
      <c r="O122" s="293"/>
      <c r="P122" s="293"/>
      <c r="Q122" s="293"/>
      <c r="R122" s="293"/>
      <c r="S122" s="293"/>
      <c r="T122" s="293"/>
      <c r="U122" s="293"/>
      <c r="V122" s="293"/>
      <c r="W122" s="293"/>
      <c r="X122" s="293"/>
      <c r="Y122" s="293"/>
      <c r="Z122" s="293"/>
      <c r="AA122" s="293"/>
      <c r="AB122" s="293"/>
      <c r="AC122" s="293"/>
      <c r="AD122" s="293"/>
      <c r="AE122" s="293"/>
      <c r="AF122" s="293"/>
      <c r="AG122" s="293"/>
      <c r="AH122" s="293"/>
      <c r="AI122" s="293"/>
      <c r="AJ122" s="293"/>
      <c r="AK122" s="293"/>
      <c r="AL122" s="293"/>
      <c r="AM122" s="293"/>
      <c r="AN122" s="293"/>
      <c r="AO122" s="293"/>
      <c r="AP122" s="293"/>
      <c r="AQ122" s="293"/>
      <c r="AR122" s="293"/>
      <c r="AS122" s="293"/>
    </row>
    <row r="123" spans="1:45" s="234" customFormat="1" ht="11.1" customHeight="1" x14ac:dyDescent="0.15">
      <c r="A123" s="345">
        <v>9.8000000000000007</v>
      </c>
      <c r="B123" s="346"/>
      <c r="C123" s="238">
        <f>VLOOKUP(A123,'判定（移動）'!$A$6:$L$515,12,FALSE)</f>
        <v>0</v>
      </c>
      <c r="D123" s="239">
        <v>1</v>
      </c>
      <c r="E123" s="239">
        <f>VLOOKUP(A123,'判定（移動）'!$A$6:$M$515,13,FALSE)</f>
        <v>7.6739130434782608</v>
      </c>
      <c r="F123" s="240" t="str">
        <f>VLOOKUP(A123,'判定（移動）'!$A$6:$N$515,14,FALSE)</f>
        <v>×</v>
      </c>
      <c r="G123" s="238">
        <f>VLOOKUP(入力及び印刷!A123,'判定（堆積）'!$A$4:$D$513,4,FALSE)</f>
        <v>0</v>
      </c>
      <c r="H123" s="239">
        <f>VLOOKUP(A123,'判定（堆積）'!$A$4:$E$513,5,FALSE)</f>
        <v>0</v>
      </c>
      <c r="I123" s="239" t="e">
        <f>VLOOKUP(A123,'判定（堆積）'!$A$4:$F$513,6,FALSE)</f>
        <v>#DIV/0!</v>
      </c>
      <c r="J123" s="240" t="str">
        <f>VLOOKUP(A123,'判定（堆積）'!$A$4:$G$513,7,FALSE)</f>
        <v>×</v>
      </c>
      <c r="K123" s="240"/>
      <c r="L123" s="293"/>
      <c r="M123" s="296" t="str">
        <f>VLOOKUP(A123,'判定（移動）'!$A$6:$O$515,15,FALSE)</f>
        <v>×</v>
      </c>
      <c r="N123" s="297" t="str">
        <f>VLOOKUP(A123,'判定（堆積）'!$A$4:$H$513,8,FALSE)</f>
        <v>×</v>
      </c>
      <c r="O123" s="293"/>
      <c r="P123" s="293"/>
      <c r="Q123" s="293"/>
      <c r="R123" s="293"/>
      <c r="S123" s="293"/>
      <c r="T123" s="293"/>
      <c r="U123" s="293"/>
      <c r="V123" s="293"/>
      <c r="W123" s="293"/>
      <c r="X123" s="293"/>
      <c r="Y123" s="293"/>
      <c r="Z123" s="293"/>
      <c r="AA123" s="293"/>
      <c r="AB123" s="293"/>
      <c r="AC123" s="293"/>
      <c r="AD123" s="293"/>
      <c r="AE123" s="293"/>
      <c r="AF123" s="293"/>
      <c r="AG123" s="293"/>
      <c r="AH123" s="293"/>
      <c r="AI123" s="293"/>
      <c r="AJ123" s="293"/>
      <c r="AK123" s="293"/>
      <c r="AL123" s="293"/>
      <c r="AM123" s="293"/>
      <c r="AN123" s="293"/>
      <c r="AO123" s="293"/>
      <c r="AP123" s="293"/>
      <c r="AQ123" s="293"/>
      <c r="AR123" s="293"/>
      <c r="AS123" s="293"/>
    </row>
    <row r="124" spans="1:45" s="234" customFormat="1" ht="11.1" customHeight="1" x14ac:dyDescent="0.15">
      <c r="A124" s="317">
        <v>9.9</v>
      </c>
      <c r="B124" s="318"/>
      <c r="C124" s="235">
        <f>VLOOKUP(A124,'判定（移動）'!$A$6:$L$515,12,FALSE)</f>
        <v>0</v>
      </c>
      <c r="D124" s="236">
        <v>1</v>
      </c>
      <c r="E124" s="236">
        <f>VLOOKUP(A124,'判定（移動）'!$A$6:$M$515,13,FALSE)</f>
        <v>7.6739130434782608</v>
      </c>
      <c r="F124" s="237" t="str">
        <f>VLOOKUP(A124,'判定（移動）'!$A$6:$N$515,14,FALSE)</f>
        <v>×</v>
      </c>
      <c r="G124" s="235">
        <f>VLOOKUP(入力及び印刷!A124,'判定（堆積）'!$A$4:$D$513,4,FALSE)</f>
        <v>0</v>
      </c>
      <c r="H124" s="236">
        <f>VLOOKUP(A124,'判定（堆積）'!$A$4:$E$513,5,FALSE)</f>
        <v>0</v>
      </c>
      <c r="I124" s="236" t="e">
        <f>VLOOKUP(A124,'判定（堆積）'!$A$4:$F$513,6,FALSE)</f>
        <v>#DIV/0!</v>
      </c>
      <c r="J124" s="237" t="str">
        <f>VLOOKUP(A124,'判定（堆積）'!$A$4:$G$513,7,FALSE)</f>
        <v>×</v>
      </c>
      <c r="K124" s="237"/>
      <c r="L124" s="293"/>
      <c r="M124" s="296" t="str">
        <f>VLOOKUP(A124,'判定（移動）'!$A$6:$O$515,15,FALSE)</f>
        <v>×</v>
      </c>
      <c r="N124" s="297" t="str">
        <f>VLOOKUP(A124,'判定（堆積）'!$A$4:$H$513,8,FALSE)</f>
        <v>×</v>
      </c>
      <c r="O124" s="293"/>
      <c r="P124" s="293"/>
      <c r="Q124" s="293"/>
      <c r="R124" s="293"/>
      <c r="S124" s="293"/>
      <c r="T124" s="293"/>
      <c r="U124" s="293"/>
      <c r="V124" s="293"/>
      <c r="W124" s="293"/>
      <c r="X124" s="293"/>
      <c r="Y124" s="293"/>
      <c r="Z124" s="293"/>
      <c r="AA124" s="293"/>
      <c r="AB124" s="293"/>
      <c r="AC124" s="293"/>
      <c r="AD124" s="293"/>
      <c r="AE124" s="293"/>
      <c r="AF124" s="293"/>
      <c r="AG124" s="293"/>
      <c r="AH124" s="293"/>
      <c r="AI124" s="293"/>
      <c r="AJ124" s="293"/>
      <c r="AK124" s="293"/>
      <c r="AL124" s="293"/>
      <c r="AM124" s="293"/>
      <c r="AN124" s="293"/>
      <c r="AO124" s="293"/>
      <c r="AP124" s="293"/>
      <c r="AQ124" s="293"/>
      <c r="AR124" s="293"/>
      <c r="AS124" s="293"/>
    </row>
    <row r="125" spans="1:45" s="234" customFormat="1" ht="11.1" customHeight="1" thickBot="1" x14ac:dyDescent="0.2">
      <c r="A125" s="347">
        <v>10</v>
      </c>
      <c r="B125" s="348"/>
      <c r="C125" s="244">
        <f>VLOOKUP(A125,'判定（移動）'!$A$6:$L$515,12,FALSE)</f>
        <v>0</v>
      </c>
      <c r="D125" s="245">
        <v>1</v>
      </c>
      <c r="E125" s="245">
        <f>VLOOKUP(A125,'判定（移動）'!$A$6:$M$515,13,FALSE)</f>
        <v>7.6739130434782608</v>
      </c>
      <c r="F125" s="246" t="str">
        <f>VLOOKUP(A125,'判定（移動）'!$A$6:$N$515,14,FALSE)</f>
        <v>×</v>
      </c>
      <c r="G125" s="244">
        <f>VLOOKUP(入力及び印刷!A125,'判定（堆積）'!$A$4:$D$513,4,FALSE)</f>
        <v>0</v>
      </c>
      <c r="H125" s="245">
        <f>VLOOKUP(A125,'判定（堆積）'!$A$4:$E$513,5,FALSE)</f>
        <v>0</v>
      </c>
      <c r="I125" s="245" t="e">
        <f>VLOOKUP(A125,'判定（堆積）'!$A$4:$F$513,6,FALSE)</f>
        <v>#DIV/0!</v>
      </c>
      <c r="J125" s="246" t="str">
        <f>VLOOKUP(A125,'判定（堆積）'!$A$4:$G$513,7,FALSE)</f>
        <v>×</v>
      </c>
      <c r="K125" s="246"/>
      <c r="L125" s="293"/>
      <c r="M125" s="298" t="str">
        <f>VLOOKUP(A125,'判定（移動）'!$A$6:$O$515,15,FALSE)</f>
        <v>×</v>
      </c>
      <c r="N125" s="299" t="str">
        <f>VLOOKUP(A125,'判定（堆積）'!$A$4:$H$513,8,FALSE)</f>
        <v>×</v>
      </c>
      <c r="O125" s="293"/>
      <c r="P125" s="293"/>
      <c r="Q125" s="293"/>
      <c r="R125" s="293"/>
      <c r="S125" s="293"/>
      <c r="T125" s="293"/>
      <c r="U125" s="293"/>
      <c r="V125" s="293"/>
      <c r="W125" s="293"/>
      <c r="X125" s="293"/>
      <c r="Y125" s="293"/>
      <c r="Z125" s="293"/>
      <c r="AA125" s="293"/>
      <c r="AB125" s="293"/>
      <c r="AC125" s="293"/>
      <c r="AD125" s="293"/>
      <c r="AE125" s="293"/>
      <c r="AF125" s="293"/>
      <c r="AG125" s="293"/>
      <c r="AH125" s="293"/>
      <c r="AI125" s="293"/>
      <c r="AJ125" s="293"/>
      <c r="AK125" s="293"/>
      <c r="AL125" s="293"/>
      <c r="AM125" s="293"/>
      <c r="AN125" s="293"/>
      <c r="AO125" s="293"/>
      <c r="AP125" s="293"/>
      <c r="AQ125" s="293"/>
      <c r="AR125" s="293"/>
      <c r="AS125" s="293"/>
    </row>
    <row r="126" spans="1:45" s="234" customFormat="1" ht="11.1" customHeight="1" x14ac:dyDescent="0.15">
      <c r="A126" s="349">
        <v>10.1</v>
      </c>
      <c r="B126" s="350"/>
      <c r="C126" s="235">
        <f>VLOOKUP(A126,'判定（移動）'!$A$6:$L$515,12,FALSE)</f>
        <v>0</v>
      </c>
      <c r="D126" s="236">
        <v>1</v>
      </c>
      <c r="E126" s="236">
        <f>VLOOKUP(A126,'判定（移動）'!$A$6:$M$515,13,FALSE)</f>
        <v>7.6739130434782608</v>
      </c>
      <c r="F126" s="237" t="str">
        <f>VLOOKUP(A126,'判定（移動）'!$A$6:$N$515,14,FALSE)</f>
        <v>×</v>
      </c>
      <c r="G126" s="235">
        <f>VLOOKUP(入力及び印刷!A126,'判定（堆積）'!$A$4:$D$513,4,FALSE)</f>
        <v>0</v>
      </c>
      <c r="H126" s="236">
        <f>VLOOKUP(A126,'判定（堆積）'!$A$4:$E$513,5,FALSE)</f>
        <v>0</v>
      </c>
      <c r="I126" s="236" t="e">
        <f>VLOOKUP(A126,'判定（堆積）'!$A$4:$F$513,6,FALSE)</f>
        <v>#DIV/0!</v>
      </c>
      <c r="J126" s="237" t="str">
        <f>VLOOKUP(A126,'判定（堆積）'!$A$4:$G$513,7,FALSE)</f>
        <v>×</v>
      </c>
      <c r="K126" s="237"/>
      <c r="L126" s="293"/>
      <c r="M126" s="296" t="str">
        <f>VLOOKUP(A126,'判定（移動）'!$A$6:$O$515,15,FALSE)</f>
        <v>×</v>
      </c>
      <c r="N126" s="297" t="str">
        <f>VLOOKUP(A126,'判定（堆積）'!$A$4:$H$513,8,FALSE)</f>
        <v>×</v>
      </c>
      <c r="O126" s="292"/>
      <c r="P126" s="293"/>
      <c r="Q126" s="292"/>
      <c r="R126" s="292"/>
      <c r="S126" s="292"/>
      <c r="T126" s="292"/>
      <c r="U126" s="292"/>
      <c r="V126" s="292"/>
      <c r="W126" s="292"/>
      <c r="X126" s="292"/>
      <c r="Y126" s="292"/>
      <c r="Z126" s="292"/>
      <c r="AA126" s="292"/>
      <c r="AB126" s="292"/>
      <c r="AC126" s="292"/>
      <c r="AD126" s="292"/>
      <c r="AE126" s="292"/>
      <c r="AF126" s="292"/>
      <c r="AG126" s="292"/>
      <c r="AH126" s="293"/>
      <c r="AI126" s="293"/>
      <c r="AJ126" s="293"/>
      <c r="AK126" s="293"/>
      <c r="AL126" s="293"/>
      <c r="AM126" s="293"/>
      <c r="AN126" s="293"/>
      <c r="AO126" s="293"/>
      <c r="AP126" s="293"/>
      <c r="AQ126" s="293"/>
      <c r="AR126" s="293"/>
      <c r="AS126" s="293"/>
    </row>
    <row r="127" spans="1:45" s="234" customFormat="1" ht="11.1" customHeight="1" x14ac:dyDescent="0.15">
      <c r="A127" s="345">
        <v>10.199999999999999</v>
      </c>
      <c r="B127" s="346"/>
      <c r="C127" s="238">
        <f>VLOOKUP(A127,'判定（移動）'!$A$6:$L$515,12,FALSE)</f>
        <v>0</v>
      </c>
      <c r="D127" s="239">
        <v>1</v>
      </c>
      <c r="E127" s="239">
        <f>VLOOKUP(A127,'判定（移動）'!$A$6:$M$515,13,FALSE)</f>
        <v>7.6739130434782608</v>
      </c>
      <c r="F127" s="240" t="str">
        <f>VLOOKUP(A127,'判定（移動）'!$A$6:$N$515,14,FALSE)</f>
        <v>×</v>
      </c>
      <c r="G127" s="238">
        <f>VLOOKUP(入力及び印刷!A127,'判定（堆積）'!$A$4:$D$513,4,FALSE)</f>
        <v>0</v>
      </c>
      <c r="H127" s="239">
        <f>VLOOKUP(A127,'判定（堆積）'!$A$4:$E$513,5,FALSE)</f>
        <v>0</v>
      </c>
      <c r="I127" s="239" t="e">
        <f>VLOOKUP(A127,'判定（堆積）'!$A$4:$F$513,6,FALSE)</f>
        <v>#DIV/0!</v>
      </c>
      <c r="J127" s="240" t="str">
        <f>VLOOKUP(A127,'判定（堆積）'!$A$4:$G$513,7,FALSE)</f>
        <v>×</v>
      </c>
      <c r="K127" s="240"/>
      <c r="L127" s="293"/>
      <c r="M127" s="296" t="str">
        <f>VLOOKUP(A127,'判定（移動）'!$A$6:$O$515,15,FALSE)</f>
        <v>×</v>
      </c>
      <c r="N127" s="297" t="str">
        <f>VLOOKUP(A127,'判定（堆積）'!$A$4:$H$513,8,FALSE)</f>
        <v>×</v>
      </c>
      <c r="O127" s="293"/>
      <c r="P127" s="293"/>
      <c r="Q127" s="293"/>
      <c r="R127" s="293"/>
      <c r="S127" s="293"/>
      <c r="T127" s="293"/>
      <c r="U127" s="293"/>
      <c r="V127" s="293"/>
      <c r="W127" s="293"/>
      <c r="X127" s="293"/>
      <c r="Y127" s="293"/>
      <c r="Z127" s="293"/>
      <c r="AA127" s="293"/>
      <c r="AB127" s="293"/>
      <c r="AC127" s="293"/>
      <c r="AD127" s="293"/>
      <c r="AE127" s="293"/>
      <c r="AF127" s="293"/>
      <c r="AG127" s="293"/>
      <c r="AH127" s="293"/>
      <c r="AI127" s="293"/>
      <c r="AJ127" s="293"/>
      <c r="AK127" s="293"/>
      <c r="AL127" s="293"/>
      <c r="AM127" s="293"/>
      <c r="AN127" s="293"/>
      <c r="AO127" s="293"/>
      <c r="AP127" s="293"/>
      <c r="AQ127" s="293"/>
      <c r="AR127" s="293"/>
      <c r="AS127" s="293"/>
    </row>
    <row r="128" spans="1:45" s="234" customFormat="1" ht="11.1" customHeight="1" x14ac:dyDescent="0.15">
      <c r="A128" s="317">
        <v>10.3</v>
      </c>
      <c r="B128" s="318"/>
      <c r="C128" s="235">
        <f>VLOOKUP(A128,'判定（移動）'!$A$6:$L$515,12,FALSE)</f>
        <v>0</v>
      </c>
      <c r="D128" s="236">
        <v>1</v>
      </c>
      <c r="E128" s="236">
        <f>VLOOKUP(A128,'判定（移動）'!$A$6:$M$515,13,FALSE)</f>
        <v>7.6739130434782608</v>
      </c>
      <c r="F128" s="237" t="str">
        <f>VLOOKUP(A128,'判定（移動）'!$A$6:$N$515,14,FALSE)</f>
        <v>×</v>
      </c>
      <c r="G128" s="235">
        <f>VLOOKUP(入力及び印刷!A128,'判定（堆積）'!$A$4:$D$513,4,FALSE)</f>
        <v>0</v>
      </c>
      <c r="H128" s="236">
        <f>VLOOKUP(A128,'判定（堆積）'!$A$4:$E$513,5,FALSE)</f>
        <v>0</v>
      </c>
      <c r="I128" s="236" t="e">
        <f>VLOOKUP(A128,'判定（堆積）'!$A$4:$F$513,6,FALSE)</f>
        <v>#DIV/0!</v>
      </c>
      <c r="J128" s="237" t="str">
        <f>VLOOKUP(A128,'判定（堆積）'!$A$4:$G$513,7,FALSE)</f>
        <v>×</v>
      </c>
      <c r="K128" s="237"/>
      <c r="L128" s="293"/>
      <c r="M128" s="296" t="str">
        <f>VLOOKUP(A128,'判定（移動）'!$A$6:$O$515,15,FALSE)</f>
        <v>×</v>
      </c>
      <c r="N128" s="297" t="str">
        <f>VLOOKUP(A128,'判定（堆積）'!$A$4:$H$513,8,FALSE)</f>
        <v>×</v>
      </c>
      <c r="O128" s="293"/>
      <c r="P128" s="293"/>
      <c r="Q128" s="293"/>
      <c r="R128" s="293"/>
      <c r="S128" s="293"/>
      <c r="T128" s="293"/>
      <c r="U128" s="293"/>
      <c r="V128" s="293"/>
      <c r="W128" s="293"/>
      <c r="X128" s="293"/>
      <c r="Y128" s="293"/>
      <c r="Z128" s="293"/>
      <c r="AA128" s="293"/>
      <c r="AB128" s="293"/>
      <c r="AC128" s="293"/>
      <c r="AD128" s="293"/>
      <c r="AE128" s="293"/>
      <c r="AF128" s="293"/>
      <c r="AG128" s="293"/>
      <c r="AH128" s="293"/>
      <c r="AI128" s="293"/>
      <c r="AJ128" s="293"/>
      <c r="AK128" s="293"/>
      <c r="AL128" s="293"/>
      <c r="AM128" s="293"/>
      <c r="AN128" s="293"/>
      <c r="AO128" s="293"/>
      <c r="AP128" s="293"/>
      <c r="AQ128" s="293"/>
      <c r="AR128" s="293"/>
      <c r="AS128" s="293"/>
    </row>
    <row r="129" spans="1:45" s="234" customFormat="1" ht="11.1" customHeight="1" x14ac:dyDescent="0.15">
      <c r="A129" s="345">
        <v>10.4</v>
      </c>
      <c r="B129" s="346"/>
      <c r="C129" s="238">
        <f>VLOOKUP(A129,'判定（移動）'!$A$6:$L$515,12,FALSE)</f>
        <v>0</v>
      </c>
      <c r="D129" s="239">
        <v>1</v>
      </c>
      <c r="E129" s="239">
        <f>VLOOKUP(A129,'判定（移動）'!$A$6:$M$515,13,FALSE)</f>
        <v>7.6739130434782608</v>
      </c>
      <c r="F129" s="240" t="str">
        <f>VLOOKUP(A129,'判定（移動）'!$A$6:$N$515,14,FALSE)</f>
        <v>×</v>
      </c>
      <c r="G129" s="238">
        <f>VLOOKUP(入力及び印刷!A129,'判定（堆積）'!$A$4:$D$513,4,FALSE)</f>
        <v>0</v>
      </c>
      <c r="H129" s="239">
        <f>VLOOKUP(A129,'判定（堆積）'!$A$4:$E$513,5,FALSE)</f>
        <v>0</v>
      </c>
      <c r="I129" s="239" t="e">
        <f>VLOOKUP(A129,'判定（堆積）'!$A$4:$F$513,6,FALSE)</f>
        <v>#DIV/0!</v>
      </c>
      <c r="J129" s="240" t="str">
        <f>VLOOKUP(A129,'判定（堆積）'!$A$4:$G$513,7,FALSE)</f>
        <v>×</v>
      </c>
      <c r="K129" s="240"/>
      <c r="L129" s="293"/>
      <c r="M129" s="296" t="str">
        <f>VLOOKUP(A129,'判定（移動）'!$A$6:$O$515,15,FALSE)</f>
        <v>×</v>
      </c>
      <c r="N129" s="297" t="str">
        <f>VLOOKUP(A129,'判定（堆積）'!$A$4:$H$513,8,FALSE)</f>
        <v>×</v>
      </c>
      <c r="O129" s="293"/>
      <c r="P129" s="293"/>
      <c r="Q129" s="293"/>
      <c r="R129" s="293"/>
      <c r="S129" s="293"/>
      <c r="T129" s="293"/>
      <c r="U129" s="293"/>
      <c r="V129" s="293"/>
      <c r="W129" s="293"/>
      <c r="X129" s="293"/>
      <c r="Y129" s="293"/>
      <c r="Z129" s="293"/>
      <c r="AA129" s="293"/>
      <c r="AB129" s="293"/>
      <c r="AC129" s="293"/>
      <c r="AD129" s="293"/>
      <c r="AE129" s="293"/>
      <c r="AF129" s="293"/>
      <c r="AG129" s="293"/>
      <c r="AH129" s="293"/>
      <c r="AI129" s="293"/>
      <c r="AJ129" s="293"/>
      <c r="AK129" s="293"/>
      <c r="AL129" s="293"/>
      <c r="AM129" s="293"/>
      <c r="AN129" s="293"/>
      <c r="AO129" s="293"/>
      <c r="AP129" s="293"/>
      <c r="AQ129" s="293"/>
      <c r="AR129" s="293"/>
      <c r="AS129" s="293"/>
    </row>
    <row r="130" spans="1:45" s="234" customFormat="1" ht="11.1" customHeight="1" x14ac:dyDescent="0.15">
      <c r="A130" s="317">
        <v>10.5</v>
      </c>
      <c r="B130" s="318"/>
      <c r="C130" s="235">
        <f>VLOOKUP(A130,'判定（移動）'!$A$6:$L$515,12,FALSE)</f>
        <v>0</v>
      </c>
      <c r="D130" s="236">
        <v>1</v>
      </c>
      <c r="E130" s="236">
        <f>VLOOKUP(A130,'判定（移動）'!$A$6:$M$515,13,FALSE)</f>
        <v>7.6739130434782608</v>
      </c>
      <c r="F130" s="237" t="str">
        <f>VLOOKUP(A130,'判定（移動）'!$A$6:$N$515,14,FALSE)</f>
        <v>×</v>
      </c>
      <c r="G130" s="235">
        <f>VLOOKUP(入力及び印刷!A130,'判定（堆積）'!$A$4:$D$513,4,FALSE)</f>
        <v>0</v>
      </c>
      <c r="H130" s="236">
        <f>VLOOKUP(A130,'判定（堆積）'!$A$4:$E$513,5,FALSE)</f>
        <v>0</v>
      </c>
      <c r="I130" s="236" t="e">
        <f>VLOOKUP(A130,'判定（堆積）'!$A$4:$F$513,6,FALSE)</f>
        <v>#DIV/0!</v>
      </c>
      <c r="J130" s="237" t="str">
        <f>VLOOKUP(A130,'判定（堆積）'!$A$4:$G$513,7,FALSE)</f>
        <v>×</v>
      </c>
      <c r="K130" s="237"/>
      <c r="L130" s="293"/>
      <c r="M130" s="296" t="str">
        <f>VLOOKUP(A130,'判定（移動）'!$A$6:$O$515,15,FALSE)</f>
        <v>×</v>
      </c>
      <c r="N130" s="297" t="str">
        <f>VLOOKUP(A130,'判定（堆積）'!$A$4:$H$513,8,FALSE)</f>
        <v>×</v>
      </c>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K130" s="293"/>
      <c r="AL130" s="293"/>
      <c r="AM130" s="293"/>
      <c r="AN130" s="293"/>
      <c r="AO130" s="293"/>
      <c r="AP130" s="293"/>
      <c r="AQ130" s="293"/>
      <c r="AR130" s="293"/>
      <c r="AS130" s="293"/>
    </row>
    <row r="131" spans="1:45" s="234" customFormat="1" ht="11.1" customHeight="1" x14ac:dyDescent="0.15">
      <c r="A131" s="345">
        <v>10.6</v>
      </c>
      <c r="B131" s="346"/>
      <c r="C131" s="238">
        <f>VLOOKUP(A131,'判定（移動）'!$A$6:$L$515,12,FALSE)</f>
        <v>0</v>
      </c>
      <c r="D131" s="239">
        <v>1</v>
      </c>
      <c r="E131" s="239">
        <f>VLOOKUP(A131,'判定（移動）'!$A$6:$M$515,13,FALSE)</f>
        <v>7.6739130434782608</v>
      </c>
      <c r="F131" s="240" t="str">
        <f>VLOOKUP(A131,'判定（移動）'!$A$6:$N$515,14,FALSE)</f>
        <v>×</v>
      </c>
      <c r="G131" s="238">
        <f>VLOOKUP(入力及び印刷!A131,'判定（堆積）'!$A$4:$D$513,4,FALSE)</f>
        <v>0</v>
      </c>
      <c r="H131" s="239">
        <f>VLOOKUP(A131,'判定（堆積）'!$A$4:$E$513,5,FALSE)</f>
        <v>0</v>
      </c>
      <c r="I131" s="239" t="e">
        <f>VLOOKUP(A131,'判定（堆積）'!$A$4:$F$513,6,FALSE)</f>
        <v>#DIV/0!</v>
      </c>
      <c r="J131" s="240" t="str">
        <f>VLOOKUP(A131,'判定（堆積）'!$A$4:$G$513,7,FALSE)</f>
        <v>×</v>
      </c>
      <c r="K131" s="240"/>
      <c r="L131" s="293"/>
      <c r="M131" s="296" t="str">
        <f>VLOOKUP(A131,'判定（移動）'!$A$6:$O$515,15,FALSE)</f>
        <v>×</v>
      </c>
      <c r="N131" s="297" t="str">
        <f>VLOOKUP(A131,'判定（堆積）'!$A$4:$H$513,8,FALSE)</f>
        <v>×</v>
      </c>
      <c r="O131" s="293"/>
      <c r="P131" s="293"/>
      <c r="Q131" s="293"/>
      <c r="R131" s="293"/>
      <c r="S131" s="293"/>
      <c r="T131" s="293"/>
      <c r="U131" s="293"/>
      <c r="V131" s="293"/>
      <c r="W131" s="293"/>
      <c r="X131" s="293"/>
      <c r="Y131" s="293"/>
      <c r="Z131" s="293"/>
      <c r="AA131" s="293"/>
      <c r="AB131" s="293"/>
      <c r="AC131" s="293"/>
      <c r="AD131" s="293"/>
      <c r="AE131" s="293"/>
      <c r="AF131" s="293"/>
      <c r="AG131" s="293"/>
      <c r="AH131" s="293"/>
      <c r="AI131" s="293"/>
      <c r="AJ131" s="293"/>
      <c r="AK131" s="293"/>
      <c r="AL131" s="293"/>
      <c r="AM131" s="293"/>
      <c r="AN131" s="293"/>
      <c r="AO131" s="293"/>
      <c r="AP131" s="293"/>
      <c r="AQ131" s="293"/>
      <c r="AR131" s="293"/>
      <c r="AS131" s="293"/>
    </row>
    <row r="132" spans="1:45" s="234" customFormat="1" ht="11.1" customHeight="1" x14ac:dyDescent="0.15">
      <c r="A132" s="317">
        <v>10.7</v>
      </c>
      <c r="B132" s="318"/>
      <c r="C132" s="235">
        <f>VLOOKUP(A132,'判定（移動）'!$A$6:$L$515,12,FALSE)</f>
        <v>0</v>
      </c>
      <c r="D132" s="236">
        <v>1</v>
      </c>
      <c r="E132" s="236">
        <f>VLOOKUP(A132,'判定（移動）'!$A$6:$M$515,13,FALSE)</f>
        <v>7.6739130434782608</v>
      </c>
      <c r="F132" s="237" t="str">
        <f>VLOOKUP(A132,'判定（移動）'!$A$6:$N$515,14,FALSE)</f>
        <v>×</v>
      </c>
      <c r="G132" s="235">
        <f>VLOOKUP(入力及び印刷!A132,'判定（堆積）'!$A$4:$D$513,4,FALSE)</f>
        <v>0</v>
      </c>
      <c r="H132" s="236">
        <f>VLOOKUP(A132,'判定（堆積）'!$A$4:$E$513,5,FALSE)</f>
        <v>0</v>
      </c>
      <c r="I132" s="236" t="e">
        <f>VLOOKUP(A132,'判定（堆積）'!$A$4:$F$513,6,FALSE)</f>
        <v>#DIV/0!</v>
      </c>
      <c r="J132" s="237" t="str">
        <f>VLOOKUP(A132,'判定（堆積）'!$A$4:$G$513,7,FALSE)</f>
        <v>×</v>
      </c>
      <c r="K132" s="237"/>
      <c r="L132" s="293"/>
      <c r="M132" s="296" t="str">
        <f>VLOOKUP(A132,'判定（移動）'!$A$6:$O$515,15,FALSE)</f>
        <v>×</v>
      </c>
      <c r="N132" s="297" t="str">
        <f>VLOOKUP(A132,'判定（堆積）'!$A$4:$H$513,8,FALSE)</f>
        <v>×</v>
      </c>
      <c r="O132" s="293"/>
      <c r="P132" s="293"/>
      <c r="Q132" s="293"/>
      <c r="R132" s="293"/>
      <c r="S132" s="293"/>
      <c r="T132" s="293"/>
      <c r="U132" s="293"/>
      <c r="V132" s="293"/>
      <c r="W132" s="293"/>
      <c r="X132" s="293"/>
      <c r="Y132" s="293"/>
      <c r="Z132" s="293"/>
      <c r="AA132" s="293"/>
      <c r="AB132" s="293"/>
      <c r="AC132" s="293"/>
      <c r="AD132" s="293"/>
      <c r="AE132" s="293"/>
      <c r="AF132" s="293"/>
      <c r="AG132" s="293"/>
      <c r="AH132" s="293"/>
      <c r="AI132" s="293"/>
      <c r="AJ132" s="293"/>
      <c r="AK132" s="293"/>
      <c r="AL132" s="293"/>
      <c r="AM132" s="293"/>
      <c r="AN132" s="293"/>
      <c r="AO132" s="293"/>
      <c r="AP132" s="293"/>
      <c r="AQ132" s="293"/>
      <c r="AR132" s="293"/>
      <c r="AS132" s="293"/>
    </row>
    <row r="133" spans="1:45" s="234" customFormat="1" ht="11.1" customHeight="1" x14ac:dyDescent="0.15">
      <c r="A133" s="345">
        <v>10.8</v>
      </c>
      <c r="B133" s="346"/>
      <c r="C133" s="238">
        <f>VLOOKUP(A133,'判定（移動）'!$A$6:$L$515,12,FALSE)</f>
        <v>0</v>
      </c>
      <c r="D133" s="239">
        <v>1</v>
      </c>
      <c r="E133" s="239">
        <f>VLOOKUP(A133,'判定（移動）'!$A$6:$M$515,13,FALSE)</f>
        <v>7.6739130434782608</v>
      </c>
      <c r="F133" s="240" t="str">
        <f>VLOOKUP(A133,'判定（移動）'!$A$6:$N$515,14,FALSE)</f>
        <v>×</v>
      </c>
      <c r="G133" s="238">
        <f>VLOOKUP(入力及び印刷!A133,'判定（堆積）'!$A$4:$D$513,4,FALSE)</f>
        <v>0</v>
      </c>
      <c r="H133" s="239">
        <f>VLOOKUP(A133,'判定（堆積）'!$A$4:$E$513,5,FALSE)</f>
        <v>0</v>
      </c>
      <c r="I133" s="239" t="e">
        <f>VLOOKUP(A133,'判定（堆積）'!$A$4:$F$513,6,FALSE)</f>
        <v>#DIV/0!</v>
      </c>
      <c r="J133" s="240" t="str">
        <f>VLOOKUP(A133,'判定（堆積）'!$A$4:$G$513,7,FALSE)</f>
        <v>×</v>
      </c>
      <c r="K133" s="240"/>
      <c r="L133" s="293"/>
      <c r="M133" s="296" t="str">
        <f>VLOOKUP(A133,'判定（移動）'!$A$6:$O$515,15,FALSE)</f>
        <v>×</v>
      </c>
      <c r="N133" s="297" t="str">
        <f>VLOOKUP(A133,'判定（堆積）'!$A$4:$H$513,8,FALSE)</f>
        <v>×</v>
      </c>
      <c r="O133" s="293"/>
      <c r="P133" s="293"/>
      <c r="Q133" s="293"/>
      <c r="R133" s="293"/>
      <c r="S133" s="293"/>
      <c r="T133" s="293"/>
      <c r="U133" s="293"/>
      <c r="V133" s="293"/>
      <c r="W133" s="293"/>
      <c r="X133" s="293"/>
      <c r="Y133" s="293"/>
      <c r="Z133" s="293"/>
      <c r="AA133" s="293"/>
      <c r="AB133" s="293"/>
      <c r="AC133" s="293"/>
      <c r="AD133" s="293"/>
      <c r="AE133" s="293"/>
      <c r="AF133" s="293"/>
      <c r="AG133" s="293"/>
      <c r="AH133" s="293"/>
      <c r="AI133" s="293"/>
      <c r="AJ133" s="293"/>
      <c r="AK133" s="293"/>
      <c r="AL133" s="293"/>
      <c r="AM133" s="293"/>
      <c r="AN133" s="293"/>
      <c r="AO133" s="293"/>
      <c r="AP133" s="293"/>
      <c r="AQ133" s="293"/>
      <c r="AR133" s="293"/>
      <c r="AS133" s="293"/>
    </row>
    <row r="134" spans="1:45" s="234" customFormat="1" ht="11.1" customHeight="1" x14ac:dyDescent="0.15">
      <c r="A134" s="317">
        <v>10.9</v>
      </c>
      <c r="B134" s="318"/>
      <c r="C134" s="235">
        <f>VLOOKUP(A134,'判定（移動）'!$A$6:$L$515,12,FALSE)</f>
        <v>0</v>
      </c>
      <c r="D134" s="236">
        <v>1</v>
      </c>
      <c r="E134" s="236">
        <f>VLOOKUP(A134,'判定（移動）'!$A$6:$M$515,13,FALSE)</f>
        <v>7.6739130434782608</v>
      </c>
      <c r="F134" s="237" t="str">
        <f>VLOOKUP(A134,'判定（移動）'!$A$6:$N$515,14,FALSE)</f>
        <v>×</v>
      </c>
      <c r="G134" s="235">
        <f>VLOOKUP(入力及び印刷!A134,'判定（堆積）'!$A$4:$D$513,4,FALSE)</f>
        <v>0</v>
      </c>
      <c r="H134" s="236">
        <f>VLOOKUP(A134,'判定（堆積）'!$A$4:$E$513,5,FALSE)</f>
        <v>0</v>
      </c>
      <c r="I134" s="236" t="e">
        <f>VLOOKUP(A134,'判定（堆積）'!$A$4:$F$513,6,FALSE)</f>
        <v>#DIV/0!</v>
      </c>
      <c r="J134" s="237" t="str">
        <f>VLOOKUP(A134,'判定（堆積）'!$A$4:$G$513,7,FALSE)</f>
        <v>×</v>
      </c>
      <c r="K134" s="237"/>
      <c r="L134" s="293"/>
      <c r="M134" s="296" t="str">
        <f>VLOOKUP(A134,'判定（移動）'!$A$6:$O$515,15,FALSE)</f>
        <v>×</v>
      </c>
      <c r="N134" s="297" t="str">
        <f>VLOOKUP(A134,'判定（堆積）'!$A$4:$H$513,8,FALSE)</f>
        <v>×</v>
      </c>
      <c r="O134" s="293"/>
      <c r="P134" s="293"/>
      <c r="Q134" s="293"/>
      <c r="R134" s="293"/>
      <c r="S134" s="293"/>
      <c r="T134" s="293"/>
      <c r="U134" s="293"/>
      <c r="V134" s="293"/>
      <c r="W134" s="293"/>
      <c r="X134" s="293"/>
      <c r="Y134" s="293"/>
      <c r="Z134" s="293"/>
      <c r="AA134" s="293"/>
      <c r="AB134" s="293"/>
      <c r="AC134" s="293"/>
      <c r="AD134" s="293"/>
      <c r="AE134" s="293"/>
      <c r="AF134" s="293"/>
      <c r="AG134" s="293"/>
      <c r="AH134" s="293"/>
      <c r="AI134" s="293"/>
      <c r="AJ134" s="293"/>
      <c r="AK134" s="293"/>
      <c r="AL134" s="293"/>
      <c r="AM134" s="293"/>
      <c r="AN134" s="293"/>
      <c r="AO134" s="293"/>
      <c r="AP134" s="293"/>
      <c r="AQ134" s="293"/>
      <c r="AR134" s="293"/>
      <c r="AS134" s="293"/>
    </row>
    <row r="135" spans="1:45" s="234" customFormat="1" ht="11.1" customHeight="1" x14ac:dyDescent="0.15">
      <c r="A135" s="319">
        <v>11</v>
      </c>
      <c r="B135" s="320"/>
      <c r="C135" s="241">
        <f>VLOOKUP(A135,'判定（移動）'!$A$6:$L$515,12,FALSE)</f>
        <v>0</v>
      </c>
      <c r="D135" s="242">
        <v>1</v>
      </c>
      <c r="E135" s="242">
        <f>VLOOKUP(A135,'判定（移動）'!$A$6:$M$515,13,FALSE)</f>
        <v>7.6739130434782608</v>
      </c>
      <c r="F135" s="243" t="str">
        <f>VLOOKUP(A135,'判定（移動）'!$A$6:$N$515,14,FALSE)</f>
        <v>×</v>
      </c>
      <c r="G135" s="241">
        <f>VLOOKUP(入力及び印刷!A135,'判定（堆積）'!$A$4:$D$513,4,FALSE)</f>
        <v>0</v>
      </c>
      <c r="H135" s="242">
        <f>VLOOKUP(A135,'判定（堆積）'!$A$4:$E$513,5,FALSE)</f>
        <v>0</v>
      </c>
      <c r="I135" s="242" t="e">
        <f>VLOOKUP(A135,'判定（堆積）'!$A$4:$F$513,6,FALSE)</f>
        <v>#DIV/0!</v>
      </c>
      <c r="J135" s="243" t="str">
        <f>VLOOKUP(A135,'判定（堆積）'!$A$4:$G$513,7,FALSE)</f>
        <v>×</v>
      </c>
      <c r="K135" s="243"/>
      <c r="L135" s="293"/>
      <c r="M135" s="296" t="str">
        <f>VLOOKUP(A135,'判定（移動）'!$A$6:$O$515,15,FALSE)</f>
        <v>×</v>
      </c>
      <c r="N135" s="297" t="str">
        <f>VLOOKUP(A135,'判定（堆積）'!$A$4:$H$513,8,FALSE)</f>
        <v>×</v>
      </c>
      <c r="O135" s="293"/>
      <c r="P135" s="293"/>
      <c r="Q135" s="293"/>
      <c r="R135" s="293"/>
      <c r="S135" s="293"/>
      <c r="T135" s="293"/>
      <c r="U135" s="293"/>
      <c r="V135" s="293"/>
      <c r="W135" s="293"/>
      <c r="X135" s="293"/>
      <c r="Y135" s="293"/>
      <c r="Z135" s="293"/>
      <c r="AA135" s="293"/>
      <c r="AB135" s="293"/>
      <c r="AC135" s="293"/>
      <c r="AD135" s="293"/>
      <c r="AE135" s="293"/>
      <c r="AF135" s="293"/>
      <c r="AG135" s="293"/>
      <c r="AH135" s="293"/>
      <c r="AI135" s="293"/>
      <c r="AJ135" s="293"/>
      <c r="AK135" s="293"/>
      <c r="AL135" s="293"/>
      <c r="AM135" s="293"/>
      <c r="AN135" s="293"/>
      <c r="AO135" s="293"/>
      <c r="AP135" s="293"/>
      <c r="AQ135" s="293"/>
      <c r="AR135" s="293"/>
      <c r="AS135" s="293"/>
    </row>
    <row r="136" spans="1:45" s="234" customFormat="1" ht="11.1" customHeight="1" x14ac:dyDescent="0.15">
      <c r="A136" s="317">
        <v>11.1</v>
      </c>
      <c r="B136" s="318"/>
      <c r="C136" s="235">
        <f>VLOOKUP(A136,'判定（移動）'!$A$6:$L$515,12,FALSE)</f>
        <v>0</v>
      </c>
      <c r="D136" s="236">
        <v>1</v>
      </c>
      <c r="E136" s="236">
        <f>VLOOKUP(A136,'判定（移動）'!$A$6:$M$515,13,FALSE)</f>
        <v>7.6739130434782608</v>
      </c>
      <c r="F136" s="237" t="str">
        <f>VLOOKUP(A136,'判定（移動）'!$A$6:$N$515,14,FALSE)</f>
        <v>×</v>
      </c>
      <c r="G136" s="235">
        <f>VLOOKUP(入力及び印刷!A136,'判定（堆積）'!$A$4:$D$513,4,FALSE)</f>
        <v>0</v>
      </c>
      <c r="H136" s="236">
        <f>VLOOKUP(A136,'判定（堆積）'!$A$4:$E$513,5,FALSE)</f>
        <v>0</v>
      </c>
      <c r="I136" s="236" t="e">
        <f>VLOOKUP(A136,'判定（堆積）'!$A$4:$F$513,6,FALSE)</f>
        <v>#DIV/0!</v>
      </c>
      <c r="J136" s="237" t="str">
        <f>VLOOKUP(A136,'判定（堆積）'!$A$4:$G$513,7,FALSE)</f>
        <v>×</v>
      </c>
      <c r="K136" s="237"/>
      <c r="L136" s="293"/>
      <c r="M136" s="296" t="str">
        <f>VLOOKUP(A136,'判定（移動）'!$A$6:$O$515,15,FALSE)</f>
        <v>×</v>
      </c>
      <c r="N136" s="297" t="str">
        <f>VLOOKUP(A136,'判定（堆積）'!$A$4:$H$513,8,FALSE)</f>
        <v>×</v>
      </c>
      <c r="O136" s="293"/>
      <c r="P136" s="293"/>
      <c r="Q136" s="293"/>
      <c r="R136" s="293"/>
      <c r="S136" s="293"/>
      <c r="T136" s="293"/>
      <c r="U136" s="293"/>
      <c r="V136" s="293"/>
      <c r="W136" s="293"/>
      <c r="X136" s="293"/>
      <c r="Y136" s="293"/>
      <c r="Z136" s="293"/>
      <c r="AA136" s="293"/>
      <c r="AB136" s="293"/>
      <c r="AC136" s="293"/>
      <c r="AD136" s="293"/>
      <c r="AE136" s="293"/>
      <c r="AF136" s="293"/>
      <c r="AG136" s="293"/>
      <c r="AH136" s="293"/>
      <c r="AI136" s="293"/>
      <c r="AJ136" s="293"/>
      <c r="AK136" s="293"/>
      <c r="AL136" s="293"/>
      <c r="AM136" s="293"/>
      <c r="AN136" s="293"/>
      <c r="AO136" s="293"/>
      <c r="AP136" s="293"/>
      <c r="AQ136" s="293"/>
      <c r="AR136" s="293"/>
      <c r="AS136" s="293"/>
    </row>
    <row r="137" spans="1:45" s="234" customFormat="1" ht="11.1" customHeight="1" x14ac:dyDescent="0.15">
      <c r="A137" s="345">
        <v>11.2</v>
      </c>
      <c r="B137" s="346"/>
      <c r="C137" s="238">
        <f>VLOOKUP(A137,'判定（移動）'!$A$6:$L$515,12,FALSE)</f>
        <v>0</v>
      </c>
      <c r="D137" s="239">
        <v>1</v>
      </c>
      <c r="E137" s="239">
        <f>VLOOKUP(A137,'判定（移動）'!$A$6:$M$515,13,FALSE)</f>
        <v>7.6739130434782608</v>
      </c>
      <c r="F137" s="240" t="str">
        <f>VLOOKUP(A137,'判定（移動）'!$A$6:$N$515,14,FALSE)</f>
        <v>×</v>
      </c>
      <c r="G137" s="238">
        <f>VLOOKUP(入力及び印刷!A137,'判定（堆積）'!$A$4:$D$513,4,FALSE)</f>
        <v>0</v>
      </c>
      <c r="H137" s="239">
        <f>VLOOKUP(A137,'判定（堆積）'!$A$4:$E$513,5,FALSE)</f>
        <v>0</v>
      </c>
      <c r="I137" s="239" t="e">
        <f>VLOOKUP(A137,'判定（堆積）'!$A$4:$F$513,6,FALSE)</f>
        <v>#DIV/0!</v>
      </c>
      <c r="J137" s="240" t="str">
        <f>VLOOKUP(A137,'判定（堆積）'!$A$4:$G$513,7,FALSE)</f>
        <v>×</v>
      </c>
      <c r="K137" s="240"/>
      <c r="L137" s="293"/>
      <c r="M137" s="296" t="str">
        <f>VLOOKUP(A137,'判定（移動）'!$A$6:$O$515,15,FALSE)</f>
        <v>×</v>
      </c>
      <c r="N137" s="297" t="str">
        <f>VLOOKUP(A137,'判定（堆積）'!$A$4:$H$513,8,FALSE)</f>
        <v>×</v>
      </c>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3"/>
      <c r="AK137" s="293"/>
      <c r="AL137" s="293"/>
      <c r="AM137" s="293"/>
      <c r="AN137" s="293"/>
      <c r="AO137" s="293"/>
      <c r="AP137" s="293"/>
      <c r="AQ137" s="293"/>
      <c r="AR137" s="293"/>
      <c r="AS137" s="293"/>
    </row>
    <row r="138" spans="1:45" s="234" customFormat="1" ht="11.1" customHeight="1" x14ac:dyDescent="0.15">
      <c r="A138" s="317">
        <v>11.3</v>
      </c>
      <c r="B138" s="318"/>
      <c r="C138" s="235">
        <f>VLOOKUP(A138,'判定（移動）'!$A$6:$L$515,12,FALSE)</f>
        <v>0</v>
      </c>
      <c r="D138" s="236">
        <v>1</v>
      </c>
      <c r="E138" s="236">
        <f>VLOOKUP(A138,'判定（移動）'!$A$6:$M$515,13,FALSE)</f>
        <v>7.6739130434782608</v>
      </c>
      <c r="F138" s="237" t="str">
        <f>VLOOKUP(A138,'判定（移動）'!$A$6:$N$515,14,FALSE)</f>
        <v>×</v>
      </c>
      <c r="G138" s="235">
        <f>VLOOKUP(入力及び印刷!A138,'判定（堆積）'!$A$4:$D$513,4,FALSE)</f>
        <v>0</v>
      </c>
      <c r="H138" s="236">
        <f>VLOOKUP(A138,'判定（堆積）'!$A$4:$E$513,5,FALSE)</f>
        <v>0</v>
      </c>
      <c r="I138" s="236" t="e">
        <f>VLOOKUP(A138,'判定（堆積）'!$A$4:$F$513,6,FALSE)</f>
        <v>#DIV/0!</v>
      </c>
      <c r="J138" s="237" t="str">
        <f>VLOOKUP(A138,'判定（堆積）'!$A$4:$G$513,7,FALSE)</f>
        <v>×</v>
      </c>
      <c r="K138" s="237"/>
      <c r="L138" s="293"/>
      <c r="M138" s="296" t="str">
        <f>VLOOKUP(A138,'判定（移動）'!$A$6:$O$515,15,FALSE)</f>
        <v>×</v>
      </c>
      <c r="N138" s="297" t="str">
        <f>VLOOKUP(A138,'判定（堆積）'!$A$4:$H$513,8,FALSE)</f>
        <v>×</v>
      </c>
      <c r="O138" s="293"/>
      <c r="P138" s="293"/>
      <c r="Q138" s="293"/>
      <c r="R138" s="293"/>
      <c r="S138" s="293"/>
      <c r="T138" s="293"/>
      <c r="U138" s="293"/>
      <c r="V138" s="293"/>
      <c r="W138" s="293"/>
      <c r="X138" s="293"/>
      <c r="Y138" s="293"/>
      <c r="Z138" s="293"/>
      <c r="AA138" s="293"/>
      <c r="AB138" s="293"/>
      <c r="AC138" s="293"/>
      <c r="AD138" s="293"/>
      <c r="AE138" s="293"/>
      <c r="AF138" s="293"/>
      <c r="AG138" s="293"/>
      <c r="AH138" s="293"/>
      <c r="AI138" s="293"/>
      <c r="AJ138" s="293"/>
      <c r="AK138" s="293"/>
      <c r="AL138" s="293"/>
      <c r="AM138" s="293"/>
      <c r="AN138" s="293"/>
      <c r="AO138" s="293"/>
      <c r="AP138" s="293"/>
      <c r="AQ138" s="293"/>
      <c r="AR138" s="293"/>
      <c r="AS138" s="293"/>
    </row>
    <row r="139" spans="1:45" s="234" customFormat="1" ht="11.1" customHeight="1" x14ac:dyDescent="0.15">
      <c r="A139" s="345">
        <v>11.4</v>
      </c>
      <c r="B139" s="346"/>
      <c r="C139" s="238">
        <f>VLOOKUP(A139,'判定（移動）'!$A$6:$L$515,12,FALSE)</f>
        <v>0</v>
      </c>
      <c r="D139" s="239">
        <v>1</v>
      </c>
      <c r="E139" s="239">
        <f>VLOOKUP(A139,'判定（移動）'!$A$6:$M$515,13,FALSE)</f>
        <v>7.6739130434782608</v>
      </c>
      <c r="F139" s="240" t="str">
        <f>VLOOKUP(A139,'判定（移動）'!$A$6:$N$515,14,FALSE)</f>
        <v>×</v>
      </c>
      <c r="G139" s="238">
        <f>VLOOKUP(入力及び印刷!A139,'判定（堆積）'!$A$4:$D$513,4,FALSE)</f>
        <v>0</v>
      </c>
      <c r="H139" s="239">
        <f>VLOOKUP(A139,'判定（堆積）'!$A$4:$E$513,5,FALSE)</f>
        <v>0</v>
      </c>
      <c r="I139" s="239" t="e">
        <f>VLOOKUP(A139,'判定（堆積）'!$A$4:$F$513,6,FALSE)</f>
        <v>#DIV/0!</v>
      </c>
      <c r="J139" s="240" t="str">
        <f>VLOOKUP(A139,'判定（堆積）'!$A$4:$G$513,7,FALSE)</f>
        <v>×</v>
      </c>
      <c r="K139" s="240"/>
      <c r="L139" s="293"/>
      <c r="M139" s="296" t="str">
        <f>VLOOKUP(A139,'判定（移動）'!$A$6:$O$515,15,FALSE)</f>
        <v>×</v>
      </c>
      <c r="N139" s="297" t="str">
        <f>VLOOKUP(A139,'判定（堆積）'!$A$4:$H$513,8,FALSE)</f>
        <v>×</v>
      </c>
      <c r="O139" s="293"/>
      <c r="P139" s="293"/>
      <c r="Q139" s="293"/>
      <c r="R139" s="293"/>
      <c r="S139" s="293"/>
      <c r="T139" s="293"/>
      <c r="U139" s="293"/>
      <c r="V139" s="293"/>
      <c r="W139" s="293"/>
      <c r="X139" s="293"/>
      <c r="Y139" s="293"/>
      <c r="Z139" s="293"/>
      <c r="AA139" s="293"/>
      <c r="AB139" s="293"/>
      <c r="AC139" s="293"/>
      <c r="AD139" s="293"/>
      <c r="AE139" s="293"/>
      <c r="AF139" s="293"/>
      <c r="AG139" s="293"/>
      <c r="AH139" s="293"/>
      <c r="AI139" s="293"/>
      <c r="AJ139" s="293"/>
      <c r="AK139" s="293"/>
      <c r="AL139" s="293"/>
      <c r="AM139" s="293"/>
      <c r="AN139" s="293"/>
      <c r="AO139" s="293"/>
      <c r="AP139" s="293"/>
      <c r="AQ139" s="293"/>
      <c r="AR139" s="293"/>
      <c r="AS139" s="293"/>
    </row>
    <row r="140" spans="1:45" s="234" customFormat="1" ht="11.1" customHeight="1" x14ac:dyDescent="0.15">
      <c r="A140" s="317">
        <v>11.5</v>
      </c>
      <c r="B140" s="318"/>
      <c r="C140" s="235">
        <f>VLOOKUP(A140,'判定（移動）'!$A$6:$L$515,12,FALSE)</f>
        <v>0</v>
      </c>
      <c r="D140" s="236">
        <v>1</v>
      </c>
      <c r="E140" s="236">
        <f>VLOOKUP(A140,'判定（移動）'!$A$6:$M$515,13,FALSE)</f>
        <v>7.6739130434782608</v>
      </c>
      <c r="F140" s="237" t="str">
        <f>VLOOKUP(A140,'判定（移動）'!$A$6:$N$515,14,FALSE)</f>
        <v>×</v>
      </c>
      <c r="G140" s="235">
        <f>VLOOKUP(入力及び印刷!A140,'判定（堆積）'!$A$4:$D$513,4,FALSE)</f>
        <v>0</v>
      </c>
      <c r="H140" s="236">
        <f>VLOOKUP(A140,'判定（堆積）'!$A$4:$E$513,5,FALSE)</f>
        <v>0</v>
      </c>
      <c r="I140" s="236" t="e">
        <f>VLOOKUP(A140,'判定（堆積）'!$A$4:$F$513,6,FALSE)</f>
        <v>#DIV/0!</v>
      </c>
      <c r="J140" s="237" t="str">
        <f>VLOOKUP(A140,'判定（堆積）'!$A$4:$G$513,7,FALSE)</f>
        <v>×</v>
      </c>
      <c r="K140" s="237"/>
      <c r="L140" s="293"/>
      <c r="M140" s="296" t="str">
        <f>VLOOKUP(A140,'判定（移動）'!$A$6:$O$515,15,FALSE)</f>
        <v>×</v>
      </c>
      <c r="N140" s="297" t="str">
        <f>VLOOKUP(A140,'判定（堆積）'!$A$4:$H$513,8,FALSE)</f>
        <v>×</v>
      </c>
      <c r="O140" s="293"/>
      <c r="P140" s="293"/>
      <c r="Q140" s="293"/>
      <c r="R140" s="293"/>
      <c r="S140" s="293"/>
      <c r="T140" s="293"/>
      <c r="U140" s="293"/>
      <c r="V140" s="293"/>
      <c r="W140" s="293"/>
      <c r="X140" s="293"/>
      <c r="Y140" s="293"/>
      <c r="Z140" s="293"/>
      <c r="AA140" s="293"/>
      <c r="AB140" s="293"/>
      <c r="AC140" s="293"/>
      <c r="AD140" s="293"/>
      <c r="AE140" s="293"/>
      <c r="AF140" s="293"/>
      <c r="AG140" s="293"/>
      <c r="AH140" s="293"/>
      <c r="AI140" s="293"/>
      <c r="AJ140" s="293"/>
      <c r="AK140" s="293"/>
      <c r="AL140" s="293"/>
      <c r="AM140" s="293"/>
      <c r="AN140" s="293"/>
      <c r="AO140" s="293"/>
      <c r="AP140" s="293"/>
      <c r="AQ140" s="293"/>
      <c r="AR140" s="293"/>
      <c r="AS140" s="293"/>
    </row>
    <row r="141" spans="1:45" s="234" customFormat="1" ht="11.1" customHeight="1" x14ac:dyDescent="0.15">
      <c r="A141" s="345">
        <v>11.6</v>
      </c>
      <c r="B141" s="346"/>
      <c r="C141" s="238">
        <f>VLOOKUP(A141,'判定（移動）'!$A$6:$L$515,12,FALSE)</f>
        <v>0</v>
      </c>
      <c r="D141" s="239">
        <v>1</v>
      </c>
      <c r="E141" s="239">
        <f>VLOOKUP(A141,'判定（移動）'!$A$6:$M$515,13,FALSE)</f>
        <v>7.6739130434782608</v>
      </c>
      <c r="F141" s="240" t="str">
        <f>VLOOKUP(A141,'判定（移動）'!$A$6:$N$515,14,FALSE)</f>
        <v>×</v>
      </c>
      <c r="G141" s="238">
        <f>VLOOKUP(入力及び印刷!A141,'判定（堆積）'!$A$4:$D$513,4,FALSE)</f>
        <v>0</v>
      </c>
      <c r="H141" s="239">
        <f>VLOOKUP(A141,'判定（堆積）'!$A$4:$E$513,5,FALSE)</f>
        <v>0</v>
      </c>
      <c r="I141" s="239" t="e">
        <f>VLOOKUP(A141,'判定（堆積）'!$A$4:$F$513,6,FALSE)</f>
        <v>#DIV/0!</v>
      </c>
      <c r="J141" s="240" t="str">
        <f>VLOOKUP(A141,'判定（堆積）'!$A$4:$G$513,7,FALSE)</f>
        <v>×</v>
      </c>
      <c r="K141" s="240"/>
      <c r="L141" s="293"/>
      <c r="M141" s="296" t="str">
        <f>VLOOKUP(A141,'判定（移動）'!$A$6:$O$515,15,FALSE)</f>
        <v>×</v>
      </c>
      <c r="N141" s="297" t="str">
        <f>VLOOKUP(A141,'判定（堆積）'!$A$4:$H$513,8,FALSE)</f>
        <v>×</v>
      </c>
      <c r="O141" s="293"/>
      <c r="P141" s="293"/>
      <c r="Q141" s="293"/>
      <c r="R141" s="293"/>
      <c r="S141" s="293"/>
      <c r="T141" s="293"/>
      <c r="U141" s="293"/>
      <c r="V141" s="293"/>
      <c r="W141" s="293"/>
      <c r="X141" s="293"/>
      <c r="Y141" s="293"/>
      <c r="Z141" s="293"/>
      <c r="AA141" s="293"/>
      <c r="AB141" s="293"/>
      <c r="AC141" s="293"/>
      <c r="AD141" s="293"/>
      <c r="AE141" s="293"/>
      <c r="AF141" s="293"/>
      <c r="AG141" s="293"/>
      <c r="AH141" s="293"/>
      <c r="AI141" s="293"/>
      <c r="AJ141" s="293"/>
      <c r="AK141" s="293"/>
      <c r="AL141" s="293"/>
      <c r="AM141" s="293"/>
      <c r="AN141" s="293"/>
      <c r="AO141" s="293"/>
      <c r="AP141" s="293"/>
      <c r="AQ141" s="293"/>
      <c r="AR141" s="293"/>
      <c r="AS141" s="293"/>
    </row>
    <row r="142" spans="1:45" s="234" customFormat="1" ht="11.1" customHeight="1" x14ac:dyDescent="0.15">
      <c r="A142" s="317">
        <v>11.7</v>
      </c>
      <c r="B142" s="318"/>
      <c r="C142" s="235">
        <f>VLOOKUP(A142,'判定（移動）'!$A$6:$L$515,12,FALSE)</f>
        <v>0</v>
      </c>
      <c r="D142" s="236">
        <v>1</v>
      </c>
      <c r="E142" s="236">
        <f>VLOOKUP(A142,'判定（移動）'!$A$6:$M$515,13,FALSE)</f>
        <v>7.6739130434782608</v>
      </c>
      <c r="F142" s="237" t="str">
        <f>VLOOKUP(A142,'判定（移動）'!$A$6:$N$515,14,FALSE)</f>
        <v>×</v>
      </c>
      <c r="G142" s="235">
        <f>VLOOKUP(入力及び印刷!A142,'判定（堆積）'!$A$4:$D$513,4,FALSE)</f>
        <v>0</v>
      </c>
      <c r="H142" s="236">
        <f>VLOOKUP(A142,'判定（堆積）'!$A$4:$E$513,5,FALSE)</f>
        <v>0</v>
      </c>
      <c r="I142" s="236" t="e">
        <f>VLOOKUP(A142,'判定（堆積）'!$A$4:$F$513,6,FALSE)</f>
        <v>#DIV/0!</v>
      </c>
      <c r="J142" s="237" t="str">
        <f>VLOOKUP(A142,'判定（堆積）'!$A$4:$G$513,7,FALSE)</f>
        <v>×</v>
      </c>
      <c r="K142" s="237"/>
      <c r="L142" s="293"/>
      <c r="M142" s="296" t="str">
        <f>VLOOKUP(A142,'判定（移動）'!$A$6:$O$515,15,FALSE)</f>
        <v>×</v>
      </c>
      <c r="N142" s="297" t="str">
        <f>VLOOKUP(A142,'判定（堆積）'!$A$4:$H$513,8,FALSE)</f>
        <v>×</v>
      </c>
      <c r="O142" s="293"/>
      <c r="P142" s="293"/>
      <c r="Q142" s="293"/>
      <c r="R142" s="293"/>
      <c r="S142" s="293"/>
      <c r="T142" s="293"/>
      <c r="U142" s="293"/>
      <c r="V142" s="293"/>
      <c r="W142" s="293"/>
      <c r="X142" s="293"/>
      <c r="Y142" s="293"/>
      <c r="Z142" s="293"/>
      <c r="AA142" s="293"/>
      <c r="AB142" s="293"/>
      <c r="AC142" s="293"/>
      <c r="AD142" s="293"/>
      <c r="AE142" s="293"/>
      <c r="AF142" s="293"/>
      <c r="AG142" s="293"/>
      <c r="AH142" s="293"/>
      <c r="AI142" s="293"/>
      <c r="AJ142" s="293"/>
      <c r="AK142" s="293"/>
      <c r="AL142" s="293"/>
      <c r="AM142" s="293"/>
      <c r="AN142" s="293"/>
      <c r="AO142" s="293"/>
      <c r="AP142" s="293"/>
      <c r="AQ142" s="293"/>
      <c r="AR142" s="293"/>
      <c r="AS142" s="293"/>
    </row>
    <row r="143" spans="1:45" s="234" customFormat="1" ht="11.1" customHeight="1" x14ac:dyDescent="0.15">
      <c r="A143" s="345">
        <v>11.8</v>
      </c>
      <c r="B143" s="346"/>
      <c r="C143" s="238">
        <f>VLOOKUP(A143,'判定（移動）'!$A$6:$L$515,12,FALSE)</f>
        <v>0</v>
      </c>
      <c r="D143" s="239">
        <v>1</v>
      </c>
      <c r="E143" s="239">
        <f>VLOOKUP(A143,'判定（移動）'!$A$6:$M$515,13,FALSE)</f>
        <v>7.6739130434782608</v>
      </c>
      <c r="F143" s="240" t="str">
        <f>VLOOKUP(A143,'判定（移動）'!$A$6:$N$515,14,FALSE)</f>
        <v>×</v>
      </c>
      <c r="G143" s="238">
        <f>VLOOKUP(入力及び印刷!A143,'判定（堆積）'!$A$4:$D$513,4,FALSE)</f>
        <v>0</v>
      </c>
      <c r="H143" s="239">
        <f>VLOOKUP(A143,'判定（堆積）'!$A$4:$E$513,5,FALSE)</f>
        <v>0</v>
      </c>
      <c r="I143" s="239" t="e">
        <f>VLOOKUP(A143,'判定（堆積）'!$A$4:$F$513,6,FALSE)</f>
        <v>#DIV/0!</v>
      </c>
      <c r="J143" s="240" t="str">
        <f>VLOOKUP(A143,'判定（堆積）'!$A$4:$G$513,7,FALSE)</f>
        <v>×</v>
      </c>
      <c r="K143" s="240"/>
      <c r="L143" s="293"/>
      <c r="M143" s="296" t="str">
        <f>VLOOKUP(A143,'判定（移動）'!$A$6:$O$515,15,FALSE)</f>
        <v>×</v>
      </c>
      <c r="N143" s="297" t="str">
        <f>VLOOKUP(A143,'判定（堆積）'!$A$4:$H$513,8,FALSE)</f>
        <v>×</v>
      </c>
      <c r="O143" s="293"/>
      <c r="P143" s="293"/>
      <c r="Q143" s="293"/>
      <c r="R143" s="293"/>
      <c r="S143" s="293"/>
      <c r="T143" s="293"/>
      <c r="U143" s="293"/>
      <c r="V143" s="293"/>
      <c r="W143" s="293"/>
      <c r="X143" s="293"/>
      <c r="Y143" s="293"/>
      <c r="Z143" s="293"/>
      <c r="AA143" s="293"/>
      <c r="AB143" s="293"/>
      <c r="AC143" s="293"/>
      <c r="AD143" s="293"/>
      <c r="AE143" s="293"/>
      <c r="AF143" s="293"/>
      <c r="AG143" s="293"/>
      <c r="AH143" s="293"/>
      <c r="AI143" s="293"/>
      <c r="AJ143" s="293"/>
      <c r="AK143" s="293"/>
      <c r="AL143" s="293"/>
      <c r="AM143" s="293"/>
      <c r="AN143" s="293"/>
      <c r="AO143" s="293"/>
      <c r="AP143" s="293"/>
      <c r="AQ143" s="293"/>
      <c r="AR143" s="293"/>
      <c r="AS143" s="293"/>
    </row>
    <row r="144" spans="1:45" s="234" customFormat="1" ht="11.1" customHeight="1" x14ac:dyDescent="0.15">
      <c r="A144" s="317">
        <v>11.9</v>
      </c>
      <c r="B144" s="318"/>
      <c r="C144" s="235">
        <f>VLOOKUP(A144,'判定（移動）'!$A$6:$L$515,12,FALSE)</f>
        <v>0</v>
      </c>
      <c r="D144" s="236">
        <v>1</v>
      </c>
      <c r="E144" s="236">
        <f>VLOOKUP(A144,'判定（移動）'!$A$6:$M$515,13,FALSE)</f>
        <v>7.6739130434782608</v>
      </c>
      <c r="F144" s="237" t="str">
        <f>VLOOKUP(A144,'判定（移動）'!$A$6:$N$515,14,FALSE)</f>
        <v>×</v>
      </c>
      <c r="G144" s="235">
        <f>VLOOKUP(入力及び印刷!A144,'判定（堆積）'!$A$4:$D$513,4,FALSE)</f>
        <v>0</v>
      </c>
      <c r="H144" s="236">
        <f>VLOOKUP(A144,'判定（堆積）'!$A$4:$E$513,5,FALSE)</f>
        <v>0</v>
      </c>
      <c r="I144" s="236" t="e">
        <f>VLOOKUP(A144,'判定（堆積）'!$A$4:$F$513,6,FALSE)</f>
        <v>#DIV/0!</v>
      </c>
      <c r="J144" s="237" t="str">
        <f>VLOOKUP(A144,'判定（堆積）'!$A$4:$G$513,7,FALSE)</f>
        <v>×</v>
      </c>
      <c r="K144" s="237"/>
      <c r="L144" s="293"/>
      <c r="M144" s="296" t="str">
        <f>VLOOKUP(A144,'判定（移動）'!$A$6:$O$515,15,FALSE)</f>
        <v>×</v>
      </c>
      <c r="N144" s="297" t="str">
        <f>VLOOKUP(A144,'判定（堆積）'!$A$4:$H$513,8,FALSE)</f>
        <v>×</v>
      </c>
      <c r="O144" s="293"/>
      <c r="P144" s="293"/>
      <c r="Q144" s="293"/>
      <c r="R144" s="293"/>
      <c r="S144" s="293"/>
      <c r="T144" s="293"/>
      <c r="U144" s="293"/>
      <c r="V144" s="293"/>
      <c r="W144" s="293"/>
      <c r="X144" s="293"/>
      <c r="Y144" s="293"/>
      <c r="Z144" s="293"/>
      <c r="AA144" s="293"/>
      <c r="AB144" s="293"/>
      <c r="AC144" s="293"/>
      <c r="AD144" s="293"/>
      <c r="AE144" s="293"/>
      <c r="AF144" s="293"/>
      <c r="AG144" s="293"/>
      <c r="AH144" s="293"/>
      <c r="AI144" s="293"/>
      <c r="AJ144" s="293"/>
      <c r="AK144" s="293"/>
      <c r="AL144" s="293"/>
      <c r="AM144" s="293"/>
      <c r="AN144" s="293"/>
      <c r="AO144" s="293"/>
      <c r="AP144" s="293"/>
      <c r="AQ144" s="293"/>
      <c r="AR144" s="293"/>
      <c r="AS144" s="293"/>
    </row>
    <row r="145" spans="1:45" s="234" customFormat="1" ht="11.1" customHeight="1" x14ac:dyDescent="0.15">
      <c r="A145" s="319">
        <v>12</v>
      </c>
      <c r="B145" s="320"/>
      <c r="C145" s="241">
        <f>VLOOKUP(A145,'判定（移動）'!$A$6:$L$515,12,FALSE)</f>
        <v>0</v>
      </c>
      <c r="D145" s="242">
        <v>1</v>
      </c>
      <c r="E145" s="242">
        <f>VLOOKUP(A145,'判定（移動）'!$A$6:$M$515,13,FALSE)</f>
        <v>7.6739130434782608</v>
      </c>
      <c r="F145" s="243" t="str">
        <f>VLOOKUP(A145,'判定（移動）'!$A$6:$N$515,14,FALSE)</f>
        <v>×</v>
      </c>
      <c r="G145" s="241">
        <f>VLOOKUP(入力及び印刷!A145,'判定（堆積）'!$A$4:$D$513,4,FALSE)</f>
        <v>0</v>
      </c>
      <c r="H145" s="242">
        <f>VLOOKUP(A145,'判定（堆積）'!$A$4:$E$513,5,FALSE)</f>
        <v>0</v>
      </c>
      <c r="I145" s="242" t="e">
        <f>VLOOKUP(A145,'判定（堆積）'!$A$4:$F$513,6,FALSE)</f>
        <v>#DIV/0!</v>
      </c>
      <c r="J145" s="243" t="str">
        <f>VLOOKUP(A145,'判定（堆積）'!$A$4:$G$513,7,FALSE)</f>
        <v>×</v>
      </c>
      <c r="K145" s="243"/>
      <c r="L145" s="293"/>
      <c r="M145" s="296" t="str">
        <f>VLOOKUP(A145,'判定（移動）'!$A$6:$O$515,15,FALSE)</f>
        <v>×</v>
      </c>
      <c r="N145" s="297" t="str">
        <f>VLOOKUP(A145,'判定（堆積）'!$A$4:$H$513,8,FALSE)</f>
        <v>×</v>
      </c>
      <c r="O145" s="293"/>
      <c r="P145" s="293"/>
      <c r="Q145" s="293"/>
      <c r="R145" s="293"/>
      <c r="S145" s="293"/>
      <c r="T145" s="293"/>
      <c r="U145" s="293"/>
      <c r="V145" s="293"/>
      <c r="W145" s="293"/>
      <c r="X145" s="293"/>
      <c r="Y145" s="293"/>
      <c r="Z145" s="293"/>
      <c r="AA145" s="293"/>
      <c r="AB145" s="293"/>
      <c r="AC145" s="293"/>
      <c r="AD145" s="293"/>
      <c r="AE145" s="293"/>
      <c r="AF145" s="293"/>
      <c r="AG145" s="293"/>
      <c r="AH145" s="293"/>
      <c r="AI145" s="293"/>
      <c r="AJ145" s="293"/>
      <c r="AK145" s="293"/>
      <c r="AL145" s="293"/>
      <c r="AM145" s="293"/>
      <c r="AN145" s="293"/>
      <c r="AO145" s="293"/>
      <c r="AP145" s="293"/>
      <c r="AQ145" s="293"/>
      <c r="AR145" s="293"/>
      <c r="AS145" s="293"/>
    </row>
    <row r="146" spans="1:45" s="234" customFormat="1" ht="11.1" customHeight="1" x14ac:dyDescent="0.15">
      <c r="A146" s="317">
        <v>12.1</v>
      </c>
      <c r="B146" s="318"/>
      <c r="C146" s="235">
        <f>VLOOKUP(A146,'判定（移動）'!$A$6:$L$515,12,FALSE)</f>
        <v>0</v>
      </c>
      <c r="D146" s="236">
        <v>1</v>
      </c>
      <c r="E146" s="236">
        <f>VLOOKUP(A146,'判定（移動）'!$A$6:$M$515,13,FALSE)</f>
        <v>7.6739130434782608</v>
      </c>
      <c r="F146" s="237" t="str">
        <f>VLOOKUP(A146,'判定（移動）'!$A$6:$N$515,14,FALSE)</f>
        <v>×</v>
      </c>
      <c r="G146" s="235">
        <f>VLOOKUP(入力及び印刷!A146,'判定（堆積）'!$A$4:$D$513,4,FALSE)</f>
        <v>0</v>
      </c>
      <c r="H146" s="236">
        <f>VLOOKUP(A146,'判定（堆積）'!$A$4:$E$513,5,FALSE)</f>
        <v>0</v>
      </c>
      <c r="I146" s="236" t="e">
        <f>VLOOKUP(A146,'判定（堆積）'!$A$4:$F$513,6,FALSE)</f>
        <v>#DIV/0!</v>
      </c>
      <c r="J146" s="237" t="str">
        <f>VLOOKUP(A146,'判定（堆積）'!$A$4:$G$513,7,FALSE)</f>
        <v>×</v>
      </c>
      <c r="K146" s="237"/>
      <c r="L146" s="293"/>
      <c r="M146" s="296" t="str">
        <f>VLOOKUP(A146,'判定（移動）'!$A$6:$O$515,15,FALSE)</f>
        <v>×</v>
      </c>
      <c r="N146" s="297" t="str">
        <f>VLOOKUP(A146,'判定（堆積）'!$A$4:$H$513,8,FALSE)</f>
        <v>×</v>
      </c>
      <c r="O146" s="293"/>
      <c r="P146" s="293"/>
      <c r="Q146" s="293"/>
      <c r="R146" s="293"/>
      <c r="S146" s="293"/>
      <c r="T146" s="293"/>
      <c r="U146" s="293"/>
      <c r="V146" s="293"/>
      <c r="W146" s="293"/>
      <c r="X146" s="293"/>
      <c r="Y146" s="293"/>
      <c r="Z146" s="293"/>
      <c r="AA146" s="293"/>
      <c r="AB146" s="293"/>
      <c r="AC146" s="293"/>
      <c r="AD146" s="293"/>
      <c r="AE146" s="293"/>
      <c r="AF146" s="293"/>
      <c r="AG146" s="293"/>
      <c r="AH146" s="293"/>
      <c r="AI146" s="293"/>
      <c r="AJ146" s="293"/>
      <c r="AK146" s="293"/>
      <c r="AL146" s="293"/>
      <c r="AM146" s="293"/>
      <c r="AN146" s="293"/>
      <c r="AO146" s="293"/>
      <c r="AP146" s="293"/>
      <c r="AQ146" s="293"/>
      <c r="AR146" s="293"/>
      <c r="AS146" s="293"/>
    </row>
    <row r="147" spans="1:45" s="234" customFormat="1" ht="11.1" customHeight="1" x14ac:dyDescent="0.15">
      <c r="A147" s="345">
        <v>12.2</v>
      </c>
      <c r="B147" s="346"/>
      <c r="C147" s="238">
        <f>VLOOKUP(A147,'判定（移動）'!$A$6:$L$515,12,FALSE)</f>
        <v>0</v>
      </c>
      <c r="D147" s="239">
        <v>1</v>
      </c>
      <c r="E147" s="239">
        <f>VLOOKUP(A147,'判定（移動）'!$A$6:$M$515,13,FALSE)</f>
        <v>7.6739130434782608</v>
      </c>
      <c r="F147" s="240" t="str">
        <f>VLOOKUP(A147,'判定（移動）'!$A$6:$N$515,14,FALSE)</f>
        <v>×</v>
      </c>
      <c r="G147" s="238">
        <f>VLOOKUP(入力及び印刷!A147,'判定（堆積）'!$A$4:$D$513,4,FALSE)</f>
        <v>0</v>
      </c>
      <c r="H147" s="239">
        <f>VLOOKUP(A147,'判定（堆積）'!$A$4:$E$513,5,FALSE)</f>
        <v>0</v>
      </c>
      <c r="I147" s="239" t="e">
        <f>VLOOKUP(A147,'判定（堆積）'!$A$4:$F$513,6,FALSE)</f>
        <v>#DIV/0!</v>
      </c>
      <c r="J147" s="240" t="str">
        <f>VLOOKUP(A147,'判定（堆積）'!$A$4:$G$513,7,FALSE)</f>
        <v>×</v>
      </c>
      <c r="K147" s="240"/>
      <c r="L147" s="293"/>
      <c r="M147" s="296" t="str">
        <f>VLOOKUP(A147,'判定（移動）'!$A$6:$O$515,15,FALSE)</f>
        <v>×</v>
      </c>
      <c r="N147" s="297" t="str">
        <f>VLOOKUP(A147,'判定（堆積）'!$A$4:$H$513,8,FALSE)</f>
        <v>×</v>
      </c>
      <c r="O147" s="293"/>
      <c r="P147" s="293"/>
      <c r="Q147" s="293"/>
      <c r="R147" s="293"/>
      <c r="S147" s="293"/>
      <c r="T147" s="293"/>
      <c r="U147" s="293"/>
      <c r="V147" s="293"/>
      <c r="W147" s="293"/>
      <c r="X147" s="293"/>
      <c r="Y147" s="293"/>
      <c r="Z147" s="293"/>
      <c r="AA147" s="293"/>
      <c r="AB147" s="293"/>
      <c r="AC147" s="293"/>
      <c r="AD147" s="293"/>
      <c r="AE147" s="293"/>
      <c r="AF147" s="293"/>
      <c r="AG147" s="293"/>
      <c r="AH147" s="293"/>
      <c r="AI147" s="293"/>
      <c r="AJ147" s="293"/>
      <c r="AK147" s="293"/>
      <c r="AL147" s="293"/>
      <c r="AM147" s="293"/>
      <c r="AN147" s="293"/>
      <c r="AO147" s="293"/>
      <c r="AP147" s="293"/>
      <c r="AQ147" s="293"/>
      <c r="AR147" s="293"/>
      <c r="AS147" s="293"/>
    </row>
    <row r="148" spans="1:45" s="234" customFormat="1" ht="11.1" customHeight="1" x14ac:dyDescent="0.15">
      <c r="A148" s="317">
        <v>12.3</v>
      </c>
      <c r="B148" s="318"/>
      <c r="C148" s="235">
        <f>VLOOKUP(A148,'判定（移動）'!$A$6:$L$515,12,FALSE)</f>
        <v>0</v>
      </c>
      <c r="D148" s="236">
        <v>1</v>
      </c>
      <c r="E148" s="236">
        <f>VLOOKUP(A148,'判定（移動）'!$A$6:$M$515,13,FALSE)</f>
        <v>7.6739130434782608</v>
      </c>
      <c r="F148" s="237" t="str">
        <f>VLOOKUP(A148,'判定（移動）'!$A$6:$N$515,14,FALSE)</f>
        <v>×</v>
      </c>
      <c r="G148" s="235">
        <f>VLOOKUP(入力及び印刷!A148,'判定（堆積）'!$A$4:$D$513,4,FALSE)</f>
        <v>0</v>
      </c>
      <c r="H148" s="236">
        <f>VLOOKUP(A148,'判定（堆積）'!$A$4:$E$513,5,FALSE)</f>
        <v>0</v>
      </c>
      <c r="I148" s="236" t="e">
        <f>VLOOKUP(A148,'判定（堆積）'!$A$4:$F$513,6,FALSE)</f>
        <v>#DIV/0!</v>
      </c>
      <c r="J148" s="237" t="str">
        <f>VLOOKUP(A148,'判定（堆積）'!$A$4:$G$513,7,FALSE)</f>
        <v>×</v>
      </c>
      <c r="K148" s="237"/>
      <c r="L148" s="293"/>
      <c r="M148" s="296" t="str">
        <f>VLOOKUP(A148,'判定（移動）'!$A$6:$O$515,15,FALSE)</f>
        <v>×</v>
      </c>
      <c r="N148" s="297" t="str">
        <f>VLOOKUP(A148,'判定（堆積）'!$A$4:$H$513,8,FALSE)</f>
        <v>×</v>
      </c>
      <c r="O148" s="293"/>
      <c r="P148" s="293"/>
      <c r="Q148" s="293"/>
      <c r="R148" s="293"/>
      <c r="S148" s="293"/>
      <c r="T148" s="293"/>
      <c r="U148" s="293"/>
      <c r="V148" s="293"/>
      <c r="W148" s="293"/>
      <c r="X148" s="293"/>
      <c r="Y148" s="293"/>
      <c r="Z148" s="293"/>
      <c r="AA148" s="293"/>
      <c r="AB148" s="293"/>
      <c r="AC148" s="293"/>
      <c r="AD148" s="293"/>
      <c r="AE148" s="293"/>
      <c r="AF148" s="293"/>
      <c r="AG148" s="293"/>
      <c r="AH148" s="293"/>
      <c r="AI148" s="293"/>
      <c r="AJ148" s="293"/>
      <c r="AK148" s="293"/>
      <c r="AL148" s="293"/>
      <c r="AM148" s="293"/>
      <c r="AN148" s="293"/>
      <c r="AO148" s="293"/>
      <c r="AP148" s="293"/>
      <c r="AQ148" s="293"/>
      <c r="AR148" s="293"/>
      <c r="AS148" s="293"/>
    </row>
    <row r="149" spans="1:45" s="234" customFormat="1" ht="11.1" customHeight="1" x14ac:dyDescent="0.15">
      <c r="A149" s="345">
        <v>12.4</v>
      </c>
      <c r="B149" s="346"/>
      <c r="C149" s="238">
        <f>VLOOKUP(A149,'判定（移動）'!$A$6:$L$515,12,FALSE)</f>
        <v>0</v>
      </c>
      <c r="D149" s="239">
        <v>1</v>
      </c>
      <c r="E149" s="239">
        <f>VLOOKUP(A149,'判定（移動）'!$A$6:$M$515,13,FALSE)</f>
        <v>7.6739130434782608</v>
      </c>
      <c r="F149" s="240" t="str">
        <f>VLOOKUP(A149,'判定（移動）'!$A$6:$N$515,14,FALSE)</f>
        <v>×</v>
      </c>
      <c r="G149" s="238">
        <f>VLOOKUP(入力及び印刷!A149,'判定（堆積）'!$A$4:$D$513,4,FALSE)</f>
        <v>0</v>
      </c>
      <c r="H149" s="239">
        <f>VLOOKUP(A149,'判定（堆積）'!$A$4:$E$513,5,FALSE)</f>
        <v>0</v>
      </c>
      <c r="I149" s="239" t="e">
        <f>VLOOKUP(A149,'判定（堆積）'!$A$4:$F$513,6,FALSE)</f>
        <v>#DIV/0!</v>
      </c>
      <c r="J149" s="240" t="str">
        <f>VLOOKUP(A149,'判定（堆積）'!$A$4:$G$513,7,FALSE)</f>
        <v>×</v>
      </c>
      <c r="K149" s="240"/>
      <c r="L149" s="293"/>
      <c r="M149" s="296" t="str">
        <f>VLOOKUP(A149,'判定（移動）'!$A$6:$O$515,15,FALSE)</f>
        <v>×</v>
      </c>
      <c r="N149" s="297" t="str">
        <f>VLOOKUP(A149,'判定（堆積）'!$A$4:$H$513,8,FALSE)</f>
        <v>×</v>
      </c>
      <c r="O149" s="293"/>
      <c r="P149" s="293"/>
      <c r="Q149" s="293"/>
      <c r="R149" s="293"/>
      <c r="S149" s="293"/>
      <c r="T149" s="293"/>
      <c r="U149" s="293"/>
      <c r="V149" s="293"/>
      <c r="W149" s="293"/>
      <c r="X149" s="293"/>
      <c r="Y149" s="293"/>
      <c r="Z149" s="293"/>
      <c r="AA149" s="293"/>
      <c r="AB149" s="293"/>
      <c r="AC149" s="293"/>
      <c r="AD149" s="293"/>
      <c r="AE149" s="293"/>
      <c r="AF149" s="293"/>
      <c r="AG149" s="293"/>
      <c r="AH149" s="293"/>
      <c r="AI149" s="293"/>
      <c r="AJ149" s="293"/>
      <c r="AK149" s="293"/>
      <c r="AL149" s="293"/>
      <c r="AM149" s="293"/>
      <c r="AN149" s="293"/>
      <c r="AO149" s="293"/>
      <c r="AP149" s="293"/>
      <c r="AQ149" s="293"/>
      <c r="AR149" s="293"/>
      <c r="AS149" s="293"/>
    </row>
    <row r="150" spans="1:45" s="234" customFormat="1" ht="11.1" customHeight="1" x14ac:dyDescent="0.15">
      <c r="A150" s="317">
        <v>12.5</v>
      </c>
      <c r="B150" s="318"/>
      <c r="C150" s="235">
        <f>VLOOKUP(A150,'判定（移動）'!$A$6:$L$515,12,FALSE)</f>
        <v>0</v>
      </c>
      <c r="D150" s="236">
        <v>1</v>
      </c>
      <c r="E150" s="236">
        <f>VLOOKUP(A150,'判定（移動）'!$A$6:$M$515,13,FALSE)</f>
        <v>7.6739130434782608</v>
      </c>
      <c r="F150" s="237" t="str">
        <f>VLOOKUP(A150,'判定（移動）'!$A$6:$N$515,14,FALSE)</f>
        <v>×</v>
      </c>
      <c r="G150" s="235">
        <f>VLOOKUP(入力及び印刷!A150,'判定（堆積）'!$A$4:$D$513,4,FALSE)</f>
        <v>0</v>
      </c>
      <c r="H150" s="236">
        <f>VLOOKUP(A150,'判定（堆積）'!$A$4:$E$513,5,FALSE)</f>
        <v>0</v>
      </c>
      <c r="I150" s="236" t="e">
        <f>VLOOKUP(A150,'判定（堆積）'!$A$4:$F$513,6,FALSE)</f>
        <v>#DIV/0!</v>
      </c>
      <c r="J150" s="237" t="str">
        <f>VLOOKUP(A150,'判定（堆積）'!$A$4:$G$513,7,FALSE)</f>
        <v>×</v>
      </c>
      <c r="K150" s="237"/>
      <c r="L150" s="293"/>
      <c r="M150" s="296" t="str">
        <f>VLOOKUP(A150,'判定（移動）'!$A$6:$O$515,15,FALSE)</f>
        <v>×</v>
      </c>
      <c r="N150" s="297" t="str">
        <f>VLOOKUP(A150,'判定（堆積）'!$A$4:$H$513,8,FALSE)</f>
        <v>×</v>
      </c>
      <c r="O150" s="293"/>
      <c r="P150" s="293"/>
      <c r="Q150" s="293"/>
      <c r="R150" s="293"/>
      <c r="S150" s="293"/>
      <c r="T150" s="293"/>
      <c r="U150" s="293"/>
      <c r="V150" s="293"/>
      <c r="W150" s="293"/>
      <c r="X150" s="293"/>
      <c r="Y150" s="293"/>
      <c r="Z150" s="293"/>
      <c r="AA150" s="293"/>
      <c r="AB150" s="293"/>
      <c r="AC150" s="293"/>
      <c r="AD150" s="293"/>
      <c r="AE150" s="293"/>
      <c r="AF150" s="293"/>
      <c r="AG150" s="293"/>
      <c r="AH150" s="293"/>
      <c r="AI150" s="293"/>
      <c r="AJ150" s="293"/>
      <c r="AK150" s="293"/>
      <c r="AL150" s="293"/>
      <c r="AM150" s="293"/>
      <c r="AN150" s="293"/>
      <c r="AO150" s="293"/>
      <c r="AP150" s="293"/>
      <c r="AQ150" s="293"/>
      <c r="AR150" s="293"/>
      <c r="AS150" s="293"/>
    </row>
    <row r="151" spans="1:45" s="234" customFormat="1" ht="11.1" customHeight="1" x14ac:dyDescent="0.15">
      <c r="A151" s="345">
        <v>12.6</v>
      </c>
      <c r="B151" s="346"/>
      <c r="C151" s="238">
        <f>VLOOKUP(A151,'判定（移動）'!$A$6:$L$515,12,FALSE)</f>
        <v>0</v>
      </c>
      <c r="D151" s="239">
        <v>1</v>
      </c>
      <c r="E151" s="239">
        <f>VLOOKUP(A151,'判定（移動）'!$A$6:$M$515,13,FALSE)</f>
        <v>7.6739130434782608</v>
      </c>
      <c r="F151" s="240" t="str">
        <f>VLOOKUP(A151,'判定（移動）'!$A$6:$N$515,14,FALSE)</f>
        <v>×</v>
      </c>
      <c r="G151" s="238">
        <f>VLOOKUP(入力及び印刷!A151,'判定（堆積）'!$A$4:$D$513,4,FALSE)</f>
        <v>0</v>
      </c>
      <c r="H151" s="239">
        <f>VLOOKUP(A151,'判定（堆積）'!$A$4:$E$513,5,FALSE)</f>
        <v>0</v>
      </c>
      <c r="I151" s="239" t="e">
        <f>VLOOKUP(A151,'判定（堆積）'!$A$4:$F$513,6,FALSE)</f>
        <v>#DIV/0!</v>
      </c>
      <c r="J151" s="240" t="str">
        <f>VLOOKUP(A151,'判定（堆積）'!$A$4:$G$513,7,FALSE)</f>
        <v>×</v>
      </c>
      <c r="K151" s="240"/>
      <c r="L151" s="293"/>
      <c r="M151" s="296" t="str">
        <f>VLOOKUP(A151,'判定（移動）'!$A$6:$O$515,15,FALSE)</f>
        <v>×</v>
      </c>
      <c r="N151" s="297" t="str">
        <f>VLOOKUP(A151,'判定（堆積）'!$A$4:$H$513,8,FALSE)</f>
        <v>×</v>
      </c>
      <c r="O151" s="293"/>
      <c r="P151" s="293"/>
      <c r="Q151" s="293"/>
      <c r="R151" s="293"/>
      <c r="S151" s="293"/>
      <c r="T151" s="293"/>
      <c r="U151" s="293"/>
      <c r="V151" s="293"/>
      <c r="W151" s="293"/>
      <c r="X151" s="293"/>
      <c r="Y151" s="293"/>
      <c r="Z151" s="293"/>
      <c r="AA151" s="293"/>
      <c r="AB151" s="293"/>
      <c r="AC151" s="293"/>
      <c r="AD151" s="293"/>
      <c r="AE151" s="293"/>
      <c r="AF151" s="293"/>
      <c r="AG151" s="293"/>
      <c r="AH151" s="293"/>
      <c r="AI151" s="293"/>
      <c r="AJ151" s="293"/>
      <c r="AK151" s="293"/>
      <c r="AL151" s="293"/>
      <c r="AM151" s="293"/>
      <c r="AN151" s="293"/>
      <c r="AO151" s="293"/>
      <c r="AP151" s="293"/>
      <c r="AQ151" s="293"/>
      <c r="AR151" s="293"/>
      <c r="AS151" s="293"/>
    </row>
    <row r="152" spans="1:45" s="234" customFormat="1" ht="11.1" customHeight="1" x14ac:dyDescent="0.15">
      <c r="A152" s="317">
        <v>12.7</v>
      </c>
      <c r="B152" s="318"/>
      <c r="C152" s="235">
        <f>VLOOKUP(A152,'判定（移動）'!$A$6:$L$515,12,FALSE)</f>
        <v>0</v>
      </c>
      <c r="D152" s="236">
        <v>1</v>
      </c>
      <c r="E152" s="236">
        <f>VLOOKUP(A152,'判定（移動）'!$A$6:$M$515,13,FALSE)</f>
        <v>7.6739130434782608</v>
      </c>
      <c r="F152" s="237" t="str">
        <f>VLOOKUP(A152,'判定（移動）'!$A$6:$N$515,14,FALSE)</f>
        <v>×</v>
      </c>
      <c r="G152" s="235">
        <f>VLOOKUP(入力及び印刷!A152,'判定（堆積）'!$A$4:$D$513,4,FALSE)</f>
        <v>0</v>
      </c>
      <c r="H152" s="236">
        <f>VLOOKUP(A152,'判定（堆積）'!$A$4:$E$513,5,FALSE)</f>
        <v>0</v>
      </c>
      <c r="I152" s="236" t="e">
        <f>VLOOKUP(A152,'判定（堆積）'!$A$4:$F$513,6,FALSE)</f>
        <v>#DIV/0!</v>
      </c>
      <c r="J152" s="237" t="str">
        <f>VLOOKUP(A152,'判定（堆積）'!$A$4:$G$513,7,FALSE)</f>
        <v>×</v>
      </c>
      <c r="K152" s="237"/>
      <c r="L152" s="293"/>
      <c r="M152" s="296" t="str">
        <f>VLOOKUP(A152,'判定（移動）'!$A$6:$O$515,15,FALSE)</f>
        <v>×</v>
      </c>
      <c r="N152" s="297" t="str">
        <f>VLOOKUP(A152,'判定（堆積）'!$A$4:$H$513,8,FALSE)</f>
        <v>×</v>
      </c>
      <c r="O152" s="293"/>
      <c r="P152" s="293"/>
      <c r="Q152" s="293"/>
      <c r="R152" s="293"/>
      <c r="S152" s="293"/>
      <c r="T152" s="293"/>
      <c r="U152" s="293"/>
      <c r="V152" s="293"/>
      <c r="W152" s="293"/>
      <c r="X152" s="293"/>
      <c r="Y152" s="293"/>
      <c r="Z152" s="293"/>
      <c r="AA152" s="293"/>
      <c r="AB152" s="293"/>
      <c r="AC152" s="293"/>
      <c r="AD152" s="293"/>
      <c r="AE152" s="293"/>
      <c r="AF152" s="293"/>
      <c r="AG152" s="293"/>
      <c r="AH152" s="293"/>
      <c r="AI152" s="293"/>
      <c r="AJ152" s="293"/>
      <c r="AK152" s="293"/>
      <c r="AL152" s="293"/>
      <c r="AM152" s="293"/>
      <c r="AN152" s="293"/>
      <c r="AO152" s="293"/>
      <c r="AP152" s="293"/>
      <c r="AQ152" s="293"/>
      <c r="AR152" s="293"/>
      <c r="AS152" s="293"/>
    </row>
    <row r="153" spans="1:45" s="234" customFormat="1" ht="11.1" customHeight="1" x14ac:dyDescent="0.15">
      <c r="A153" s="345">
        <v>12.8</v>
      </c>
      <c r="B153" s="346"/>
      <c r="C153" s="238">
        <f>VLOOKUP(A153,'判定（移動）'!$A$6:$L$515,12,FALSE)</f>
        <v>0</v>
      </c>
      <c r="D153" s="239">
        <v>1</v>
      </c>
      <c r="E153" s="239">
        <f>VLOOKUP(A153,'判定（移動）'!$A$6:$M$515,13,FALSE)</f>
        <v>7.6739130434782608</v>
      </c>
      <c r="F153" s="240" t="str">
        <f>VLOOKUP(A153,'判定（移動）'!$A$6:$N$515,14,FALSE)</f>
        <v>×</v>
      </c>
      <c r="G153" s="238">
        <f>VLOOKUP(入力及び印刷!A153,'判定（堆積）'!$A$4:$D$513,4,FALSE)</f>
        <v>0</v>
      </c>
      <c r="H153" s="239">
        <f>VLOOKUP(A153,'判定（堆積）'!$A$4:$E$513,5,FALSE)</f>
        <v>0</v>
      </c>
      <c r="I153" s="239" t="e">
        <f>VLOOKUP(A153,'判定（堆積）'!$A$4:$F$513,6,FALSE)</f>
        <v>#DIV/0!</v>
      </c>
      <c r="J153" s="240" t="str">
        <f>VLOOKUP(A153,'判定（堆積）'!$A$4:$G$513,7,FALSE)</f>
        <v>×</v>
      </c>
      <c r="K153" s="240"/>
      <c r="L153" s="293"/>
      <c r="M153" s="296" t="str">
        <f>VLOOKUP(A153,'判定（移動）'!$A$6:$O$515,15,FALSE)</f>
        <v>×</v>
      </c>
      <c r="N153" s="297" t="str">
        <f>VLOOKUP(A153,'判定（堆積）'!$A$4:$H$513,8,FALSE)</f>
        <v>×</v>
      </c>
      <c r="O153" s="293"/>
      <c r="P153" s="293"/>
      <c r="Q153" s="293"/>
      <c r="R153" s="293"/>
      <c r="S153" s="293"/>
      <c r="T153" s="293"/>
      <c r="U153" s="293"/>
      <c r="V153" s="293"/>
      <c r="W153" s="293"/>
      <c r="X153" s="293"/>
      <c r="Y153" s="293"/>
      <c r="Z153" s="293"/>
      <c r="AA153" s="293"/>
      <c r="AB153" s="293"/>
      <c r="AC153" s="293"/>
      <c r="AD153" s="293"/>
      <c r="AE153" s="293"/>
      <c r="AF153" s="293"/>
      <c r="AG153" s="293"/>
      <c r="AH153" s="293"/>
      <c r="AI153" s="293"/>
      <c r="AJ153" s="293"/>
      <c r="AK153" s="293"/>
      <c r="AL153" s="293"/>
      <c r="AM153" s="293"/>
      <c r="AN153" s="293"/>
      <c r="AO153" s="293"/>
      <c r="AP153" s="293"/>
      <c r="AQ153" s="293"/>
      <c r="AR153" s="293"/>
      <c r="AS153" s="293"/>
    </row>
    <row r="154" spans="1:45" s="234" customFormat="1" ht="11.1" customHeight="1" x14ac:dyDescent="0.15">
      <c r="A154" s="317">
        <v>12.9</v>
      </c>
      <c r="B154" s="318"/>
      <c r="C154" s="235">
        <f>VLOOKUP(A154,'判定（移動）'!$A$6:$L$515,12,FALSE)</f>
        <v>0</v>
      </c>
      <c r="D154" s="236">
        <v>1</v>
      </c>
      <c r="E154" s="236">
        <f>VLOOKUP(A154,'判定（移動）'!$A$6:$M$515,13,FALSE)</f>
        <v>7.6739130434782608</v>
      </c>
      <c r="F154" s="237" t="str">
        <f>VLOOKUP(A154,'判定（移動）'!$A$6:$N$515,14,FALSE)</f>
        <v>×</v>
      </c>
      <c r="G154" s="235">
        <f>VLOOKUP(入力及び印刷!A154,'判定（堆積）'!$A$4:$D$513,4,FALSE)</f>
        <v>0</v>
      </c>
      <c r="H154" s="236">
        <f>VLOOKUP(A154,'判定（堆積）'!$A$4:$E$513,5,FALSE)</f>
        <v>0</v>
      </c>
      <c r="I154" s="236" t="e">
        <f>VLOOKUP(A154,'判定（堆積）'!$A$4:$F$513,6,FALSE)</f>
        <v>#DIV/0!</v>
      </c>
      <c r="J154" s="237" t="str">
        <f>VLOOKUP(A154,'判定（堆積）'!$A$4:$G$513,7,FALSE)</f>
        <v>×</v>
      </c>
      <c r="K154" s="237"/>
      <c r="L154" s="293"/>
      <c r="M154" s="296" t="str">
        <f>VLOOKUP(A154,'判定（移動）'!$A$6:$O$515,15,FALSE)</f>
        <v>×</v>
      </c>
      <c r="N154" s="297" t="str">
        <f>VLOOKUP(A154,'判定（堆積）'!$A$4:$H$513,8,FALSE)</f>
        <v>×</v>
      </c>
      <c r="O154" s="293"/>
      <c r="P154" s="293"/>
      <c r="Q154" s="293"/>
      <c r="R154" s="293"/>
      <c r="S154" s="293"/>
      <c r="T154" s="293"/>
      <c r="U154" s="293"/>
      <c r="V154" s="293"/>
      <c r="W154" s="293"/>
      <c r="X154" s="293"/>
      <c r="Y154" s="293"/>
      <c r="Z154" s="293"/>
      <c r="AA154" s="293"/>
      <c r="AB154" s="293"/>
      <c r="AC154" s="293"/>
      <c r="AD154" s="293"/>
      <c r="AE154" s="293"/>
      <c r="AF154" s="293"/>
      <c r="AG154" s="293"/>
      <c r="AH154" s="293"/>
      <c r="AI154" s="293"/>
      <c r="AJ154" s="293"/>
      <c r="AK154" s="293"/>
      <c r="AL154" s="293"/>
      <c r="AM154" s="293"/>
      <c r="AN154" s="293"/>
      <c r="AO154" s="293"/>
      <c r="AP154" s="293"/>
      <c r="AQ154" s="293"/>
      <c r="AR154" s="293"/>
      <c r="AS154" s="293"/>
    </row>
    <row r="155" spans="1:45" s="234" customFormat="1" ht="11.1" customHeight="1" x14ac:dyDescent="0.15">
      <c r="A155" s="319">
        <v>13</v>
      </c>
      <c r="B155" s="320"/>
      <c r="C155" s="241">
        <f>VLOOKUP(A155,'判定（移動）'!$A$6:$L$515,12,FALSE)</f>
        <v>0</v>
      </c>
      <c r="D155" s="242">
        <v>1</v>
      </c>
      <c r="E155" s="242">
        <f>VLOOKUP(A155,'判定（移動）'!$A$6:$M$515,13,FALSE)</f>
        <v>7.6739130434782608</v>
      </c>
      <c r="F155" s="243" t="str">
        <f>VLOOKUP(A155,'判定（移動）'!$A$6:$N$515,14,FALSE)</f>
        <v>×</v>
      </c>
      <c r="G155" s="241">
        <f>VLOOKUP(入力及び印刷!A155,'判定（堆積）'!$A$4:$D$513,4,FALSE)</f>
        <v>0</v>
      </c>
      <c r="H155" s="242">
        <f>VLOOKUP(A155,'判定（堆積）'!$A$4:$E$513,5,FALSE)</f>
        <v>0</v>
      </c>
      <c r="I155" s="242" t="e">
        <f>VLOOKUP(A155,'判定（堆積）'!$A$4:$F$513,6,FALSE)</f>
        <v>#DIV/0!</v>
      </c>
      <c r="J155" s="243" t="str">
        <f>VLOOKUP(A155,'判定（堆積）'!$A$4:$G$513,7,FALSE)</f>
        <v>×</v>
      </c>
      <c r="K155" s="243"/>
      <c r="L155" s="293"/>
      <c r="M155" s="296" t="str">
        <f>VLOOKUP(A155,'判定（移動）'!$A$6:$O$515,15,FALSE)</f>
        <v>×</v>
      </c>
      <c r="N155" s="297" t="str">
        <f>VLOOKUP(A155,'判定（堆積）'!$A$4:$H$513,8,FALSE)</f>
        <v>×</v>
      </c>
      <c r="O155" s="293"/>
      <c r="P155" s="293"/>
      <c r="Q155" s="293"/>
      <c r="R155" s="293"/>
      <c r="S155" s="293"/>
      <c r="T155" s="293"/>
      <c r="U155" s="293"/>
      <c r="V155" s="293"/>
      <c r="W155" s="293"/>
      <c r="X155" s="293"/>
      <c r="Y155" s="293"/>
      <c r="Z155" s="293"/>
      <c r="AA155" s="293"/>
      <c r="AB155" s="293"/>
      <c r="AC155" s="293"/>
      <c r="AD155" s="293"/>
      <c r="AE155" s="293"/>
      <c r="AF155" s="293"/>
      <c r="AG155" s="293"/>
      <c r="AH155" s="293"/>
      <c r="AI155" s="293"/>
      <c r="AJ155" s="293"/>
      <c r="AK155" s="293"/>
      <c r="AL155" s="293"/>
      <c r="AM155" s="293"/>
      <c r="AN155" s="293"/>
      <c r="AO155" s="293"/>
      <c r="AP155" s="293"/>
      <c r="AQ155" s="293"/>
      <c r="AR155" s="293"/>
      <c r="AS155" s="293"/>
    </row>
    <row r="156" spans="1:45" s="234" customFormat="1" ht="11.1" customHeight="1" x14ac:dyDescent="0.15">
      <c r="A156" s="317">
        <v>13.1</v>
      </c>
      <c r="B156" s="318"/>
      <c r="C156" s="235">
        <f>VLOOKUP(A156,'判定（移動）'!$A$6:$L$515,12,FALSE)</f>
        <v>0</v>
      </c>
      <c r="D156" s="236">
        <v>1</v>
      </c>
      <c r="E156" s="236">
        <f>VLOOKUP(A156,'判定（移動）'!$A$6:$M$515,13,FALSE)</f>
        <v>7.6739130434782608</v>
      </c>
      <c r="F156" s="237" t="str">
        <f>VLOOKUP(A156,'判定（移動）'!$A$6:$N$515,14,FALSE)</f>
        <v>×</v>
      </c>
      <c r="G156" s="235">
        <f>VLOOKUP(入力及び印刷!A156,'判定（堆積）'!$A$4:$D$513,4,FALSE)</f>
        <v>0</v>
      </c>
      <c r="H156" s="236">
        <f>VLOOKUP(A156,'判定（堆積）'!$A$4:$E$513,5,FALSE)</f>
        <v>0</v>
      </c>
      <c r="I156" s="236" t="e">
        <f>VLOOKUP(A156,'判定（堆積）'!$A$4:$F$513,6,FALSE)</f>
        <v>#DIV/0!</v>
      </c>
      <c r="J156" s="237" t="str">
        <f>VLOOKUP(A156,'判定（堆積）'!$A$4:$G$513,7,FALSE)</f>
        <v>×</v>
      </c>
      <c r="K156" s="237"/>
      <c r="L156" s="293"/>
      <c r="M156" s="296" t="str">
        <f>VLOOKUP(A156,'判定（移動）'!$A$6:$O$515,15,FALSE)</f>
        <v>×</v>
      </c>
      <c r="N156" s="297" t="str">
        <f>VLOOKUP(A156,'判定（堆積）'!$A$4:$H$513,8,FALSE)</f>
        <v>×</v>
      </c>
      <c r="O156" s="293"/>
      <c r="P156" s="293"/>
      <c r="Q156" s="293"/>
      <c r="R156" s="293"/>
      <c r="S156" s="293"/>
      <c r="T156" s="293"/>
      <c r="U156" s="293"/>
      <c r="V156" s="293"/>
      <c r="W156" s="293"/>
      <c r="X156" s="293"/>
      <c r="Y156" s="293"/>
      <c r="Z156" s="293"/>
      <c r="AA156" s="293"/>
      <c r="AB156" s="293"/>
      <c r="AC156" s="293"/>
      <c r="AD156" s="293"/>
      <c r="AE156" s="293"/>
      <c r="AF156" s="293"/>
      <c r="AG156" s="293"/>
      <c r="AH156" s="293"/>
      <c r="AI156" s="293"/>
      <c r="AJ156" s="293"/>
      <c r="AK156" s="293"/>
      <c r="AL156" s="293"/>
      <c r="AM156" s="293"/>
      <c r="AN156" s="293"/>
      <c r="AO156" s="293"/>
      <c r="AP156" s="293"/>
      <c r="AQ156" s="293"/>
      <c r="AR156" s="293"/>
      <c r="AS156" s="293"/>
    </row>
    <row r="157" spans="1:45" s="234" customFormat="1" ht="11.1" customHeight="1" x14ac:dyDescent="0.15">
      <c r="A157" s="345">
        <v>13.2</v>
      </c>
      <c r="B157" s="346"/>
      <c r="C157" s="238">
        <f>VLOOKUP(A157,'判定（移動）'!$A$6:$L$515,12,FALSE)</f>
        <v>0</v>
      </c>
      <c r="D157" s="239">
        <v>1</v>
      </c>
      <c r="E157" s="239">
        <f>VLOOKUP(A157,'判定（移動）'!$A$6:$M$515,13,FALSE)</f>
        <v>7.6739130434782608</v>
      </c>
      <c r="F157" s="240" t="str">
        <f>VLOOKUP(A157,'判定（移動）'!$A$6:$N$515,14,FALSE)</f>
        <v>×</v>
      </c>
      <c r="G157" s="238">
        <f>VLOOKUP(入力及び印刷!A157,'判定（堆積）'!$A$4:$D$513,4,FALSE)</f>
        <v>0</v>
      </c>
      <c r="H157" s="239">
        <f>VLOOKUP(A157,'判定（堆積）'!$A$4:$E$513,5,FALSE)</f>
        <v>0</v>
      </c>
      <c r="I157" s="239" t="e">
        <f>VLOOKUP(A157,'判定（堆積）'!$A$4:$F$513,6,FALSE)</f>
        <v>#DIV/0!</v>
      </c>
      <c r="J157" s="240" t="str">
        <f>VLOOKUP(A157,'判定（堆積）'!$A$4:$G$513,7,FALSE)</f>
        <v>×</v>
      </c>
      <c r="K157" s="240"/>
      <c r="L157" s="293"/>
      <c r="M157" s="296" t="str">
        <f>VLOOKUP(A157,'判定（移動）'!$A$6:$O$515,15,FALSE)</f>
        <v>×</v>
      </c>
      <c r="N157" s="297" t="str">
        <f>VLOOKUP(A157,'判定（堆積）'!$A$4:$H$513,8,FALSE)</f>
        <v>×</v>
      </c>
      <c r="O157" s="293"/>
      <c r="P157" s="293"/>
      <c r="Q157" s="293"/>
      <c r="R157" s="293"/>
      <c r="S157" s="293"/>
      <c r="T157" s="293"/>
      <c r="U157" s="293"/>
      <c r="V157" s="293"/>
      <c r="W157" s="293"/>
      <c r="X157" s="293"/>
      <c r="Y157" s="293"/>
      <c r="Z157" s="293"/>
      <c r="AA157" s="293"/>
      <c r="AB157" s="293"/>
      <c r="AC157" s="293"/>
      <c r="AD157" s="293"/>
      <c r="AE157" s="293"/>
      <c r="AF157" s="293"/>
      <c r="AG157" s="293"/>
      <c r="AH157" s="293"/>
      <c r="AI157" s="293"/>
      <c r="AJ157" s="293"/>
      <c r="AK157" s="293"/>
      <c r="AL157" s="293"/>
      <c r="AM157" s="293"/>
      <c r="AN157" s="293"/>
      <c r="AO157" s="293"/>
      <c r="AP157" s="293"/>
      <c r="AQ157" s="293"/>
      <c r="AR157" s="293"/>
      <c r="AS157" s="293"/>
    </row>
    <row r="158" spans="1:45" s="234" customFormat="1" ht="11.1" customHeight="1" x14ac:dyDescent="0.15">
      <c r="A158" s="317">
        <v>13.3</v>
      </c>
      <c r="B158" s="318"/>
      <c r="C158" s="235">
        <f>VLOOKUP(A158,'判定（移動）'!$A$6:$L$515,12,FALSE)</f>
        <v>0</v>
      </c>
      <c r="D158" s="236">
        <v>1</v>
      </c>
      <c r="E158" s="236">
        <f>VLOOKUP(A158,'判定（移動）'!$A$6:$M$515,13,FALSE)</f>
        <v>7.6739130434782608</v>
      </c>
      <c r="F158" s="237" t="str">
        <f>VLOOKUP(A158,'判定（移動）'!$A$6:$N$515,14,FALSE)</f>
        <v>×</v>
      </c>
      <c r="G158" s="235">
        <f>VLOOKUP(入力及び印刷!A158,'判定（堆積）'!$A$4:$D$513,4,FALSE)</f>
        <v>0</v>
      </c>
      <c r="H158" s="236">
        <f>VLOOKUP(A158,'判定（堆積）'!$A$4:$E$513,5,FALSE)</f>
        <v>0</v>
      </c>
      <c r="I158" s="236" t="e">
        <f>VLOOKUP(A158,'判定（堆積）'!$A$4:$F$513,6,FALSE)</f>
        <v>#DIV/0!</v>
      </c>
      <c r="J158" s="237" t="str">
        <f>VLOOKUP(A158,'判定（堆積）'!$A$4:$G$513,7,FALSE)</f>
        <v>×</v>
      </c>
      <c r="K158" s="237"/>
      <c r="L158" s="293"/>
      <c r="M158" s="296" t="str">
        <f>VLOOKUP(A158,'判定（移動）'!$A$6:$O$515,15,FALSE)</f>
        <v>×</v>
      </c>
      <c r="N158" s="297" t="str">
        <f>VLOOKUP(A158,'判定（堆積）'!$A$4:$H$513,8,FALSE)</f>
        <v>×</v>
      </c>
      <c r="O158" s="293"/>
      <c r="P158" s="293"/>
      <c r="Q158" s="293"/>
      <c r="R158" s="293"/>
      <c r="S158" s="293"/>
      <c r="T158" s="293"/>
      <c r="U158" s="293"/>
      <c r="V158" s="293"/>
      <c r="W158" s="293"/>
      <c r="X158" s="293"/>
      <c r="Y158" s="293"/>
      <c r="Z158" s="293"/>
      <c r="AA158" s="293"/>
      <c r="AB158" s="293"/>
      <c r="AC158" s="293"/>
      <c r="AD158" s="293"/>
      <c r="AE158" s="293"/>
      <c r="AF158" s="293"/>
      <c r="AG158" s="293"/>
      <c r="AH158" s="293"/>
      <c r="AI158" s="293"/>
      <c r="AJ158" s="293"/>
      <c r="AK158" s="293"/>
      <c r="AL158" s="293"/>
      <c r="AM158" s="293"/>
      <c r="AN158" s="293"/>
      <c r="AO158" s="293"/>
      <c r="AP158" s="293"/>
      <c r="AQ158" s="293"/>
      <c r="AR158" s="293"/>
      <c r="AS158" s="293"/>
    </row>
    <row r="159" spans="1:45" s="234" customFormat="1" ht="11.1" customHeight="1" x14ac:dyDescent="0.15">
      <c r="A159" s="345">
        <v>13.4</v>
      </c>
      <c r="B159" s="346"/>
      <c r="C159" s="238">
        <f>VLOOKUP(A159,'判定（移動）'!$A$6:$L$515,12,FALSE)</f>
        <v>0</v>
      </c>
      <c r="D159" s="239">
        <v>1</v>
      </c>
      <c r="E159" s="239">
        <f>VLOOKUP(A159,'判定（移動）'!$A$6:$M$515,13,FALSE)</f>
        <v>7.6739130434782608</v>
      </c>
      <c r="F159" s="240" t="str">
        <f>VLOOKUP(A159,'判定（移動）'!$A$6:$N$515,14,FALSE)</f>
        <v>×</v>
      </c>
      <c r="G159" s="238">
        <f>VLOOKUP(入力及び印刷!A159,'判定（堆積）'!$A$4:$D$513,4,FALSE)</f>
        <v>0</v>
      </c>
      <c r="H159" s="239">
        <f>VLOOKUP(A159,'判定（堆積）'!$A$4:$E$513,5,FALSE)</f>
        <v>0</v>
      </c>
      <c r="I159" s="239" t="e">
        <f>VLOOKUP(A159,'判定（堆積）'!$A$4:$F$513,6,FALSE)</f>
        <v>#DIV/0!</v>
      </c>
      <c r="J159" s="240" t="str">
        <f>VLOOKUP(A159,'判定（堆積）'!$A$4:$G$513,7,FALSE)</f>
        <v>×</v>
      </c>
      <c r="K159" s="240"/>
      <c r="L159" s="293"/>
      <c r="M159" s="296" t="str">
        <f>VLOOKUP(A159,'判定（移動）'!$A$6:$O$515,15,FALSE)</f>
        <v>×</v>
      </c>
      <c r="N159" s="297" t="str">
        <f>VLOOKUP(A159,'判定（堆積）'!$A$4:$H$513,8,FALSE)</f>
        <v>×</v>
      </c>
      <c r="O159" s="293"/>
      <c r="P159" s="293"/>
      <c r="Q159" s="293"/>
      <c r="R159" s="293"/>
      <c r="S159" s="293"/>
      <c r="T159" s="293"/>
      <c r="U159" s="293"/>
      <c r="V159" s="293"/>
      <c r="W159" s="293"/>
      <c r="X159" s="293"/>
      <c r="Y159" s="293"/>
      <c r="Z159" s="293"/>
      <c r="AA159" s="293"/>
      <c r="AB159" s="293"/>
      <c r="AC159" s="293"/>
      <c r="AD159" s="293"/>
      <c r="AE159" s="293"/>
      <c r="AF159" s="293"/>
      <c r="AG159" s="293"/>
      <c r="AH159" s="293"/>
      <c r="AI159" s="293"/>
      <c r="AJ159" s="293"/>
      <c r="AK159" s="293"/>
      <c r="AL159" s="293"/>
      <c r="AM159" s="293"/>
      <c r="AN159" s="293"/>
      <c r="AO159" s="293"/>
      <c r="AP159" s="293"/>
      <c r="AQ159" s="293"/>
      <c r="AR159" s="293"/>
      <c r="AS159" s="293"/>
    </row>
    <row r="160" spans="1:45" s="234" customFormat="1" ht="11.1" customHeight="1" x14ac:dyDescent="0.15">
      <c r="A160" s="317">
        <v>13.5</v>
      </c>
      <c r="B160" s="318"/>
      <c r="C160" s="235">
        <f>VLOOKUP(A160,'判定（移動）'!$A$6:$L$515,12,FALSE)</f>
        <v>0</v>
      </c>
      <c r="D160" s="236">
        <v>1</v>
      </c>
      <c r="E160" s="236">
        <f>VLOOKUP(A160,'判定（移動）'!$A$6:$M$515,13,FALSE)</f>
        <v>7.6739130434782608</v>
      </c>
      <c r="F160" s="237" t="str">
        <f>VLOOKUP(A160,'判定（移動）'!$A$6:$N$515,14,FALSE)</f>
        <v>×</v>
      </c>
      <c r="G160" s="235">
        <f>VLOOKUP(入力及び印刷!A160,'判定（堆積）'!$A$4:$D$513,4,FALSE)</f>
        <v>0</v>
      </c>
      <c r="H160" s="236">
        <f>VLOOKUP(A160,'判定（堆積）'!$A$4:$E$513,5,FALSE)</f>
        <v>0</v>
      </c>
      <c r="I160" s="236" t="e">
        <f>VLOOKUP(A160,'判定（堆積）'!$A$4:$F$513,6,FALSE)</f>
        <v>#DIV/0!</v>
      </c>
      <c r="J160" s="237" t="str">
        <f>VLOOKUP(A160,'判定（堆積）'!$A$4:$G$513,7,FALSE)</f>
        <v>×</v>
      </c>
      <c r="K160" s="237"/>
      <c r="L160" s="293"/>
      <c r="M160" s="296" t="str">
        <f>VLOOKUP(A160,'判定（移動）'!$A$6:$O$515,15,FALSE)</f>
        <v>×</v>
      </c>
      <c r="N160" s="297" t="str">
        <f>VLOOKUP(A160,'判定（堆積）'!$A$4:$H$513,8,FALSE)</f>
        <v>×</v>
      </c>
      <c r="O160" s="293"/>
      <c r="P160" s="293"/>
      <c r="Q160" s="293"/>
      <c r="R160" s="293"/>
      <c r="S160" s="293"/>
      <c r="T160" s="293"/>
      <c r="U160" s="293"/>
      <c r="V160" s="293"/>
      <c r="W160" s="293"/>
      <c r="X160" s="293"/>
      <c r="Y160" s="293"/>
      <c r="Z160" s="293"/>
      <c r="AA160" s="293"/>
      <c r="AB160" s="293"/>
      <c r="AC160" s="293"/>
      <c r="AD160" s="293"/>
      <c r="AE160" s="293"/>
      <c r="AF160" s="293"/>
      <c r="AG160" s="293"/>
      <c r="AH160" s="293"/>
      <c r="AI160" s="293"/>
      <c r="AJ160" s="293"/>
      <c r="AK160" s="293"/>
      <c r="AL160" s="293"/>
      <c r="AM160" s="293"/>
      <c r="AN160" s="293"/>
      <c r="AO160" s="293"/>
      <c r="AP160" s="293"/>
      <c r="AQ160" s="293"/>
      <c r="AR160" s="293"/>
      <c r="AS160" s="293"/>
    </row>
    <row r="161" spans="1:45" s="234" customFormat="1" ht="11.1" customHeight="1" x14ac:dyDescent="0.15">
      <c r="A161" s="345">
        <v>13.6</v>
      </c>
      <c r="B161" s="346"/>
      <c r="C161" s="238">
        <f>VLOOKUP(A161,'判定（移動）'!$A$6:$L$515,12,FALSE)</f>
        <v>0</v>
      </c>
      <c r="D161" s="239">
        <v>1</v>
      </c>
      <c r="E161" s="239">
        <f>VLOOKUP(A161,'判定（移動）'!$A$6:$M$515,13,FALSE)</f>
        <v>7.6739130434782608</v>
      </c>
      <c r="F161" s="240" t="str">
        <f>VLOOKUP(A161,'判定（移動）'!$A$6:$N$515,14,FALSE)</f>
        <v>×</v>
      </c>
      <c r="G161" s="238">
        <f>VLOOKUP(入力及び印刷!A161,'判定（堆積）'!$A$4:$D$513,4,FALSE)</f>
        <v>0</v>
      </c>
      <c r="H161" s="239">
        <f>VLOOKUP(A161,'判定（堆積）'!$A$4:$E$513,5,FALSE)</f>
        <v>0</v>
      </c>
      <c r="I161" s="239" t="e">
        <f>VLOOKUP(A161,'判定（堆積）'!$A$4:$F$513,6,FALSE)</f>
        <v>#DIV/0!</v>
      </c>
      <c r="J161" s="240" t="str">
        <f>VLOOKUP(A161,'判定（堆積）'!$A$4:$G$513,7,FALSE)</f>
        <v>×</v>
      </c>
      <c r="K161" s="240"/>
      <c r="L161" s="293"/>
      <c r="M161" s="296" t="str">
        <f>VLOOKUP(A161,'判定（移動）'!$A$6:$O$515,15,FALSE)</f>
        <v>×</v>
      </c>
      <c r="N161" s="297" t="str">
        <f>VLOOKUP(A161,'判定（堆積）'!$A$4:$H$513,8,FALSE)</f>
        <v>×</v>
      </c>
      <c r="O161" s="293"/>
      <c r="P161" s="293"/>
      <c r="Q161" s="293"/>
      <c r="R161" s="293"/>
      <c r="S161" s="293"/>
      <c r="T161" s="293"/>
      <c r="U161" s="293"/>
      <c r="V161" s="293"/>
      <c r="W161" s="293"/>
      <c r="X161" s="293"/>
      <c r="Y161" s="293"/>
      <c r="Z161" s="293"/>
      <c r="AA161" s="293"/>
      <c r="AB161" s="293"/>
      <c r="AC161" s="293"/>
      <c r="AD161" s="293"/>
      <c r="AE161" s="293"/>
      <c r="AF161" s="293"/>
      <c r="AG161" s="293"/>
      <c r="AH161" s="293"/>
      <c r="AI161" s="293"/>
      <c r="AJ161" s="293"/>
      <c r="AK161" s="293"/>
      <c r="AL161" s="293"/>
      <c r="AM161" s="293"/>
      <c r="AN161" s="293"/>
      <c r="AO161" s="293"/>
      <c r="AP161" s="293"/>
      <c r="AQ161" s="293"/>
      <c r="AR161" s="293"/>
      <c r="AS161" s="293"/>
    </row>
    <row r="162" spans="1:45" s="234" customFormat="1" ht="11.1" customHeight="1" x14ac:dyDescent="0.15">
      <c r="A162" s="317">
        <v>13.7</v>
      </c>
      <c r="B162" s="318"/>
      <c r="C162" s="235">
        <f>VLOOKUP(A162,'判定（移動）'!$A$6:$L$515,12,FALSE)</f>
        <v>0</v>
      </c>
      <c r="D162" s="236">
        <v>1</v>
      </c>
      <c r="E162" s="236">
        <f>VLOOKUP(A162,'判定（移動）'!$A$6:$M$515,13,FALSE)</f>
        <v>7.6739130434782608</v>
      </c>
      <c r="F162" s="237" t="str">
        <f>VLOOKUP(A162,'判定（移動）'!$A$6:$N$515,14,FALSE)</f>
        <v>×</v>
      </c>
      <c r="G162" s="235">
        <f>VLOOKUP(入力及び印刷!A162,'判定（堆積）'!$A$4:$D$513,4,FALSE)</f>
        <v>0</v>
      </c>
      <c r="H162" s="236">
        <f>VLOOKUP(A162,'判定（堆積）'!$A$4:$E$513,5,FALSE)</f>
        <v>0</v>
      </c>
      <c r="I162" s="236" t="e">
        <f>VLOOKUP(A162,'判定（堆積）'!$A$4:$F$513,6,FALSE)</f>
        <v>#DIV/0!</v>
      </c>
      <c r="J162" s="237" t="str">
        <f>VLOOKUP(A162,'判定（堆積）'!$A$4:$G$513,7,FALSE)</f>
        <v>×</v>
      </c>
      <c r="K162" s="237"/>
      <c r="L162" s="293"/>
      <c r="M162" s="296" t="str">
        <f>VLOOKUP(A162,'判定（移動）'!$A$6:$O$515,15,FALSE)</f>
        <v>×</v>
      </c>
      <c r="N162" s="297" t="str">
        <f>VLOOKUP(A162,'判定（堆積）'!$A$4:$H$513,8,FALSE)</f>
        <v>×</v>
      </c>
      <c r="O162" s="293"/>
      <c r="P162" s="293"/>
      <c r="Q162" s="293"/>
      <c r="R162" s="293"/>
      <c r="S162" s="293"/>
      <c r="T162" s="293"/>
      <c r="U162" s="293"/>
      <c r="V162" s="293"/>
      <c r="W162" s="293"/>
      <c r="X162" s="293"/>
      <c r="Y162" s="293"/>
      <c r="Z162" s="293"/>
      <c r="AA162" s="293"/>
      <c r="AB162" s="293"/>
      <c r="AC162" s="293"/>
      <c r="AD162" s="293"/>
      <c r="AE162" s="293"/>
      <c r="AF162" s="293"/>
      <c r="AG162" s="293"/>
      <c r="AH162" s="293"/>
      <c r="AI162" s="293"/>
      <c r="AJ162" s="293"/>
      <c r="AK162" s="293"/>
      <c r="AL162" s="293"/>
      <c r="AM162" s="293"/>
      <c r="AN162" s="293"/>
      <c r="AO162" s="293"/>
      <c r="AP162" s="293"/>
      <c r="AQ162" s="293"/>
      <c r="AR162" s="293"/>
      <c r="AS162" s="293"/>
    </row>
    <row r="163" spans="1:45" s="234" customFormat="1" ht="11.1" customHeight="1" x14ac:dyDescent="0.15">
      <c r="A163" s="345">
        <v>13.8</v>
      </c>
      <c r="B163" s="346"/>
      <c r="C163" s="238">
        <f>VLOOKUP(A163,'判定（移動）'!$A$6:$L$515,12,FALSE)</f>
        <v>0</v>
      </c>
      <c r="D163" s="239">
        <v>1</v>
      </c>
      <c r="E163" s="239">
        <f>VLOOKUP(A163,'判定（移動）'!$A$6:$M$515,13,FALSE)</f>
        <v>7.6739130434782608</v>
      </c>
      <c r="F163" s="240" t="str">
        <f>VLOOKUP(A163,'判定（移動）'!$A$6:$N$515,14,FALSE)</f>
        <v>×</v>
      </c>
      <c r="G163" s="238">
        <f>VLOOKUP(入力及び印刷!A163,'判定（堆積）'!$A$4:$D$513,4,FALSE)</f>
        <v>0</v>
      </c>
      <c r="H163" s="239">
        <f>VLOOKUP(A163,'判定（堆積）'!$A$4:$E$513,5,FALSE)</f>
        <v>0</v>
      </c>
      <c r="I163" s="239" t="e">
        <f>VLOOKUP(A163,'判定（堆積）'!$A$4:$F$513,6,FALSE)</f>
        <v>#DIV/0!</v>
      </c>
      <c r="J163" s="240" t="str">
        <f>VLOOKUP(A163,'判定（堆積）'!$A$4:$G$513,7,FALSE)</f>
        <v>×</v>
      </c>
      <c r="K163" s="240"/>
      <c r="L163" s="293"/>
      <c r="M163" s="296" t="str">
        <f>VLOOKUP(A163,'判定（移動）'!$A$6:$O$515,15,FALSE)</f>
        <v>×</v>
      </c>
      <c r="N163" s="297" t="str">
        <f>VLOOKUP(A163,'判定（堆積）'!$A$4:$H$513,8,FALSE)</f>
        <v>×</v>
      </c>
      <c r="O163" s="293"/>
      <c r="P163" s="293"/>
      <c r="Q163" s="293"/>
      <c r="R163" s="293"/>
      <c r="S163" s="293"/>
      <c r="T163" s="293"/>
      <c r="U163" s="293"/>
      <c r="V163" s="293"/>
      <c r="W163" s="293"/>
      <c r="X163" s="293"/>
      <c r="Y163" s="293"/>
      <c r="Z163" s="293"/>
      <c r="AA163" s="293"/>
      <c r="AB163" s="293"/>
      <c r="AC163" s="293"/>
      <c r="AD163" s="293"/>
      <c r="AE163" s="293"/>
      <c r="AF163" s="293"/>
      <c r="AG163" s="293"/>
      <c r="AH163" s="293"/>
      <c r="AI163" s="293"/>
      <c r="AJ163" s="293"/>
      <c r="AK163" s="293"/>
      <c r="AL163" s="293"/>
      <c r="AM163" s="293"/>
      <c r="AN163" s="293"/>
      <c r="AO163" s="293"/>
      <c r="AP163" s="293"/>
      <c r="AQ163" s="293"/>
      <c r="AR163" s="293"/>
      <c r="AS163" s="293"/>
    </row>
    <row r="164" spans="1:45" s="234" customFormat="1" ht="11.1" customHeight="1" x14ac:dyDescent="0.15">
      <c r="A164" s="317">
        <v>13.9</v>
      </c>
      <c r="B164" s="318"/>
      <c r="C164" s="235">
        <f>VLOOKUP(A164,'判定（移動）'!$A$6:$L$515,12,FALSE)</f>
        <v>0</v>
      </c>
      <c r="D164" s="236">
        <v>1</v>
      </c>
      <c r="E164" s="236">
        <f>VLOOKUP(A164,'判定（移動）'!$A$6:$M$515,13,FALSE)</f>
        <v>7.6739130434782608</v>
      </c>
      <c r="F164" s="237" t="str">
        <f>VLOOKUP(A164,'判定（移動）'!$A$6:$N$515,14,FALSE)</f>
        <v>×</v>
      </c>
      <c r="G164" s="235">
        <f>VLOOKUP(入力及び印刷!A164,'判定（堆積）'!$A$4:$D$513,4,FALSE)</f>
        <v>0</v>
      </c>
      <c r="H164" s="236">
        <f>VLOOKUP(A164,'判定（堆積）'!$A$4:$E$513,5,FALSE)</f>
        <v>0</v>
      </c>
      <c r="I164" s="236" t="e">
        <f>VLOOKUP(A164,'判定（堆積）'!$A$4:$F$513,6,FALSE)</f>
        <v>#DIV/0!</v>
      </c>
      <c r="J164" s="237" t="str">
        <f>VLOOKUP(A164,'判定（堆積）'!$A$4:$G$513,7,FALSE)</f>
        <v>×</v>
      </c>
      <c r="K164" s="237"/>
      <c r="L164" s="293"/>
      <c r="M164" s="296" t="str">
        <f>VLOOKUP(A164,'判定（移動）'!$A$6:$O$515,15,FALSE)</f>
        <v>×</v>
      </c>
      <c r="N164" s="297" t="str">
        <f>VLOOKUP(A164,'判定（堆積）'!$A$4:$H$513,8,FALSE)</f>
        <v>×</v>
      </c>
      <c r="O164" s="293"/>
      <c r="P164" s="293"/>
      <c r="Q164" s="293"/>
      <c r="R164" s="293"/>
      <c r="S164" s="293"/>
      <c r="T164" s="293"/>
      <c r="U164" s="293"/>
      <c r="V164" s="293"/>
      <c r="W164" s="293"/>
      <c r="X164" s="293"/>
      <c r="Y164" s="293"/>
      <c r="Z164" s="293"/>
      <c r="AA164" s="293"/>
      <c r="AB164" s="293"/>
      <c r="AC164" s="293"/>
      <c r="AD164" s="293"/>
      <c r="AE164" s="293"/>
      <c r="AF164" s="293"/>
      <c r="AG164" s="293"/>
      <c r="AH164" s="293"/>
      <c r="AI164" s="293"/>
      <c r="AJ164" s="293"/>
      <c r="AK164" s="293"/>
      <c r="AL164" s="293"/>
      <c r="AM164" s="293"/>
      <c r="AN164" s="293"/>
      <c r="AO164" s="293"/>
      <c r="AP164" s="293"/>
      <c r="AQ164" s="293"/>
      <c r="AR164" s="293"/>
      <c r="AS164" s="293"/>
    </row>
    <row r="165" spans="1:45" s="234" customFormat="1" ht="11.1" customHeight="1" x14ac:dyDescent="0.15">
      <c r="A165" s="319">
        <v>14</v>
      </c>
      <c r="B165" s="320"/>
      <c r="C165" s="241">
        <f>VLOOKUP(A165,'判定（移動）'!$A$6:$L$515,12,FALSE)</f>
        <v>0</v>
      </c>
      <c r="D165" s="242">
        <v>1</v>
      </c>
      <c r="E165" s="242">
        <f>VLOOKUP(A165,'判定（移動）'!$A$6:$M$515,13,FALSE)</f>
        <v>7.6739130434782608</v>
      </c>
      <c r="F165" s="243" t="str">
        <f>VLOOKUP(A165,'判定（移動）'!$A$6:$N$515,14,FALSE)</f>
        <v>×</v>
      </c>
      <c r="G165" s="241">
        <f>VLOOKUP(入力及び印刷!A165,'判定（堆積）'!$A$4:$D$513,4,FALSE)</f>
        <v>0</v>
      </c>
      <c r="H165" s="242">
        <f>VLOOKUP(A165,'判定（堆積）'!$A$4:$E$513,5,FALSE)</f>
        <v>0</v>
      </c>
      <c r="I165" s="242" t="e">
        <f>VLOOKUP(A165,'判定（堆積）'!$A$4:$F$513,6,FALSE)</f>
        <v>#DIV/0!</v>
      </c>
      <c r="J165" s="243" t="str">
        <f>VLOOKUP(A165,'判定（堆積）'!$A$4:$G$513,7,FALSE)</f>
        <v>×</v>
      </c>
      <c r="K165" s="243"/>
      <c r="L165" s="293"/>
      <c r="M165" s="296" t="str">
        <f>VLOOKUP(A165,'判定（移動）'!$A$6:$O$515,15,FALSE)</f>
        <v>×</v>
      </c>
      <c r="N165" s="297" t="str">
        <f>VLOOKUP(A165,'判定（堆積）'!$A$4:$H$513,8,FALSE)</f>
        <v>×</v>
      </c>
      <c r="O165" s="293"/>
      <c r="P165" s="293"/>
      <c r="Q165" s="293"/>
      <c r="R165" s="293"/>
      <c r="S165" s="293"/>
      <c r="T165" s="293"/>
      <c r="U165" s="293"/>
      <c r="V165" s="293"/>
      <c r="W165" s="293"/>
      <c r="X165" s="293"/>
      <c r="Y165" s="293"/>
      <c r="Z165" s="293"/>
      <c r="AA165" s="293"/>
      <c r="AB165" s="293"/>
      <c r="AC165" s="293"/>
      <c r="AD165" s="293"/>
      <c r="AE165" s="293"/>
      <c r="AF165" s="293"/>
      <c r="AG165" s="293"/>
      <c r="AH165" s="293"/>
      <c r="AI165" s="293"/>
      <c r="AJ165" s="293"/>
      <c r="AK165" s="293"/>
      <c r="AL165" s="293"/>
      <c r="AM165" s="293"/>
      <c r="AN165" s="293"/>
      <c r="AO165" s="293"/>
      <c r="AP165" s="293"/>
      <c r="AQ165" s="293"/>
      <c r="AR165" s="293"/>
      <c r="AS165" s="293"/>
    </row>
    <row r="166" spans="1:45" s="234" customFormat="1" ht="11.1" customHeight="1" x14ac:dyDescent="0.15">
      <c r="A166" s="317">
        <v>14.1</v>
      </c>
      <c r="B166" s="318"/>
      <c r="C166" s="235">
        <f>VLOOKUP(A166,'判定（移動）'!$A$6:$L$515,12,FALSE)</f>
        <v>0</v>
      </c>
      <c r="D166" s="236">
        <v>1</v>
      </c>
      <c r="E166" s="236">
        <f>VLOOKUP(A166,'判定（移動）'!$A$6:$M$515,13,FALSE)</f>
        <v>7.6739130434782608</v>
      </c>
      <c r="F166" s="237" t="str">
        <f>VLOOKUP(A166,'判定（移動）'!$A$6:$N$515,14,FALSE)</f>
        <v>×</v>
      </c>
      <c r="G166" s="235">
        <f>VLOOKUP(入力及び印刷!A166,'判定（堆積）'!$A$4:$D$513,4,FALSE)</f>
        <v>0</v>
      </c>
      <c r="H166" s="236">
        <f>VLOOKUP(A166,'判定（堆積）'!$A$4:$E$513,5,FALSE)</f>
        <v>0</v>
      </c>
      <c r="I166" s="236" t="e">
        <f>VLOOKUP(A166,'判定（堆積）'!$A$4:$F$513,6,FALSE)</f>
        <v>#DIV/0!</v>
      </c>
      <c r="J166" s="237" t="str">
        <f>VLOOKUP(A166,'判定（堆積）'!$A$4:$G$513,7,FALSE)</f>
        <v>×</v>
      </c>
      <c r="K166" s="237"/>
      <c r="L166" s="293"/>
      <c r="M166" s="296" t="str">
        <f>VLOOKUP(A166,'判定（移動）'!$A$6:$O$515,15,FALSE)</f>
        <v>×</v>
      </c>
      <c r="N166" s="297" t="str">
        <f>VLOOKUP(A166,'判定（堆積）'!$A$4:$H$513,8,FALSE)</f>
        <v>×</v>
      </c>
      <c r="O166" s="293"/>
      <c r="P166" s="293"/>
      <c r="Q166" s="293"/>
      <c r="R166" s="293"/>
      <c r="S166" s="293"/>
      <c r="T166" s="293"/>
      <c r="U166" s="293"/>
      <c r="V166" s="293"/>
      <c r="W166" s="293"/>
      <c r="X166" s="293"/>
      <c r="Y166" s="293"/>
      <c r="Z166" s="293"/>
      <c r="AA166" s="293"/>
      <c r="AB166" s="293"/>
      <c r="AC166" s="293"/>
      <c r="AD166" s="293"/>
      <c r="AE166" s="293"/>
      <c r="AF166" s="293"/>
      <c r="AG166" s="293"/>
      <c r="AH166" s="293"/>
      <c r="AI166" s="293"/>
      <c r="AJ166" s="293"/>
      <c r="AK166" s="293"/>
      <c r="AL166" s="293"/>
      <c r="AM166" s="293"/>
      <c r="AN166" s="293"/>
      <c r="AO166" s="293"/>
      <c r="AP166" s="293"/>
      <c r="AQ166" s="293"/>
      <c r="AR166" s="293"/>
      <c r="AS166" s="293"/>
    </row>
    <row r="167" spans="1:45" s="234" customFormat="1" ht="11.1" customHeight="1" x14ac:dyDescent="0.15">
      <c r="A167" s="345">
        <v>14.2</v>
      </c>
      <c r="B167" s="346"/>
      <c r="C167" s="238">
        <f>VLOOKUP(A167,'判定（移動）'!$A$6:$L$515,12,FALSE)</f>
        <v>0</v>
      </c>
      <c r="D167" s="239">
        <v>1</v>
      </c>
      <c r="E167" s="239">
        <f>VLOOKUP(A167,'判定（移動）'!$A$6:$M$515,13,FALSE)</f>
        <v>7.6739130434782608</v>
      </c>
      <c r="F167" s="240" t="str">
        <f>VLOOKUP(A167,'判定（移動）'!$A$6:$N$515,14,FALSE)</f>
        <v>×</v>
      </c>
      <c r="G167" s="238">
        <f>VLOOKUP(入力及び印刷!A167,'判定（堆積）'!$A$4:$D$513,4,FALSE)</f>
        <v>0</v>
      </c>
      <c r="H167" s="239">
        <f>VLOOKUP(A167,'判定（堆積）'!$A$4:$E$513,5,FALSE)</f>
        <v>0</v>
      </c>
      <c r="I167" s="239" t="e">
        <f>VLOOKUP(A167,'判定（堆積）'!$A$4:$F$513,6,FALSE)</f>
        <v>#DIV/0!</v>
      </c>
      <c r="J167" s="240" t="str">
        <f>VLOOKUP(A167,'判定（堆積）'!$A$4:$G$513,7,FALSE)</f>
        <v>×</v>
      </c>
      <c r="K167" s="240"/>
      <c r="L167" s="293"/>
      <c r="M167" s="296" t="str">
        <f>VLOOKUP(A167,'判定（移動）'!$A$6:$O$515,15,FALSE)</f>
        <v>×</v>
      </c>
      <c r="N167" s="297" t="str">
        <f>VLOOKUP(A167,'判定（堆積）'!$A$4:$H$513,8,FALSE)</f>
        <v>×</v>
      </c>
      <c r="O167" s="293"/>
      <c r="P167" s="293"/>
      <c r="Q167" s="293"/>
      <c r="R167" s="293"/>
      <c r="S167" s="293"/>
      <c r="T167" s="293"/>
      <c r="U167" s="293"/>
      <c r="V167" s="293"/>
      <c r="W167" s="293"/>
      <c r="X167" s="293"/>
      <c r="Y167" s="293"/>
      <c r="Z167" s="293"/>
      <c r="AA167" s="293"/>
      <c r="AB167" s="293"/>
      <c r="AC167" s="293"/>
      <c r="AD167" s="293"/>
      <c r="AE167" s="293"/>
      <c r="AF167" s="293"/>
      <c r="AG167" s="293"/>
      <c r="AH167" s="293"/>
      <c r="AI167" s="293"/>
      <c r="AJ167" s="293"/>
      <c r="AK167" s="293"/>
      <c r="AL167" s="293"/>
      <c r="AM167" s="293"/>
      <c r="AN167" s="293"/>
      <c r="AO167" s="293"/>
      <c r="AP167" s="293"/>
      <c r="AQ167" s="293"/>
      <c r="AR167" s="293"/>
      <c r="AS167" s="293"/>
    </row>
    <row r="168" spans="1:45" s="234" customFormat="1" ht="11.1" customHeight="1" x14ac:dyDescent="0.15">
      <c r="A168" s="317">
        <v>14.3</v>
      </c>
      <c r="B168" s="318"/>
      <c r="C168" s="235">
        <f>VLOOKUP(A168,'判定（移動）'!$A$6:$L$515,12,FALSE)</f>
        <v>0</v>
      </c>
      <c r="D168" s="236">
        <v>1</v>
      </c>
      <c r="E168" s="236">
        <f>VLOOKUP(A168,'判定（移動）'!$A$6:$M$515,13,FALSE)</f>
        <v>7.6739130434782608</v>
      </c>
      <c r="F168" s="237" t="str">
        <f>VLOOKUP(A168,'判定（移動）'!$A$6:$N$515,14,FALSE)</f>
        <v>×</v>
      </c>
      <c r="G168" s="235">
        <f>VLOOKUP(入力及び印刷!A168,'判定（堆積）'!$A$4:$D$513,4,FALSE)</f>
        <v>0</v>
      </c>
      <c r="H168" s="236">
        <f>VLOOKUP(A168,'判定（堆積）'!$A$4:$E$513,5,FALSE)</f>
        <v>0</v>
      </c>
      <c r="I168" s="236" t="e">
        <f>VLOOKUP(A168,'判定（堆積）'!$A$4:$F$513,6,FALSE)</f>
        <v>#DIV/0!</v>
      </c>
      <c r="J168" s="237" t="str">
        <f>VLOOKUP(A168,'判定（堆積）'!$A$4:$G$513,7,FALSE)</f>
        <v>×</v>
      </c>
      <c r="K168" s="237"/>
      <c r="L168" s="293"/>
      <c r="M168" s="296" t="str">
        <f>VLOOKUP(A168,'判定（移動）'!$A$6:$O$515,15,FALSE)</f>
        <v>×</v>
      </c>
      <c r="N168" s="297" t="str">
        <f>VLOOKUP(A168,'判定（堆積）'!$A$4:$H$513,8,FALSE)</f>
        <v>×</v>
      </c>
      <c r="O168" s="293"/>
      <c r="P168" s="293"/>
      <c r="Q168" s="293"/>
      <c r="R168" s="293"/>
      <c r="S168" s="293"/>
      <c r="T168" s="293"/>
      <c r="U168" s="293"/>
      <c r="V168" s="293"/>
      <c r="W168" s="293"/>
      <c r="X168" s="293"/>
      <c r="Y168" s="293"/>
      <c r="Z168" s="293"/>
      <c r="AA168" s="293"/>
      <c r="AB168" s="293"/>
      <c r="AC168" s="293"/>
      <c r="AD168" s="293"/>
      <c r="AE168" s="293"/>
      <c r="AF168" s="293"/>
      <c r="AG168" s="293"/>
      <c r="AH168" s="293"/>
      <c r="AI168" s="293"/>
      <c r="AJ168" s="293"/>
      <c r="AK168" s="293"/>
      <c r="AL168" s="293"/>
      <c r="AM168" s="293"/>
      <c r="AN168" s="293"/>
      <c r="AO168" s="293"/>
      <c r="AP168" s="293"/>
      <c r="AQ168" s="293"/>
      <c r="AR168" s="293"/>
      <c r="AS168" s="293"/>
    </row>
    <row r="169" spans="1:45" s="234" customFormat="1" ht="11.1" customHeight="1" x14ac:dyDescent="0.15">
      <c r="A169" s="345">
        <v>14.4</v>
      </c>
      <c r="B169" s="346"/>
      <c r="C169" s="238">
        <f>VLOOKUP(A169,'判定（移動）'!$A$6:$L$515,12,FALSE)</f>
        <v>0</v>
      </c>
      <c r="D169" s="239">
        <v>1</v>
      </c>
      <c r="E169" s="239">
        <f>VLOOKUP(A169,'判定（移動）'!$A$6:$M$515,13,FALSE)</f>
        <v>7.6739130434782608</v>
      </c>
      <c r="F169" s="240" t="str">
        <f>VLOOKUP(A169,'判定（移動）'!$A$6:$N$515,14,FALSE)</f>
        <v>×</v>
      </c>
      <c r="G169" s="238">
        <f>VLOOKUP(入力及び印刷!A169,'判定（堆積）'!$A$4:$D$513,4,FALSE)</f>
        <v>0</v>
      </c>
      <c r="H169" s="239">
        <f>VLOOKUP(A169,'判定（堆積）'!$A$4:$E$513,5,FALSE)</f>
        <v>0</v>
      </c>
      <c r="I169" s="239" t="e">
        <f>VLOOKUP(A169,'判定（堆積）'!$A$4:$F$513,6,FALSE)</f>
        <v>#DIV/0!</v>
      </c>
      <c r="J169" s="240" t="str">
        <f>VLOOKUP(A169,'判定（堆積）'!$A$4:$G$513,7,FALSE)</f>
        <v>×</v>
      </c>
      <c r="K169" s="240"/>
      <c r="L169" s="293"/>
      <c r="M169" s="296" t="str">
        <f>VLOOKUP(A169,'判定（移動）'!$A$6:$O$515,15,FALSE)</f>
        <v>×</v>
      </c>
      <c r="N169" s="297" t="str">
        <f>VLOOKUP(A169,'判定（堆積）'!$A$4:$H$513,8,FALSE)</f>
        <v>×</v>
      </c>
      <c r="O169" s="293"/>
      <c r="P169" s="293"/>
      <c r="Q169" s="293"/>
      <c r="R169" s="293"/>
      <c r="S169" s="293"/>
      <c r="T169" s="293"/>
      <c r="U169" s="293"/>
      <c r="V169" s="293"/>
      <c r="W169" s="293"/>
      <c r="X169" s="293"/>
      <c r="Y169" s="293"/>
      <c r="Z169" s="293"/>
      <c r="AA169" s="293"/>
      <c r="AB169" s="293"/>
      <c r="AC169" s="293"/>
      <c r="AD169" s="293"/>
      <c r="AE169" s="293"/>
      <c r="AF169" s="293"/>
      <c r="AG169" s="293"/>
      <c r="AH169" s="293"/>
      <c r="AI169" s="293"/>
      <c r="AJ169" s="293"/>
      <c r="AK169" s="293"/>
      <c r="AL169" s="293"/>
      <c r="AM169" s="293"/>
      <c r="AN169" s="293"/>
      <c r="AO169" s="293"/>
      <c r="AP169" s="293"/>
      <c r="AQ169" s="293"/>
      <c r="AR169" s="293"/>
      <c r="AS169" s="293"/>
    </row>
    <row r="170" spans="1:45" s="234" customFormat="1" ht="11.1" customHeight="1" x14ac:dyDescent="0.15">
      <c r="A170" s="317">
        <v>14.5</v>
      </c>
      <c r="B170" s="318"/>
      <c r="C170" s="235">
        <f>VLOOKUP(A170,'判定（移動）'!$A$6:$L$515,12,FALSE)</f>
        <v>0</v>
      </c>
      <c r="D170" s="236">
        <v>1</v>
      </c>
      <c r="E170" s="236">
        <f>VLOOKUP(A170,'判定（移動）'!$A$6:$M$515,13,FALSE)</f>
        <v>7.6739130434782608</v>
      </c>
      <c r="F170" s="237" t="str">
        <f>VLOOKUP(A170,'判定（移動）'!$A$6:$N$515,14,FALSE)</f>
        <v>×</v>
      </c>
      <c r="G170" s="235">
        <f>VLOOKUP(入力及び印刷!A170,'判定（堆積）'!$A$4:$D$513,4,FALSE)</f>
        <v>0</v>
      </c>
      <c r="H170" s="236">
        <f>VLOOKUP(A170,'判定（堆積）'!$A$4:$E$513,5,FALSE)</f>
        <v>0</v>
      </c>
      <c r="I170" s="236" t="e">
        <f>VLOOKUP(A170,'判定（堆積）'!$A$4:$F$513,6,FALSE)</f>
        <v>#DIV/0!</v>
      </c>
      <c r="J170" s="237" t="str">
        <f>VLOOKUP(A170,'判定（堆積）'!$A$4:$G$513,7,FALSE)</f>
        <v>×</v>
      </c>
      <c r="K170" s="237"/>
      <c r="L170" s="293"/>
      <c r="M170" s="296" t="str">
        <f>VLOOKUP(A170,'判定（移動）'!$A$6:$O$515,15,FALSE)</f>
        <v>×</v>
      </c>
      <c r="N170" s="297" t="str">
        <f>VLOOKUP(A170,'判定（堆積）'!$A$4:$H$513,8,FALSE)</f>
        <v>×</v>
      </c>
      <c r="O170" s="293"/>
      <c r="P170" s="293"/>
      <c r="Q170" s="293"/>
      <c r="R170" s="293"/>
      <c r="S170" s="293"/>
      <c r="T170" s="293"/>
      <c r="U170" s="293"/>
      <c r="V170" s="293"/>
      <c r="W170" s="293"/>
      <c r="X170" s="293"/>
      <c r="Y170" s="293"/>
      <c r="Z170" s="293"/>
      <c r="AA170" s="293"/>
      <c r="AB170" s="293"/>
      <c r="AC170" s="293"/>
      <c r="AD170" s="293"/>
      <c r="AE170" s="293"/>
      <c r="AF170" s="293"/>
      <c r="AG170" s="293"/>
      <c r="AH170" s="293"/>
      <c r="AI170" s="293"/>
      <c r="AJ170" s="293"/>
      <c r="AK170" s="293"/>
      <c r="AL170" s="293"/>
      <c r="AM170" s="293"/>
      <c r="AN170" s="293"/>
      <c r="AO170" s="293"/>
      <c r="AP170" s="293"/>
      <c r="AQ170" s="293"/>
      <c r="AR170" s="293"/>
      <c r="AS170" s="293"/>
    </row>
    <row r="171" spans="1:45" s="234" customFormat="1" ht="11.1" customHeight="1" x14ac:dyDescent="0.15">
      <c r="A171" s="345">
        <v>14.6</v>
      </c>
      <c r="B171" s="346"/>
      <c r="C171" s="238">
        <f>VLOOKUP(A171,'判定（移動）'!$A$6:$L$515,12,FALSE)</f>
        <v>0</v>
      </c>
      <c r="D171" s="239">
        <v>1</v>
      </c>
      <c r="E171" s="239">
        <f>VLOOKUP(A171,'判定（移動）'!$A$6:$M$515,13,FALSE)</f>
        <v>7.6739130434782608</v>
      </c>
      <c r="F171" s="240" t="str">
        <f>VLOOKUP(A171,'判定（移動）'!$A$6:$N$515,14,FALSE)</f>
        <v>×</v>
      </c>
      <c r="G171" s="238">
        <f>VLOOKUP(入力及び印刷!A171,'判定（堆積）'!$A$4:$D$513,4,FALSE)</f>
        <v>0</v>
      </c>
      <c r="H171" s="239">
        <f>VLOOKUP(A171,'判定（堆積）'!$A$4:$E$513,5,FALSE)</f>
        <v>0</v>
      </c>
      <c r="I171" s="239" t="e">
        <f>VLOOKUP(A171,'判定（堆積）'!$A$4:$F$513,6,FALSE)</f>
        <v>#DIV/0!</v>
      </c>
      <c r="J171" s="240" t="str">
        <f>VLOOKUP(A171,'判定（堆積）'!$A$4:$G$513,7,FALSE)</f>
        <v>×</v>
      </c>
      <c r="K171" s="240"/>
      <c r="L171" s="293"/>
      <c r="M171" s="296" t="str">
        <f>VLOOKUP(A171,'判定（移動）'!$A$6:$O$515,15,FALSE)</f>
        <v>×</v>
      </c>
      <c r="N171" s="297" t="str">
        <f>VLOOKUP(A171,'判定（堆積）'!$A$4:$H$513,8,FALSE)</f>
        <v>×</v>
      </c>
      <c r="O171" s="293"/>
      <c r="P171" s="293"/>
      <c r="Q171" s="293"/>
      <c r="R171" s="293"/>
      <c r="S171" s="293"/>
      <c r="T171" s="293"/>
      <c r="U171" s="293"/>
      <c r="V171" s="293"/>
      <c r="W171" s="293"/>
      <c r="X171" s="293"/>
      <c r="Y171" s="293"/>
      <c r="Z171" s="293"/>
      <c r="AA171" s="293"/>
      <c r="AB171" s="293"/>
      <c r="AC171" s="293"/>
      <c r="AD171" s="293"/>
      <c r="AE171" s="293"/>
      <c r="AF171" s="293"/>
      <c r="AG171" s="293"/>
      <c r="AH171" s="293"/>
      <c r="AI171" s="293"/>
      <c r="AJ171" s="293"/>
      <c r="AK171" s="293"/>
      <c r="AL171" s="293"/>
      <c r="AM171" s="293"/>
      <c r="AN171" s="293"/>
      <c r="AO171" s="293"/>
      <c r="AP171" s="293"/>
      <c r="AQ171" s="293"/>
      <c r="AR171" s="293"/>
      <c r="AS171" s="293"/>
    </row>
    <row r="172" spans="1:45" s="234" customFormat="1" ht="11.1" customHeight="1" x14ac:dyDescent="0.15">
      <c r="A172" s="317">
        <v>14.7</v>
      </c>
      <c r="B172" s="318"/>
      <c r="C172" s="235">
        <f>VLOOKUP(A172,'判定（移動）'!$A$6:$L$515,12,FALSE)</f>
        <v>0</v>
      </c>
      <c r="D172" s="236">
        <v>1</v>
      </c>
      <c r="E172" s="236">
        <f>VLOOKUP(A172,'判定（移動）'!$A$6:$M$515,13,FALSE)</f>
        <v>7.6739130434782608</v>
      </c>
      <c r="F172" s="237" t="str">
        <f>VLOOKUP(A172,'判定（移動）'!$A$6:$N$515,14,FALSE)</f>
        <v>×</v>
      </c>
      <c r="G172" s="235">
        <f>VLOOKUP(入力及び印刷!A172,'判定（堆積）'!$A$4:$D$513,4,FALSE)</f>
        <v>0</v>
      </c>
      <c r="H172" s="236">
        <f>VLOOKUP(A172,'判定（堆積）'!$A$4:$E$513,5,FALSE)</f>
        <v>0</v>
      </c>
      <c r="I172" s="236" t="e">
        <f>VLOOKUP(A172,'判定（堆積）'!$A$4:$F$513,6,FALSE)</f>
        <v>#DIV/0!</v>
      </c>
      <c r="J172" s="237" t="str">
        <f>VLOOKUP(A172,'判定（堆積）'!$A$4:$G$513,7,FALSE)</f>
        <v>×</v>
      </c>
      <c r="K172" s="237"/>
      <c r="L172" s="293"/>
      <c r="M172" s="296" t="str">
        <f>VLOOKUP(A172,'判定（移動）'!$A$6:$O$515,15,FALSE)</f>
        <v>×</v>
      </c>
      <c r="N172" s="297" t="str">
        <f>VLOOKUP(A172,'判定（堆積）'!$A$4:$H$513,8,FALSE)</f>
        <v>×</v>
      </c>
      <c r="O172" s="293"/>
      <c r="P172" s="293"/>
      <c r="Q172" s="293"/>
      <c r="R172" s="293"/>
      <c r="S172" s="293"/>
      <c r="T172" s="293"/>
      <c r="U172" s="293"/>
      <c r="V172" s="293"/>
      <c r="W172" s="293"/>
      <c r="X172" s="293"/>
      <c r="Y172" s="293"/>
      <c r="Z172" s="293"/>
      <c r="AA172" s="293"/>
      <c r="AB172" s="293"/>
      <c r="AC172" s="293"/>
      <c r="AD172" s="293"/>
      <c r="AE172" s="293"/>
      <c r="AF172" s="293"/>
      <c r="AG172" s="293"/>
      <c r="AH172" s="293"/>
      <c r="AI172" s="293"/>
      <c r="AJ172" s="293"/>
      <c r="AK172" s="293"/>
      <c r="AL172" s="293"/>
      <c r="AM172" s="293"/>
      <c r="AN172" s="293"/>
      <c r="AO172" s="293"/>
      <c r="AP172" s="293"/>
      <c r="AQ172" s="293"/>
      <c r="AR172" s="293"/>
      <c r="AS172" s="293"/>
    </row>
    <row r="173" spans="1:45" s="234" customFormat="1" ht="11.1" customHeight="1" x14ac:dyDescent="0.15">
      <c r="A173" s="345">
        <v>14.8</v>
      </c>
      <c r="B173" s="346"/>
      <c r="C173" s="238">
        <f>VLOOKUP(A173,'判定（移動）'!$A$6:$L$515,12,FALSE)</f>
        <v>0</v>
      </c>
      <c r="D173" s="239">
        <v>1</v>
      </c>
      <c r="E173" s="239">
        <f>VLOOKUP(A173,'判定（移動）'!$A$6:$M$515,13,FALSE)</f>
        <v>7.6739130434782608</v>
      </c>
      <c r="F173" s="240" t="str">
        <f>VLOOKUP(A173,'判定（移動）'!$A$6:$N$515,14,FALSE)</f>
        <v>×</v>
      </c>
      <c r="G173" s="238">
        <f>VLOOKUP(入力及び印刷!A173,'判定（堆積）'!$A$4:$D$513,4,FALSE)</f>
        <v>0</v>
      </c>
      <c r="H173" s="239">
        <f>VLOOKUP(A173,'判定（堆積）'!$A$4:$E$513,5,FALSE)</f>
        <v>0</v>
      </c>
      <c r="I173" s="239" t="e">
        <f>VLOOKUP(A173,'判定（堆積）'!$A$4:$F$513,6,FALSE)</f>
        <v>#DIV/0!</v>
      </c>
      <c r="J173" s="240" t="str">
        <f>VLOOKUP(A173,'判定（堆積）'!$A$4:$G$513,7,FALSE)</f>
        <v>×</v>
      </c>
      <c r="K173" s="240"/>
      <c r="L173" s="293"/>
      <c r="M173" s="296" t="str">
        <f>VLOOKUP(A173,'判定（移動）'!$A$6:$O$515,15,FALSE)</f>
        <v>×</v>
      </c>
      <c r="N173" s="297" t="str">
        <f>VLOOKUP(A173,'判定（堆積）'!$A$4:$H$513,8,FALSE)</f>
        <v>×</v>
      </c>
      <c r="O173" s="293"/>
      <c r="P173" s="293"/>
      <c r="Q173" s="293"/>
      <c r="R173" s="293"/>
      <c r="S173" s="293"/>
      <c r="T173" s="293"/>
      <c r="U173" s="293"/>
      <c r="V173" s="293"/>
      <c r="W173" s="293"/>
      <c r="X173" s="293"/>
      <c r="Y173" s="293"/>
      <c r="Z173" s="293"/>
      <c r="AA173" s="293"/>
      <c r="AB173" s="293"/>
      <c r="AC173" s="293"/>
      <c r="AD173" s="293"/>
      <c r="AE173" s="293"/>
      <c r="AF173" s="293"/>
      <c r="AG173" s="293"/>
      <c r="AH173" s="293"/>
      <c r="AI173" s="293"/>
      <c r="AJ173" s="293"/>
      <c r="AK173" s="293"/>
      <c r="AL173" s="293"/>
      <c r="AM173" s="293"/>
      <c r="AN173" s="293"/>
      <c r="AO173" s="293"/>
      <c r="AP173" s="293"/>
      <c r="AQ173" s="293"/>
      <c r="AR173" s="293"/>
      <c r="AS173" s="293"/>
    </row>
    <row r="174" spans="1:45" s="234" customFormat="1" ht="11.1" customHeight="1" x14ac:dyDescent="0.15">
      <c r="A174" s="317">
        <v>14.9</v>
      </c>
      <c r="B174" s="318"/>
      <c r="C174" s="235">
        <f>VLOOKUP(A174,'判定（移動）'!$A$6:$L$515,12,FALSE)</f>
        <v>0</v>
      </c>
      <c r="D174" s="236">
        <v>1</v>
      </c>
      <c r="E174" s="236">
        <f>VLOOKUP(A174,'判定（移動）'!$A$6:$M$515,13,FALSE)</f>
        <v>7.6739130434782608</v>
      </c>
      <c r="F174" s="237" t="str">
        <f>VLOOKUP(A174,'判定（移動）'!$A$6:$N$515,14,FALSE)</f>
        <v>×</v>
      </c>
      <c r="G174" s="235">
        <f>VLOOKUP(入力及び印刷!A174,'判定（堆積）'!$A$4:$D$513,4,FALSE)</f>
        <v>0</v>
      </c>
      <c r="H174" s="236">
        <f>VLOOKUP(A174,'判定（堆積）'!$A$4:$E$513,5,FALSE)</f>
        <v>0</v>
      </c>
      <c r="I174" s="236" t="e">
        <f>VLOOKUP(A174,'判定（堆積）'!$A$4:$F$513,6,FALSE)</f>
        <v>#DIV/0!</v>
      </c>
      <c r="J174" s="237" t="str">
        <f>VLOOKUP(A174,'判定（堆積）'!$A$4:$G$513,7,FALSE)</f>
        <v>×</v>
      </c>
      <c r="K174" s="237"/>
      <c r="L174" s="293"/>
      <c r="M174" s="296" t="str">
        <f>VLOOKUP(A174,'判定（移動）'!$A$6:$O$515,15,FALSE)</f>
        <v>×</v>
      </c>
      <c r="N174" s="297" t="str">
        <f>VLOOKUP(A174,'判定（堆積）'!$A$4:$H$513,8,FALSE)</f>
        <v>×</v>
      </c>
      <c r="O174" s="293"/>
      <c r="P174" s="293"/>
      <c r="Q174" s="293"/>
      <c r="R174" s="293"/>
      <c r="S174" s="293"/>
      <c r="T174" s="293"/>
      <c r="U174" s="293"/>
      <c r="V174" s="293"/>
      <c r="W174" s="293"/>
      <c r="X174" s="293"/>
      <c r="Y174" s="293"/>
      <c r="Z174" s="293"/>
      <c r="AA174" s="293"/>
      <c r="AB174" s="293"/>
      <c r="AC174" s="293"/>
      <c r="AD174" s="293"/>
      <c r="AE174" s="293"/>
      <c r="AF174" s="293"/>
      <c r="AG174" s="293"/>
      <c r="AH174" s="293"/>
      <c r="AI174" s="293"/>
      <c r="AJ174" s="293"/>
      <c r="AK174" s="293"/>
      <c r="AL174" s="293"/>
      <c r="AM174" s="293"/>
      <c r="AN174" s="293"/>
      <c r="AO174" s="293"/>
      <c r="AP174" s="293"/>
      <c r="AQ174" s="293"/>
      <c r="AR174" s="293"/>
      <c r="AS174" s="293"/>
    </row>
    <row r="175" spans="1:45" s="234" customFormat="1" ht="11.1" customHeight="1" thickBot="1" x14ac:dyDescent="0.2">
      <c r="A175" s="347">
        <v>15</v>
      </c>
      <c r="B175" s="348"/>
      <c r="C175" s="244">
        <f>VLOOKUP(A175,'判定（移動）'!$A$6:$L$515,12,FALSE)</f>
        <v>0</v>
      </c>
      <c r="D175" s="245">
        <v>1</v>
      </c>
      <c r="E175" s="245">
        <f>VLOOKUP(A175,'判定（移動）'!$A$6:$M$515,13,FALSE)</f>
        <v>7.6739130434782608</v>
      </c>
      <c r="F175" s="246" t="str">
        <f>VLOOKUP(A175,'判定（移動）'!$A$6:$N$515,14,FALSE)</f>
        <v>×</v>
      </c>
      <c r="G175" s="244">
        <f>VLOOKUP(入力及び印刷!A175,'判定（堆積）'!$A$4:$D$513,4,FALSE)</f>
        <v>0</v>
      </c>
      <c r="H175" s="245">
        <f>VLOOKUP(A175,'判定（堆積）'!$A$4:$E$513,5,FALSE)</f>
        <v>0</v>
      </c>
      <c r="I175" s="245" t="e">
        <f>VLOOKUP(A175,'判定（堆積）'!$A$4:$F$513,6,FALSE)</f>
        <v>#DIV/0!</v>
      </c>
      <c r="J175" s="246" t="str">
        <f>VLOOKUP(A175,'判定（堆積）'!$A$4:$G$513,7,FALSE)</f>
        <v>×</v>
      </c>
      <c r="K175" s="246"/>
      <c r="L175" s="293"/>
      <c r="M175" s="298" t="str">
        <f>VLOOKUP(A175,'判定（移動）'!$A$6:$O$515,15,FALSE)</f>
        <v>×</v>
      </c>
      <c r="N175" s="299" t="str">
        <f>VLOOKUP(A175,'判定（堆積）'!$A$4:$H$513,8,FALSE)</f>
        <v>×</v>
      </c>
      <c r="O175" s="293"/>
      <c r="P175" s="293"/>
      <c r="Q175" s="293"/>
      <c r="R175" s="293"/>
      <c r="S175" s="293"/>
      <c r="T175" s="293"/>
      <c r="U175" s="293"/>
      <c r="V175" s="293"/>
      <c r="W175" s="293"/>
      <c r="X175" s="293"/>
      <c r="Y175" s="293"/>
      <c r="Z175" s="293"/>
      <c r="AA175" s="293"/>
      <c r="AB175" s="293"/>
      <c r="AC175" s="293"/>
      <c r="AD175" s="293"/>
      <c r="AE175" s="293"/>
      <c r="AF175" s="293"/>
      <c r="AG175" s="293"/>
      <c r="AH175" s="293"/>
      <c r="AI175" s="293"/>
      <c r="AJ175" s="293"/>
      <c r="AK175" s="293"/>
      <c r="AL175" s="293"/>
      <c r="AM175" s="293"/>
      <c r="AN175" s="293"/>
      <c r="AO175" s="293"/>
      <c r="AP175" s="293"/>
      <c r="AQ175" s="293"/>
      <c r="AR175" s="293"/>
      <c r="AS175" s="293"/>
    </row>
    <row r="176" spans="1:45" s="234" customFormat="1" ht="11.1" customHeight="1" x14ac:dyDescent="0.15">
      <c r="A176" s="349">
        <v>15.1</v>
      </c>
      <c r="B176" s="350"/>
      <c r="C176" s="235">
        <f>VLOOKUP(A176,'判定（移動）'!$A$6:$L$515,12,FALSE)</f>
        <v>0</v>
      </c>
      <c r="D176" s="236">
        <v>1</v>
      </c>
      <c r="E176" s="236">
        <f>VLOOKUP(A176,'判定（移動）'!$A$6:$M$515,13,FALSE)</f>
        <v>7.6739130434782608</v>
      </c>
      <c r="F176" s="237" t="str">
        <f>VLOOKUP(A176,'判定（移動）'!$A$6:$N$515,14,FALSE)</f>
        <v>×</v>
      </c>
      <c r="G176" s="235">
        <f>VLOOKUP(入力及び印刷!A176,'判定（堆積）'!$A$4:$D$513,4,FALSE)</f>
        <v>0</v>
      </c>
      <c r="H176" s="236">
        <f>VLOOKUP(A176,'判定（堆積）'!$A$4:$E$513,5,FALSE)</f>
        <v>0</v>
      </c>
      <c r="I176" s="236" t="e">
        <f>VLOOKUP(A176,'判定（堆積）'!$A$4:$F$513,6,FALSE)</f>
        <v>#DIV/0!</v>
      </c>
      <c r="J176" s="237" t="str">
        <f>VLOOKUP(A176,'判定（堆積）'!$A$4:$G$513,7,FALSE)</f>
        <v>×</v>
      </c>
      <c r="K176" s="237"/>
      <c r="L176" s="293"/>
      <c r="M176" s="296" t="str">
        <f>VLOOKUP(A176,'判定（移動）'!$A$6:$O$515,15,FALSE)</f>
        <v>×</v>
      </c>
      <c r="N176" s="297" t="str">
        <f>VLOOKUP(A176,'判定（堆積）'!$A$4:$H$513,8,FALSE)</f>
        <v>×</v>
      </c>
      <c r="O176" s="292"/>
      <c r="P176" s="293"/>
      <c r="Q176" s="292"/>
      <c r="R176" s="292"/>
      <c r="S176" s="292"/>
      <c r="T176" s="292"/>
      <c r="U176" s="292"/>
      <c r="V176" s="292"/>
      <c r="W176" s="292"/>
      <c r="X176" s="292"/>
      <c r="Y176" s="292"/>
      <c r="Z176" s="292"/>
      <c r="AA176" s="292"/>
      <c r="AB176" s="292"/>
      <c r="AC176" s="292"/>
      <c r="AD176" s="292"/>
      <c r="AE176" s="292"/>
      <c r="AF176" s="292"/>
      <c r="AG176" s="292"/>
      <c r="AH176" s="293"/>
      <c r="AI176" s="293"/>
      <c r="AJ176" s="293"/>
      <c r="AK176" s="293"/>
      <c r="AL176" s="293"/>
      <c r="AM176" s="293"/>
      <c r="AN176" s="293"/>
      <c r="AO176" s="293"/>
      <c r="AP176" s="293"/>
      <c r="AQ176" s="293"/>
      <c r="AR176" s="293"/>
      <c r="AS176" s="293"/>
    </row>
    <row r="177" spans="1:45" s="234" customFormat="1" ht="11.1" customHeight="1" x14ac:dyDescent="0.15">
      <c r="A177" s="345">
        <v>15.2</v>
      </c>
      <c r="B177" s="346"/>
      <c r="C177" s="238">
        <f>VLOOKUP(A177,'判定（移動）'!$A$6:$L$515,12,FALSE)</f>
        <v>0</v>
      </c>
      <c r="D177" s="239">
        <v>1</v>
      </c>
      <c r="E177" s="239">
        <f>VLOOKUP(A177,'判定（移動）'!$A$6:$M$515,13,FALSE)</f>
        <v>7.6739130434782608</v>
      </c>
      <c r="F177" s="240" t="str">
        <f>VLOOKUP(A177,'判定（移動）'!$A$6:$N$515,14,FALSE)</f>
        <v>×</v>
      </c>
      <c r="G177" s="238">
        <f>VLOOKUP(入力及び印刷!A177,'判定（堆積）'!$A$4:$D$513,4,FALSE)</f>
        <v>0</v>
      </c>
      <c r="H177" s="239">
        <f>VLOOKUP(A177,'判定（堆積）'!$A$4:$E$513,5,FALSE)</f>
        <v>0</v>
      </c>
      <c r="I177" s="239" t="e">
        <f>VLOOKUP(A177,'判定（堆積）'!$A$4:$F$513,6,FALSE)</f>
        <v>#DIV/0!</v>
      </c>
      <c r="J177" s="240" t="str">
        <f>VLOOKUP(A177,'判定（堆積）'!$A$4:$G$513,7,FALSE)</f>
        <v>×</v>
      </c>
      <c r="K177" s="240"/>
      <c r="L177" s="293"/>
      <c r="M177" s="296" t="str">
        <f>VLOOKUP(A177,'判定（移動）'!$A$6:$O$515,15,FALSE)</f>
        <v>×</v>
      </c>
      <c r="N177" s="297" t="str">
        <f>VLOOKUP(A177,'判定（堆積）'!$A$4:$H$513,8,FALSE)</f>
        <v>×</v>
      </c>
      <c r="O177" s="293"/>
      <c r="P177" s="293"/>
      <c r="Q177" s="293"/>
      <c r="R177" s="293"/>
      <c r="S177" s="293"/>
      <c r="T177" s="293"/>
      <c r="U177" s="293"/>
      <c r="V177" s="293"/>
      <c r="W177" s="293"/>
      <c r="X177" s="293"/>
      <c r="Y177" s="293"/>
      <c r="Z177" s="293"/>
      <c r="AA177" s="293"/>
      <c r="AB177" s="293"/>
      <c r="AC177" s="293"/>
      <c r="AD177" s="293"/>
      <c r="AE177" s="293"/>
      <c r="AF177" s="293"/>
      <c r="AG177" s="293"/>
      <c r="AH177" s="293"/>
      <c r="AI177" s="293"/>
      <c r="AJ177" s="293"/>
      <c r="AK177" s="293"/>
      <c r="AL177" s="293"/>
      <c r="AM177" s="293"/>
      <c r="AN177" s="293"/>
      <c r="AO177" s="293"/>
      <c r="AP177" s="293"/>
      <c r="AQ177" s="293"/>
      <c r="AR177" s="293"/>
      <c r="AS177" s="293"/>
    </row>
    <row r="178" spans="1:45" s="234" customFormat="1" ht="11.1" customHeight="1" x14ac:dyDescent="0.15">
      <c r="A178" s="317">
        <v>15.3</v>
      </c>
      <c r="B178" s="318"/>
      <c r="C178" s="235">
        <f>VLOOKUP(A178,'判定（移動）'!$A$6:$L$515,12,FALSE)</f>
        <v>0</v>
      </c>
      <c r="D178" s="236">
        <v>1</v>
      </c>
      <c r="E178" s="236">
        <f>VLOOKUP(A178,'判定（移動）'!$A$6:$M$515,13,FALSE)</f>
        <v>7.6739130434782608</v>
      </c>
      <c r="F178" s="237" t="str">
        <f>VLOOKUP(A178,'判定（移動）'!$A$6:$N$515,14,FALSE)</f>
        <v>×</v>
      </c>
      <c r="G178" s="235">
        <f>VLOOKUP(入力及び印刷!A178,'判定（堆積）'!$A$4:$D$513,4,FALSE)</f>
        <v>0</v>
      </c>
      <c r="H178" s="236">
        <f>VLOOKUP(A178,'判定（堆積）'!$A$4:$E$513,5,FALSE)</f>
        <v>0</v>
      </c>
      <c r="I178" s="236" t="e">
        <f>VLOOKUP(A178,'判定（堆積）'!$A$4:$F$513,6,FALSE)</f>
        <v>#DIV/0!</v>
      </c>
      <c r="J178" s="237" t="str">
        <f>VLOOKUP(A178,'判定（堆積）'!$A$4:$G$513,7,FALSE)</f>
        <v>×</v>
      </c>
      <c r="K178" s="237"/>
      <c r="L178" s="293"/>
      <c r="M178" s="296" t="str">
        <f>VLOOKUP(A178,'判定（移動）'!$A$6:$O$515,15,FALSE)</f>
        <v>×</v>
      </c>
      <c r="N178" s="297" t="str">
        <f>VLOOKUP(A178,'判定（堆積）'!$A$4:$H$513,8,FALSE)</f>
        <v>×</v>
      </c>
      <c r="O178" s="293"/>
      <c r="P178" s="293"/>
      <c r="Q178" s="293"/>
      <c r="R178" s="293"/>
      <c r="S178" s="293"/>
      <c r="T178" s="293"/>
      <c r="U178" s="293"/>
      <c r="V178" s="293"/>
      <c r="W178" s="293"/>
      <c r="X178" s="293"/>
      <c r="Y178" s="293"/>
      <c r="Z178" s="293"/>
      <c r="AA178" s="293"/>
      <c r="AB178" s="293"/>
      <c r="AC178" s="293"/>
      <c r="AD178" s="293"/>
      <c r="AE178" s="293"/>
      <c r="AF178" s="293"/>
      <c r="AG178" s="293"/>
      <c r="AH178" s="293"/>
      <c r="AI178" s="293"/>
      <c r="AJ178" s="293"/>
      <c r="AK178" s="293"/>
      <c r="AL178" s="293"/>
      <c r="AM178" s="293"/>
      <c r="AN178" s="293"/>
      <c r="AO178" s="293"/>
      <c r="AP178" s="293"/>
      <c r="AQ178" s="293"/>
      <c r="AR178" s="293"/>
      <c r="AS178" s="293"/>
    </row>
    <row r="179" spans="1:45" s="234" customFormat="1" ht="11.1" customHeight="1" x14ac:dyDescent="0.15">
      <c r="A179" s="345">
        <v>15.4</v>
      </c>
      <c r="B179" s="346"/>
      <c r="C179" s="238">
        <f>VLOOKUP(A179,'判定（移動）'!$A$6:$L$515,12,FALSE)</f>
        <v>0</v>
      </c>
      <c r="D179" s="239">
        <v>1</v>
      </c>
      <c r="E179" s="239">
        <f>VLOOKUP(A179,'判定（移動）'!$A$6:$M$515,13,FALSE)</f>
        <v>7.6739130434782608</v>
      </c>
      <c r="F179" s="240" t="str">
        <f>VLOOKUP(A179,'判定（移動）'!$A$6:$N$515,14,FALSE)</f>
        <v>×</v>
      </c>
      <c r="G179" s="238">
        <f>VLOOKUP(入力及び印刷!A179,'判定（堆積）'!$A$4:$D$513,4,FALSE)</f>
        <v>0</v>
      </c>
      <c r="H179" s="239">
        <f>VLOOKUP(A179,'判定（堆積）'!$A$4:$E$513,5,FALSE)</f>
        <v>0</v>
      </c>
      <c r="I179" s="239" t="e">
        <f>VLOOKUP(A179,'判定（堆積）'!$A$4:$F$513,6,FALSE)</f>
        <v>#DIV/0!</v>
      </c>
      <c r="J179" s="240" t="str">
        <f>VLOOKUP(A179,'判定（堆積）'!$A$4:$G$513,7,FALSE)</f>
        <v>×</v>
      </c>
      <c r="K179" s="240"/>
      <c r="L179" s="293"/>
      <c r="M179" s="296" t="str">
        <f>VLOOKUP(A179,'判定（移動）'!$A$6:$O$515,15,FALSE)</f>
        <v>×</v>
      </c>
      <c r="N179" s="297" t="str">
        <f>VLOOKUP(A179,'判定（堆積）'!$A$4:$H$513,8,FALSE)</f>
        <v>×</v>
      </c>
      <c r="O179" s="293"/>
      <c r="P179" s="293"/>
      <c r="Q179" s="293"/>
      <c r="R179" s="293"/>
      <c r="S179" s="293"/>
      <c r="T179" s="293"/>
      <c r="U179" s="293"/>
      <c r="V179" s="293"/>
      <c r="W179" s="293"/>
      <c r="X179" s="293"/>
      <c r="Y179" s="293"/>
      <c r="Z179" s="293"/>
      <c r="AA179" s="293"/>
      <c r="AB179" s="293"/>
      <c r="AC179" s="293"/>
      <c r="AD179" s="293"/>
      <c r="AE179" s="293"/>
      <c r="AF179" s="293"/>
      <c r="AG179" s="293"/>
      <c r="AH179" s="293"/>
      <c r="AI179" s="293"/>
      <c r="AJ179" s="293"/>
      <c r="AK179" s="293"/>
      <c r="AL179" s="293"/>
      <c r="AM179" s="293"/>
      <c r="AN179" s="293"/>
      <c r="AO179" s="293"/>
      <c r="AP179" s="293"/>
      <c r="AQ179" s="293"/>
      <c r="AR179" s="293"/>
      <c r="AS179" s="293"/>
    </row>
    <row r="180" spans="1:45" s="234" customFormat="1" ht="11.1" customHeight="1" x14ac:dyDescent="0.15">
      <c r="A180" s="317">
        <v>15.5</v>
      </c>
      <c r="B180" s="318"/>
      <c r="C180" s="235">
        <f>VLOOKUP(A180,'判定（移動）'!$A$6:$L$515,12,FALSE)</f>
        <v>0</v>
      </c>
      <c r="D180" s="236">
        <v>1</v>
      </c>
      <c r="E180" s="236">
        <f>VLOOKUP(A180,'判定（移動）'!$A$6:$M$515,13,FALSE)</f>
        <v>7.6739130434782608</v>
      </c>
      <c r="F180" s="237" t="str">
        <f>VLOOKUP(A180,'判定（移動）'!$A$6:$N$515,14,FALSE)</f>
        <v>×</v>
      </c>
      <c r="G180" s="235">
        <f>VLOOKUP(入力及び印刷!A180,'判定（堆積）'!$A$4:$D$513,4,FALSE)</f>
        <v>0</v>
      </c>
      <c r="H180" s="236">
        <f>VLOOKUP(A180,'判定（堆積）'!$A$4:$E$513,5,FALSE)</f>
        <v>0</v>
      </c>
      <c r="I180" s="236" t="e">
        <f>VLOOKUP(A180,'判定（堆積）'!$A$4:$F$513,6,FALSE)</f>
        <v>#DIV/0!</v>
      </c>
      <c r="J180" s="237" t="str">
        <f>VLOOKUP(A180,'判定（堆積）'!$A$4:$G$513,7,FALSE)</f>
        <v>×</v>
      </c>
      <c r="K180" s="237"/>
      <c r="L180" s="293"/>
      <c r="M180" s="296" t="str">
        <f>VLOOKUP(A180,'判定（移動）'!$A$6:$O$515,15,FALSE)</f>
        <v>×</v>
      </c>
      <c r="N180" s="297" t="str">
        <f>VLOOKUP(A180,'判定（堆積）'!$A$4:$H$513,8,FALSE)</f>
        <v>×</v>
      </c>
      <c r="O180" s="293"/>
      <c r="P180" s="293"/>
      <c r="Q180" s="293"/>
      <c r="R180" s="293"/>
      <c r="S180" s="293"/>
      <c r="T180" s="293"/>
      <c r="U180" s="293"/>
      <c r="V180" s="293"/>
      <c r="W180" s="293"/>
      <c r="X180" s="293"/>
      <c r="Y180" s="293"/>
      <c r="Z180" s="293"/>
      <c r="AA180" s="293"/>
      <c r="AB180" s="293"/>
      <c r="AC180" s="293"/>
      <c r="AD180" s="293"/>
      <c r="AE180" s="293"/>
      <c r="AF180" s="293"/>
      <c r="AG180" s="293"/>
      <c r="AH180" s="293"/>
      <c r="AI180" s="293"/>
      <c r="AJ180" s="293"/>
      <c r="AK180" s="293"/>
      <c r="AL180" s="293"/>
      <c r="AM180" s="293"/>
      <c r="AN180" s="293"/>
      <c r="AO180" s="293"/>
      <c r="AP180" s="293"/>
      <c r="AQ180" s="293"/>
      <c r="AR180" s="293"/>
      <c r="AS180" s="293"/>
    </row>
    <row r="181" spans="1:45" s="234" customFormat="1" ht="11.1" customHeight="1" x14ac:dyDescent="0.15">
      <c r="A181" s="345">
        <v>15.6</v>
      </c>
      <c r="B181" s="346"/>
      <c r="C181" s="238">
        <f>VLOOKUP(A181,'判定（移動）'!$A$6:$L$515,12,FALSE)</f>
        <v>0</v>
      </c>
      <c r="D181" s="239">
        <v>1</v>
      </c>
      <c r="E181" s="239">
        <f>VLOOKUP(A181,'判定（移動）'!$A$6:$M$515,13,FALSE)</f>
        <v>7.6739130434782608</v>
      </c>
      <c r="F181" s="240" t="str">
        <f>VLOOKUP(A181,'判定（移動）'!$A$6:$N$515,14,FALSE)</f>
        <v>×</v>
      </c>
      <c r="G181" s="238">
        <f>VLOOKUP(入力及び印刷!A181,'判定（堆積）'!$A$4:$D$513,4,FALSE)</f>
        <v>0</v>
      </c>
      <c r="H181" s="239">
        <f>VLOOKUP(A181,'判定（堆積）'!$A$4:$E$513,5,FALSE)</f>
        <v>0</v>
      </c>
      <c r="I181" s="239" t="e">
        <f>VLOOKUP(A181,'判定（堆積）'!$A$4:$F$513,6,FALSE)</f>
        <v>#DIV/0!</v>
      </c>
      <c r="J181" s="240" t="str">
        <f>VLOOKUP(A181,'判定（堆積）'!$A$4:$G$513,7,FALSE)</f>
        <v>×</v>
      </c>
      <c r="K181" s="240"/>
      <c r="L181" s="293"/>
      <c r="M181" s="296" t="str">
        <f>VLOOKUP(A181,'判定（移動）'!$A$6:$O$515,15,FALSE)</f>
        <v>×</v>
      </c>
      <c r="N181" s="297" t="str">
        <f>VLOOKUP(A181,'判定（堆積）'!$A$4:$H$513,8,FALSE)</f>
        <v>×</v>
      </c>
      <c r="O181" s="293"/>
      <c r="P181" s="293"/>
      <c r="Q181" s="293"/>
      <c r="R181" s="293"/>
      <c r="S181" s="293"/>
      <c r="T181" s="293"/>
      <c r="U181" s="293"/>
      <c r="V181" s="293"/>
      <c r="W181" s="293"/>
      <c r="X181" s="293"/>
      <c r="Y181" s="293"/>
      <c r="Z181" s="293"/>
      <c r="AA181" s="293"/>
      <c r="AB181" s="293"/>
      <c r="AC181" s="293"/>
      <c r="AD181" s="293"/>
      <c r="AE181" s="293"/>
      <c r="AF181" s="293"/>
      <c r="AG181" s="293"/>
      <c r="AH181" s="293"/>
      <c r="AI181" s="293"/>
      <c r="AJ181" s="293"/>
      <c r="AK181" s="293"/>
      <c r="AL181" s="293"/>
      <c r="AM181" s="293"/>
      <c r="AN181" s="293"/>
      <c r="AO181" s="293"/>
      <c r="AP181" s="293"/>
      <c r="AQ181" s="293"/>
      <c r="AR181" s="293"/>
      <c r="AS181" s="293"/>
    </row>
    <row r="182" spans="1:45" s="234" customFormat="1" ht="11.1" customHeight="1" x14ac:dyDescent="0.15">
      <c r="A182" s="317">
        <v>15.7</v>
      </c>
      <c r="B182" s="318"/>
      <c r="C182" s="235">
        <f>VLOOKUP(A182,'判定（移動）'!$A$6:$L$515,12,FALSE)</f>
        <v>0</v>
      </c>
      <c r="D182" s="236">
        <v>1</v>
      </c>
      <c r="E182" s="236">
        <f>VLOOKUP(A182,'判定（移動）'!$A$6:$M$515,13,FALSE)</f>
        <v>7.6739130434782608</v>
      </c>
      <c r="F182" s="237" t="str">
        <f>VLOOKUP(A182,'判定（移動）'!$A$6:$N$515,14,FALSE)</f>
        <v>×</v>
      </c>
      <c r="G182" s="235">
        <f>VLOOKUP(入力及び印刷!A182,'判定（堆積）'!$A$4:$D$513,4,FALSE)</f>
        <v>0</v>
      </c>
      <c r="H182" s="236">
        <f>VLOOKUP(A182,'判定（堆積）'!$A$4:$E$513,5,FALSE)</f>
        <v>0</v>
      </c>
      <c r="I182" s="236" t="e">
        <f>VLOOKUP(A182,'判定（堆積）'!$A$4:$F$513,6,FALSE)</f>
        <v>#DIV/0!</v>
      </c>
      <c r="J182" s="237" t="str">
        <f>VLOOKUP(A182,'判定（堆積）'!$A$4:$G$513,7,FALSE)</f>
        <v>×</v>
      </c>
      <c r="K182" s="237"/>
      <c r="L182" s="293"/>
      <c r="M182" s="296" t="str">
        <f>VLOOKUP(A182,'判定（移動）'!$A$6:$O$515,15,FALSE)</f>
        <v>×</v>
      </c>
      <c r="N182" s="297" t="str">
        <f>VLOOKUP(A182,'判定（堆積）'!$A$4:$H$513,8,FALSE)</f>
        <v>×</v>
      </c>
      <c r="O182" s="293"/>
      <c r="P182" s="293"/>
      <c r="Q182" s="293"/>
      <c r="R182" s="293"/>
      <c r="S182" s="293"/>
      <c r="T182" s="293"/>
      <c r="U182" s="293"/>
      <c r="V182" s="293"/>
      <c r="W182" s="293"/>
      <c r="X182" s="293"/>
      <c r="Y182" s="293"/>
      <c r="Z182" s="293"/>
      <c r="AA182" s="293"/>
      <c r="AB182" s="293"/>
      <c r="AC182" s="293"/>
      <c r="AD182" s="293"/>
      <c r="AE182" s="293"/>
      <c r="AF182" s="293"/>
      <c r="AG182" s="293"/>
      <c r="AH182" s="293"/>
      <c r="AI182" s="293"/>
      <c r="AJ182" s="293"/>
      <c r="AK182" s="293"/>
      <c r="AL182" s="293"/>
      <c r="AM182" s="293"/>
      <c r="AN182" s="293"/>
      <c r="AO182" s="293"/>
      <c r="AP182" s="293"/>
      <c r="AQ182" s="293"/>
      <c r="AR182" s="293"/>
      <c r="AS182" s="293"/>
    </row>
    <row r="183" spans="1:45" s="234" customFormat="1" ht="11.1" customHeight="1" x14ac:dyDescent="0.15">
      <c r="A183" s="345">
        <v>15.8</v>
      </c>
      <c r="B183" s="346"/>
      <c r="C183" s="238">
        <f>VLOOKUP(A183,'判定（移動）'!$A$6:$L$515,12,FALSE)</f>
        <v>0</v>
      </c>
      <c r="D183" s="239">
        <v>1</v>
      </c>
      <c r="E183" s="239">
        <f>VLOOKUP(A183,'判定（移動）'!$A$6:$M$515,13,FALSE)</f>
        <v>7.6739130434782608</v>
      </c>
      <c r="F183" s="240" t="str">
        <f>VLOOKUP(A183,'判定（移動）'!$A$6:$N$515,14,FALSE)</f>
        <v>×</v>
      </c>
      <c r="G183" s="238">
        <f>VLOOKUP(入力及び印刷!A183,'判定（堆積）'!$A$4:$D$513,4,FALSE)</f>
        <v>0</v>
      </c>
      <c r="H183" s="239">
        <f>VLOOKUP(A183,'判定（堆積）'!$A$4:$E$513,5,FALSE)</f>
        <v>0</v>
      </c>
      <c r="I183" s="239" t="e">
        <f>VLOOKUP(A183,'判定（堆積）'!$A$4:$F$513,6,FALSE)</f>
        <v>#DIV/0!</v>
      </c>
      <c r="J183" s="240" t="str">
        <f>VLOOKUP(A183,'判定（堆積）'!$A$4:$G$513,7,FALSE)</f>
        <v>×</v>
      </c>
      <c r="K183" s="240"/>
      <c r="L183" s="293"/>
      <c r="M183" s="296" t="str">
        <f>VLOOKUP(A183,'判定（移動）'!$A$6:$O$515,15,FALSE)</f>
        <v>×</v>
      </c>
      <c r="N183" s="297" t="str">
        <f>VLOOKUP(A183,'判定（堆積）'!$A$4:$H$513,8,FALSE)</f>
        <v>×</v>
      </c>
      <c r="O183" s="293"/>
      <c r="P183" s="293"/>
      <c r="Q183" s="293"/>
      <c r="R183" s="293"/>
      <c r="S183" s="293"/>
      <c r="T183" s="293"/>
      <c r="U183" s="293"/>
      <c r="V183" s="293"/>
      <c r="W183" s="293"/>
      <c r="X183" s="293"/>
      <c r="Y183" s="293"/>
      <c r="Z183" s="293"/>
      <c r="AA183" s="293"/>
      <c r="AB183" s="293"/>
      <c r="AC183" s="293"/>
      <c r="AD183" s="293"/>
      <c r="AE183" s="293"/>
      <c r="AF183" s="293"/>
      <c r="AG183" s="293"/>
      <c r="AH183" s="293"/>
      <c r="AI183" s="293"/>
      <c r="AJ183" s="293"/>
      <c r="AK183" s="293"/>
      <c r="AL183" s="293"/>
      <c r="AM183" s="293"/>
      <c r="AN183" s="293"/>
      <c r="AO183" s="293"/>
      <c r="AP183" s="293"/>
      <c r="AQ183" s="293"/>
      <c r="AR183" s="293"/>
      <c r="AS183" s="293"/>
    </row>
    <row r="184" spans="1:45" s="234" customFormat="1" ht="11.1" customHeight="1" x14ac:dyDescent="0.15">
      <c r="A184" s="317">
        <v>15.9</v>
      </c>
      <c r="B184" s="318"/>
      <c r="C184" s="235">
        <f>VLOOKUP(A184,'判定（移動）'!$A$6:$L$515,12,FALSE)</f>
        <v>0</v>
      </c>
      <c r="D184" s="236">
        <v>1</v>
      </c>
      <c r="E184" s="236">
        <f>VLOOKUP(A184,'判定（移動）'!$A$6:$M$515,13,FALSE)</f>
        <v>7.6739130434782608</v>
      </c>
      <c r="F184" s="237" t="str">
        <f>VLOOKUP(A184,'判定（移動）'!$A$6:$N$515,14,FALSE)</f>
        <v>×</v>
      </c>
      <c r="G184" s="235">
        <f>VLOOKUP(入力及び印刷!A184,'判定（堆積）'!$A$4:$D$513,4,FALSE)</f>
        <v>0</v>
      </c>
      <c r="H184" s="236">
        <f>VLOOKUP(A184,'判定（堆積）'!$A$4:$E$513,5,FALSE)</f>
        <v>0</v>
      </c>
      <c r="I184" s="236" t="e">
        <f>VLOOKUP(A184,'判定（堆積）'!$A$4:$F$513,6,FALSE)</f>
        <v>#DIV/0!</v>
      </c>
      <c r="J184" s="237" t="str">
        <f>VLOOKUP(A184,'判定（堆積）'!$A$4:$G$513,7,FALSE)</f>
        <v>×</v>
      </c>
      <c r="K184" s="237"/>
      <c r="L184" s="293"/>
      <c r="M184" s="296" t="str">
        <f>VLOOKUP(A184,'判定（移動）'!$A$6:$O$515,15,FALSE)</f>
        <v>×</v>
      </c>
      <c r="N184" s="297" t="str">
        <f>VLOOKUP(A184,'判定（堆積）'!$A$4:$H$513,8,FALSE)</f>
        <v>×</v>
      </c>
      <c r="O184" s="293"/>
      <c r="P184" s="293"/>
      <c r="Q184" s="293"/>
      <c r="R184" s="293"/>
      <c r="S184" s="293"/>
      <c r="T184" s="293"/>
      <c r="U184" s="293"/>
      <c r="V184" s="293"/>
      <c r="W184" s="293"/>
      <c r="X184" s="293"/>
      <c r="Y184" s="293"/>
      <c r="Z184" s="293"/>
      <c r="AA184" s="293"/>
      <c r="AB184" s="293"/>
      <c r="AC184" s="293"/>
      <c r="AD184" s="293"/>
      <c r="AE184" s="293"/>
      <c r="AF184" s="293"/>
      <c r="AG184" s="293"/>
      <c r="AH184" s="293"/>
      <c r="AI184" s="293"/>
      <c r="AJ184" s="293"/>
      <c r="AK184" s="293"/>
      <c r="AL184" s="293"/>
      <c r="AM184" s="293"/>
      <c r="AN184" s="293"/>
      <c r="AO184" s="293"/>
      <c r="AP184" s="293"/>
      <c r="AQ184" s="293"/>
      <c r="AR184" s="293"/>
      <c r="AS184" s="293"/>
    </row>
    <row r="185" spans="1:45" s="234" customFormat="1" ht="11.1" customHeight="1" x14ac:dyDescent="0.15">
      <c r="A185" s="319">
        <v>16</v>
      </c>
      <c r="B185" s="320"/>
      <c r="C185" s="241">
        <f>VLOOKUP(A185,'判定（移動）'!$A$6:$L$515,12,FALSE)</f>
        <v>0</v>
      </c>
      <c r="D185" s="242">
        <v>1</v>
      </c>
      <c r="E185" s="242">
        <f>VLOOKUP(A185,'判定（移動）'!$A$6:$M$515,13,FALSE)</f>
        <v>7.6739130434782608</v>
      </c>
      <c r="F185" s="243" t="str">
        <f>VLOOKUP(A185,'判定（移動）'!$A$6:$N$515,14,FALSE)</f>
        <v>×</v>
      </c>
      <c r="G185" s="241">
        <f>VLOOKUP(入力及び印刷!A185,'判定（堆積）'!$A$4:$D$513,4,FALSE)</f>
        <v>0</v>
      </c>
      <c r="H185" s="242">
        <f>VLOOKUP(A185,'判定（堆積）'!$A$4:$E$513,5,FALSE)</f>
        <v>0</v>
      </c>
      <c r="I185" s="242" t="e">
        <f>VLOOKUP(A185,'判定（堆積）'!$A$4:$F$513,6,FALSE)</f>
        <v>#DIV/0!</v>
      </c>
      <c r="J185" s="243" t="str">
        <f>VLOOKUP(A185,'判定（堆積）'!$A$4:$G$513,7,FALSE)</f>
        <v>×</v>
      </c>
      <c r="K185" s="243"/>
      <c r="L185" s="293"/>
      <c r="M185" s="296" t="str">
        <f>VLOOKUP(A185,'判定（移動）'!$A$6:$O$515,15,FALSE)</f>
        <v>×</v>
      </c>
      <c r="N185" s="297" t="str">
        <f>VLOOKUP(A185,'判定（堆積）'!$A$4:$H$513,8,FALSE)</f>
        <v>×</v>
      </c>
      <c r="O185" s="293"/>
      <c r="P185" s="293"/>
      <c r="Q185" s="293"/>
      <c r="R185" s="293"/>
      <c r="S185" s="293"/>
      <c r="T185" s="293"/>
      <c r="U185" s="293"/>
      <c r="V185" s="293"/>
      <c r="W185" s="293"/>
      <c r="X185" s="293"/>
      <c r="Y185" s="293"/>
      <c r="Z185" s="293"/>
      <c r="AA185" s="293"/>
      <c r="AB185" s="293"/>
      <c r="AC185" s="293"/>
      <c r="AD185" s="293"/>
      <c r="AE185" s="293"/>
      <c r="AF185" s="293"/>
      <c r="AG185" s="293"/>
      <c r="AH185" s="293"/>
      <c r="AI185" s="293"/>
      <c r="AJ185" s="293"/>
      <c r="AK185" s="293"/>
      <c r="AL185" s="293"/>
      <c r="AM185" s="293"/>
      <c r="AN185" s="293"/>
      <c r="AO185" s="293"/>
      <c r="AP185" s="293"/>
      <c r="AQ185" s="293"/>
      <c r="AR185" s="293"/>
      <c r="AS185" s="293"/>
    </row>
    <row r="186" spans="1:45" s="234" customFormat="1" ht="11.1" customHeight="1" x14ac:dyDescent="0.15">
      <c r="A186" s="317">
        <v>16.100000000000001</v>
      </c>
      <c r="B186" s="318"/>
      <c r="C186" s="235">
        <f>VLOOKUP(A186,'判定（移動）'!$A$6:$L$515,12,FALSE)</f>
        <v>0</v>
      </c>
      <c r="D186" s="236">
        <v>1</v>
      </c>
      <c r="E186" s="236">
        <f>VLOOKUP(A186,'判定（移動）'!$A$6:$M$515,13,FALSE)</f>
        <v>7.6739130434782608</v>
      </c>
      <c r="F186" s="237" t="str">
        <f>VLOOKUP(A186,'判定（移動）'!$A$6:$N$515,14,FALSE)</f>
        <v>×</v>
      </c>
      <c r="G186" s="235">
        <f>VLOOKUP(入力及び印刷!A186,'判定（堆積）'!$A$4:$D$513,4,FALSE)</f>
        <v>0</v>
      </c>
      <c r="H186" s="236">
        <f>VLOOKUP(A186,'判定（堆積）'!$A$4:$E$513,5,FALSE)</f>
        <v>0</v>
      </c>
      <c r="I186" s="236" t="e">
        <f>VLOOKUP(A186,'判定（堆積）'!$A$4:$F$513,6,FALSE)</f>
        <v>#DIV/0!</v>
      </c>
      <c r="J186" s="237" t="str">
        <f>VLOOKUP(A186,'判定（堆積）'!$A$4:$G$513,7,FALSE)</f>
        <v>×</v>
      </c>
      <c r="K186" s="237"/>
      <c r="L186" s="293"/>
      <c r="M186" s="296" t="str">
        <f>VLOOKUP(A186,'判定（移動）'!$A$6:$O$515,15,FALSE)</f>
        <v>×</v>
      </c>
      <c r="N186" s="297" t="str">
        <f>VLOOKUP(A186,'判定（堆積）'!$A$4:$H$513,8,FALSE)</f>
        <v>×</v>
      </c>
      <c r="O186" s="293"/>
      <c r="P186" s="293"/>
      <c r="Q186" s="293"/>
      <c r="R186" s="293"/>
      <c r="S186" s="293"/>
      <c r="T186" s="293"/>
      <c r="U186" s="293"/>
      <c r="V186" s="293"/>
      <c r="W186" s="293"/>
      <c r="X186" s="293"/>
      <c r="Y186" s="293"/>
      <c r="Z186" s="293"/>
      <c r="AA186" s="293"/>
      <c r="AB186" s="293"/>
      <c r="AC186" s="293"/>
      <c r="AD186" s="293"/>
      <c r="AE186" s="293"/>
      <c r="AF186" s="293"/>
      <c r="AG186" s="293"/>
      <c r="AH186" s="293"/>
      <c r="AI186" s="293"/>
      <c r="AJ186" s="293"/>
      <c r="AK186" s="293"/>
      <c r="AL186" s="293"/>
      <c r="AM186" s="293"/>
      <c r="AN186" s="293"/>
      <c r="AO186" s="293"/>
      <c r="AP186" s="293"/>
      <c r="AQ186" s="293"/>
      <c r="AR186" s="293"/>
      <c r="AS186" s="293"/>
    </row>
    <row r="187" spans="1:45" s="234" customFormat="1" ht="11.1" customHeight="1" x14ac:dyDescent="0.15">
      <c r="A187" s="345">
        <v>16.2</v>
      </c>
      <c r="B187" s="346"/>
      <c r="C187" s="238">
        <f>VLOOKUP(A187,'判定（移動）'!$A$6:$L$515,12,FALSE)</f>
        <v>0</v>
      </c>
      <c r="D187" s="239">
        <v>1</v>
      </c>
      <c r="E187" s="239">
        <f>VLOOKUP(A187,'判定（移動）'!$A$6:$M$515,13,FALSE)</f>
        <v>7.6739130434782608</v>
      </c>
      <c r="F187" s="240" t="str">
        <f>VLOOKUP(A187,'判定（移動）'!$A$6:$N$515,14,FALSE)</f>
        <v>×</v>
      </c>
      <c r="G187" s="238">
        <f>VLOOKUP(入力及び印刷!A187,'判定（堆積）'!$A$4:$D$513,4,FALSE)</f>
        <v>0</v>
      </c>
      <c r="H187" s="239">
        <f>VLOOKUP(A187,'判定（堆積）'!$A$4:$E$513,5,FALSE)</f>
        <v>0</v>
      </c>
      <c r="I187" s="239" t="e">
        <f>VLOOKUP(A187,'判定（堆積）'!$A$4:$F$513,6,FALSE)</f>
        <v>#DIV/0!</v>
      </c>
      <c r="J187" s="240" t="str">
        <f>VLOOKUP(A187,'判定（堆積）'!$A$4:$G$513,7,FALSE)</f>
        <v>×</v>
      </c>
      <c r="K187" s="240"/>
      <c r="L187" s="293"/>
      <c r="M187" s="296" t="str">
        <f>VLOOKUP(A187,'判定（移動）'!$A$6:$O$515,15,FALSE)</f>
        <v>×</v>
      </c>
      <c r="N187" s="297" t="str">
        <f>VLOOKUP(A187,'判定（堆積）'!$A$4:$H$513,8,FALSE)</f>
        <v>×</v>
      </c>
      <c r="O187" s="293"/>
      <c r="P187" s="293"/>
      <c r="Q187" s="293"/>
      <c r="R187" s="293"/>
      <c r="S187" s="293"/>
      <c r="T187" s="293"/>
      <c r="U187" s="293"/>
      <c r="V187" s="293"/>
      <c r="W187" s="293"/>
      <c r="X187" s="293"/>
      <c r="Y187" s="293"/>
      <c r="Z187" s="293"/>
      <c r="AA187" s="293"/>
      <c r="AB187" s="293"/>
      <c r="AC187" s="293"/>
      <c r="AD187" s="293"/>
      <c r="AE187" s="293"/>
      <c r="AF187" s="293"/>
      <c r="AG187" s="293"/>
      <c r="AH187" s="293"/>
      <c r="AI187" s="293"/>
      <c r="AJ187" s="293"/>
      <c r="AK187" s="293"/>
      <c r="AL187" s="293"/>
      <c r="AM187" s="293"/>
      <c r="AN187" s="293"/>
      <c r="AO187" s="293"/>
      <c r="AP187" s="293"/>
      <c r="AQ187" s="293"/>
      <c r="AR187" s="293"/>
      <c r="AS187" s="293"/>
    </row>
    <row r="188" spans="1:45" s="234" customFormat="1" ht="11.1" customHeight="1" x14ac:dyDescent="0.15">
      <c r="A188" s="317">
        <v>16.3</v>
      </c>
      <c r="B188" s="318"/>
      <c r="C188" s="235">
        <f>VLOOKUP(A188,'判定（移動）'!$A$6:$L$515,12,FALSE)</f>
        <v>0</v>
      </c>
      <c r="D188" s="236">
        <v>1</v>
      </c>
      <c r="E188" s="236">
        <f>VLOOKUP(A188,'判定（移動）'!$A$6:$M$515,13,FALSE)</f>
        <v>7.6739130434782608</v>
      </c>
      <c r="F188" s="237" t="str">
        <f>VLOOKUP(A188,'判定（移動）'!$A$6:$N$515,14,FALSE)</f>
        <v>×</v>
      </c>
      <c r="G188" s="235">
        <f>VLOOKUP(入力及び印刷!A188,'判定（堆積）'!$A$4:$D$513,4,FALSE)</f>
        <v>0</v>
      </c>
      <c r="H188" s="236">
        <f>VLOOKUP(A188,'判定（堆積）'!$A$4:$E$513,5,FALSE)</f>
        <v>0</v>
      </c>
      <c r="I188" s="236" t="e">
        <f>VLOOKUP(A188,'判定（堆積）'!$A$4:$F$513,6,FALSE)</f>
        <v>#DIV/0!</v>
      </c>
      <c r="J188" s="237" t="str">
        <f>VLOOKUP(A188,'判定（堆積）'!$A$4:$G$513,7,FALSE)</f>
        <v>×</v>
      </c>
      <c r="K188" s="237"/>
      <c r="L188" s="293"/>
      <c r="M188" s="296" t="str">
        <f>VLOOKUP(A188,'判定（移動）'!$A$6:$O$515,15,FALSE)</f>
        <v>×</v>
      </c>
      <c r="N188" s="297" t="str">
        <f>VLOOKUP(A188,'判定（堆積）'!$A$4:$H$513,8,FALSE)</f>
        <v>×</v>
      </c>
      <c r="O188" s="293"/>
      <c r="P188" s="293"/>
      <c r="Q188" s="293"/>
      <c r="R188" s="293"/>
      <c r="S188" s="293"/>
      <c r="T188" s="293"/>
      <c r="U188" s="293"/>
      <c r="V188" s="293"/>
      <c r="W188" s="293"/>
      <c r="X188" s="293"/>
      <c r="Y188" s="293"/>
      <c r="Z188" s="293"/>
      <c r="AA188" s="293"/>
      <c r="AB188" s="293"/>
      <c r="AC188" s="293"/>
      <c r="AD188" s="293"/>
      <c r="AE188" s="293"/>
      <c r="AF188" s="293"/>
      <c r="AG188" s="293"/>
      <c r="AH188" s="293"/>
      <c r="AI188" s="293"/>
      <c r="AJ188" s="293"/>
      <c r="AK188" s="293"/>
      <c r="AL188" s="293"/>
      <c r="AM188" s="293"/>
      <c r="AN188" s="293"/>
      <c r="AO188" s="293"/>
      <c r="AP188" s="293"/>
      <c r="AQ188" s="293"/>
      <c r="AR188" s="293"/>
      <c r="AS188" s="293"/>
    </row>
    <row r="189" spans="1:45" s="234" customFormat="1" ht="11.1" customHeight="1" x14ac:dyDescent="0.15">
      <c r="A189" s="345">
        <v>16.399999999999999</v>
      </c>
      <c r="B189" s="346"/>
      <c r="C189" s="238">
        <f>VLOOKUP(A189,'判定（移動）'!$A$6:$L$515,12,FALSE)</f>
        <v>0</v>
      </c>
      <c r="D189" s="239">
        <v>1</v>
      </c>
      <c r="E189" s="239">
        <f>VLOOKUP(A189,'判定（移動）'!$A$6:$M$515,13,FALSE)</f>
        <v>7.6739130434782608</v>
      </c>
      <c r="F189" s="240" t="str">
        <f>VLOOKUP(A189,'判定（移動）'!$A$6:$N$515,14,FALSE)</f>
        <v>×</v>
      </c>
      <c r="G189" s="238">
        <f>VLOOKUP(入力及び印刷!A189,'判定（堆積）'!$A$4:$D$513,4,FALSE)</f>
        <v>0</v>
      </c>
      <c r="H189" s="239">
        <f>VLOOKUP(A189,'判定（堆積）'!$A$4:$E$513,5,FALSE)</f>
        <v>0</v>
      </c>
      <c r="I189" s="239" t="e">
        <f>VLOOKUP(A189,'判定（堆積）'!$A$4:$F$513,6,FALSE)</f>
        <v>#DIV/0!</v>
      </c>
      <c r="J189" s="240" t="str">
        <f>VLOOKUP(A189,'判定（堆積）'!$A$4:$G$513,7,FALSE)</f>
        <v>×</v>
      </c>
      <c r="K189" s="240"/>
      <c r="L189" s="293"/>
      <c r="M189" s="296" t="str">
        <f>VLOOKUP(A189,'判定（移動）'!$A$6:$O$515,15,FALSE)</f>
        <v>×</v>
      </c>
      <c r="N189" s="297" t="str">
        <f>VLOOKUP(A189,'判定（堆積）'!$A$4:$H$513,8,FALSE)</f>
        <v>×</v>
      </c>
      <c r="O189" s="293"/>
      <c r="P189" s="293"/>
      <c r="Q189" s="293"/>
      <c r="R189" s="293"/>
      <c r="S189" s="293"/>
      <c r="T189" s="293"/>
      <c r="U189" s="293"/>
      <c r="V189" s="293"/>
      <c r="W189" s="293"/>
      <c r="X189" s="293"/>
      <c r="Y189" s="293"/>
      <c r="Z189" s="293"/>
      <c r="AA189" s="293"/>
      <c r="AB189" s="293"/>
      <c r="AC189" s="293"/>
      <c r="AD189" s="293"/>
      <c r="AE189" s="293"/>
      <c r="AF189" s="293"/>
      <c r="AG189" s="293"/>
      <c r="AH189" s="293"/>
      <c r="AI189" s="293"/>
      <c r="AJ189" s="293"/>
      <c r="AK189" s="293"/>
      <c r="AL189" s="293"/>
      <c r="AM189" s="293"/>
      <c r="AN189" s="293"/>
      <c r="AO189" s="293"/>
      <c r="AP189" s="293"/>
      <c r="AQ189" s="293"/>
      <c r="AR189" s="293"/>
      <c r="AS189" s="293"/>
    </row>
    <row r="190" spans="1:45" s="234" customFormat="1" ht="11.1" customHeight="1" x14ac:dyDescent="0.15">
      <c r="A190" s="317">
        <v>16.5</v>
      </c>
      <c r="B190" s="318"/>
      <c r="C190" s="235">
        <f>VLOOKUP(A190,'判定（移動）'!$A$6:$L$515,12,FALSE)</f>
        <v>0</v>
      </c>
      <c r="D190" s="236">
        <v>1</v>
      </c>
      <c r="E190" s="236">
        <f>VLOOKUP(A190,'判定（移動）'!$A$6:$M$515,13,FALSE)</f>
        <v>7.6739130434782608</v>
      </c>
      <c r="F190" s="237" t="str">
        <f>VLOOKUP(A190,'判定（移動）'!$A$6:$N$515,14,FALSE)</f>
        <v>×</v>
      </c>
      <c r="G190" s="235">
        <f>VLOOKUP(入力及び印刷!A190,'判定（堆積）'!$A$4:$D$513,4,FALSE)</f>
        <v>0</v>
      </c>
      <c r="H190" s="236">
        <f>VLOOKUP(A190,'判定（堆積）'!$A$4:$E$513,5,FALSE)</f>
        <v>0</v>
      </c>
      <c r="I190" s="236" t="e">
        <f>VLOOKUP(A190,'判定（堆積）'!$A$4:$F$513,6,FALSE)</f>
        <v>#DIV/0!</v>
      </c>
      <c r="J190" s="237" t="str">
        <f>VLOOKUP(A190,'判定（堆積）'!$A$4:$G$513,7,FALSE)</f>
        <v>×</v>
      </c>
      <c r="K190" s="237"/>
      <c r="L190" s="293"/>
      <c r="M190" s="296" t="str">
        <f>VLOOKUP(A190,'判定（移動）'!$A$6:$O$515,15,FALSE)</f>
        <v>×</v>
      </c>
      <c r="N190" s="297" t="str">
        <f>VLOOKUP(A190,'判定（堆積）'!$A$4:$H$513,8,FALSE)</f>
        <v>×</v>
      </c>
      <c r="O190" s="293"/>
      <c r="P190" s="293"/>
      <c r="Q190" s="293"/>
      <c r="R190" s="293"/>
      <c r="S190" s="293"/>
      <c r="T190" s="293"/>
      <c r="U190" s="293"/>
      <c r="V190" s="293"/>
      <c r="W190" s="293"/>
      <c r="X190" s="293"/>
      <c r="Y190" s="293"/>
      <c r="Z190" s="293"/>
      <c r="AA190" s="293"/>
      <c r="AB190" s="293"/>
      <c r="AC190" s="293"/>
      <c r="AD190" s="293"/>
      <c r="AE190" s="293"/>
      <c r="AF190" s="293"/>
      <c r="AG190" s="293"/>
      <c r="AH190" s="293"/>
      <c r="AI190" s="293"/>
      <c r="AJ190" s="293"/>
      <c r="AK190" s="293"/>
      <c r="AL190" s="293"/>
      <c r="AM190" s="293"/>
      <c r="AN190" s="293"/>
      <c r="AO190" s="293"/>
      <c r="AP190" s="293"/>
      <c r="AQ190" s="293"/>
      <c r="AR190" s="293"/>
      <c r="AS190" s="293"/>
    </row>
    <row r="191" spans="1:45" s="234" customFormat="1" ht="11.1" customHeight="1" x14ac:dyDescent="0.15">
      <c r="A191" s="345">
        <v>16.600000000000001</v>
      </c>
      <c r="B191" s="346"/>
      <c r="C191" s="238">
        <f>VLOOKUP(A191,'判定（移動）'!$A$6:$L$515,12,FALSE)</f>
        <v>0</v>
      </c>
      <c r="D191" s="239">
        <v>1</v>
      </c>
      <c r="E191" s="239">
        <f>VLOOKUP(A191,'判定（移動）'!$A$6:$M$515,13,FALSE)</f>
        <v>7.6739130434782608</v>
      </c>
      <c r="F191" s="240" t="str">
        <f>VLOOKUP(A191,'判定（移動）'!$A$6:$N$515,14,FALSE)</f>
        <v>×</v>
      </c>
      <c r="G191" s="238">
        <f>VLOOKUP(入力及び印刷!A191,'判定（堆積）'!$A$4:$D$513,4,FALSE)</f>
        <v>0</v>
      </c>
      <c r="H191" s="239">
        <f>VLOOKUP(A191,'判定（堆積）'!$A$4:$E$513,5,FALSE)</f>
        <v>0</v>
      </c>
      <c r="I191" s="239" t="e">
        <f>VLOOKUP(A191,'判定（堆積）'!$A$4:$F$513,6,FALSE)</f>
        <v>#DIV/0!</v>
      </c>
      <c r="J191" s="240" t="str">
        <f>VLOOKUP(A191,'判定（堆積）'!$A$4:$G$513,7,FALSE)</f>
        <v>×</v>
      </c>
      <c r="K191" s="240"/>
      <c r="L191" s="293"/>
      <c r="M191" s="296" t="str">
        <f>VLOOKUP(A191,'判定（移動）'!$A$6:$O$515,15,FALSE)</f>
        <v>×</v>
      </c>
      <c r="N191" s="297" t="str">
        <f>VLOOKUP(A191,'判定（堆積）'!$A$4:$H$513,8,FALSE)</f>
        <v>×</v>
      </c>
      <c r="O191" s="293"/>
      <c r="P191" s="293"/>
      <c r="Q191" s="293"/>
      <c r="R191" s="293"/>
      <c r="S191" s="293"/>
      <c r="T191" s="293"/>
      <c r="U191" s="293"/>
      <c r="V191" s="293"/>
      <c r="W191" s="293"/>
      <c r="X191" s="293"/>
      <c r="Y191" s="293"/>
      <c r="Z191" s="293"/>
      <c r="AA191" s="293"/>
      <c r="AB191" s="293"/>
      <c r="AC191" s="293"/>
      <c r="AD191" s="293"/>
      <c r="AE191" s="293"/>
      <c r="AF191" s="293"/>
      <c r="AG191" s="293"/>
      <c r="AH191" s="293"/>
      <c r="AI191" s="293"/>
      <c r="AJ191" s="293"/>
      <c r="AK191" s="293"/>
      <c r="AL191" s="293"/>
      <c r="AM191" s="293"/>
      <c r="AN191" s="293"/>
      <c r="AO191" s="293"/>
      <c r="AP191" s="293"/>
      <c r="AQ191" s="293"/>
      <c r="AR191" s="293"/>
      <c r="AS191" s="293"/>
    </row>
    <row r="192" spans="1:45" s="234" customFormat="1" ht="11.1" customHeight="1" x14ac:dyDescent="0.15">
      <c r="A192" s="317">
        <v>16.7</v>
      </c>
      <c r="B192" s="318"/>
      <c r="C192" s="235">
        <f>VLOOKUP(A192,'判定（移動）'!$A$6:$L$515,12,FALSE)</f>
        <v>0</v>
      </c>
      <c r="D192" s="236">
        <v>1</v>
      </c>
      <c r="E192" s="236">
        <f>VLOOKUP(A192,'判定（移動）'!$A$6:$M$515,13,FALSE)</f>
        <v>7.6739130434782608</v>
      </c>
      <c r="F192" s="237" t="str">
        <f>VLOOKUP(A192,'判定（移動）'!$A$6:$N$515,14,FALSE)</f>
        <v>×</v>
      </c>
      <c r="G192" s="235">
        <f>VLOOKUP(入力及び印刷!A192,'判定（堆積）'!$A$4:$D$513,4,FALSE)</f>
        <v>0</v>
      </c>
      <c r="H192" s="236">
        <f>VLOOKUP(A192,'判定（堆積）'!$A$4:$E$513,5,FALSE)</f>
        <v>0</v>
      </c>
      <c r="I192" s="236" t="e">
        <f>VLOOKUP(A192,'判定（堆積）'!$A$4:$F$513,6,FALSE)</f>
        <v>#DIV/0!</v>
      </c>
      <c r="J192" s="237" t="str">
        <f>VLOOKUP(A192,'判定（堆積）'!$A$4:$G$513,7,FALSE)</f>
        <v>×</v>
      </c>
      <c r="K192" s="237"/>
      <c r="L192" s="293"/>
      <c r="M192" s="296" t="str">
        <f>VLOOKUP(A192,'判定（移動）'!$A$6:$O$515,15,FALSE)</f>
        <v>×</v>
      </c>
      <c r="N192" s="297" t="str">
        <f>VLOOKUP(A192,'判定（堆積）'!$A$4:$H$513,8,FALSE)</f>
        <v>×</v>
      </c>
      <c r="O192" s="293"/>
      <c r="P192" s="293"/>
      <c r="Q192" s="293"/>
      <c r="R192" s="293"/>
      <c r="S192" s="293"/>
      <c r="T192" s="293"/>
      <c r="U192" s="293"/>
      <c r="V192" s="293"/>
      <c r="W192" s="293"/>
      <c r="X192" s="293"/>
      <c r="Y192" s="293"/>
      <c r="Z192" s="293"/>
      <c r="AA192" s="293"/>
      <c r="AB192" s="293"/>
      <c r="AC192" s="293"/>
      <c r="AD192" s="293"/>
      <c r="AE192" s="293"/>
      <c r="AF192" s="293"/>
      <c r="AG192" s="293"/>
      <c r="AH192" s="293"/>
      <c r="AI192" s="293"/>
      <c r="AJ192" s="293"/>
      <c r="AK192" s="293"/>
      <c r="AL192" s="293"/>
      <c r="AM192" s="293"/>
      <c r="AN192" s="293"/>
      <c r="AO192" s="293"/>
      <c r="AP192" s="293"/>
      <c r="AQ192" s="293"/>
      <c r="AR192" s="293"/>
      <c r="AS192" s="293"/>
    </row>
    <row r="193" spans="1:45" s="234" customFormat="1" ht="11.1" customHeight="1" x14ac:dyDescent="0.15">
      <c r="A193" s="345">
        <v>16.8</v>
      </c>
      <c r="B193" s="346"/>
      <c r="C193" s="238">
        <f>VLOOKUP(A193,'判定（移動）'!$A$6:$L$515,12,FALSE)</f>
        <v>0</v>
      </c>
      <c r="D193" s="239">
        <v>1</v>
      </c>
      <c r="E193" s="239">
        <f>VLOOKUP(A193,'判定（移動）'!$A$6:$M$515,13,FALSE)</f>
        <v>7.6739130434782608</v>
      </c>
      <c r="F193" s="240" t="str">
        <f>VLOOKUP(A193,'判定（移動）'!$A$6:$N$515,14,FALSE)</f>
        <v>×</v>
      </c>
      <c r="G193" s="238">
        <f>VLOOKUP(入力及び印刷!A193,'判定（堆積）'!$A$4:$D$513,4,FALSE)</f>
        <v>0</v>
      </c>
      <c r="H193" s="239">
        <f>VLOOKUP(A193,'判定（堆積）'!$A$4:$E$513,5,FALSE)</f>
        <v>0</v>
      </c>
      <c r="I193" s="239" t="e">
        <f>VLOOKUP(A193,'判定（堆積）'!$A$4:$F$513,6,FALSE)</f>
        <v>#DIV/0!</v>
      </c>
      <c r="J193" s="240" t="str">
        <f>VLOOKUP(A193,'判定（堆積）'!$A$4:$G$513,7,FALSE)</f>
        <v>×</v>
      </c>
      <c r="K193" s="240"/>
      <c r="L193" s="293"/>
      <c r="M193" s="296" t="str">
        <f>VLOOKUP(A193,'判定（移動）'!$A$6:$O$515,15,FALSE)</f>
        <v>×</v>
      </c>
      <c r="N193" s="297" t="str">
        <f>VLOOKUP(A193,'判定（堆積）'!$A$4:$H$513,8,FALSE)</f>
        <v>×</v>
      </c>
      <c r="O193" s="293"/>
      <c r="P193" s="293"/>
      <c r="Q193" s="293"/>
      <c r="R193" s="293"/>
      <c r="S193" s="293"/>
      <c r="T193" s="293"/>
      <c r="U193" s="293"/>
      <c r="V193" s="293"/>
      <c r="W193" s="293"/>
      <c r="X193" s="293"/>
      <c r="Y193" s="293"/>
      <c r="Z193" s="293"/>
      <c r="AA193" s="293"/>
      <c r="AB193" s="293"/>
      <c r="AC193" s="293"/>
      <c r="AD193" s="293"/>
      <c r="AE193" s="293"/>
      <c r="AF193" s="293"/>
      <c r="AG193" s="293"/>
      <c r="AH193" s="293"/>
      <c r="AI193" s="293"/>
      <c r="AJ193" s="293"/>
      <c r="AK193" s="293"/>
      <c r="AL193" s="293"/>
      <c r="AM193" s="293"/>
      <c r="AN193" s="293"/>
      <c r="AO193" s="293"/>
      <c r="AP193" s="293"/>
      <c r="AQ193" s="293"/>
      <c r="AR193" s="293"/>
      <c r="AS193" s="293"/>
    </row>
    <row r="194" spans="1:45" s="234" customFormat="1" ht="11.1" customHeight="1" x14ac:dyDescent="0.15">
      <c r="A194" s="317">
        <v>16.899999999999999</v>
      </c>
      <c r="B194" s="318"/>
      <c r="C194" s="235">
        <f>VLOOKUP(A194,'判定（移動）'!$A$6:$L$515,12,FALSE)</f>
        <v>0</v>
      </c>
      <c r="D194" s="236">
        <v>1</v>
      </c>
      <c r="E194" s="236">
        <f>VLOOKUP(A194,'判定（移動）'!$A$6:$M$515,13,FALSE)</f>
        <v>7.6739130434782608</v>
      </c>
      <c r="F194" s="237" t="str">
        <f>VLOOKUP(A194,'判定（移動）'!$A$6:$N$515,14,FALSE)</f>
        <v>×</v>
      </c>
      <c r="G194" s="235">
        <f>VLOOKUP(入力及び印刷!A194,'判定（堆積）'!$A$4:$D$513,4,FALSE)</f>
        <v>0</v>
      </c>
      <c r="H194" s="236">
        <f>VLOOKUP(A194,'判定（堆積）'!$A$4:$E$513,5,FALSE)</f>
        <v>0</v>
      </c>
      <c r="I194" s="236" t="e">
        <f>VLOOKUP(A194,'判定（堆積）'!$A$4:$F$513,6,FALSE)</f>
        <v>#DIV/0!</v>
      </c>
      <c r="J194" s="237" t="str">
        <f>VLOOKUP(A194,'判定（堆積）'!$A$4:$G$513,7,FALSE)</f>
        <v>×</v>
      </c>
      <c r="K194" s="237"/>
      <c r="L194" s="293"/>
      <c r="M194" s="296" t="str">
        <f>VLOOKUP(A194,'判定（移動）'!$A$6:$O$515,15,FALSE)</f>
        <v>×</v>
      </c>
      <c r="N194" s="297" t="str">
        <f>VLOOKUP(A194,'判定（堆積）'!$A$4:$H$513,8,FALSE)</f>
        <v>×</v>
      </c>
      <c r="O194" s="293"/>
      <c r="P194" s="293"/>
      <c r="Q194" s="293"/>
      <c r="R194" s="293"/>
      <c r="S194" s="293"/>
      <c r="T194" s="293"/>
      <c r="U194" s="293"/>
      <c r="V194" s="293"/>
      <c r="W194" s="293"/>
      <c r="X194" s="293"/>
      <c r="Y194" s="293"/>
      <c r="Z194" s="293"/>
      <c r="AA194" s="293"/>
      <c r="AB194" s="293"/>
      <c r="AC194" s="293"/>
      <c r="AD194" s="293"/>
      <c r="AE194" s="293"/>
      <c r="AF194" s="293"/>
      <c r="AG194" s="293"/>
      <c r="AH194" s="293"/>
      <c r="AI194" s="293"/>
      <c r="AJ194" s="293"/>
      <c r="AK194" s="293"/>
      <c r="AL194" s="293"/>
      <c r="AM194" s="293"/>
      <c r="AN194" s="293"/>
      <c r="AO194" s="293"/>
      <c r="AP194" s="293"/>
      <c r="AQ194" s="293"/>
      <c r="AR194" s="293"/>
      <c r="AS194" s="293"/>
    </row>
    <row r="195" spans="1:45" s="234" customFormat="1" ht="11.1" customHeight="1" x14ac:dyDescent="0.15">
      <c r="A195" s="319">
        <v>17</v>
      </c>
      <c r="B195" s="320"/>
      <c r="C195" s="241">
        <f>VLOOKUP(A195,'判定（移動）'!$A$6:$L$515,12,FALSE)</f>
        <v>0</v>
      </c>
      <c r="D195" s="242">
        <v>1</v>
      </c>
      <c r="E195" s="242">
        <f>VLOOKUP(A195,'判定（移動）'!$A$6:$M$515,13,FALSE)</f>
        <v>7.6739130434782608</v>
      </c>
      <c r="F195" s="243" t="str">
        <f>VLOOKUP(A195,'判定（移動）'!$A$6:$N$515,14,FALSE)</f>
        <v>×</v>
      </c>
      <c r="G195" s="241">
        <f>VLOOKUP(入力及び印刷!A195,'判定（堆積）'!$A$4:$D$513,4,FALSE)</f>
        <v>0</v>
      </c>
      <c r="H195" s="242">
        <f>VLOOKUP(A195,'判定（堆積）'!$A$4:$E$513,5,FALSE)</f>
        <v>0</v>
      </c>
      <c r="I195" s="242" t="e">
        <f>VLOOKUP(A195,'判定（堆積）'!$A$4:$F$513,6,FALSE)</f>
        <v>#DIV/0!</v>
      </c>
      <c r="J195" s="243" t="str">
        <f>VLOOKUP(A195,'判定（堆積）'!$A$4:$G$513,7,FALSE)</f>
        <v>×</v>
      </c>
      <c r="K195" s="243"/>
      <c r="L195" s="293"/>
      <c r="M195" s="296" t="str">
        <f>VLOOKUP(A195,'判定（移動）'!$A$6:$O$515,15,FALSE)</f>
        <v>×</v>
      </c>
      <c r="N195" s="297" t="str">
        <f>VLOOKUP(A195,'判定（堆積）'!$A$4:$H$513,8,FALSE)</f>
        <v>×</v>
      </c>
      <c r="O195" s="293"/>
      <c r="P195" s="293"/>
      <c r="Q195" s="293"/>
      <c r="R195" s="293"/>
      <c r="S195" s="293"/>
      <c r="T195" s="293"/>
      <c r="U195" s="293"/>
      <c r="V195" s="293"/>
      <c r="W195" s="293"/>
      <c r="X195" s="293"/>
      <c r="Y195" s="293"/>
      <c r="Z195" s="293"/>
      <c r="AA195" s="293"/>
      <c r="AB195" s="293"/>
      <c r="AC195" s="293"/>
      <c r="AD195" s="293"/>
      <c r="AE195" s="293"/>
      <c r="AF195" s="293"/>
      <c r="AG195" s="293"/>
      <c r="AH195" s="293"/>
      <c r="AI195" s="293"/>
      <c r="AJ195" s="293"/>
      <c r="AK195" s="293"/>
      <c r="AL195" s="293"/>
      <c r="AM195" s="293"/>
      <c r="AN195" s="293"/>
      <c r="AO195" s="293"/>
      <c r="AP195" s="293"/>
      <c r="AQ195" s="293"/>
      <c r="AR195" s="293"/>
      <c r="AS195" s="293"/>
    </row>
    <row r="196" spans="1:45" s="234" customFormat="1" ht="11.1" customHeight="1" x14ac:dyDescent="0.15">
      <c r="A196" s="317">
        <v>17.100000000000001</v>
      </c>
      <c r="B196" s="318"/>
      <c r="C196" s="235">
        <f>VLOOKUP(A196,'判定（移動）'!$A$6:$L$515,12,FALSE)</f>
        <v>0</v>
      </c>
      <c r="D196" s="236">
        <v>1</v>
      </c>
      <c r="E196" s="236">
        <f>VLOOKUP(A196,'判定（移動）'!$A$6:$M$515,13,FALSE)</f>
        <v>7.6739130434782608</v>
      </c>
      <c r="F196" s="237" t="str">
        <f>VLOOKUP(A196,'判定（移動）'!$A$6:$N$515,14,FALSE)</f>
        <v>×</v>
      </c>
      <c r="G196" s="235">
        <f>VLOOKUP(入力及び印刷!A196,'判定（堆積）'!$A$4:$D$513,4,FALSE)</f>
        <v>0</v>
      </c>
      <c r="H196" s="236">
        <f>VLOOKUP(A196,'判定（堆積）'!$A$4:$E$513,5,FALSE)</f>
        <v>0</v>
      </c>
      <c r="I196" s="236" t="e">
        <f>VLOOKUP(A196,'判定（堆積）'!$A$4:$F$513,6,FALSE)</f>
        <v>#DIV/0!</v>
      </c>
      <c r="J196" s="237" t="str">
        <f>VLOOKUP(A196,'判定（堆積）'!$A$4:$G$513,7,FALSE)</f>
        <v>×</v>
      </c>
      <c r="K196" s="237"/>
      <c r="L196" s="293"/>
      <c r="M196" s="296" t="str">
        <f>VLOOKUP(A196,'判定（移動）'!$A$6:$O$515,15,FALSE)</f>
        <v>×</v>
      </c>
      <c r="N196" s="297" t="str">
        <f>VLOOKUP(A196,'判定（堆積）'!$A$4:$H$513,8,FALSE)</f>
        <v>×</v>
      </c>
      <c r="O196" s="293"/>
      <c r="P196" s="293"/>
      <c r="Q196" s="293"/>
      <c r="R196" s="293"/>
      <c r="S196" s="293"/>
      <c r="T196" s="293"/>
      <c r="U196" s="293"/>
      <c r="V196" s="293"/>
      <c r="W196" s="293"/>
      <c r="X196" s="293"/>
      <c r="Y196" s="293"/>
      <c r="Z196" s="293"/>
      <c r="AA196" s="293"/>
      <c r="AB196" s="293"/>
      <c r="AC196" s="293"/>
      <c r="AD196" s="293"/>
      <c r="AE196" s="293"/>
      <c r="AF196" s="293"/>
      <c r="AG196" s="293"/>
      <c r="AH196" s="293"/>
      <c r="AI196" s="293"/>
      <c r="AJ196" s="293"/>
      <c r="AK196" s="293"/>
      <c r="AL196" s="293"/>
      <c r="AM196" s="293"/>
      <c r="AN196" s="293"/>
      <c r="AO196" s="293"/>
      <c r="AP196" s="293"/>
      <c r="AQ196" s="293"/>
      <c r="AR196" s="293"/>
      <c r="AS196" s="293"/>
    </row>
    <row r="197" spans="1:45" s="234" customFormat="1" ht="11.1" customHeight="1" x14ac:dyDescent="0.15">
      <c r="A197" s="345">
        <v>17.2</v>
      </c>
      <c r="B197" s="346"/>
      <c r="C197" s="238">
        <f>VLOOKUP(A197,'判定（移動）'!$A$6:$L$515,12,FALSE)</f>
        <v>0</v>
      </c>
      <c r="D197" s="239">
        <v>1</v>
      </c>
      <c r="E197" s="239">
        <f>VLOOKUP(A197,'判定（移動）'!$A$6:$M$515,13,FALSE)</f>
        <v>7.6739130434782608</v>
      </c>
      <c r="F197" s="240" t="str">
        <f>VLOOKUP(A197,'判定（移動）'!$A$6:$N$515,14,FALSE)</f>
        <v>×</v>
      </c>
      <c r="G197" s="238">
        <f>VLOOKUP(入力及び印刷!A197,'判定（堆積）'!$A$4:$D$513,4,FALSE)</f>
        <v>0</v>
      </c>
      <c r="H197" s="239">
        <f>VLOOKUP(A197,'判定（堆積）'!$A$4:$E$513,5,FALSE)</f>
        <v>0</v>
      </c>
      <c r="I197" s="239" t="e">
        <f>VLOOKUP(A197,'判定（堆積）'!$A$4:$F$513,6,FALSE)</f>
        <v>#DIV/0!</v>
      </c>
      <c r="J197" s="240" t="str">
        <f>VLOOKUP(A197,'判定（堆積）'!$A$4:$G$513,7,FALSE)</f>
        <v>×</v>
      </c>
      <c r="K197" s="240"/>
      <c r="L197" s="293"/>
      <c r="M197" s="296" t="str">
        <f>VLOOKUP(A197,'判定（移動）'!$A$6:$O$515,15,FALSE)</f>
        <v>×</v>
      </c>
      <c r="N197" s="297" t="str">
        <f>VLOOKUP(A197,'判定（堆積）'!$A$4:$H$513,8,FALSE)</f>
        <v>×</v>
      </c>
      <c r="O197" s="293"/>
      <c r="P197" s="293"/>
      <c r="Q197" s="293"/>
      <c r="R197" s="293"/>
      <c r="S197" s="293"/>
      <c r="T197" s="293"/>
      <c r="U197" s="293"/>
      <c r="V197" s="293"/>
      <c r="W197" s="293"/>
      <c r="X197" s="293"/>
      <c r="Y197" s="293"/>
      <c r="Z197" s="293"/>
      <c r="AA197" s="293"/>
      <c r="AB197" s="293"/>
      <c r="AC197" s="293"/>
      <c r="AD197" s="293"/>
      <c r="AE197" s="293"/>
      <c r="AF197" s="293"/>
      <c r="AG197" s="293"/>
      <c r="AH197" s="293"/>
      <c r="AI197" s="293"/>
      <c r="AJ197" s="293"/>
      <c r="AK197" s="293"/>
      <c r="AL197" s="293"/>
      <c r="AM197" s="293"/>
      <c r="AN197" s="293"/>
      <c r="AO197" s="293"/>
      <c r="AP197" s="293"/>
      <c r="AQ197" s="293"/>
      <c r="AR197" s="293"/>
      <c r="AS197" s="293"/>
    </row>
    <row r="198" spans="1:45" s="234" customFormat="1" ht="11.1" customHeight="1" x14ac:dyDescent="0.15">
      <c r="A198" s="317">
        <v>17.3</v>
      </c>
      <c r="B198" s="318"/>
      <c r="C198" s="235">
        <f>VLOOKUP(A198,'判定（移動）'!$A$6:$L$515,12,FALSE)</f>
        <v>0</v>
      </c>
      <c r="D198" s="236">
        <v>1</v>
      </c>
      <c r="E198" s="236">
        <f>VLOOKUP(A198,'判定（移動）'!$A$6:$M$515,13,FALSE)</f>
        <v>7.6739130434782608</v>
      </c>
      <c r="F198" s="237" t="str">
        <f>VLOOKUP(A198,'判定（移動）'!$A$6:$N$515,14,FALSE)</f>
        <v>×</v>
      </c>
      <c r="G198" s="235">
        <f>VLOOKUP(入力及び印刷!A198,'判定（堆積）'!$A$4:$D$513,4,FALSE)</f>
        <v>0</v>
      </c>
      <c r="H198" s="236">
        <f>VLOOKUP(A198,'判定（堆積）'!$A$4:$E$513,5,FALSE)</f>
        <v>0</v>
      </c>
      <c r="I198" s="236" t="e">
        <f>VLOOKUP(A198,'判定（堆積）'!$A$4:$F$513,6,FALSE)</f>
        <v>#DIV/0!</v>
      </c>
      <c r="J198" s="237" t="str">
        <f>VLOOKUP(A198,'判定（堆積）'!$A$4:$G$513,7,FALSE)</f>
        <v>×</v>
      </c>
      <c r="K198" s="237"/>
      <c r="L198" s="293"/>
      <c r="M198" s="296" t="str">
        <f>VLOOKUP(A198,'判定（移動）'!$A$6:$O$515,15,FALSE)</f>
        <v>×</v>
      </c>
      <c r="N198" s="297" t="str">
        <f>VLOOKUP(A198,'判定（堆積）'!$A$4:$H$513,8,FALSE)</f>
        <v>×</v>
      </c>
      <c r="O198" s="293"/>
      <c r="P198" s="293"/>
      <c r="Q198" s="293"/>
      <c r="R198" s="293"/>
      <c r="S198" s="293"/>
      <c r="T198" s="293"/>
      <c r="U198" s="293"/>
      <c r="V198" s="293"/>
      <c r="W198" s="293"/>
      <c r="X198" s="293"/>
      <c r="Y198" s="293"/>
      <c r="Z198" s="293"/>
      <c r="AA198" s="293"/>
      <c r="AB198" s="293"/>
      <c r="AC198" s="293"/>
      <c r="AD198" s="293"/>
      <c r="AE198" s="293"/>
      <c r="AF198" s="293"/>
      <c r="AG198" s="293"/>
      <c r="AH198" s="293"/>
      <c r="AI198" s="293"/>
      <c r="AJ198" s="293"/>
      <c r="AK198" s="293"/>
      <c r="AL198" s="293"/>
      <c r="AM198" s="293"/>
      <c r="AN198" s="293"/>
      <c r="AO198" s="293"/>
      <c r="AP198" s="293"/>
      <c r="AQ198" s="293"/>
      <c r="AR198" s="293"/>
      <c r="AS198" s="293"/>
    </row>
    <row r="199" spans="1:45" s="234" customFormat="1" ht="11.1" customHeight="1" x14ac:dyDescent="0.15">
      <c r="A199" s="345">
        <v>17.399999999999999</v>
      </c>
      <c r="B199" s="346"/>
      <c r="C199" s="238">
        <f>VLOOKUP(A199,'判定（移動）'!$A$6:$L$515,12,FALSE)</f>
        <v>0</v>
      </c>
      <c r="D199" s="239">
        <v>1</v>
      </c>
      <c r="E199" s="239">
        <f>VLOOKUP(A199,'判定（移動）'!$A$6:$M$515,13,FALSE)</f>
        <v>7.6739130434782608</v>
      </c>
      <c r="F199" s="240" t="str">
        <f>VLOOKUP(A199,'判定（移動）'!$A$6:$N$515,14,FALSE)</f>
        <v>×</v>
      </c>
      <c r="G199" s="238">
        <f>VLOOKUP(入力及び印刷!A199,'判定（堆積）'!$A$4:$D$513,4,FALSE)</f>
        <v>0</v>
      </c>
      <c r="H199" s="239">
        <f>VLOOKUP(A199,'判定（堆積）'!$A$4:$E$513,5,FALSE)</f>
        <v>0</v>
      </c>
      <c r="I199" s="239" t="e">
        <f>VLOOKUP(A199,'判定（堆積）'!$A$4:$F$513,6,FALSE)</f>
        <v>#DIV/0!</v>
      </c>
      <c r="J199" s="240" t="str">
        <f>VLOOKUP(A199,'判定（堆積）'!$A$4:$G$513,7,FALSE)</f>
        <v>×</v>
      </c>
      <c r="K199" s="240"/>
      <c r="L199" s="293"/>
      <c r="M199" s="296" t="str">
        <f>VLOOKUP(A199,'判定（移動）'!$A$6:$O$515,15,FALSE)</f>
        <v>×</v>
      </c>
      <c r="N199" s="297" t="str">
        <f>VLOOKUP(A199,'判定（堆積）'!$A$4:$H$513,8,FALSE)</f>
        <v>×</v>
      </c>
      <c r="O199" s="293"/>
      <c r="P199" s="293"/>
      <c r="Q199" s="293"/>
      <c r="R199" s="293"/>
      <c r="S199" s="293"/>
      <c r="T199" s="293"/>
      <c r="U199" s="293"/>
      <c r="V199" s="293"/>
      <c r="W199" s="293"/>
      <c r="X199" s="293"/>
      <c r="Y199" s="293"/>
      <c r="Z199" s="293"/>
      <c r="AA199" s="293"/>
      <c r="AB199" s="293"/>
      <c r="AC199" s="293"/>
      <c r="AD199" s="293"/>
      <c r="AE199" s="293"/>
      <c r="AF199" s="293"/>
      <c r="AG199" s="293"/>
      <c r="AH199" s="293"/>
      <c r="AI199" s="293"/>
      <c r="AJ199" s="293"/>
      <c r="AK199" s="293"/>
      <c r="AL199" s="293"/>
      <c r="AM199" s="293"/>
      <c r="AN199" s="293"/>
      <c r="AO199" s="293"/>
      <c r="AP199" s="293"/>
      <c r="AQ199" s="293"/>
      <c r="AR199" s="293"/>
      <c r="AS199" s="293"/>
    </row>
    <row r="200" spans="1:45" s="234" customFormat="1" ht="11.1" customHeight="1" x14ac:dyDescent="0.15">
      <c r="A200" s="317">
        <v>17.5</v>
      </c>
      <c r="B200" s="318"/>
      <c r="C200" s="235">
        <f>VLOOKUP(A200,'判定（移動）'!$A$6:$L$515,12,FALSE)</f>
        <v>0</v>
      </c>
      <c r="D200" s="236">
        <v>1</v>
      </c>
      <c r="E200" s="236">
        <f>VLOOKUP(A200,'判定（移動）'!$A$6:$M$515,13,FALSE)</f>
        <v>7.6739130434782608</v>
      </c>
      <c r="F200" s="237" t="str">
        <f>VLOOKUP(A200,'判定（移動）'!$A$6:$N$515,14,FALSE)</f>
        <v>×</v>
      </c>
      <c r="G200" s="235">
        <f>VLOOKUP(入力及び印刷!A200,'判定（堆積）'!$A$4:$D$513,4,FALSE)</f>
        <v>0</v>
      </c>
      <c r="H200" s="236">
        <f>VLOOKUP(A200,'判定（堆積）'!$A$4:$E$513,5,FALSE)</f>
        <v>0</v>
      </c>
      <c r="I200" s="236" t="e">
        <f>VLOOKUP(A200,'判定（堆積）'!$A$4:$F$513,6,FALSE)</f>
        <v>#DIV/0!</v>
      </c>
      <c r="J200" s="237" t="str">
        <f>VLOOKUP(A200,'判定（堆積）'!$A$4:$G$513,7,FALSE)</f>
        <v>×</v>
      </c>
      <c r="K200" s="237"/>
      <c r="L200" s="293"/>
      <c r="M200" s="296" t="str">
        <f>VLOOKUP(A200,'判定（移動）'!$A$6:$O$515,15,FALSE)</f>
        <v>×</v>
      </c>
      <c r="N200" s="297" t="str">
        <f>VLOOKUP(A200,'判定（堆積）'!$A$4:$H$513,8,FALSE)</f>
        <v>×</v>
      </c>
      <c r="O200" s="293"/>
      <c r="P200" s="293"/>
      <c r="Q200" s="293"/>
      <c r="R200" s="293"/>
      <c r="S200" s="293"/>
      <c r="T200" s="293"/>
      <c r="U200" s="293"/>
      <c r="V200" s="293"/>
      <c r="W200" s="293"/>
      <c r="X200" s="293"/>
      <c r="Y200" s="293"/>
      <c r="Z200" s="293"/>
      <c r="AA200" s="293"/>
      <c r="AB200" s="293"/>
      <c r="AC200" s="293"/>
      <c r="AD200" s="293"/>
      <c r="AE200" s="293"/>
      <c r="AF200" s="293"/>
      <c r="AG200" s="293"/>
      <c r="AH200" s="293"/>
      <c r="AI200" s="293"/>
      <c r="AJ200" s="293"/>
      <c r="AK200" s="293"/>
      <c r="AL200" s="293"/>
      <c r="AM200" s="293"/>
      <c r="AN200" s="293"/>
      <c r="AO200" s="293"/>
      <c r="AP200" s="293"/>
      <c r="AQ200" s="293"/>
      <c r="AR200" s="293"/>
      <c r="AS200" s="293"/>
    </row>
    <row r="201" spans="1:45" s="234" customFormat="1" ht="11.1" customHeight="1" x14ac:dyDescent="0.15">
      <c r="A201" s="345">
        <v>17.600000000000001</v>
      </c>
      <c r="B201" s="346"/>
      <c r="C201" s="238">
        <f>VLOOKUP(A201,'判定（移動）'!$A$6:$L$515,12,FALSE)</f>
        <v>0</v>
      </c>
      <c r="D201" s="239">
        <v>1</v>
      </c>
      <c r="E201" s="239">
        <f>VLOOKUP(A201,'判定（移動）'!$A$6:$M$515,13,FALSE)</f>
        <v>7.6739130434782608</v>
      </c>
      <c r="F201" s="240" t="str">
        <f>VLOOKUP(A201,'判定（移動）'!$A$6:$N$515,14,FALSE)</f>
        <v>×</v>
      </c>
      <c r="G201" s="238">
        <f>VLOOKUP(入力及び印刷!A201,'判定（堆積）'!$A$4:$D$513,4,FALSE)</f>
        <v>0</v>
      </c>
      <c r="H201" s="239">
        <f>VLOOKUP(A201,'判定（堆積）'!$A$4:$E$513,5,FALSE)</f>
        <v>0</v>
      </c>
      <c r="I201" s="239" t="e">
        <f>VLOOKUP(A201,'判定（堆積）'!$A$4:$F$513,6,FALSE)</f>
        <v>#DIV/0!</v>
      </c>
      <c r="J201" s="240" t="str">
        <f>VLOOKUP(A201,'判定（堆積）'!$A$4:$G$513,7,FALSE)</f>
        <v>×</v>
      </c>
      <c r="K201" s="240"/>
      <c r="L201" s="293"/>
      <c r="M201" s="296" t="str">
        <f>VLOOKUP(A201,'判定（移動）'!$A$6:$O$515,15,FALSE)</f>
        <v>×</v>
      </c>
      <c r="N201" s="297" t="str">
        <f>VLOOKUP(A201,'判定（堆積）'!$A$4:$H$513,8,FALSE)</f>
        <v>×</v>
      </c>
      <c r="O201" s="293"/>
      <c r="P201" s="293"/>
      <c r="Q201" s="293"/>
      <c r="R201" s="293"/>
      <c r="S201" s="293"/>
      <c r="T201" s="293"/>
      <c r="U201" s="293"/>
      <c r="V201" s="293"/>
      <c r="W201" s="293"/>
      <c r="X201" s="293"/>
      <c r="Y201" s="293"/>
      <c r="Z201" s="293"/>
      <c r="AA201" s="293"/>
      <c r="AB201" s="293"/>
      <c r="AC201" s="293"/>
      <c r="AD201" s="293"/>
      <c r="AE201" s="293"/>
      <c r="AF201" s="293"/>
      <c r="AG201" s="293"/>
      <c r="AH201" s="293"/>
      <c r="AI201" s="293"/>
      <c r="AJ201" s="293"/>
      <c r="AK201" s="293"/>
      <c r="AL201" s="293"/>
      <c r="AM201" s="293"/>
      <c r="AN201" s="293"/>
      <c r="AO201" s="293"/>
      <c r="AP201" s="293"/>
      <c r="AQ201" s="293"/>
      <c r="AR201" s="293"/>
      <c r="AS201" s="293"/>
    </row>
    <row r="202" spans="1:45" s="234" customFormat="1" ht="11.1" customHeight="1" x14ac:dyDescent="0.15">
      <c r="A202" s="317">
        <v>17.7</v>
      </c>
      <c r="B202" s="318"/>
      <c r="C202" s="235">
        <f>VLOOKUP(A202,'判定（移動）'!$A$6:$L$515,12,FALSE)</f>
        <v>0</v>
      </c>
      <c r="D202" s="236">
        <v>1</v>
      </c>
      <c r="E202" s="236">
        <f>VLOOKUP(A202,'判定（移動）'!$A$6:$M$515,13,FALSE)</f>
        <v>7.6739130434782608</v>
      </c>
      <c r="F202" s="237" t="str">
        <f>VLOOKUP(A202,'判定（移動）'!$A$6:$N$515,14,FALSE)</f>
        <v>×</v>
      </c>
      <c r="G202" s="235">
        <f>VLOOKUP(入力及び印刷!A202,'判定（堆積）'!$A$4:$D$513,4,FALSE)</f>
        <v>0</v>
      </c>
      <c r="H202" s="236">
        <f>VLOOKUP(A202,'判定（堆積）'!$A$4:$E$513,5,FALSE)</f>
        <v>0</v>
      </c>
      <c r="I202" s="236" t="e">
        <f>VLOOKUP(A202,'判定（堆積）'!$A$4:$F$513,6,FALSE)</f>
        <v>#DIV/0!</v>
      </c>
      <c r="J202" s="237" t="str">
        <f>VLOOKUP(A202,'判定（堆積）'!$A$4:$G$513,7,FALSE)</f>
        <v>×</v>
      </c>
      <c r="K202" s="237"/>
      <c r="L202" s="293"/>
      <c r="M202" s="296" t="str">
        <f>VLOOKUP(A202,'判定（移動）'!$A$6:$O$515,15,FALSE)</f>
        <v>×</v>
      </c>
      <c r="N202" s="297" t="str">
        <f>VLOOKUP(A202,'判定（堆積）'!$A$4:$H$513,8,FALSE)</f>
        <v>×</v>
      </c>
      <c r="O202" s="293"/>
      <c r="P202" s="293"/>
      <c r="Q202" s="293"/>
      <c r="R202" s="293"/>
      <c r="S202" s="293"/>
      <c r="T202" s="293"/>
      <c r="U202" s="293"/>
      <c r="V202" s="293"/>
      <c r="W202" s="293"/>
      <c r="X202" s="293"/>
      <c r="Y202" s="293"/>
      <c r="Z202" s="293"/>
      <c r="AA202" s="293"/>
      <c r="AB202" s="293"/>
      <c r="AC202" s="293"/>
      <c r="AD202" s="293"/>
      <c r="AE202" s="293"/>
      <c r="AF202" s="293"/>
      <c r="AG202" s="293"/>
      <c r="AH202" s="293"/>
      <c r="AI202" s="293"/>
      <c r="AJ202" s="293"/>
      <c r="AK202" s="293"/>
      <c r="AL202" s="293"/>
      <c r="AM202" s="293"/>
      <c r="AN202" s="293"/>
      <c r="AO202" s="293"/>
      <c r="AP202" s="293"/>
      <c r="AQ202" s="293"/>
      <c r="AR202" s="293"/>
      <c r="AS202" s="293"/>
    </row>
    <row r="203" spans="1:45" s="234" customFormat="1" ht="11.1" customHeight="1" x14ac:dyDescent="0.15">
      <c r="A203" s="345">
        <v>17.8</v>
      </c>
      <c r="B203" s="346"/>
      <c r="C203" s="238">
        <f>VLOOKUP(A203,'判定（移動）'!$A$6:$L$515,12,FALSE)</f>
        <v>0</v>
      </c>
      <c r="D203" s="239">
        <v>1</v>
      </c>
      <c r="E203" s="239">
        <f>VLOOKUP(A203,'判定（移動）'!$A$6:$M$515,13,FALSE)</f>
        <v>7.6739130434782608</v>
      </c>
      <c r="F203" s="240" t="str">
        <f>VLOOKUP(A203,'判定（移動）'!$A$6:$N$515,14,FALSE)</f>
        <v>×</v>
      </c>
      <c r="G203" s="238">
        <f>VLOOKUP(入力及び印刷!A203,'判定（堆積）'!$A$4:$D$513,4,FALSE)</f>
        <v>0</v>
      </c>
      <c r="H203" s="239">
        <f>VLOOKUP(A203,'判定（堆積）'!$A$4:$E$513,5,FALSE)</f>
        <v>0</v>
      </c>
      <c r="I203" s="239" t="e">
        <f>VLOOKUP(A203,'判定（堆積）'!$A$4:$F$513,6,FALSE)</f>
        <v>#DIV/0!</v>
      </c>
      <c r="J203" s="240" t="str">
        <f>VLOOKUP(A203,'判定（堆積）'!$A$4:$G$513,7,FALSE)</f>
        <v>×</v>
      </c>
      <c r="K203" s="240"/>
      <c r="L203" s="293"/>
      <c r="M203" s="296" t="str">
        <f>VLOOKUP(A203,'判定（移動）'!$A$6:$O$515,15,FALSE)</f>
        <v>×</v>
      </c>
      <c r="N203" s="297" t="str">
        <f>VLOOKUP(A203,'判定（堆積）'!$A$4:$H$513,8,FALSE)</f>
        <v>×</v>
      </c>
      <c r="O203" s="293"/>
      <c r="P203" s="293"/>
      <c r="Q203" s="293"/>
      <c r="R203" s="293"/>
      <c r="S203" s="293"/>
      <c r="T203" s="293"/>
      <c r="U203" s="293"/>
      <c r="V203" s="293"/>
      <c r="W203" s="293"/>
      <c r="X203" s="293"/>
      <c r="Y203" s="293"/>
      <c r="Z203" s="293"/>
      <c r="AA203" s="293"/>
      <c r="AB203" s="293"/>
      <c r="AC203" s="293"/>
      <c r="AD203" s="293"/>
      <c r="AE203" s="293"/>
      <c r="AF203" s="293"/>
      <c r="AG203" s="293"/>
      <c r="AH203" s="293"/>
      <c r="AI203" s="293"/>
      <c r="AJ203" s="293"/>
      <c r="AK203" s="293"/>
      <c r="AL203" s="293"/>
      <c r="AM203" s="293"/>
      <c r="AN203" s="293"/>
      <c r="AO203" s="293"/>
      <c r="AP203" s="293"/>
      <c r="AQ203" s="293"/>
      <c r="AR203" s="293"/>
      <c r="AS203" s="293"/>
    </row>
    <row r="204" spans="1:45" s="234" customFormat="1" ht="11.1" customHeight="1" x14ac:dyDescent="0.15">
      <c r="A204" s="317">
        <v>17.899999999999999</v>
      </c>
      <c r="B204" s="318"/>
      <c r="C204" s="235">
        <f>VLOOKUP(A204,'判定（移動）'!$A$6:$L$515,12,FALSE)</f>
        <v>0</v>
      </c>
      <c r="D204" s="236">
        <v>1</v>
      </c>
      <c r="E204" s="236">
        <f>VLOOKUP(A204,'判定（移動）'!$A$6:$M$515,13,FALSE)</f>
        <v>7.6739130434782608</v>
      </c>
      <c r="F204" s="237" t="str">
        <f>VLOOKUP(A204,'判定（移動）'!$A$6:$N$515,14,FALSE)</f>
        <v>×</v>
      </c>
      <c r="G204" s="235">
        <f>VLOOKUP(入力及び印刷!A204,'判定（堆積）'!$A$4:$D$513,4,FALSE)</f>
        <v>0</v>
      </c>
      <c r="H204" s="236">
        <f>VLOOKUP(A204,'判定（堆積）'!$A$4:$E$513,5,FALSE)</f>
        <v>0</v>
      </c>
      <c r="I204" s="236" t="e">
        <f>VLOOKUP(A204,'判定（堆積）'!$A$4:$F$513,6,FALSE)</f>
        <v>#DIV/0!</v>
      </c>
      <c r="J204" s="237" t="str">
        <f>VLOOKUP(A204,'判定（堆積）'!$A$4:$G$513,7,FALSE)</f>
        <v>×</v>
      </c>
      <c r="K204" s="237"/>
      <c r="L204" s="293"/>
      <c r="M204" s="296" t="str">
        <f>VLOOKUP(A204,'判定（移動）'!$A$6:$O$515,15,FALSE)</f>
        <v>×</v>
      </c>
      <c r="N204" s="297" t="str">
        <f>VLOOKUP(A204,'判定（堆積）'!$A$4:$H$513,8,FALSE)</f>
        <v>×</v>
      </c>
      <c r="O204" s="293"/>
      <c r="P204" s="293"/>
      <c r="Q204" s="293"/>
      <c r="R204" s="293"/>
      <c r="S204" s="293"/>
      <c r="T204" s="293"/>
      <c r="U204" s="293"/>
      <c r="V204" s="293"/>
      <c r="W204" s="293"/>
      <c r="X204" s="293"/>
      <c r="Y204" s="293"/>
      <c r="Z204" s="293"/>
      <c r="AA204" s="293"/>
      <c r="AB204" s="293"/>
      <c r="AC204" s="293"/>
      <c r="AD204" s="293"/>
      <c r="AE204" s="293"/>
      <c r="AF204" s="293"/>
      <c r="AG204" s="293"/>
      <c r="AH204" s="293"/>
      <c r="AI204" s="293"/>
      <c r="AJ204" s="293"/>
      <c r="AK204" s="293"/>
      <c r="AL204" s="293"/>
      <c r="AM204" s="293"/>
      <c r="AN204" s="293"/>
      <c r="AO204" s="293"/>
      <c r="AP204" s="293"/>
      <c r="AQ204" s="293"/>
      <c r="AR204" s="293"/>
      <c r="AS204" s="293"/>
    </row>
    <row r="205" spans="1:45" s="234" customFormat="1" ht="11.1" customHeight="1" x14ac:dyDescent="0.15">
      <c r="A205" s="319">
        <v>18</v>
      </c>
      <c r="B205" s="320"/>
      <c r="C205" s="241">
        <f>VLOOKUP(A205,'判定（移動）'!$A$6:$L$515,12,FALSE)</f>
        <v>0</v>
      </c>
      <c r="D205" s="242">
        <v>1</v>
      </c>
      <c r="E205" s="242">
        <f>VLOOKUP(A205,'判定（移動）'!$A$6:$M$515,13,FALSE)</f>
        <v>7.6739130434782608</v>
      </c>
      <c r="F205" s="243" t="str">
        <f>VLOOKUP(A205,'判定（移動）'!$A$6:$N$515,14,FALSE)</f>
        <v>×</v>
      </c>
      <c r="G205" s="241">
        <f>VLOOKUP(入力及び印刷!A205,'判定（堆積）'!$A$4:$D$513,4,FALSE)</f>
        <v>0</v>
      </c>
      <c r="H205" s="242">
        <f>VLOOKUP(A205,'判定（堆積）'!$A$4:$E$513,5,FALSE)</f>
        <v>0</v>
      </c>
      <c r="I205" s="242" t="e">
        <f>VLOOKUP(A205,'判定（堆積）'!$A$4:$F$513,6,FALSE)</f>
        <v>#DIV/0!</v>
      </c>
      <c r="J205" s="243" t="str">
        <f>VLOOKUP(A205,'判定（堆積）'!$A$4:$G$513,7,FALSE)</f>
        <v>×</v>
      </c>
      <c r="K205" s="243"/>
      <c r="L205" s="293"/>
      <c r="M205" s="296" t="str">
        <f>VLOOKUP(A205,'判定（移動）'!$A$6:$O$515,15,FALSE)</f>
        <v>×</v>
      </c>
      <c r="N205" s="297" t="str">
        <f>VLOOKUP(A205,'判定（堆積）'!$A$4:$H$513,8,FALSE)</f>
        <v>×</v>
      </c>
      <c r="O205" s="293"/>
      <c r="P205" s="293"/>
      <c r="Q205" s="293"/>
      <c r="R205" s="293"/>
      <c r="S205" s="293"/>
      <c r="T205" s="293"/>
      <c r="U205" s="293"/>
      <c r="V205" s="293"/>
      <c r="W205" s="293"/>
      <c r="X205" s="293"/>
      <c r="Y205" s="293"/>
      <c r="Z205" s="293"/>
      <c r="AA205" s="293"/>
      <c r="AB205" s="293"/>
      <c r="AC205" s="293"/>
      <c r="AD205" s="293"/>
      <c r="AE205" s="293"/>
      <c r="AF205" s="293"/>
      <c r="AG205" s="293"/>
      <c r="AH205" s="293"/>
      <c r="AI205" s="293"/>
      <c r="AJ205" s="293"/>
      <c r="AK205" s="293"/>
      <c r="AL205" s="293"/>
      <c r="AM205" s="293"/>
      <c r="AN205" s="293"/>
      <c r="AO205" s="293"/>
      <c r="AP205" s="293"/>
      <c r="AQ205" s="293"/>
      <c r="AR205" s="293"/>
      <c r="AS205" s="293"/>
    </row>
    <row r="206" spans="1:45" s="234" customFormat="1" ht="11.1" customHeight="1" x14ac:dyDescent="0.15">
      <c r="A206" s="317">
        <v>18.100000000000001</v>
      </c>
      <c r="B206" s="318"/>
      <c r="C206" s="235">
        <f>VLOOKUP(A206,'判定（移動）'!$A$6:$L$515,12,FALSE)</f>
        <v>0</v>
      </c>
      <c r="D206" s="236">
        <v>1</v>
      </c>
      <c r="E206" s="236">
        <f>VLOOKUP(A206,'判定（移動）'!$A$6:$M$515,13,FALSE)</f>
        <v>7.6739130434782608</v>
      </c>
      <c r="F206" s="237" t="str">
        <f>VLOOKUP(A206,'判定（移動）'!$A$6:$N$515,14,FALSE)</f>
        <v>×</v>
      </c>
      <c r="G206" s="235">
        <f>VLOOKUP(入力及び印刷!A206,'判定（堆積）'!$A$4:$D$513,4,FALSE)</f>
        <v>0</v>
      </c>
      <c r="H206" s="236">
        <f>VLOOKUP(A206,'判定（堆積）'!$A$4:$E$513,5,FALSE)</f>
        <v>0</v>
      </c>
      <c r="I206" s="236" t="e">
        <f>VLOOKUP(A206,'判定（堆積）'!$A$4:$F$513,6,FALSE)</f>
        <v>#DIV/0!</v>
      </c>
      <c r="J206" s="237" t="str">
        <f>VLOOKUP(A206,'判定（堆積）'!$A$4:$G$513,7,FALSE)</f>
        <v>×</v>
      </c>
      <c r="K206" s="237"/>
      <c r="L206" s="293"/>
      <c r="M206" s="296" t="str">
        <f>VLOOKUP(A206,'判定（移動）'!$A$6:$O$515,15,FALSE)</f>
        <v>×</v>
      </c>
      <c r="N206" s="297" t="str">
        <f>VLOOKUP(A206,'判定（堆積）'!$A$4:$H$513,8,FALSE)</f>
        <v>×</v>
      </c>
      <c r="O206" s="293"/>
      <c r="P206" s="293"/>
      <c r="Q206" s="293"/>
      <c r="R206" s="293"/>
      <c r="S206" s="293"/>
      <c r="T206" s="293"/>
      <c r="U206" s="293"/>
      <c r="V206" s="293"/>
      <c r="W206" s="293"/>
      <c r="X206" s="293"/>
      <c r="Y206" s="293"/>
      <c r="Z206" s="293"/>
      <c r="AA206" s="293"/>
      <c r="AB206" s="293"/>
      <c r="AC206" s="293"/>
      <c r="AD206" s="293"/>
      <c r="AE206" s="293"/>
      <c r="AF206" s="293"/>
      <c r="AG206" s="293"/>
      <c r="AH206" s="293"/>
      <c r="AI206" s="293"/>
      <c r="AJ206" s="293"/>
      <c r="AK206" s="293"/>
      <c r="AL206" s="293"/>
      <c r="AM206" s="293"/>
      <c r="AN206" s="293"/>
      <c r="AO206" s="293"/>
      <c r="AP206" s="293"/>
      <c r="AQ206" s="293"/>
      <c r="AR206" s="293"/>
      <c r="AS206" s="293"/>
    </row>
    <row r="207" spans="1:45" s="234" customFormat="1" ht="11.1" customHeight="1" x14ac:dyDescent="0.15">
      <c r="A207" s="345">
        <v>18.2</v>
      </c>
      <c r="B207" s="346"/>
      <c r="C207" s="238">
        <f>VLOOKUP(A207,'判定（移動）'!$A$6:$L$515,12,FALSE)</f>
        <v>0</v>
      </c>
      <c r="D207" s="239">
        <v>1</v>
      </c>
      <c r="E207" s="239">
        <f>VLOOKUP(A207,'判定（移動）'!$A$6:$M$515,13,FALSE)</f>
        <v>7.6739130434782608</v>
      </c>
      <c r="F207" s="240" t="str">
        <f>VLOOKUP(A207,'判定（移動）'!$A$6:$N$515,14,FALSE)</f>
        <v>×</v>
      </c>
      <c r="G207" s="238">
        <f>VLOOKUP(入力及び印刷!A207,'判定（堆積）'!$A$4:$D$513,4,FALSE)</f>
        <v>0</v>
      </c>
      <c r="H207" s="239">
        <f>VLOOKUP(A207,'判定（堆積）'!$A$4:$E$513,5,FALSE)</f>
        <v>0</v>
      </c>
      <c r="I207" s="239" t="e">
        <f>VLOOKUP(A207,'判定（堆積）'!$A$4:$F$513,6,FALSE)</f>
        <v>#DIV/0!</v>
      </c>
      <c r="J207" s="240" t="str">
        <f>VLOOKUP(A207,'判定（堆積）'!$A$4:$G$513,7,FALSE)</f>
        <v>×</v>
      </c>
      <c r="K207" s="240"/>
      <c r="L207" s="293"/>
      <c r="M207" s="296" t="str">
        <f>VLOOKUP(A207,'判定（移動）'!$A$6:$O$515,15,FALSE)</f>
        <v>×</v>
      </c>
      <c r="N207" s="297" t="str">
        <f>VLOOKUP(A207,'判定（堆積）'!$A$4:$H$513,8,FALSE)</f>
        <v>×</v>
      </c>
      <c r="O207" s="293"/>
      <c r="P207" s="293"/>
      <c r="Q207" s="293"/>
      <c r="R207" s="293"/>
      <c r="S207" s="293"/>
      <c r="T207" s="293"/>
      <c r="U207" s="293"/>
      <c r="V207" s="293"/>
      <c r="W207" s="293"/>
      <c r="X207" s="293"/>
      <c r="Y207" s="293"/>
      <c r="Z207" s="293"/>
      <c r="AA207" s="293"/>
      <c r="AB207" s="293"/>
      <c r="AC207" s="293"/>
      <c r="AD207" s="293"/>
      <c r="AE207" s="293"/>
      <c r="AF207" s="293"/>
      <c r="AG207" s="293"/>
      <c r="AH207" s="293"/>
      <c r="AI207" s="293"/>
      <c r="AJ207" s="293"/>
      <c r="AK207" s="293"/>
      <c r="AL207" s="293"/>
      <c r="AM207" s="293"/>
      <c r="AN207" s="293"/>
      <c r="AO207" s="293"/>
      <c r="AP207" s="293"/>
      <c r="AQ207" s="293"/>
      <c r="AR207" s="293"/>
      <c r="AS207" s="293"/>
    </row>
    <row r="208" spans="1:45" s="234" customFormat="1" ht="11.1" customHeight="1" x14ac:dyDescent="0.15">
      <c r="A208" s="317">
        <v>18.3</v>
      </c>
      <c r="B208" s="318"/>
      <c r="C208" s="235">
        <f>VLOOKUP(A208,'判定（移動）'!$A$6:$L$515,12,FALSE)</f>
        <v>0</v>
      </c>
      <c r="D208" s="236">
        <v>1</v>
      </c>
      <c r="E208" s="236">
        <f>VLOOKUP(A208,'判定（移動）'!$A$6:$M$515,13,FALSE)</f>
        <v>7.6739130434782608</v>
      </c>
      <c r="F208" s="237" t="str">
        <f>VLOOKUP(A208,'判定（移動）'!$A$6:$N$515,14,FALSE)</f>
        <v>×</v>
      </c>
      <c r="G208" s="235">
        <f>VLOOKUP(入力及び印刷!A208,'判定（堆積）'!$A$4:$D$513,4,FALSE)</f>
        <v>0</v>
      </c>
      <c r="H208" s="236">
        <f>VLOOKUP(A208,'判定（堆積）'!$A$4:$E$513,5,FALSE)</f>
        <v>0</v>
      </c>
      <c r="I208" s="236" t="e">
        <f>VLOOKUP(A208,'判定（堆積）'!$A$4:$F$513,6,FALSE)</f>
        <v>#DIV/0!</v>
      </c>
      <c r="J208" s="237" t="str">
        <f>VLOOKUP(A208,'判定（堆積）'!$A$4:$G$513,7,FALSE)</f>
        <v>×</v>
      </c>
      <c r="K208" s="237"/>
      <c r="L208" s="293"/>
      <c r="M208" s="296" t="str">
        <f>VLOOKUP(A208,'判定（移動）'!$A$6:$O$515,15,FALSE)</f>
        <v>×</v>
      </c>
      <c r="N208" s="297" t="str">
        <f>VLOOKUP(A208,'判定（堆積）'!$A$4:$H$513,8,FALSE)</f>
        <v>×</v>
      </c>
      <c r="O208" s="293"/>
      <c r="P208" s="293"/>
      <c r="Q208" s="293"/>
      <c r="R208" s="293"/>
      <c r="S208" s="293"/>
      <c r="T208" s="293"/>
      <c r="U208" s="293"/>
      <c r="V208" s="293"/>
      <c r="W208" s="293"/>
      <c r="X208" s="293"/>
      <c r="Y208" s="293"/>
      <c r="Z208" s="293"/>
      <c r="AA208" s="293"/>
      <c r="AB208" s="293"/>
      <c r="AC208" s="293"/>
      <c r="AD208" s="293"/>
      <c r="AE208" s="293"/>
      <c r="AF208" s="293"/>
      <c r="AG208" s="293"/>
      <c r="AH208" s="293"/>
      <c r="AI208" s="293"/>
      <c r="AJ208" s="293"/>
      <c r="AK208" s="293"/>
      <c r="AL208" s="293"/>
      <c r="AM208" s="293"/>
      <c r="AN208" s="293"/>
      <c r="AO208" s="293"/>
      <c r="AP208" s="293"/>
      <c r="AQ208" s="293"/>
      <c r="AR208" s="293"/>
      <c r="AS208" s="293"/>
    </row>
    <row r="209" spans="1:45" s="234" customFormat="1" ht="11.1" customHeight="1" x14ac:dyDescent="0.15">
      <c r="A209" s="345">
        <v>18.399999999999999</v>
      </c>
      <c r="B209" s="346"/>
      <c r="C209" s="238">
        <f>VLOOKUP(A209,'判定（移動）'!$A$6:$L$515,12,FALSE)</f>
        <v>0</v>
      </c>
      <c r="D209" s="239">
        <v>1</v>
      </c>
      <c r="E209" s="239">
        <f>VLOOKUP(A209,'判定（移動）'!$A$6:$M$515,13,FALSE)</f>
        <v>7.6739130434782608</v>
      </c>
      <c r="F209" s="240" t="str">
        <f>VLOOKUP(A209,'判定（移動）'!$A$6:$N$515,14,FALSE)</f>
        <v>×</v>
      </c>
      <c r="G209" s="238">
        <f>VLOOKUP(入力及び印刷!A209,'判定（堆積）'!$A$4:$D$513,4,FALSE)</f>
        <v>0</v>
      </c>
      <c r="H209" s="239">
        <f>VLOOKUP(A209,'判定（堆積）'!$A$4:$E$513,5,FALSE)</f>
        <v>0</v>
      </c>
      <c r="I209" s="239" t="e">
        <f>VLOOKUP(A209,'判定（堆積）'!$A$4:$F$513,6,FALSE)</f>
        <v>#DIV/0!</v>
      </c>
      <c r="J209" s="240" t="str">
        <f>VLOOKUP(A209,'判定（堆積）'!$A$4:$G$513,7,FALSE)</f>
        <v>×</v>
      </c>
      <c r="K209" s="240"/>
      <c r="L209" s="293"/>
      <c r="M209" s="296" t="str">
        <f>VLOOKUP(A209,'判定（移動）'!$A$6:$O$515,15,FALSE)</f>
        <v>×</v>
      </c>
      <c r="N209" s="297" t="str">
        <f>VLOOKUP(A209,'判定（堆積）'!$A$4:$H$513,8,FALSE)</f>
        <v>×</v>
      </c>
      <c r="O209" s="293"/>
      <c r="P209" s="293"/>
      <c r="Q209" s="293"/>
      <c r="R209" s="293"/>
      <c r="S209" s="293"/>
      <c r="T209" s="293"/>
      <c r="U209" s="293"/>
      <c r="V209" s="293"/>
      <c r="W209" s="293"/>
      <c r="X209" s="293"/>
      <c r="Y209" s="293"/>
      <c r="Z209" s="293"/>
      <c r="AA209" s="293"/>
      <c r="AB209" s="293"/>
      <c r="AC209" s="293"/>
      <c r="AD209" s="293"/>
      <c r="AE209" s="293"/>
      <c r="AF209" s="293"/>
      <c r="AG209" s="293"/>
      <c r="AH209" s="293"/>
      <c r="AI209" s="293"/>
      <c r="AJ209" s="293"/>
      <c r="AK209" s="293"/>
      <c r="AL209" s="293"/>
      <c r="AM209" s="293"/>
      <c r="AN209" s="293"/>
      <c r="AO209" s="293"/>
      <c r="AP209" s="293"/>
      <c r="AQ209" s="293"/>
      <c r="AR209" s="293"/>
      <c r="AS209" s="293"/>
    </row>
    <row r="210" spans="1:45" s="234" customFormat="1" ht="11.1" customHeight="1" x14ac:dyDescent="0.15">
      <c r="A210" s="317">
        <v>18.5</v>
      </c>
      <c r="B210" s="318"/>
      <c r="C210" s="235">
        <f>VLOOKUP(A210,'判定（移動）'!$A$6:$L$515,12,FALSE)</f>
        <v>0</v>
      </c>
      <c r="D210" s="236">
        <v>1</v>
      </c>
      <c r="E210" s="236">
        <f>VLOOKUP(A210,'判定（移動）'!$A$6:$M$515,13,FALSE)</f>
        <v>7.6739130434782608</v>
      </c>
      <c r="F210" s="237" t="str">
        <f>VLOOKUP(A210,'判定（移動）'!$A$6:$N$515,14,FALSE)</f>
        <v>×</v>
      </c>
      <c r="G210" s="235">
        <f>VLOOKUP(入力及び印刷!A210,'判定（堆積）'!$A$4:$D$513,4,FALSE)</f>
        <v>0</v>
      </c>
      <c r="H210" s="236">
        <f>VLOOKUP(A210,'判定（堆積）'!$A$4:$E$513,5,FALSE)</f>
        <v>0</v>
      </c>
      <c r="I210" s="236" t="e">
        <f>VLOOKUP(A210,'判定（堆積）'!$A$4:$F$513,6,FALSE)</f>
        <v>#DIV/0!</v>
      </c>
      <c r="J210" s="237" t="str">
        <f>VLOOKUP(A210,'判定（堆積）'!$A$4:$G$513,7,FALSE)</f>
        <v>×</v>
      </c>
      <c r="K210" s="237"/>
      <c r="L210" s="293"/>
      <c r="M210" s="296" t="str">
        <f>VLOOKUP(A210,'判定（移動）'!$A$6:$O$515,15,FALSE)</f>
        <v>×</v>
      </c>
      <c r="N210" s="297" t="str">
        <f>VLOOKUP(A210,'判定（堆積）'!$A$4:$H$513,8,FALSE)</f>
        <v>×</v>
      </c>
      <c r="O210" s="293"/>
      <c r="P210" s="293"/>
      <c r="Q210" s="293"/>
      <c r="R210" s="293"/>
      <c r="S210" s="293"/>
      <c r="T210" s="293"/>
      <c r="U210" s="293"/>
      <c r="V210" s="293"/>
      <c r="W210" s="293"/>
      <c r="X210" s="293"/>
      <c r="Y210" s="293"/>
      <c r="Z210" s="293"/>
      <c r="AA210" s="293"/>
      <c r="AB210" s="293"/>
      <c r="AC210" s="293"/>
      <c r="AD210" s="293"/>
      <c r="AE210" s="293"/>
      <c r="AF210" s="293"/>
      <c r="AG210" s="293"/>
      <c r="AH210" s="293"/>
      <c r="AI210" s="293"/>
      <c r="AJ210" s="293"/>
      <c r="AK210" s="293"/>
      <c r="AL210" s="293"/>
      <c r="AM210" s="293"/>
      <c r="AN210" s="293"/>
      <c r="AO210" s="293"/>
      <c r="AP210" s="293"/>
      <c r="AQ210" s="293"/>
      <c r="AR210" s="293"/>
      <c r="AS210" s="293"/>
    </row>
    <row r="211" spans="1:45" s="234" customFormat="1" ht="11.1" customHeight="1" x14ac:dyDescent="0.15">
      <c r="A211" s="345">
        <v>18.600000000000001</v>
      </c>
      <c r="B211" s="346"/>
      <c r="C211" s="238">
        <f>VLOOKUP(A211,'判定（移動）'!$A$6:$L$515,12,FALSE)</f>
        <v>0</v>
      </c>
      <c r="D211" s="239">
        <v>1</v>
      </c>
      <c r="E211" s="239">
        <f>VLOOKUP(A211,'判定（移動）'!$A$6:$M$515,13,FALSE)</f>
        <v>7.6739130434782608</v>
      </c>
      <c r="F211" s="240" t="str">
        <f>VLOOKUP(A211,'判定（移動）'!$A$6:$N$515,14,FALSE)</f>
        <v>×</v>
      </c>
      <c r="G211" s="238">
        <f>VLOOKUP(入力及び印刷!A211,'判定（堆積）'!$A$4:$D$513,4,FALSE)</f>
        <v>0</v>
      </c>
      <c r="H211" s="239">
        <f>VLOOKUP(A211,'判定（堆積）'!$A$4:$E$513,5,FALSE)</f>
        <v>0</v>
      </c>
      <c r="I211" s="239" t="e">
        <f>VLOOKUP(A211,'判定（堆積）'!$A$4:$F$513,6,FALSE)</f>
        <v>#DIV/0!</v>
      </c>
      <c r="J211" s="240" t="str">
        <f>VLOOKUP(A211,'判定（堆積）'!$A$4:$G$513,7,FALSE)</f>
        <v>×</v>
      </c>
      <c r="K211" s="240"/>
      <c r="L211" s="293"/>
      <c r="M211" s="296" t="str">
        <f>VLOOKUP(A211,'判定（移動）'!$A$6:$O$515,15,FALSE)</f>
        <v>×</v>
      </c>
      <c r="N211" s="297" t="str">
        <f>VLOOKUP(A211,'判定（堆積）'!$A$4:$H$513,8,FALSE)</f>
        <v>×</v>
      </c>
      <c r="O211" s="293"/>
      <c r="P211" s="293"/>
      <c r="Q211" s="293"/>
      <c r="R211" s="293"/>
      <c r="S211" s="293"/>
      <c r="T211" s="293"/>
      <c r="U211" s="293"/>
      <c r="V211" s="293"/>
      <c r="W211" s="293"/>
      <c r="X211" s="293"/>
      <c r="Y211" s="293"/>
      <c r="Z211" s="293"/>
      <c r="AA211" s="293"/>
      <c r="AB211" s="293"/>
      <c r="AC211" s="293"/>
      <c r="AD211" s="293"/>
      <c r="AE211" s="293"/>
      <c r="AF211" s="293"/>
      <c r="AG211" s="293"/>
      <c r="AH211" s="293"/>
      <c r="AI211" s="293"/>
      <c r="AJ211" s="293"/>
      <c r="AK211" s="293"/>
      <c r="AL211" s="293"/>
      <c r="AM211" s="293"/>
      <c r="AN211" s="293"/>
      <c r="AO211" s="293"/>
      <c r="AP211" s="293"/>
      <c r="AQ211" s="293"/>
      <c r="AR211" s="293"/>
      <c r="AS211" s="293"/>
    </row>
    <row r="212" spans="1:45" s="234" customFormat="1" ht="11.1" customHeight="1" x14ac:dyDescent="0.15">
      <c r="A212" s="317">
        <v>18.7</v>
      </c>
      <c r="B212" s="318"/>
      <c r="C212" s="235">
        <f>VLOOKUP(A212,'判定（移動）'!$A$6:$L$515,12,FALSE)</f>
        <v>0</v>
      </c>
      <c r="D212" s="236">
        <v>1</v>
      </c>
      <c r="E212" s="236">
        <f>VLOOKUP(A212,'判定（移動）'!$A$6:$M$515,13,FALSE)</f>
        <v>7.6739130434782608</v>
      </c>
      <c r="F212" s="237" t="str">
        <f>VLOOKUP(A212,'判定（移動）'!$A$6:$N$515,14,FALSE)</f>
        <v>×</v>
      </c>
      <c r="G212" s="235">
        <f>VLOOKUP(入力及び印刷!A212,'判定（堆積）'!$A$4:$D$513,4,FALSE)</f>
        <v>0</v>
      </c>
      <c r="H212" s="236">
        <f>VLOOKUP(A212,'判定（堆積）'!$A$4:$E$513,5,FALSE)</f>
        <v>0</v>
      </c>
      <c r="I212" s="236" t="e">
        <f>VLOOKUP(A212,'判定（堆積）'!$A$4:$F$513,6,FALSE)</f>
        <v>#DIV/0!</v>
      </c>
      <c r="J212" s="237" t="str">
        <f>VLOOKUP(A212,'判定（堆積）'!$A$4:$G$513,7,FALSE)</f>
        <v>×</v>
      </c>
      <c r="K212" s="237"/>
      <c r="L212" s="293"/>
      <c r="M212" s="296" t="str">
        <f>VLOOKUP(A212,'判定（移動）'!$A$6:$O$515,15,FALSE)</f>
        <v>×</v>
      </c>
      <c r="N212" s="297" t="str">
        <f>VLOOKUP(A212,'判定（堆積）'!$A$4:$H$513,8,FALSE)</f>
        <v>×</v>
      </c>
      <c r="O212" s="293"/>
      <c r="P212" s="293"/>
      <c r="Q212" s="293"/>
      <c r="R212" s="293"/>
      <c r="S212" s="293"/>
      <c r="T212" s="293"/>
      <c r="U212" s="293"/>
      <c r="V212" s="293"/>
      <c r="W212" s="293"/>
      <c r="X212" s="293"/>
      <c r="Y212" s="293"/>
      <c r="Z212" s="293"/>
      <c r="AA212" s="293"/>
      <c r="AB212" s="293"/>
      <c r="AC212" s="293"/>
      <c r="AD212" s="293"/>
      <c r="AE212" s="293"/>
      <c r="AF212" s="293"/>
      <c r="AG212" s="293"/>
      <c r="AH212" s="293"/>
      <c r="AI212" s="293"/>
      <c r="AJ212" s="293"/>
      <c r="AK212" s="293"/>
      <c r="AL212" s="293"/>
      <c r="AM212" s="293"/>
      <c r="AN212" s="293"/>
      <c r="AO212" s="293"/>
      <c r="AP212" s="293"/>
      <c r="AQ212" s="293"/>
      <c r="AR212" s="293"/>
      <c r="AS212" s="293"/>
    </row>
    <row r="213" spans="1:45" s="234" customFormat="1" ht="11.1" customHeight="1" x14ac:dyDescent="0.15">
      <c r="A213" s="345">
        <v>18.8</v>
      </c>
      <c r="B213" s="346"/>
      <c r="C213" s="238">
        <f>VLOOKUP(A213,'判定（移動）'!$A$6:$L$515,12,FALSE)</f>
        <v>0</v>
      </c>
      <c r="D213" s="239">
        <v>1</v>
      </c>
      <c r="E213" s="239">
        <f>VLOOKUP(A213,'判定（移動）'!$A$6:$M$515,13,FALSE)</f>
        <v>7.6739130434782608</v>
      </c>
      <c r="F213" s="240" t="str">
        <f>VLOOKUP(A213,'判定（移動）'!$A$6:$N$515,14,FALSE)</f>
        <v>×</v>
      </c>
      <c r="G213" s="238">
        <f>VLOOKUP(入力及び印刷!A213,'判定（堆積）'!$A$4:$D$513,4,FALSE)</f>
        <v>0</v>
      </c>
      <c r="H213" s="239">
        <f>VLOOKUP(A213,'判定（堆積）'!$A$4:$E$513,5,FALSE)</f>
        <v>0</v>
      </c>
      <c r="I213" s="239" t="e">
        <f>VLOOKUP(A213,'判定（堆積）'!$A$4:$F$513,6,FALSE)</f>
        <v>#DIV/0!</v>
      </c>
      <c r="J213" s="240" t="str">
        <f>VLOOKUP(A213,'判定（堆積）'!$A$4:$G$513,7,FALSE)</f>
        <v>×</v>
      </c>
      <c r="K213" s="240"/>
      <c r="L213" s="293"/>
      <c r="M213" s="296" t="str">
        <f>VLOOKUP(A213,'判定（移動）'!$A$6:$O$515,15,FALSE)</f>
        <v>×</v>
      </c>
      <c r="N213" s="297" t="str">
        <f>VLOOKUP(A213,'判定（堆積）'!$A$4:$H$513,8,FALSE)</f>
        <v>×</v>
      </c>
      <c r="O213" s="293"/>
      <c r="P213" s="293"/>
      <c r="Q213" s="293"/>
      <c r="R213" s="293"/>
      <c r="S213" s="293"/>
      <c r="T213" s="293"/>
      <c r="U213" s="293"/>
      <c r="V213" s="293"/>
      <c r="W213" s="293"/>
      <c r="X213" s="293"/>
      <c r="Y213" s="293"/>
      <c r="Z213" s="293"/>
      <c r="AA213" s="293"/>
      <c r="AB213" s="293"/>
      <c r="AC213" s="293"/>
      <c r="AD213" s="293"/>
      <c r="AE213" s="293"/>
      <c r="AF213" s="293"/>
      <c r="AG213" s="293"/>
      <c r="AH213" s="293"/>
      <c r="AI213" s="293"/>
      <c r="AJ213" s="293"/>
      <c r="AK213" s="293"/>
      <c r="AL213" s="293"/>
      <c r="AM213" s="293"/>
      <c r="AN213" s="293"/>
      <c r="AO213" s="293"/>
      <c r="AP213" s="293"/>
      <c r="AQ213" s="293"/>
      <c r="AR213" s="293"/>
      <c r="AS213" s="293"/>
    </row>
    <row r="214" spans="1:45" s="234" customFormat="1" ht="11.1" customHeight="1" x14ac:dyDescent="0.15">
      <c r="A214" s="317">
        <v>18.899999999999999</v>
      </c>
      <c r="B214" s="318"/>
      <c r="C214" s="235">
        <f>VLOOKUP(A214,'判定（移動）'!$A$6:$L$515,12,FALSE)</f>
        <v>0</v>
      </c>
      <c r="D214" s="236">
        <v>1</v>
      </c>
      <c r="E214" s="236">
        <f>VLOOKUP(A214,'判定（移動）'!$A$6:$M$515,13,FALSE)</f>
        <v>7.6739130434782608</v>
      </c>
      <c r="F214" s="237" t="str">
        <f>VLOOKUP(A214,'判定（移動）'!$A$6:$N$515,14,FALSE)</f>
        <v>×</v>
      </c>
      <c r="G214" s="235">
        <f>VLOOKUP(入力及び印刷!A214,'判定（堆積）'!$A$4:$D$513,4,FALSE)</f>
        <v>0</v>
      </c>
      <c r="H214" s="236">
        <f>VLOOKUP(A214,'判定（堆積）'!$A$4:$E$513,5,FALSE)</f>
        <v>0</v>
      </c>
      <c r="I214" s="236" t="e">
        <f>VLOOKUP(A214,'判定（堆積）'!$A$4:$F$513,6,FALSE)</f>
        <v>#DIV/0!</v>
      </c>
      <c r="J214" s="237" t="str">
        <f>VLOOKUP(A214,'判定（堆積）'!$A$4:$G$513,7,FALSE)</f>
        <v>×</v>
      </c>
      <c r="K214" s="237"/>
      <c r="L214" s="293"/>
      <c r="M214" s="296" t="str">
        <f>VLOOKUP(A214,'判定（移動）'!$A$6:$O$515,15,FALSE)</f>
        <v>×</v>
      </c>
      <c r="N214" s="297" t="str">
        <f>VLOOKUP(A214,'判定（堆積）'!$A$4:$H$513,8,FALSE)</f>
        <v>×</v>
      </c>
      <c r="O214" s="293"/>
      <c r="P214" s="293"/>
      <c r="Q214" s="293"/>
      <c r="R214" s="293"/>
      <c r="S214" s="293"/>
      <c r="T214" s="293"/>
      <c r="U214" s="293"/>
      <c r="V214" s="293"/>
      <c r="W214" s="293"/>
      <c r="X214" s="293"/>
      <c r="Y214" s="293"/>
      <c r="Z214" s="293"/>
      <c r="AA214" s="293"/>
      <c r="AB214" s="293"/>
      <c r="AC214" s="293"/>
      <c r="AD214" s="293"/>
      <c r="AE214" s="293"/>
      <c r="AF214" s="293"/>
      <c r="AG214" s="293"/>
      <c r="AH214" s="293"/>
      <c r="AI214" s="293"/>
      <c r="AJ214" s="293"/>
      <c r="AK214" s="293"/>
      <c r="AL214" s="293"/>
      <c r="AM214" s="293"/>
      <c r="AN214" s="293"/>
      <c r="AO214" s="293"/>
      <c r="AP214" s="293"/>
      <c r="AQ214" s="293"/>
      <c r="AR214" s="293"/>
      <c r="AS214" s="293"/>
    </row>
    <row r="215" spans="1:45" s="234" customFormat="1" ht="11.1" customHeight="1" x14ac:dyDescent="0.15">
      <c r="A215" s="319">
        <v>19</v>
      </c>
      <c r="B215" s="320"/>
      <c r="C215" s="241">
        <f>VLOOKUP(A215,'判定（移動）'!$A$6:$L$515,12,FALSE)</f>
        <v>0</v>
      </c>
      <c r="D215" s="242">
        <v>1</v>
      </c>
      <c r="E215" s="242">
        <f>VLOOKUP(A215,'判定（移動）'!$A$6:$M$515,13,FALSE)</f>
        <v>7.6739130434782608</v>
      </c>
      <c r="F215" s="243" t="str">
        <f>VLOOKUP(A215,'判定（移動）'!$A$6:$N$515,14,FALSE)</f>
        <v>×</v>
      </c>
      <c r="G215" s="241">
        <f>VLOOKUP(入力及び印刷!A215,'判定（堆積）'!$A$4:$D$513,4,FALSE)</f>
        <v>0</v>
      </c>
      <c r="H215" s="242">
        <f>VLOOKUP(A215,'判定（堆積）'!$A$4:$E$513,5,FALSE)</f>
        <v>0</v>
      </c>
      <c r="I215" s="242" t="e">
        <f>VLOOKUP(A215,'判定（堆積）'!$A$4:$F$513,6,FALSE)</f>
        <v>#DIV/0!</v>
      </c>
      <c r="J215" s="243" t="str">
        <f>VLOOKUP(A215,'判定（堆積）'!$A$4:$G$513,7,FALSE)</f>
        <v>×</v>
      </c>
      <c r="K215" s="243"/>
      <c r="L215" s="293"/>
      <c r="M215" s="296" t="str">
        <f>VLOOKUP(A215,'判定（移動）'!$A$6:$O$515,15,FALSE)</f>
        <v>×</v>
      </c>
      <c r="N215" s="297" t="str">
        <f>VLOOKUP(A215,'判定（堆積）'!$A$4:$H$513,8,FALSE)</f>
        <v>×</v>
      </c>
      <c r="O215" s="293"/>
      <c r="P215" s="293"/>
      <c r="Q215" s="293"/>
      <c r="R215" s="293"/>
      <c r="S215" s="293"/>
      <c r="T215" s="293"/>
      <c r="U215" s="293"/>
      <c r="V215" s="293"/>
      <c r="W215" s="293"/>
      <c r="X215" s="293"/>
      <c r="Y215" s="293"/>
      <c r="Z215" s="293"/>
      <c r="AA215" s="293"/>
      <c r="AB215" s="293"/>
      <c r="AC215" s="293"/>
      <c r="AD215" s="293"/>
      <c r="AE215" s="293"/>
      <c r="AF215" s="293"/>
      <c r="AG215" s="293"/>
      <c r="AH215" s="293"/>
      <c r="AI215" s="293"/>
      <c r="AJ215" s="293"/>
      <c r="AK215" s="293"/>
      <c r="AL215" s="293"/>
      <c r="AM215" s="293"/>
      <c r="AN215" s="293"/>
      <c r="AO215" s="293"/>
      <c r="AP215" s="293"/>
      <c r="AQ215" s="293"/>
      <c r="AR215" s="293"/>
      <c r="AS215" s="293"/>
    </row>
    <row r="216" spans="1:45" s="234" customFormat="1" ht="11.1" customHeight="1" x14ac:dyDescent="0.15">
      <c r="A216" s="317">
        <v>19.100000000000001</v>
      </c>
      <c r="B216" s="318"/>
      <c r="C216" s="235">
        <f>VLOOKUP(A216,'判定（移動）'!$A$6:$L$515,12,FALSE)</f>
        <v>0</v>
      </c>
      <c r="D216" s="236">
        <v>1</v>
      </c>
      <c r="E216" s="236">
        <f>VLOOKUP(A216,'判定（移動）'!$A$6:$M$515,13,FALSE)</f>
        <v>7.6739130434782608</v>
      </c>
      <c r="F216" s="237" t="str">
        <f>VLOOKUP(A216,'判定（移動）'!$A$6:$N$515,14,FALSE)</f>
        <v>×</v>
      </c>
      <c r="G216" s="235">
        <f>VLOOKUP(入力及び印刷!A216,'判定（堆積）'!$A$4:$D$513,4,FALSE)</f>
        <v>0</v>
      </c>
      <c r="H216" s="236">
        <f>VLOOKUP(A216,'判定（堆積）'!$A$4:$E$513,5,FALSE)</f>
        <v>0</v>
      </c>
      <c r="I216" s="236" t="e">
        <f>VLOOKUP(A216,'判定（堆積）'!$A$4:$F$513,6,FALSE)</f>
        <v>#DIV/0!</v>
      </c>
      <c r="J216" s="237" t="str">
        <f>VLOOKUP(A216,'判定（堆積）'!$A$4:$G$513,7,FALSE)</f>
        <v>×</v>
      </c>
      <c r="K216" s="237"/>
      <c r="L216" s="293"/>
      <c r="M216" s="296" t="str">
        <f>VLOOKUP(A216,'判定（移動）'!$A$6:$O$515,15,FALSE)</f>
        <v>×</v>
      </c>
      <c r="N216" s="297" t="str">
        <f>VLOOKUP(A216,'判定（堆積）'!$A$4:$H$513,8,FALSE)</f>
        <v>×</v>
      </c>
      <c r="O216" s="293"/>
      <c r="P216" s="293"/>
      <c r="Q216" s="293"/>
      <c r="R216" s="293"/>
      <c r="S216" s="293"/>
      <c r="T216" s="293"/>
      <c r="U216" s="293"/>
      <c r="V216" s="293"/>
      <c r="W216" s="293"/>
      <c r="X216" s="293"/>
      <c r="Y216" s="293"/>
      <c r="Z216" s="293"/>
      <c r="AA216" s="293"/>
      <c r="AB216" s="293"/>
      <c r="AC216" s="293"/>
      <c r="AD216" s="293"/>
      <c r="AE216" s="293"/>
      <c r="AF216" s="293"/>
      <c r="AG216" s="293"/>
      <c r="AH216" s="293"/>
      <c r="AI216" s="293"/>
      <c r="AJ216" s="293"/>
      <c r="AK216" s="293"/>
      <c r="AL216" s="293"/>
      <c r="AM216" s="293"/>
      <c r="AN216" s="293"/>
      <c r="AO216" s="293"/>
      <c r="AP216" s="293"/>
      <c r="AQ216" s="293"/>
      <c r="AR216" s="293"/>
      <c r="AS216" s="293"/>
    </row>
    <row r="217" spans="1:45" s="234" customFormat="1" ht="11.1" customHeight="1" x14ac:dyDescent="0.15">
      <c r="A217" s="345">
        <v>19.2</v>
      </c>
      <c r="B217" s="346"/>
      <c r="C217" s="238">
        <f>VLOOKUP(A217,'判定（移動）'!$A$6:$L$515,12,FALSE)</f>
        <v>0</v>
      </c>
      <c r="D217" s="239">
        <v>1</v>
      </c>
      <c r="E217" s="239">
        <f>VLOOKUP(A217,'判定（移動）'!$A$6:$M$515,13,FALSE)</f>
        <v>7.6739130434782608</v>
      </c>
      <c r="F217" s="240" t="str">
        <f>VLOOKUP(A217,'判定（移動）'!$A$6:$N$515,14,FALSE)</f>
        <v>×</v>
      </c>
      <c r="G217" s="238">
        <f>VLOOKUP(入力及び印刷!A217,'判定（堆積）'!$A$4:$D$513,4,FALSE)</f>
        <v>0</v>
      </c>
      <c r="H217" s="239">
        <f>VLOOKUP(A217,'判定（堆積）'!$A$4:$E$513,5,FALSE)</f>
        <v>0</v>
      </c>
      <c r="I217" s="239" t="e">
        <f>VLOOKUP(A217,'判定（堆積）'!$A$4:$F$513,6,FALSE)</f>
        <v>#DIV/0!</v>
      </c>
      <c r="J217" s="240" t="str">
        <f>VLOOKUP(A217,'判定（堆積）'!$A$4:$G$513,7,FALSE)</f>
        <v>×</v>
      </c>
      <c r="K217" s="240"/>
      <c r="L217" s="293"/>
      <c r="M217" s="296" t="str">
        <f>VLOOKUP(A217,'判定（移動）'!$A$6:$O$515,15,FALSE)</f>
        <v>×</v>
      </c>
      <c r="N217" s="297" t="str">
        <f>VLOOKUP(A217,'判定（堆積）'!$A$4:$H$513,8,FALSE)</f>
        <v>×</v>
      </c>
      <c r="O217" s="293"/>
      <c r="P217" s="293"/>
      <c r="Q217" s="293"/>
      <c r="R217" s="293"/>
      <c r="S217" s="293"/>
      <c r="T217" s="293"/>
      <c r="U217" s="293"/>
      <c r="V217" s="293"/>
      <c r="W217" s="293"/>
      <c r="X217" s="293"/>
      <c r="Y217" s="293"/>
      <c r="Z217" s="293"/>
      <c r="AA217" s="293"/>
      <c r="AB217" s="293"/>
      <c r="AC217" s="293"/>
      <c r="AD217" s="293"/>
      <c r="AE217" s="293"/>
      <c r="AF217" s="293"/>
      <c r="AG217" s="293"/>
      <c r="AH217" s="293"/>
      <c r="AI217" s="293"/>
      <c r="AJ217" s="293"/>
      <c r="AK217" s="293"/>
      <c r="AL217" s="293"/>
      <c r="AM217" s="293"/>
      <c r="AN217" s="293"/>
      <c r="AO217" s="293"/>
      <c r="AP217" s="293"/>
      <c r="AQ217" s="293"/>
      <c r="AR217" s="293"/>
      <c r="AS217" s="293"/>
    </row>
    <row r="218" spans="1:45" s="234" customFormat="1" ht="11.1" customHeight="1" x14ac:dyDescent="0.15">
      <c r="A218" s="317">
        <v>19.3</v>
      </c>
      <c r="B218" s="318"/>
      <c r="C218" s="235">
        <f>VLOOKUP(A218,'判定（移動）'!$A$6:$L$515,12,FALSE)</f>
        <v>0</v>
      </c>
      <c r="D218" s="236">
        <v>1</v>
      </c>
      <c r="E218" s="236">
        <f>VLOOKUP(A218,'判定（移動）'!$A$6:$M$515,13,FALSE)</f>
        <v>7.6739130434782608</v>
      </c>
      <c r="F218" s="237" t="str">
        <f>VLOOKUP(A218,'判定（移動）'!$A$6:$N$515,14,FALSE)</f>
        <v>×</v>
      </c>
      <c r="G218" s="235">
        <f>VLOOKUP(入力及び印刷!A218,'判定（堆積）'!$A$4:$D$513,4,FALSE)</f>
        <v>0</v>
      </c>
      <c r="H218" s="236">
        <f>VLOOKUP(A218,'判定（堆積）'!$A$4:$E$513,5,FALSE)</f>
        <v>0</v>
      </c>
      <c r="I218" s="236" t="e">
        <f>VLOOKUP(A218,'判定（堆積）'!$A$4:$F$513,6,FALSE)</f>
        <v>#DIV/0!</v>
      </c>
      <c r="J218" s="237" t="str">
        <f>VLOOKUP(A218,'判定（堆積）'!$A$4:$G$513,7,FALSE)</f>
        <v>×</v>
      </c>
      <c r="K218" s="237"/>
      <c r="L218" s="293"/>
      <c r="M218" s="296" t="str">
        <f>VLOOKUP(A218,'判定（移動）'!$A$6:$O$515,15,FALSE)</f>
        <v>×</v>
      </c>
      <c r="N218" s="297" t="str">
        <f>VLOOKUP(A218,'判定（堆積）'!$A$4:$H$513,8,FALSE)</f>
        <v>×</v>
      </c>
      <c r="O218" s="293"/>
      <c r="P218" s="293"/>
      <c r="Q218" s="293"/>
      <c r="R218" s="293"/>
      <c r="S218" s="293"/>
      <c r="T218" s="293"/>
      <c r="U218" s="293"/>
      <c r="V218" s="293"/>
      <c r="W218" s="293"/>
      <c r="X218" s="293"/>
      <c r="Y218" s="293"/>
      <c r="Z218" s="293"/>
      <c r="AA218" s="293"/>
      <c r="AB218" s="293"/>
      <c r="AC218" s="293"/>
      <c r="AD218" s="293"/>
      <c r="AE218" s="293"/>
      <c r="AF218" s="293"/>
      <c r="AG218" s="293"/>
      <c r="AH218" s="293"/>
      <c r="AI218" s="293"/>
      <c r="AJ218" s="293"/>
      <c r="AK218" s="293"/>
      <c r="AL218" s="293"/>
      <c r="AM218" s="293"/>
      <c r="AN218" s="293"/>
      <c r="AO218" s="293"/>
      <c r="AP218" s="293"/>
      <c r="AQ218" s="293"/>
      <c r="AR218" s="293"/>
      <c r="AS218" s="293"/>
    </row>
    <row r="219" spans="1:45" s="234" customFormat="1" ht="11.1" customHeight="1" x14ac:dyDescent="0.15">
      <c r="A219" s="345">
        <v>19.399999999999999</v>
      </c>
      <c r="B219" s="346"/>
      <c r="C219" s="238">
        <f>VLOOKUP(A219,'判定（移動）'!$A$6:$L$515,12,FALSE)</f>
        <v>0</v>
      </c>
      <c r="D219" s="239">
        <v>1</v>
      </c>
      <c r="E219" s="239">
        <f>VLOOKUP(A219,'判定（移動）'!$A$6:$M$515,13,FALSE)</f>
        <v>7.6739130434782608</v>
      </c>
      <c r="F219" s="240" t="str">
        <f>VLOOKUP(A219,'判定（移動）'!$A$6:$N$515,14,FALSE)</f>
        <v>×</v>
      </c>
      <c r="G219" s="238">
        <f>VLOOKUP(入力及び印刷!A219,'判定（堆積）'!$A$4:$D$513,4,FALSE)</f>
        <v>0</v>
      </c>
      <c r="H219" s="239">
        <f>VLOOKUP(A219,'判定（堆積）'!$A$4:$E$513,5,FALSE)</f>
        <v>0</v>
      </c>
      <c r="I219" s="239" t="e">
        <f>VLOOKUP(A219,'判定（堆積）'!$A$4:$F$513,6,FALSE)</f>
        <v>#DIV/0!</v>
      </c>
      <c r="J219" s="240" t="str">
        <f>VLOOKUP(A219,'判定（堆積）'!$A$4:$G$513,7,FALSE)</f>
        <v>×</v>
      </c>
      <c r="K219" s="240"/>
      <c r="L219" s="293"/>
      <c r="M219" s="296" t="str">
        <f>VLOOKUP(A219,'判定（移動）'!$A$6:$O$515,15,FALSE)</f>
        <v>×</v>
      </c>
      <c r="N219" s="297" t="str">
        <f>VLOOKUP(A219,'判定（堆積）'!$A$4:$H$513,8,FALSE)</f>
        <v>×</v>
      </c>
      <c r="O219" s="293"/>
      <c r="P219" s="293"/>
      <c r="Q219" s="293"/>
      <c r="R219" s="293"/>
      <c r="S219" s="293"/>
      <c r="T219" s="293"/>
      <c r="U219" s="293"/>
      <c r="V219" s="293"/>
      <c r="W219" s="293"/>
      <c r="X219" s="293"/>
      <c r="Y219" s="293"/>
      <c r="Z219" s="293"/>
      <c r="AA219" s="293"/>
      <c r="AB219" s="293"/>
      <c r="AC219" s="293"/>
      <c r="AD219" s="293"/>
      <c r="AE219" s="293"/>
      <c r="AF219" s="293"/>
      <c r="AG219" s="293"/>
      <c r="AH219" s="293"/>
      <c r="AI219" s="293"/>
      <c r="AJ219" s="293"/>
      <c r="AK219" s="293"/>
      <c r="AL219" s="293"/>
      <c r="AM219" s="293"/>
      <c r="AN219" s="293"/>
      <c r="AO219" s="293"/>
      <c r="AP219" s="293"/>
      <c r="AQ219" s="293"/>
      <c r="AR219" s="293"/>
      <c r="AS219" s="293"/>
    </row>
    <row r="220" spans="1:45" s="234" customFormat="1" ht="11.1" customHeight="1" x14ac:dyDescent="0.15">
      <c r="A220" s="317">
        <v>19.5</v>
      </c>
      <c r="B220" s="318"/>
      <c r="C220" s="235">
        <f>VLOOKUP(A220,'判定（移動）'!$A$6:$L$515,12,FALSE)</f>
        <v>0</v>
      </c>
      <c r="D220" s="236">
        <v>1</v>
      </c>
      <c r="E220" s="236">
        <f>VLOOKUP(A220,'判定（移動）'!$A$6:$M$515,13,FALSE)</f>
        <v>7.6739130434782608</v>
      </c>
      <c r="F220" s="237" t="str">
        <f>VLOOKUP(A220,'判定（移動）'!$A$6:$N$515,14,FALSE)</f>
        <v>×</v>
      </c>
      <c r="G220" s="235">
        <f>VLOOKUP(入力及び印刷!A220,'判定（堆積）'!$A$4:$D$513,4,FALSE)</f>
        <v>0</v>
      </c>
      <c r="H220" s="236">
        <f>VLOOKUP(A220,'判定（堆積）'!$A$4:$E$513,5,FALSE)</f>
        <v>0</v>
      </c>
      <c r="I220" s="236" t="e">
        <f>VLOOKUP(A220,'判定（堆積）'!$A$4:$F$513,6,FALSE)</f>
        <v>#DIV/0!</v>
      </c>
      <c r="J220" s="237" t="str">
        <f>VLOOKUP(A220,'判定（堆積）'!$A$4:$G$513,7,FALSE)</f>
        <v>×</v>
      </c>
      <c r="K220" s="237"/>
      <c r="L220" s="293"/>
      <c r="M220" s="296" t="str">
        <f>VLOOKUP(A220,'判定（移動）'!$A$6:$O$515,15,FALSE)</f>
        <v>×</v>
      </c>
      <c r="N220" s="297" t="str">
        <f>VLOOKUP(A220,'判定（堆積）'!$A$4:$H$513,8,FALSE)</f>
        <v>×</v>
      </c>
      <c r="O220" s="293"/>
      <c r="P220" s="293"/>
      <c r="Q220" s="293"/>
      <c r="R220" s="293"/>
      <c r="S220" s="293"/>
      <c r="T220" s="293"/>
      <c r="U220" s="293"/>
      <c r="V220" s="293"/>
      <c r="W220" s="293"/>
      <c r="X220" s="293"/>
      <c r="Y220" s="293"/>
      <c r="Z220" s="293"/>
      <c r="AA220" s="293"/>
      <c r="AB220" s="293"/>
      <c r="AC220" s="293"/>
      <c r="AD220" s="293"/>
      <c r="AE220" s="293"/>
      <c r="AF220" s="293"/>
      <c r="AG220" s="293"/>
      <c r="AH220" s="293"/>
      <c r="AI220" s="293"/>
      <c r="AJ220" s="293"/>
      <c r="AK220" s="293"/>
      <c r="AL220" s="293"/>
      <c r="AM220" s="293"/>
      <c r="AN220" s="293"/>
      <c r="AO220" s="293"/>
      <c r="AP220" s="293"/>
      <c r="AQ220" s="293"/>
      <c r="AR220" s="293"/>
      <c r="AS220" s="293"/>
    </row>
    <row r="221" spans="1:45" s="234" customFormat="1" ht="11.1" customHeight="1" x14ac:dyDescent="0.15">
      <c r="A221" s="345">
        <v>19.600000000000001</v>
      </c>
      <c r="B221" s="346"/>
      <c r="C221" s="238">
        <f>VLOOKUP(A221,'判定（移動）'!$A$6:$L$515,12,FALSE)</f>
        <v>0</v>
      </c>
      <c r="D221" s="239">
        <v>1</v>
      </c>
      <c r="E221" s="239">
        <f>VLOOKUP(A221,'判定（移動）'!$A$6:$M$515,13,FALSE)</f>
        <v>7.6739130434782608</v>
      </c>
      <c r="F221" s="240" t="str">
        <f>VLOOKUP(A221,'判定（移動）'!$A$6:$N$515,14,FALSE)</f>
        <v>×</v>
      </c>
      <c r="G221" s="238">
        <f>VLOOKUP(入力及び印刷!A221,'判定（堆積）'!$A$4:$D$513,4,FALSE)</f>
        <v>0</v>
      </c>
      <c r="H221" s="239">
        <f>VLOOKUP(A221,'判定（堆積）'!$A$4:$E$513,5,FALSE)</f>
        <v>0</v>
      </c>
      <c r="I221" s="239" t="e">
        <f>VLOOKUP(A221,'判定（堆積）'!$A$4:$F$513,6,FALSE)</f>
        <v>#DIV/0!</v>
      </c>
      <c r="J221" s="240" t="str">
        <f>VLOOKUP(A221,'判定（堆積）'!$A$4:$G$513,7,FALSE)</f>
        <v>×</v>
      </c>
      <c r="K221" s="240"/>
      <c r="L221" s="293"/>
      <c r="M221" s="296" t="str">
        <f>VLOOKUP(A221,'判定（移動）'!$A$6:$O$515,15,FALSE)</f>
        <v>×</v>
      </c>
      <c r="N221" s="297" t="str">
        <f>VLOOKUP(A221,'判定（堆積）'!$A$4:$H$513,8,FALSE)</f>
        <v>×</v>
      </c>
      <c r="O221" s="293"/>
      <c r="P221" s="293"/>
      <c r="Q221" s="293"/>
      <c r="R221" s="293"/>
      <c r="S221" s="293"/>
      <c r="T221" s="293"/>
      <c r="U221" s="293"/>
      <c r="V221" s="293"/>
      <c r="W221" s="293"/>
      <c r="X221" s="293"/>
      <c r="Y221" s="293"/>
      <c r="Z221" s="293"/>
      <c r="AA221" s="293"/>
      <c r="AB221" s="293"/>
      <c r="AC221" s="293"/>
      <c r="AD221" s="293"/>
      <c r="AE221" s="293"/>
      <c r="AF221" s="293"/>
      <c r="AG221" s="293"/>
      <c r="AH221" s="293"/>
      <c r="AI221" s="293"/>
      <c r="AJ221" s="293"/>
      <c r="AK221" s="293"/>
      <c r="AL221" s="293"/>
      <c r="AM221" s="293"/>
      <c r="AN221" s="293"/>
      <c r="AO221" s="293"/>
      <c r="AP221" s="293"/>
      <c r="AQ221" s="293"/>
      <c r="AR221" s="293"/>
      <c r="AS221" s="293"/>
    </row>
    <row r="222" spans="1:45" s="234" customFormat="1" ht="11.1" customHeight="1" x14ac:dyDescent="0.15">
      <c r="A222" s="317">
        <v>19.7</v>
      </c>
      <c r="B222" s="318"/>
      <c r="C222" s="235">
        <f>VLOOKUP(A222,'判定（移動）'!$A$6:$L$515,12,FALSE)</f>
        <v>0</v>
      </c>
      <c r="D222" s="236">
        <v>1</v>
      </c>
      <c r="E222" s="236">
        <f>VLOOKUP(A222,'判定（移動）'!$A$6:$M$515,13,FALSE)</f>
        <v>7.6739130434782608</v>
      </c>
      <c r="F222" s="237" t="str">
        <f>VLOOKUP(A222,'判定（移動）'!$A$6:$N$515,14,FALSE)</f>
        <v>×</v>
      </c>
      <c r="G222" s="235">
        <f>VLOOKUP(入力及び印刷!A222,'判定（堆積）'!$A$4:$D$513,4,FALSE)</f>
        <v>0</v>
      </c>
      <c r="H222" s="236">
        <f>VLOOKUP(A222,'判定（堆積）'!$A$4:$E$513,5,FALSE)</f>
        <v>0</v>
      </c>
      <c r="I222" s="236" t="e">
        <f>VLOOKUP(A222,'判定（堆積）'!$A$4:$F$513,6,FALSE)</f>
        <v>#DIV/0!</v>
      </c>
      <c r="J222" s="237" t="str">
        <f>VLOOKUP(A222,'判定（堆積）'!$A$4:$G$513,7,FALSE)</f>
        <v>×</v>
      </c>
      <c r="K222" s="237"/>
      <c r="L222" s="293"/>
      <c r="M222" s="296" t="str">
        <f>VLOOKUP(A222,'判定（移動）'!$A$6:$O$515,15,FALSE)</f>
        <v>×</v>
      </c>
      <c r="N222" s="297" t="str">
        <f>VLOOKUP(A222,'判定（堆積）'!$A$4:$H$513,8,FALSE)</f>
        <v>×</v>
      </c>
      <c r="O222" s="293"/>
      <c r="P222" s="293"/>
      <c r="Q222" s="293"/>
      <c r="R222" s="293"/>
      <c r="S222" s="293"/>
      <c r="T222" s="293"/>
      <c r="U222" s="293"/>
      <c r="V222" s="293"/>
      <c r="W222" s="293"/>
      <c r="X222" s="293"/>
      <c r="Y222" s="293"/>
      <c r="Z222" s="293"/>
      <c r="AA222" s="293"/>
      <c r="AB222" s="293"/>
      <c r="AC222" s="293"/>
      <c r="AD222" s="293"/>
      <c r="AE222" s="293"/>
      <c r="AF222" s="293"/>
      <c r="AG222" s="293"/>
      <c r="AH222" s="293"/>
      <c r="AI222" s="293"/>
      <c r="AJ222" s="293"/>
      <c r="AK222" s="293"/>
      <c r="AL222" s="293"/>
      <c r="AM222" s="293"/>
      <c r="AN222" s="293"/>
      <c r="AO222" s="293"/>
      <c r="AP222" s="293"/>
      <c r="AQ222" s="293"/>
      <c r="AR222" s="293"/>
      <c r="AS222" s="293"/>
    </row>
    <row r="223" spans="1:45" s="234" customFormat="1" ht="11.1" customHeight="1" x14ac:dyDescent="0.15">
      <c r="A223" s="345">
        <v>19.8</v>
      </c>
      <c r="B223" s="346"/>
      <c r="C223" s="238">
        <f>VLOOKUP(A223,'判定（移動）'!$A$6:$L$515,12,FALSE)</f>
        <v>0</v>
      </c>
      <c r="D223" s="239">
        <v>1</v>
      </c>
      <c r="E223" s="239">
        <f>VLOOKUP(A223,'判定（移動）'!$A$6:$M$515,13,FALSE)</f>
        <v>7.6739130434782608</v>
      </c>
      <c r="F223" s="240" t="str">
        <f>VLOOKUP(A223,'判定（移動）'!$A$6:$N$515,14,FALSE)</f>
        <v>×</v>
      </c>
      <c r="G223" s="238">
        <f>VLOOKUP(入力及び印刷!A223,'判定（堆積）'!$A$4:$D$513,4,FALSE)</f>
        <v>0</v>
      </c>
      <c r="H223" s="239">
        <f>VLOOKUP(A223,'判定（堆積）'!$A$4:$E$513,5,FALSE)</f>
        <v>0</v>
      </c>
      <c r="I223" s="239" t="e">
        <f>VLOOKUP(A223,'判定（堆積）'!$A$4:$F$513,6,FALSE)</f>
        <v>#DIV/0!</v>
      </c>
      <c r="J223" s="240" t="str">
        <f>VLOOKUP(A223,'判定（堆積）'!$A$4:$G$513,7,FALSE)</f>
        <v>×</v>
      </c>
      <c r="K223" s="240"/>
      <c r="L223" s="293"/>
      <c r="M223" s="296" t="str">
        <f>VLOOKUP(A223,'判定（移動）'!$A$6:$O$515,15,FALSE)</f>
        <v>×</v>
      </c>
      <c r="N223" s="297" t="str">
        <f>VLOOKUP(A223,'判定（堆積）'!$A$4:$H$513,8,FALSE)</f>
        <v>×</v>
      </c>
      <c r="O223" s="293"/>
      <c r="P223" s="293"/>
      <c r="Q223" s="293"/>
      <c r="R223" s="293"/>
      <c r="S223" s="293"/>
      <c r="T223" s="293"/>
      <c r="U223" s="293"/>
      <c r="V223" s="293"/>
      <c r="W223" s="293"/>
      <c r="X223" s="293"/>
      <c r="Y223" s="293"/>
      <c r="Z223" s="293"/>
      <c r="AA223" s="293"/>
      <c r="AB223" s="293"/>
      <c r="AC223" s="293"/>
      <c r="AD223" s="293"/>
      <c r="AE223" s="293"/>
      <c r="AF223" s="293"/>
      <c r="AG223" s="293"/>
      <c r="AH223" s="293"/>
      <c r="AI223" s="293"/>
      <c r="AJ223" s="293"/>
      <c r="AK223" s="293"/>
      <c r="AL223" s="293"/>
      <c r="AM223" s="293"/>
      <c r="AN223" s="293"/>
      <c r="AO223" s="293"/>
      <c r="AP223" s="293"/>
      <c r="AQ223" s="293"/>
      <c r="AR223" s="293"/>
      <c r="AS223" s="293"/>
    </row>
    <row r="224" spans="1:45" s="234" customFormat="1" ht="11.1" customHeight="1" x14ac:dyDescent="0.15">
      <c r="A224" s="317">
        <v>19.899999999999999</v>
      </c>
      <c r="B224" s="318"/>
      <c r="C224" s="235">
        <f>VLOOKUP(A224,'判定（移動）'!$A$6:$L$515,12,FALSE)</f>
        <v>0</v>
      </c>
      <c r="D224" s="236">
        <v>1</v>
      </c>
      <c r="E224" s="236">
        <f>VLOOKUP(A224,'判定（移動）'!$A$6:$M$515,13,FALSE)</f>
        <v>7.6739130434782608</v>
      </c>
      <c r="F224" s="237" t="str">
        <f>VLOOKUP(A224,'判定（移動）'!$A$6:$N$515,14,FALSE)</f>
        <v>×</v>
      </c>
      <c r="G224" s="235">
        <f>VLOOKUP(入力及び印刷!A224,'判定（堆積）'!$A$4:$D$513,4,FALSE)</f>
        <v>0</v>
      </c>
      <c r="H224" s="236">
        <f>VLOOKUP(A224,'判定（堆積）'!$A$4:$E$513,5,FALSE)</f>
        <v>0</v>
      </c>
      <c r="I224" s="236" t="e">
        <f>VLOOKUP(A224,'判定（堆積）'!$A$4:$F$513,6,FALSE)</f>
        <v>#DIV/0!</v>
      </c>
      <c r="J224" s="237" t="str">
        <f>VLOOKUP(A224,'判定（堆積）'!$A$4:$G$513,7,FALSE)</f>
        <v>×</v>
      </c>
      <c r="K224" s="237"/>
      <c r="L224" s="293"/>
      <c r="M224" s="296" t="str">
        <f>VLOOKUP(A224,'判定（移動）'!$A$6:$O$515,15,FALSE)</f>
        <v>×</v>
      </c>
      <c r="N224" s="297" t="str">
        <f>VLOOKUP(A224,'判定（堆積）'!$A$4:$H$513,8,FALSE)</f>
        <v>×</v>
      </c>
      <c r="O224" s="293"/>
      <c r="P224" s="293"/>
      <c r="Q224" s="293"/>
      <c r="R224" s="293"/>
      <c r="S224" s="293"/>
      <c r="T224" s="293"/>
      <c r="U224" s="293"/>
      <c r="V224" s="293"/>
      <c r="W224" s="293"/>
      <c r="X224" s="293"/>
      <c r="Y224" s="293"/>
      <c r="Z224" s="293"/>
      <c r="AA224" s="293"/>
      <c r="AB224" s="293"/>
      <c r="AC224" s="293"/>
      <c r="AD224" s="293"/>
      <c r="AE224" s="293"/>
      <c r="AF224" s="293"/>
      <c r="AG224" s="293"/>
      <c r="AH224" s="293"/>
      <c r="AI224" s="293"/>
      <c r="AJ224" s="293"/>
      <c r="AK224" s="293"/>
      <c r="AL224" s="293"/>
      <c r="AM224" s="293"/>
      <c r="AN224" s="293"/>
      <c r="AO224" s="293"/>
      <c r="AP224" s="293"/>
      <c r="AQ224" s="293"/>
      <c r="AR224" s="293"/>
      <c r="AS224" s="293"/>
    </row>
    <row r="225" spans="1:45" s="234" customFormat="1" ht="11.1" customHeight="1" thickBot="1" x14ac:dyDescent="0.2">
      <c r="A225" s="347">
        <v>20</v>
      </c>
      <c r="B225" s="348"/>
      <c r="C225" s="244">
        <f>VLOOKUP(A225,'判定（移動）'!$A$6:$L$515,12,FALSE)</f>
        <v>0</v>
      </c>
      <c r="D225" s="245">
        <v>1</v>
      </c>
      <c r="E225" s="245">
        <f>VLOOKUP(A225,'判定（移動）'!$A$6:$M$515,13,FALSE)</f>
        <v>7.6739130434782608</v>
      </c>
      <c r="F225" s="246" t="str">
        <f>VLOOKUP(A225,'判定（移動）'!$A$6:$N$515,14,FALSE)</f>
        <v>×</v>
      </c>
      <c r="G225" s="244">
        <f>VLOOKUP(入力及び印刷!A225,'判定（堆積）'!$A$4:$D$513,4,FALSE)</f>
        <v>0</v>
      </c>
      <c r="H225" s="245">
        <f>VLOOKUP(A225,'判定（堆積）'!$A$4:$E$513,5,FALSE)</f>
        <v>0</v>
      </c>
      <c r="I225" s="245" t="e">
        <f>VLOOKUP(A225,'判定（堆積）'!$A$4:$F$513,6,FALSE)</f>
        <v>#DIV/0!</v>
      </c>
      <c r="J225" s="246" t="str">
        <f>VLOOKUP(A225,'判定（堆積）'!$A$4:$G$513,7,FALSE)</f>
        <v>×</v>
      </c>
      <c r="K225" s="246"/>
      <c r="L225" s="293"/>
      <c r="M225" s="298" t="str">
        <f>VLOOKUP(A225,'判定（移動）'!$A$6:$O$515,15,FALSE)</f>
        <v>×</v>
      </c>
      <c r="N225" s="299" t="str">
        <f>VLOOKUP(A225,'判定（堆積）'!$A$4:$H$513,8,FALSE)</f>
        <v>×</v>
      </c>
      <c r="O225" s="293"/>
      <c r="P225" s="293"/>
      <c r="Q225" s="293"/>
      <c r="R225" s="293"/>
      <c r="S225" s="293"/>
      <c r="T225" s="293"/>
      <c r="U225" s="293"/>
      <c r="V225" s="293"/>
      <c r="W225" s="293"/>
      <c r="X225" s="293"/>
      <c r="Y225" s="293"/>
      <c r="Z225" s="293"/>
      <c r="AA225" s="293"/>
      <c r="AB225" s="293"/>
      <c r="AC225" s="293"/>
      <c r="AD225" s="293"/>
      <c r="AE225" s="293"/>
      <c r="AF225" s="293"/>
      <c r="AG225" s="293"/>
      <c r="AH225" s="293"/>
      <c r="AI225" s="293"/>
      <c r="AJ225" s="293"/>
      <c r="AK225" s="293"/>
      <c r="AL225" s="293"/>
      <c r="AM225" s="293"/>
      <c r="AN225" s="293"/>
      <c r="AO225" s="293"/>
      <c r="AP225" s="293"/>
      <c r="AQ225" s="293"/>
      <c r="AR225" s="293"/>
      <c r="AS225" s="293"/>
    </row>
    <row r="226" spans="1:45" s="293" customFormat="1" ht="11.1" customHeight="1" x14ac:dyDescent="0.15">
      <c r="A226" s="375">
        <v>20.100000000000001</v>
      </c>
      <c r="B226" s="376"/>
      <c r="C226" s="300">
        <f>VLOOKUP(A226,'判定（移動）'!$A$6:$L$515,12,FALSE)</f>
        <v>0</v>
      </c>
      <c r="D226" s="301">
        <v>1</v>
      </c>
      <c r="E226" s="301">
        <f>VLOOKUP(A226,'判定（移動）'!$A$6:$M$515,13,FALSE)</f>
        <v>7.6739130434782608</v>
      </c>
      <c r="F226" s="297" t="str">
        <f>VLOOKUP(A226,'判定（移動）'!$A$6:$N$515,14,FALSE)</f>
        <v>×</v>
      </c>
      <c r="G226" s="300">
        <f>VLOOKUP(入力及び印刷!A226,'判定（堆積）'!$A$4:$D$513,4,FALSE)</f>
        <v>0</v>
      </c>
      <c r="H226" s="301">
        <f>VLOOKUP(A226,'判定（堆積）'!$A$4:$E$513,5,FALSE)</f>
        <v>0</v>
      </c>
      <c r="I226" s="301" t="e">
        <f>VLOOKUP(A226,'判定（堆積）'!$A$4:$F$513,6,FALSE)</f>
        <v>#DIV/0!</v>
      </c>
      <c r="J226" s="297" t="str">
        <f>VLOOKUP(A226,'判定（堆積）'!$A$4:$G$513,7,FALSE)</f>
        <v>×</v>
      </c>
      <c r="K226" s="297"/>
      <c r="M226" s="296" t="str">
        <f>VLOOKUP(A226,'判定（移動）'!$A$6:$O$515,15,FALSE)</f>
        <v>×</v>
      </c>
      <c r="N226" s="297" t="str">
        <f>VLOOKUP(A226,'判定（堆積）'!$A$4:$H$513,8,FALSE)</f>
        <v>×</v>
      </c>
      <c r="O226" s="292"/>
      <c r="Q226" s="292"/>
      <c r="R226" s="292"/>
      <c r="S226" s="292"/>
      <c r="T226" s="292"/>
      <c r="U226" s="292"/>
      <c r="V226" s="292"/>
      <c r="W226" s="292"/>
      <c r="X226" s="292"/>
      <c r="Y226" s="292"/>
      <c r="Z226" s="292"/>
      <c r="AA226" s="292"/>
      <c r="AB226" s="292"/>
      <c r="AC226" s="292"/>
      <c r="AD226" s="292"/>
      <c r="AE226" s="292"/>
      <c r="AF226" s="292"/>
      <c r="AG226" s="292"/>
    </row>
    <row r="227" spans="1:45" s="293" customFormat="1" ht="11.1" customHeight="1" x14ac:dyDescent="0.15">
      <c r="A227" s="377">
        <v>20.2</v>
      </c>
      <c r="B227" s="378"/>
      <c r="C227" s="300">
        <f>VLOOKUP(A227,'判定（移動）'!$A$6:$L$515,12,FALSE)</f>
        <v>0</v>
      </c>
      <c r="D227" s="301">
        <v>1</v>
      </c>
      <c r="E227" s="301">
        <f>VLOOKUP(A227,'判定（移動）'!$A$6:$M$515,13,FALSE)</f>
        <v>7.6739130434782608</v>
      </c>
      <c r="F227" s="297" t="str">
        <f>VLOOKUP(A227,'判定（移動）'!$A$6:$N$515,14,FALSE)</f>
        <v>×</v>
      </c>
      <c r="G227" s="300">
        <f>VLOOKUP(入力及び印刷!A227,'判定（堆積）'!$A$4:$D$513,4,FALSE)</f>
        <v>0</v>
      </c>
      <c r="H227" s="301">
        <f>VLOOKUP(A227,'判定（堆積）'!$A$4:$E$513,5,FALSE)</f>
        <v>0</v>
      </c>
      <c r="I227" s="301" t="e">
        <f>VLOOKUP(A227,'判定（堆積）'!$A$4:$F$513,6,FALSE)</f>
        <v>#DIV/0!</v>
      </c>
      <c r="J227" s="297" t="str">
        <f>VLOOKUP(A227,'判定（堆積）'!$A$4:$G$513,7,FALSE)</f>
        <v>×</v>
      </c>
      <c r="K227" s="297"/>
      <c r="M227" s="296" t="str">
        <f>VLOOKUP(A227,'判定（移動）'!$A$6:$O$515,15,FALSE)</f>
        <v>×</v>
      </c>
      <c r="N227" s="297" t="str">
        <f>VLOOKUP(A227,'判定（堆積）'!$A$4:$H$513,8,FALSE)</f>
        <v>×</v>
      </c>
    </row>
    <row r="228" spans="1:45" s="293" customFormat="1" ht="11.1" customHeight="1" x14ac:dyDescent="0.15">
      <c r="A228" s="377">
        <v>20.3</v>
      </c>
      <c r="B228" s="378"/>
      <c r="C228" s="300">
        <f>VLOOKUP(A228,'判定（移動）'!$A$6:$L$515,12,FALSE)</f>
        <v>0</v>
      </c>
      <c r="D228" s="301">
        <v>1</v>
      </c>
      <c r="E228" s="301">
        <f>VLOOKUP(A228,'判定（移動）'!$A$6:$M$515,13,FALSE)</f>
        <v>7.6739130434782608</v>
      </c>
      <c r="F228" s="297" t="str">
        <f>VLOOKUP(A228,'判定（移動）'!$A$6:$N$515,14,FALSE)</f>
        <v>×</v>
      </c>
      <c r="G228" s="300">
        <f>VLOOKUP(入力及び印刷!A228,'判定（堆積）'!$A$4:$D$513,4,FALSE)</f>
        <v>0</v>
      </c>
      <c r="H228" s="301">
        <f>VLOOKUP(A228,'判定（堆積）'!$A$4:$E$513,5,FALSE)</f>
        <v>0</v>
      </c>
      <c r="I228" s="301" t="e">
        <f>VLOOKUP(A228,'判定（堆積）'!$A$4:$F$513,6,FALSE)</f>
        <v>#DIV/0!</v>
      </c>
      <c r="J228" s="297" t="str">
        <f>VLOOKUP(A228,'判定（堆積）'!$A$4:$G$513,7,FALSE)</f>
        <v>×</v>
      </c>
      <c r="K228" s="297"/>
      <c r="M228" s="296" t="str">
        <f>VLOOKUP(A228,'判定（移動）'!$A$6:$O$515,15,FALSE)</f>
        <v>×</v>
      </c>
      <c r="N228" s="297" t="str">
        <f>VLOOKUP(A228,'判定（堆積）'!$A$4:$H$513,8,FALSE)</f>
        <v>×</v>
      </c>
    </row>
    <row r="229" spans="1:45" s="293" customFormat="1" ht="11.1" customHeight="1" x14ac:dyDescent="0.15">
      <c r="A229" s="377">
        <v>20.399999999999999</v>
      </c>
      <c r="B229" s="378"/>
      <c r="C229" s="300">
        <f>VLOOKUP(A229,'判定（移動）'!$A$6:$L$515,12,FALSE)</f>
        <v>0</v>
      </c>
      <c r="D229" s="301">
        <v>1</v>
      </c>
      <c r="E229" s="301">
        <f>VLOOKUP(A229,'判定（移動）'!$A$6:$M$515,13,FALSE)</f>
        <v>7.6739130434782608</v>
      </c>
      <c r="F229" s="297" t="str">
        <f>VLOOKUP(A229,'判定（移動）'!$A$6:$N$515,14,FALSE)</f>
        <v>×</v>
      </c>
      <c r="G229" s="300">
        <f>VLOOKUP(入力及び印刷!A229,'判定（堆積）'!$A$4:$D$513,4,FALSE)</f>
        <v>0</v>
      </c>
      <c r="H229" s="301">
        <f>VLOOKUP(A229,'判定（堆積）'!$A$4:$E$513,5,FALSE)</f>
        <v>0</v>
      </c>
      <c r="I229" s="301" t="e">
        <f>VLOOKUP(A229,'判定（堆積）'!$A$4:$F$513,6,FALSE)</f>
        <v>#DIV/0!</v>
      </c>
      <c r="J229" s="297" t="str">
        <f>VLOOKUP(A229,'判定（堆積）'!$A$4:$G$513,7,FALSE)</f>
        <v>×</v>
      </c>
      <c r="K229" s="297"/>
      <c r="M229" s="296" t="str">
        <f>VLOOKUP(A229,'判定（移動）'!$A$6:$O$515,15,FALSE)</f>
        <v>×</v>
      </c>
      <c r="N229" s="297" t="str">
        <f>VLOOKUP(A229,'判定（堆積）'!$A$4:$H$513,8,FALSE)</f>
        <v>×</v>
      </c>
    </row>
    <row r="230" spans="1:45" s="293" customFormat="1" ht="11.1" customHeight="1" x14ac:dyDescent="0.15">
      <c r="A230" s="377">
        <v>20.5</v>
      </c>
      <c r="B230" s="378"/>
      <c r="C230" s="300">
        <f>VLOOKUP(A230,'判定（移動）'!$A$6:$L$515,12,FALSE)</f>
        <v>0</v>
      </c>
      <c r="D230" s="301">
        <v>1</v>
      </c>
      <c r="E230" s="301">
        <f>VLOOKUP(A230,'判定（移動）'!$A$6:$M$515,13,FALSE)</f>
        <v>7.6739130434782608</v>
      </c>
      <c r="F230" s="297" t="str">
        <f>VLOOKUP(A230,'判定（移動）'!$A$6:$N$515,14,FALSE)</f>
        <v>×</v>
      </c>
      <c r="G230" s="300">
        <f>VLOOKUP(入力及び印刷!A230,'判定（堆積）'!$A$4:$D$513,4,FALSE)</f>
        <v>0</v>
      </c>
      <c r="H230" s="301">
        <f>VLOOKUP(A230,'判定（堆積）'!$A$4:$E$513,5,FALSE)</f>
        <v>0</v>
      </c>
      <c r="I230" s="301" t="e">
        <f>VLOOKUP(A230,'判定（堆積）'!$A$4:$F$513,6,FALSE)</f>
        <v>#DIV/0!</v>
      </c>
      <c r="J230" s="297" t="str">
        <f>VLOOKUP(A230,'判定（堆積）'!$A$4:$G$513,7,FALSE)</f>
        <v>×</v>
      </c>
      <c r="K230" s="297"/>
      <c r="M230" s="296" t="str">
        <f>VLOOKUP(A230,'判定（移動）'!$A$6:$O$515,15,FALSE)</f>
        <v>×</v>
      </c>
      <c r="N230" s="297" t="str">
        <f>VLOOKUP(A230,'判定（堆積）'!$A$4:$H$513,8,FALSE)</f>
        <v>×</v>
      </c>
    </row>
    <row r="231" spans="1:45" s="293" customFormat="1" ht="11.1" customHeight="1" x14ac:dyDescent="0.15">
      <c r="A231" s="377">
        <v>20.6</v>
      </c>
      <c r="B231" s="378"/>
      <c r="C231" s="300">
        <f>VLOOKUP(A231,'判定（移動）'!$A$6:$L$515,12,FALSE)</f>
        <v>0</v>
      </c>
      <c r="D231" s="301">
        <v>1</v>
      </c>
      <c r="E231" s="301">
        <f>VLOOKUP(A231,'判定（移動）'!$A$6:$M$515,13,FALSE)</f>
        <v>7.6739130434782608</v>
      </c>
      <c r="F231" s="297" t="str">
        <f>VLOOKUP(A231,'判定（移動）'!$A$6:$N$515,14,FALSE)</f>
        <v>×</v>
      </c>
      <c r="G231" s="300">
        <f>VLOOKUP(入力及び印刷!A231,'判定（堆積）'!$A$4:$D$513,4,FALSE)</f>
        <v>0</v>
      </c>
      <c r="H231" s="301">
        <f>VLOOKUP(A231,'判定（堆積）'!$A$4:$E$513,5,FALSE)</f>
        <v>0</v>
      </c>
      <c r="I231" s="301" t="e">
        <f>VLOOKUP(A231,'判定（堆積）'!$A$4:$F$513,6,FALSE)</f>
        <v>#DIV/0!</v>
      </c>
      <c r="J231" s="297" t="str">
        <f>VLOOKUP(A231,'判定（堆積）'!$A$4:$G$513,7,FALSE)</f>
        <v>×</v>
      </c>
      <c r="K231" s="297"/>
      <c r="M231" s="296" t="str">
        <f>VLOOKUP(A231,'判定（移動）'!$A$6:$O$515,15,FALSE)</f>
        <v>×</v>
      </c>
      <c r="N231" s="297" t="str">
        <f>VLOOKUP(A231,'判定（堆積）'!$A$4:$H$513,8,FALSE)</f>
        <v>×</v>
      </c>
    </row>
    <row r="232" spans="1:45" s="293" customFormat="1" ht="11.1" customHeight="1" x14ac:dyDescent="0.15">
      <c r="A232" s="377">
        <v>20.7</v>
      </c>
      <c r="B232" s="378"/>
      <c r="C232" s="300">
        <f>VLOOKUP(A232,'判定（移動）'!$A$6:$L$515,12,FALSE)</f>
        <v>0</v>
      </c>
      <c r="D232" s="301">
        <v>1</v>
      </c>
      <c r="E232" s="301">
        <f>VLOOKUP(A232,'判定（移動）'!$A$6:$M$515,13,FALSE)</f>
        <v>7.6739130434782608</v>
      </c>
      <c r="F232" s="297" t="str">
        <f>VLOOKUP(A232,'判定（移動）'!$A$6:$N$515,14,FALSE)</f>
        <v>×</v>
      </c>
      <c r="G232" s="300">
        <f>VLOOKUP(入力及び印刷!A232,'判定（堆積）'!$A$4:$D$513,4,FALSE)</f>
        <v>0</v>
      </c>
      <c r="H232" s="301">
        <f>VLOOKUP(A232,'判定（堆積）'!$A$4:$E$513,5,FALSE)</f>
        <v>0</v>
      </c>
      <c r="I232" s="301" t="e">
        <f>VLOOKUP(A232,'判定（堆積）'!$A$4:$F$513,6,FALSE)</f>
        <v>#DIV/0!</v>
      </c>
      <c r="J232" s="297" t="str">
        <f>VLOOKUP(A232,'判定（堆積）'!$A$4:$G$513,7,FALSE)</f>
        <v>×</v>
      </c>
      <c r="K232" s="297"/>
      <c r="M232" s="296" t="str">
        <f>VLOOKUP(A232,'判定（移動）'!$A$6:$O$515,15,FALSE)</f>
        <v>×</v>
      </c>
      <c r="N232" s="297" t="str">
        <f>VLOOKUP(A232,'判定（堆積）'!$A$4:$H$513,8,FALSE)</f>
        <v>×</v>
      </c>
    </row>
    <row r="233" spans="1:45" s="293" customFormat="1" ht="11.1" customHeight="1" x14ac:dyDescent="0.15">
      <c r="A233" s="377">
        <v>20.8</v>
      </c>
      <c r="B233" s="378"/>
      <c r="C233" s="300">
        <f>VLOOKUP(A233,'判定（移動）'!$A$6:$L$515,12,FALSE)</f>
        <v>0</v>
      </c>
      <c r="D233" s="301">
        <v>1</v>
      </c>
      <c r="E233" s="301">
        <f>VLOOKUP(A233,'判定（移動）'!$A$6:$M$515,13,FALSE)</f>
        <v>7.6739130434782608</v>
      </c>
      <c r="F233" s="297" t="str">
        <f>VLOOKUP(A233,'判定（移動）'!$A$6:$N$515,14,FALSE)</f>
        <v>×</v>
      </c>
      <c r="G233" s="300">
        <f>VLOOKUP(入力及び印刷!A233,'判定（堆積）'!$A$4:$D$513,4,FALSE)</f>
        <v>0</v>
      </c>
      <c r="H233" s="301">
        <f>VLOOKUP(A233,'判定（堆積）'!$A$4:$E$513,5,FALSE)</f>
        <v>0</v>
      </c>
      <c r="I233" s="301" t="e">
        <f>VLOOKUP(A233,'判定（堆積）'!$A$4:$F$513,6,FALSE)</f>
        <v>#DIV/0!</v>
      </c>
      <c r="J233" s="297" t="str">
        <f>VLOOKUP(A233,'判定（堆積）'!$A$4:$G$513,7,FALSE)</f>
        <v>×</v>
      </c>
      <c r="K233" s="297"/>
      <c r="M233" s="296" t="str">
        <f>VLOOKUP(A233,'判定（移動）'!$A$6:$O$515,15,FALSE)</f>
        <v>×</v>
      </c>
      <c r="N233" s="297" t="str">
        <f>VLOOKUP(A233,'判定（堆積）'!$A$4:$H$513,8,FALSE)</f>
        <v>×</v>
      </c>
    </row>
    <row r="234" spans="1:45" s="293" customFormat="1" ht="11.1" customHeight="1" x14ac:dyDescent="0.15">
      <c r="A234" s="377">
        <v>20.9</v>
      </c>
      <c r="B234" s="378"/>
      <c r="C234" s="300">
        <f>VLOOKUP(A234,'判定（移動）'!$A$6:$L$515,12,FALSE)</f>
        <v>0</v>
      </c>
      <c r="D234" s="301">
        <v>1</v>
      </c>
      <c r="E234" s="301">
        <f>VLOOKUP(A234,'判定（移動）'!$A$6:$M$515,13,FALSE)</f>
        <v>7.6739130434782608</v>
      </c>
      <c r="F234" s="297" t="str">
        <f>VLOOKUP(A234,'判定（移動）'!$A$6:$N$515,14,FALSE)</f>
        <v>×</v>
      </c>
      <c r="G234" s="300">
        <f>VLOOKUP(入力及び印刷!A234,'判定（堆積）'!$A$4:$D$513,4,FALSE)</f>
        <v>0</v>
      </c>
      <c r="H234" s="301">
        <f>VLOOKUP(A234,'判定（堆積）'!$A$4:$E$513,5,FALSE)</f>
        <v>0</v>
      </c>
      <c r="I234" s="301" t="e">
        <f>VLOOKUP(A234,'判定（堆積）'!$A$4:$F$513,6,FALSE)</f>
        <v>#DIV/0!</v>
      </c>
      <c r="J234" s="297" t="str">
        <f>VLOOKUP(A234,'判定（堆積）'!$A$4:$G$513,7,FALSE)</f>
        <v>×</v>
      </c>
      <c r="K234" s="297"/>
      <c r="M234" s="296" t="str">
        <f>VLOOKUP(A234,'判定（移動）'!$A$6:$O$515,15,FALSE)</f>
        <v>×</v>
      </c>
      <c r="N234" s="297" t="str">
        <f>VLOOKUP(A234,'判定（堆積）'!$A$4:$H$513,8,FALSE)</f>
        <v>×</v>
      </c>
    </row>
    <row r="235" spans="1:45" s="293" customFormat="1" ht="11.1" customHeight="1" x14ac:dyDescent="0.15">
      <c r="A235" s="377">
        <v>21</v>
      </c>
      <c r="B235" s="378"/>
      <c r="C235" s="300">
        <f>VLOOKUP(A235,'判定（移動）'!$A$6:$L$515,12,FALSE)</f>
        <v>0</v>
      </c>
      <c r="D235" s="301">
        <v>1</v>
      </c>
      <c r="E235" s="301">
        <f>VLOOKUP(A235,'判定（移動）'!$A$6:$M$515,13,FALSE)</f>
        <v>7.6739130434782608</v>
      </c>
      <c r="F235" s="297" t="str">
        <f>VLOOKUP(A235,'判定（移動）'!$A$6:$N$515,14,FALSE)</f>
        <v>×</v>
      </c>
      <c r="G235" s="300">
        <f>VLOOKUP(入力及び印刷!A235,'判定（堆積）'!$A$4:$D$513,4,FALSE)</f>
        <v>0</v>
      </c>
      <c r="H235" s="301">
        <f>VLOOKUP(A235,'判定（堆積）'!$A$4:$E$513,5,FALSE)</f>
        <v>0</v>
      </c>
      <c r="I235" s="301" t="e">
        <f>VLOOKUP(A235,'判定（堆積）'!$A$4:$F$513,6,FALSE)</f>
        <v>#DIV/0!</v>
      </c>
      <c r="J235" s="297" t="str">
        <f>VLOOKUP(A235,'判定（堆積）'!$A$4:$G$513,7,FALSE)</f>
        <v>×</v>
      </c>
      <c r="K235" s="297"/>
      <c r="M235" s="296" t="str">
        <f>VLOOKUP(A235,'判定（移動）'!$A$6:$O$515,15,FALSE)</f>
        <v>×</v>
      </c>
      <c r="N235" s="297" t="str">
        <f>VLOOKUP(A235,'判定（堆積）'!$A$4:$H$513,8,FALSE)</f>
        <v>×</v>
      </c>
    </row>
    <row r="236" spans="1:45" s="293" customFormat="1" ht="11.1" customHeight="1" x14ac:dyDescent="0.15">
      <c r="A236" s="377">
        <v>21.1</v>
      </c>
      <c r="B236" s="378"/>
      <c r="C236" s="300">
        <f>VLOOKUP(A236,'判定（移動）'!$A$6:$L$515,12,FALSE)</f>
        <v>0</v>
      </c>
      <c r="D236" s="301">
        <v>1</v>
      </c>
      <c r="E236" s="301">
        <f>VLOOKUP(A236,'判定（移動）'!$A$6:$M$515,13,FALSE)</f>
        <v>7.6739130434782608</v>
      </c>
      <c r="F236" s="297" t="str">
        <f>VLOOKUP(A236,'判定（移動）'!$A$6:$N$515,14,FALSE)</f>
        <v>×</v>
      </c>
      <c r="G236" s="300">
        <f>VLOOKUP(入力及び印刷!A236,'判定（堆積）'!$A$4:$D$513,4,FALSE)</f>
        <v>0</v>
      </c>
      <c r="H236" s="301">
        <f>VLOOKUP(A236,'判定（堆積）'!$A$4:$E$513,5,FALSE)</f>
        <v>0</v>
      </c>
      <c r="I236" s="301" t="e">
        <f>VLOOKUP(A236,'判定（堆積）'!$A$4:$F$513,6,FALSE)</f>
        <v>#DIV/0!</v>
      </c>
      <c r="J236" s="297" t="str">
        <f>VLOOKUP(A236,'判定（堆積）'!$A$4:$G$513,7,FALSE)</f>
        <v>×</v>
      </c>
      <c r="K236" s="297"/>
      <c r="M236" s="296" t="str">
        <f>VLOOKUP(A236,'判定（移動）'!$A$6:$O$515,15,FALSE)</f>
        <v>×</v>
      </c>
      <c r="N236" s="297" t="str">
        <f>VLOOKUP(A236,'判定（堆積）'!$A$4:$H$513,8,FALSE)</f>
        <v>×</v>
      </c>
    </row>
    <row r="237" spans="1:45" s="293" customFormat="1" ht="11.1" customHeight="1" x14ac:dyDescent="0.15">
      <c r="A237" s="377">
        <v>21.2</v>
      </c>
      <c r="B237" s="378"/>
      <c r="C237" s="300">
        <f>VLOOKUP(A237,'判定（移動）'!$A$6:$L$515,12,FALSE)</f>
        <v>0</v>
      </c>
      <c r="D237" s="301">
        <v>1</v>
      </c>
      <c r="E237" s="301">
        <f>VLOOKUP(A237,'判定（移動）'!$A$6:$M$515,13,FALSE)</f>
        <v>7.6739130434782608</v>
      </c>
      <c r="F237" s="297" t="str">
        <f>VLOOKUP(A237,'判定（移動）'!$A$6:$N$515,14,FALSE)</f>
        <v>×</v>
      </c>
      <c r="G237" s="300">
        <f>VLOOKUP(入力及び印刷!A237,'判定（堆積）'!$A$4:$D$513,4,FALSE)</f>
        <v>0</v>
      </c>
      <c r="H237" s="301">
        <f>VLOOKUP(A237,'判定（堆積）'!$A$4:$E$513,5,FALSE)</f>
        <v>0</v>
      </c>
      <c r="I237" s="301" t="e">
        <f>VLOOKUP(A237,'判定（堆積）'!$A$4:$F$513,6,FALSE)</f>
        <v>#DIV/0!</v>
      </c>
      <c r="J237" s="297" t="str">
        <f>VLOOKUP(A237,'判定（堆積）'!$A$4:$G$513,7,FALSE)</f>
        <v>×</v>
      </c>
      <c r="K237" s="297"/>
      <c r="M237" s="296" t="str">
        <f>VLOOKUP(A237,'判定（移動）'!$A$6:$O$515,15,FALSE)</f>
        <v>×</v>
      </c>
      <c r="N237" s="297" t="str">
        <f>VLOOKUP(A237,'判定（堆積）'!$A$4:$H$513,8,FALSE)</f>
        <v>×</v>
      </c>
    </row>
    <row r="238" spans="1:45" s="293" customFormat="1" ht="11.1" customHeight="1" x14ac:dyDescent="0.15">
      <c r="A238" s="377">
        <v>21.3</v>
      </c>
      <c r="B238" s="378"/>
      <c r="C238" s="300">
        <f>VLOOKUP(A238,'判定（移動）'!$A$6:$L$515,12,FALSE)</f>
        <v>0</v>
      </c>
      <c r="D238" s="301">
        <v>1</v>
      </c>
      <c r="E238" s="301">
        <f>VLOOKUP(A238,'判定（移動）'!$A$6:$M$515,13,FALSE)</f>
        <v>7.6739130434782608</v>
      </c>
      <c r="F238" s="297" t="str">
        <f>VLOOKUP(A238,'判定（移動）'!$A$6:$N$515,14,FALSE)</f>
        <v>×</v>
      </c>
      <c r="G238" s="300">
        <f>VLOOKUP(入力及び印刷!A238,'判定（堆積）'!$A$4:$D$513,4,FALSE)</f>
        <v>0</v>
      </c>
      <c r="H238" s="301">
        <f>VLOOKUP(A238,'判定（堆積）'!$A$4:$E$513,5,FALSE)</f>
        <v>0</v>
      </c>
      <c r="I238" s="301" t="e">
        <f>VLOOKUP(A238,'判定（堆積）'!$A$4:$F$513,6,FALSE)</f>
        <v>#DIV/0!</v>
      </c>
      <c r="J238" s="297" t="str">
        <f>VLOOKUP(A238,'判定（堆積）'!$A$4:$G$513,7,FALSE)</f>
        <v>×</v>
      </c>
      <c r="K238" s="297"/>
      <c r="M238" s="296" t="str">
        <f>VLOOKUP(A238,'判定（移動）'!$A$6:$O$515,15,FALSE)</f>
        <v>×</v>
      </c>
      <c r="N238" s="297" t="str">
        <f>VLOOKUP(A238,'判定（堆積）'!$A$4:$H$513,8,FALSE)</f>
        <v>×</v>
      </c>
    </row>
    <row r="239" spans="1:45" s="293" customFormat="1" ht="11.1" customHeight="1" x14ac:dyDescent="0.15">
      <c r="A239" s="377">
        <v>21.4</v>
      </c>
      <c r="B239" s="378"/>
      <c r="C239" s="300">
        <f>VLOOKUP(A239,'判定（移動）'!$A$6:$L$515,12,FALSE)</f>
        <v>0</v>
      </c>
      <c r="D239" s="301">
        <v>1</v>
      </c>
      <c r="E239" s="301">
        <f>VLOOKUP(A239,'判定（移動）'!$A$6:$M$515,13,FALSE)</f>
        <v>7.6739130434782608</v>
      </c>
      <c r="F239" s="297" t="str">
        <f>VLOOKUP(A239,'判定（移動）'!$A$6:$N$515,14,FALSE)</f>
        <v>×</v>
      </c>
      <c r="G239" s="300">
        <f>VLOOKUP(入力及び印刷!A239,'判定（堆積）'!$A$4:$D$513,4,FALSE)</f>
        <v>0</v>
      </c>
      <c r="H239" s="301">
        <f>VLOOKUP(A239,'判定（堆積）'!$A$4:$E$513,5,FALSE)</f>
        <v>0</v>
      </c>
      <c r="I239" s="301" t="e">
        <f>VLOOKUP(A239,'判定（堆積）'!$A$4:$F$513,6,FALSE)</f>
        <v>#DIV/0!</v>
      </c>
      <c r="J239" s="297" t="str">
        <f>VLOOKUP(A239,'判定（堆積）'!$A$4:$G$513,7,FALSE)</f>
        <v>×</v>
      </c>
      <c r="K239" s="297"/>
      <c r="M239" s="296" t="str">
        <f>VLOOKUP(A239,'判定（移動）'!$A$6:$O$515,15,FALSE)</f>
        <v>×</v>
      </c>
      <c r="N239" s="297" t="str">
        <f>VLOOKUP(A239,'判定（堆積）'!$A$4:$H$513,8,FALSE)</f>
        <v>×</v>
      </c>
    </row>
    <row r="240" spans="1:45" s="293" customFormat="1" ht="11.1" customHeight="1" x14ac:dyDescent="0.15">
      <c r="A240" s="377">
        <v>21.5</v>
      </c>
      <c r="B240" s="378"/>
      <c r="C240" s="300">
        <f>VLOOKUP(A240,'判定（移動）'!$A$6:$L$515,12,FALSE)</f>
        <v>0</v>
      </c>
      <c r="D240" s="301">
        <v>1</v>
      </c>
      <c r="E240" s="301">
        <f>VLOOKUP(A240,'判定（移動）'!$A$6:$M$515,13,FALSE)</f>
        <v>7.6739130434782608</v>
      </c>
      <c r="F240" s="297" t="str">
        <f>VLOOKUP(A240,'判定（移動）'!$A$6:$N$515,14,FALSE)</f>
        <v>×</v>
      </c>
      <c r="G240" s="300">
        <f>VLOOKUP(入力及び印刷!A240,'判定（堆積）'!$A$4:$D$513,4,FALSE)</f>
        <v>0</v>
      </c>
      <c r="H240" s="301">
        <f>VLOOKUP(A240,'判定（堆積）'!$A$4:$E$513,5,FALSE)</f>
        <v>0</v>
      </c>
      <c r="I240" s="301" t="e">
        <f>VLOOKUP(A240,'判定（堆積）'!$A$4:$F$513,6,FALSE)</f>
        <v>#DIV/0!</v>
      </c>
      <c r="J240" s="297" t="str">
        <f>VLOOKUP(A240,'判定（堆積）'!$A$4:$G$513,7,FALSE)</f>
        <v>×</v>
      </c>
      <c r="K240" s="297"/>
      <c r="M240" s="296" t="str">
        <f>VLOOKUP(A240,'判定（移動）'!$A$6:$O$515,15,FALSE)</f>
        <v>×</v>
      </c>
      <c r="N240" s="297" t="str">
        <f>VLOOKUP(A240,'判定（堆積）'!$A$4:$H$513,8,FALSE)</f>
        <v>×</v>
      </c>
    </row>
    <row r="241" spans="1:14" s="293" customFormat="1" ht="11.1" customHeight="1" x14ac:dyDescent="0.15">
      <c r="A241" s="377">
        <v>21.6</v>
      </c>
      <c r="B241" s="378"/>
      <c r="C241" s="300">
        <f>VLOOKUP(A241,'判定（移動）'!$A$6:$L$515,12,FALSE)</f>
        <v>0</v>
      </c>
      <c r="D241" s="301">
        <v>1</v>
      </c>
      <c r="E241" s="301">
        <f>VLOOKUP(A241,'判定（移動）'!$A$6:$M$515,13,FALSE)</f>
        <v>7.6739130434782608</v>
      </c>
      <c r="F241" s="297" t="str">
        <f>VLOOKUP(A241,'判定（移動）'!$A$6:$N$515,14,FALSE)</f>
        <v>×</v>
      </c>
      <c r="G241" s="300">
        <f>VLOOKUP(入力及び印刷!A241,'判定（堆積）'!$A$4:$D$513,4,FALSE)</f>
        <v>0</v>
      </c>
      <c r="H241" s="301">
        <f>VLOOKUP(A241,'判定（堆積）'!$A$4:$E$513,5,FALSE)</f>
        <v>0</v>
      </c>
      <c r="I241" s="301" t="e">
        <f>VLOOKUP(A241,'判定（堆積）'!$A$4:$F$513,6,FALSE)</f>
        <v>#DIV/0!</v>
      </c>
      <c r="J241" s="297" t="str">
        <f>VLOOKUP(A241,'判定（堆積）'!$A$4:$G$513,7,FALSE)</f>
        <v>×</v>
      </c>
      <c r="K241" s="297"/>
      <c r="M241" s="296" t="str">
        <f>VLOOKUP(A241,'判定（移動）'!$A$6:$O$515,15,FALSE)</f>
        <v>×</v>
      </c>
      <c r="N241" s="297" t="str">
        <f>VLOOKUP(A241,'判定（堆積）'!$A$4:$H$513,8,FALSE)</f>
        <v>×</v>
      </c>
    </row>
    <row r="242" spans="1:14" s="293" customFormat="1" ht="11.1" customHeight="1" x14ac:dyDescent="0.15">
      <c r="A242" s="377">
        <v>21.7</v>
      </c>
      <c r="B242" s="378"/>
      <c r="C242" s="300">
        <f>VLOOKUP(A242,'判定（移動）'!$A$6:$L$515,12,FALSE)</f>
        <v>0</v>
      </c>
      <c r="D242" s="301">
        <v>1</v>
      </c>
      <c r="E242" s="301">
        <f>VLOOKUP(A242,'判定（移動）'!$A$6:$M$515,13,FALSE)</f>
        <v>7.6739130434782608</v>
      </c>
      <c r="F242" s="297" t="str">
        <f>VLOOKUP(A242,'判定（移動）'!$A$6:$N$515,14,FALSE)</f>
        <v>×</v>
      </c>
      <c r="G242" s="300">
        <f>VLOOKUP(入力及び印刷!A242,'判定（堆積）'!$A$4:$D$513,4,FALSE)</f>
        <v>0</v>
      </c>
      <c r="H242" s="301">
        <f>VLOOKUP(A242,'判定（堆積）'!$A$4:$E$513,5,FALSE)</f>
        <v>0</v>
      </c>
      <c r="I242" s="301" t="e">
        <f>VLOOKUP(A242,'判定（堆積）'!$A$4:$F$513,6,FALSE)</f>
        <v>#DIV/0!</v>
      </c>
      <c r="J242" s="297" t="str">
        <f>VLOOKUP(A242,'判定（堆積）'!$A$4:$G$513,7,FALSE)</f>
        <v>×</v>
      </c>
      <c r="K242" s="297"/>
      <c r="M242" s="296" t="str">
        <f>VLOOKUP(A242,'判定（移動）'!$A$6:$O$515,15,FALSE)</f>
        <v>×</v>
      </c>
      <c r="N242" s="297" t="str">
        <f>VLOOKUP(A242,'判定（堆積）'!$A$4:$H$513,8,FALSE)</f>
        <v>×</v>
      </c>
    </row>
    <row r="243" spans="1:14" s="293" customFormat="1" ht="11.1" customHeight="1" x14ac:dyDescent="0.15">
      <c r="A243" s="377">
        <v>21.8</v>
      </c>
      <c r="B243" s="378"/>
      <c r="C243" s="300">
        <f>VLOOKUP(A243,'判定（移動）'!$A$6:$L$515,12,FALSE)</f>
        <v>0</v>
      </c>
      <c r="D243" s="301">
        <v>1</v>
      </c>
      <c r="E243" s="301">
        <f>VLOOKUP(A243,'判定（移動）'!$A$6:$M$515,13,FALSE)</f>
        <v>7.6739130434782608</v>
      </c>
      <c r="F243" s="297" t="str">
        <f>VLOOKUP(A243,'判定（移動）'!$A$6:$N$515,14,FALSE)</f>
        <v>×</v>
      </c>
      <c r="G243" s="300">
        <f>VLOOKUP(入力及び印刷!A243,'判定（堆積）'!$A$4:$D$513,4,FALSE)</f>
        <v>0</v>
      </c>
      <c r="H243" s="301">
        <f>VLOOKUP(A243,'判定（堆積）'!$A$4:$E$513,5,FALSE)</f>
        <v>0</v>
      </c>
      <c r="I243" s="301" t="e">
        <f>VLOOKUP(A243,'判定（堆積）'!$A$4:$F$513,6,FALSE)</f>
        <v>#DIV/0!</v>
      </c>
      <c r="J243" s="297" t="str">
        <f>VLOOKUP(A243,'判定（堆積）'!$A$4:$G$513,7,FALSE)</f>
        <v>×</v>
      </c>
      <c r="K243" s="297"/>
      <c r="M243" s="296" t="str">
        <f>VLOOKUP(A243,'判定（移動）'!$A$6:$O$515,15,FALSE)</f>
        <v>×</v>
      </c>
      <c r="N243" s="297" t="str">
        <f>VLOOKUP(A243,'判定（堆積）'!$A$4:$H$513,8,FALSE)</f>
        <v>×</v>
      </c>
    </row>
    <row r="244" spans="1:14" s="293" customFormat="1" ht="11.1" customHeight="1" x14ac:dyDescent="0.15">
      <c r="A244" s="377">
        <v>21.9</v>
      </c>
      <c r="B244" s="378"/>
      <c r="C244" s="300">
        <f>VLOOKUP(A244,'判定（移動）'!$A$6:$L$515,12,FALSE)</f>
        <v>0</v>
      </c>
      <c r="D244" s="301">
        <v>1</v>
      </c>
      <c r="E244" s="301">
        <f>VLOOKUP(A244,'判定（移動）'!$A$6:$M$515,13,FALSE)</f>
        <v>7.6739130434782608</v>
      </c>
      <c r="F244" s="297" t="str">
        <f>VLOOKUP(A244,'判定（移動）'!$A$6:$N$515,14,FALSE)</f>
        <v>×</v>
      </c>
      <c r="G244" s="300">
        <f>VLOOKUP(入力及び印刷!A244,'判定（堆積）'!$A$4:$D$513,4,FALSE)</f>
        <v>0</v>
      </c>
      <c r="H244" s="301">
        <f>VLOOKUP(A244,'判定（堆積）'!$A$4:$E$513,5,FALSE)</f>
        <v>0</v>
      </c>
      <c r="I244" s="301" t="e">
        <f>VLOOKUP(A244,'判定（堆積）'!$A$4:$F$513,6,FALSE)</f>
        <v>#DIV/0!</v>
      </c>
      <c r="J244" s="297" t="str">
        <f>VLOOKUP(A244,'判定（堆積）'!$A$4:$G$513,7,FALSE)</f>
        <v>×</v>
      </c>
      <c r="K244" s="297"/>
      <c r="M244" s="296" t="str">
        <f>VLOOKUP(A244,'判定（移動）'!$A$6:$O$515,15,FALSE)</f>
        <v>×</v>
      </c>
      <c r="N244" s="297" t="str">
        <f>VLOOKUP(A244,'判定（堆積）'!$A$4:$H$513,8,FALSE)</f>
        <v>×</v>
      </c>
    </row>
    <row r="245" spans="1:14" s="293" customFormat="1" ht="11.1" customHeight="1" x14ac:dyDescent="0.15">
      <c r="A245" s="377">
        <v>22</v>
      </c>
      <c r="B245" s="378"/>
      <c r="C245" s="300">
        <f>VLOOKUP(A245,'判定（移動）'!$A$6:$L$515,12,FALSE)</f>
        <v>0</v>
      </c>
      <c r="D245" s="301">
        <v>1</v>
      </c>
      <c r="E245" s="301">
        <f>VLOOKUP(A245,'判定（移動）'!$A$6:$M$515,13,FALSE)</f>
        <v>7.6739130434782608</v>
      </c>
      <c r="F245" s="297" t="str">
        <f>VLOOKUP(A245,'判定（移動）'!$A$6:$N$515,14,FALSE)</f>
        <v>×</v>
      </c>
      <c r="G245" s="300">
        <f>VLOOKUP(入力及び印刷!A245,'判定（堆積）'!$A$4:$D$513,4,FALSE)</f>
        <v>0</v>
      </c>
      <c r="H245" s="301">
        <f>VLOOKUP(A245,'判定（堆積）'!$A$4:$E$513,5,FALSE)</f>
        <v>0</v>
      </c>
      <c r="I245" s="301" t="e">
        <f>VLOOKUP(A245,'判定（堆積）'!$A$4:$F$513,6,FALSE)</f>
        <v>#DIV/0!</v>
      </c>
      <c r="J245" s="297" t="str">
        <f>VLOOKUP(A245,'判定（堆積）'!$A$4:$G$513,7,FALSE)</f>
        <v>×</v>
      </c>
      <c r="K245" s="297"/>
      <c r="M245" s="296" t="str">
        <f>VLOOKUP(A245,'判定（移動）'!$A$6:$O$515,15,FALSE)</f>
        <v>×</v>
      </c>
      <c r="N245" s="297" t="str">
        <f>VLOOKUP(A245,'判定（堆積）'!$A$4:$H$513,8,FALSE)</f>
        <v>×</v>
      </c>
    </row>
    <row r="246" spans="1:14" s="293" customFormat="1" ht="11.1" customHeight="1" x14ac:dyDescent="0.15">
      <c r="A246" s="377">
        <v>22.1</v>
      </c>
      <c r="B246" s="378"/>
      <c r="C246" s="300">
        <f>VLOOKUP(A246,'判定（移動）'!$A$6:$L$515,12,FALSE)</f>
        <v>0</v>
      </c>
      <c r="D246" s="301">
        <v>1</v>
      </c>
      <c r="E246" s="301">
        <f>VLOOKUP(A246,'判定（移動）'!$A$6:$M$515,13,FALSE)</f>
        <v>7.6739130434782608</v>
      </c>
      <c r="F246" s="297" t="str">
        <f>VLOOKUP(A246,'判定（移動）'!$A$6:$N$515,14,FALSE)</f>
        <v>×</v>
      </c>
      <c r="G246" s="300">
        <f>VLOOKUP(入力及び印刷!A246,'判定（堆積）'!$A$4:$D$513,4,FALSE)</f>
        <v>0</v>
      </c>
      <c r="H246" s="301">
        <f>VLOOKUP(A246,'判定（堆積）'!$A$4:$E$513,5,FALSE)</f>
        <v>0</v>
      </c>
      <c r="I246" s="301" t="e">
        <f>VLOOKUP(A246,'判定（堆積）'!$A$4:$F$513,6,FALSE)</f>
        <v>#DIV/0!</v>
      </c>
      <c r="J246" s="297" t="str">
        <f>VLOOKUP(A246,'判定（堆積）'!$A$4:$G$513,7,FALSE)</f>
        <v>×</v>
      </c>
      <c r="K246" s="297"/>
      <c r="M246" s="296" t="str">
        <f>VLOOKUP(A246,'判定（移動）'!$A$6:$O$515,15,FALSE)</f>
        <v>×</v>
      </c>
      <c r="N246" s="297" t="str">
        <f>VLOOKUP(A246,'判定（堆積）'!$A$4:$H$513,8,FALSE)</f>
        <v>×</v>
      </c>
    </row>
    <row r="247" spans="1:14" s="293" customFormat="1" ht="11.1" customHeight="1" x14ac:dyDescent="0.15">
      <c r="A247" s="377">
        <v>22.2</v>
      </c>
      <c r="B247" s="378"/>
      <c r="C247" s="300">
        <f>VLOOKUP(A247,'判定（移動）'!$A$6:$L$515,12,FALSE)</f>
        <v>0</v>
      </c>
      <c r="D247" s="301">
        <v>1</v>
      </c>
      <c r="E247" s="301">
        <f>VLOOKUP(A247,'判定（移動）'!$A$6:$M$515,13,FALSE)</f>
        <v>7.6739130434782608</v>
      </c>
      <c r="F247" s="297" t="str">
        <f>VLOOKUP(A247,'判定（移動）'!$A$6:$N$515,14,FALSE)</f>
        <v>×</v>
      </c>
      <c r="G247" s="300">
        <f>VLOOKUP(入力及び印刷!A247,'判定（堆積）'!$A$4:$D$513,4,FALSE)</f>
        <v>0</v>
      </c>
      <c r="H247" s="301">
        <f>VLOOKUP(A247,'判定（堆積）'!$A$4:$E$513,5,FALSE)</f>
        <v>0</v>
      </c>
      <c r="I247" s="301" t="e">
        <f>VLOOKUP(A247,'判定（堆積）'!$A$4:$F$513,6,FALSE)</f>
        <v>#DIV/0!</v>
      </c>
      <c r="J247" s="297" t="str">
        <f>VLOOKUP(A247,'判定（堆積）'!$A$4:$G$513,7,FALSE)</f>
        <v>×</v>
      </c>
      <c r="K247" s="297"/>
      <c r="M247" s="296" t="str">
        <f>VLOOKUP(A247,'判定（移動）'!$A$6:$O$515,15,FALSE)</f>
        <v>×</v>
      </c>
      <c r="N247" s="297" t="str">
        <f>VLOOKUP(A247,'判定（堆積）'!$A$4:$H$513,8,FALSE)</f>
        <v>×</v>
      </c>
    </row>
    <row r="248" spans="1:14" s="293" customFormat="1" ht="11.1" customHeight="1" x14ac:dyDescent="0.15">
      <c r="A248" s="377">
        <v>22.3</v>
      </c>
      <c r="B248" s="378"/>
      <c r="C248" s="300">
        <f>VLOOKUP(A248,'判定（移動）'!$A$6:$L$515,12,FALSE)</f>
        <v>0</v>
      </c>
      <c r="D248" s="301">
        <v>1</v>
      </c>
      <c r="E248" s="301">
        <f>VLOOKUP(A248,'判定（移動）'!$A$6:$M$515,13,FALSE)</f>
        <v>7.6739130434782608</v>
      </c>
      <c r="F248" s="297" t="str">
        <f>VLOOKUP(A248,'判定（移動）'!$A$6:$N$515,14,FALSE)</f>
        <v>×</v>
      </c>
      <c r="G248" s="300">
        <f>VLOOKUP(入力及び印刷!A248,'判定（堆積）'!$A$4:$D$513,4,FALSE)</f>
        <v>0</v>
      </c>
      <c r="H248" s="301">
        <f>VLOOKUP(A248,'判定（堆積）'!$A$4:$E$513,5,FALSE)</f>
        <v>0</v>
      </c>
      <c r="I248" s="301" t="e">
        <f>VLOOKUP(A248,'判定（堆積）'!$A$4:$F$513,6,FALSE)</f>
        <v>#DIV/0!</v>
      </c>
      <c r="J248" s="297" t="str">
        <f>VLOOKUP(A248,'判定（堆積）'!$A$4:$G$513,7,FALSE)</f>
        <v>×</v>
      </c>
      <c r="K248" s="297"/>
      <c r="M248" s="296" t="str">
        <f>VLOOKUP(A248,'判定（移動）'!$A$6:$O$515,15,FALSE)</f>
        <v>×</v>
      </c>
      <c r="N248" s="297" t="str">
        <f>VLOOKUP(A248,'判定（堆積）'!$A$4:$H$513,8,FALSE)</f>
        <v>×</v>
      </c>
    </row>
    <row r="249" spans="1:14" s="293" customFormat="1" ht="11.1" customHeight="1" x14ac:dyDescent="0.15">
      <c r="A249" s="377">
        <v>22.4</v>
      </c>
      <c r="B249" s="378"/>
      <c r="C249" s="300">
        <f>VLOOKUP(A249,'判定（移動）'!$A$6:$L$515,12,FALSE)</f>
        <v>0</v>
      </c>
      <c r="D249" s="301">
        <v>1</v>
      </c>
      <c r="E249" s="301">
        <f>VLOOKUP(A249,'判定（移動）'!$A$6:$M$515,13,FALSE)</f>
        <v>7.6739130434782608</v>
      </c>
      <c r="F249" s="297" t="str">
        <f>VLOOKUP(A249,'判定（移動）'!$A$6:$N$515,14,FALSE)</f>
        <v>×</v>
      </c>
      <c r="G249" s="300">
        <f>VLOOKUP(入力及び印刷!A249,'判定（堆積）'!$A$4:$D$513,4,FALSE)</f>
        <v>0</v>
      </c>
      <c r="H249" s="301">
        <f>VLOOKUP(A249,'判定（堆積）'!$A$4:$E$513,5,FALSE)</f>
        <v>0</v>
      </c>
      <c r="I249" s="301" t="e">
        <f>VLOOKUP(A249,'判定（堆積）'!$A$4:$F$513,6,FALSE)</f>
        <v>#DIV/0!</v>
      </c>
      <c r="J249" s="297" t="str">
        <f>VLOOKUP(A249,'判定（堆積）'!$A$4:$G$513,7,FALSE)</f>
        <v>×</v>
      </c>
      <c r="K249" s="297"/>
      <c r="M249" s="296" t="str">
        <f>VLOOKUP(A249,'判定（移動）'!$A$6:$O$515,15,FALSE)</f>
        <v>×</v>
      </c>
      <c r="N249" s="297" t="str">
        <f>VLOOKUP(A249,'判定（堆積）'!$A$4:$H$513,8,FALSE)</f>
        <v>×</v>
      </c>
    </row>
    <row r="250" spans="1:14" s="293" customFormat="1" ht="11.1" customHeight="1" x14ac:dyDescent="0.15">
      <c r="A250" s="377">
        <v>22.5</v>
      </c>
      <c r="B250" s="378"/>
      <c r="C250" s="300">
        <f>VLOOKUP(A250,'判定（移動）'!$A$6:$L$515,12,FALSE)</f>
        <v>0</v>
      </c>
      <c r="D250" s="301">
        <v>1</v>
      </c>
      <c r="E250" s="301">
        <f>VLOOKUP(A250,'判定（移動）'!$A$6:$M$515,13,FALSE)</f>
        <v>7.6739130434782608</v>
      </c>
      <c r="F250" s="297" t="str">
        <f>VLOOKUP(A250,'判定（移動）'!$A$6:$N$515,14,FALSE)</f>
        <v>×</v>
      </c>
      <c r="G250" s="300">
        <f>VLOOKUP(入力及び印刷!A250,'判定（堆積）'!$A$4:$D$513,4,FALSE)</f>
        <v>0</v>
      </c>
      <c r="H250" s="301">
        <f>VLOOKUP(A250,'判定（堆積）'!$A$4:$E$513,5,FALSE)</f>
        <v>0</v>
      </c>
      <c r="I250" s="301" t="e">
        <f>VLOOKUP(A250,'判定（堆積）'!$A$4:$F$513,6,FALSE)</f>
        <v>#DIV/0!</v>
      </c>
      <c r="J250" s="297" t="str">
        <f>VLOOKUP(A250,'判定（堆積）'!$A$4:$G$513,7,FALSE)</f>
        <v>×</v>
      </c>
      <c r="K250" s="297"/>
      <c r="M250" s="296" t="str">
        <f>VLOOKUP(A250,'判定（移動）'!$A$6:$O$515,15,FALSE)</f>
        <v>×</v>
      </c>
      <c r="N250" s="297" t="str">
        <f>VLOOKUP(A250,'判定（堆積）'!$A$4:$H$513,8,FALSE)</f>
        <v>×</v>
      </c>
    </row>
    <row r="251" spans="1:14" s="293" customFormat="1" ht="11.1" customHeight="1" x14ac:dyDescent="0.15">
      <c r="A251" s="377">
        <v>22.6</v>
      </c>
      <c r="B251" s="378"/>
      <c r="C251" s="300">
        <f>VLOOKUP(A251,'判定（移動）'!$A$6:$L$515,12,FALSE)</f>
        <v>0</v>
      </c>
      <c r="D251" s="301">
        <v>1</v>
      </c>
      <c r="E251" s="301">
        <f>VLOOKUP(A251,'判定（移動）'!$A$6:$M$515,13,FALSE)</f>
        <v>7.6739130434782608</v>
      </c>
      <c r="F251" s="297" t="str">
        <f>VLOOKUP(A251,'判定（移動）'!$A$6:$N$515,14,FALSE)</f>
        <v>×</v>
      </c>
      <c r="G251" s="300">
        <f>VLOOKUP(入力及び印刷!A251,'判定（堆積）'!$A$4:$D$513,4,FALSE)</f>
        <v>0</v>
      </c>
      <c r="H251" s="301">
        <f>VLOOKUP(A251,'判定（堆積）'!$A$4:$E$513,5,FALSE)</f>
        <v>0</v>
      </c>
      <c r="I251" s="301" t="e">
        <f>VLOOKUP(A251,'判定（堆積）'!$A$4:$F$513,6,FALSE)</f>
        <v>#DIV/0!</v>
      </c>
      <c r="J251" s="297" t="str">
        <f>VLOOKUP(A251,'判定（堆積）'!$A$4:$G$513,7,FALSE)</f>
        <v>×</v>
      </c>
      <c r="K251" s="297"/>
      <c r="M251" s="296" t="str">
        <f>VLOOKUP(A251,'判定（移動）'!$A$6:$O$515,15,FALSE)</f>
        <v>×</v>
      </c>
      <c r="N251" s="297" t="str">
        <f>VLOOKUP(A251,'判定（堆積）'!$A$4:$H$513,8,FALSE)</f>
        <v>×</v>
      </c>
    </row>
    <row r="252" spans="1:14" s="293" customFormat="1" ht="11.1" customHeight="1" x14ac:dyDescent="0.15">
      <c r="A252" s="377">
        <v>22.7</v>
      </c>
      <c r="B252" s="378"/>
      <c r="C252" s="300">
        <f>VLOOKUP(A252,'判定（移動）'!$A$6:$L$515,12,FALSE)</f>
        <v>0</v>
      </c>
      <c r="D252" s="301">
        <v>1</v>
      </c>
      <c r="E252" s="301">
        <f>VLOOKUP(A252,'判定（移動）'!$A$6:$M$515,13,FALSE)</f>
        <v>7.6739130434782608</v>
      </c>
      <c r="F252" s="297" t="str">
        <f>VLOOKUP(A252,'判定（移動）'!$A$6:$N$515,14,FALSE)</f>
        <v>×</v>
      </c>
      <c r="G252" s="300">
        <f>VLOOKUP(入力及び印刷!A252,'判定（堆積）'!$A$4:$D$513,4,FALSE)</f>
        <v>0</v>
      </c>
      <c r="H252" s="301">
        <f>VLOOKUP(A252,'判定（堆積）'!$A$4:$E$513,5,FALSE)</f>
        <v>0</v>
      </c>
      <c r="I252" s="301" t="e">
        <f>VLOOKUP(A252,'判定（堆積）'!$A$4:$F$513,6,FALSE)</f>
        <v>#DIV/0!</v>
      </c>
      <c r="J252" s="297" t="str">
        <f>VLOOKUP(A252,'判定（堆積）'!$A$4:$G$513,7,FALSE)</f>
        <v>×</v>
      </c>
      <c r="K252" s="297"/>
      <c r="M252" s="296" t="str">
        <f>VLOOKUP(A252,'判定（移動）'!$A$6:$O$515,15,FALSE)</f>
        <v>×</v>
      </c>
      <c r="N252" s="297" t="str">
        <f>VLOOKUP(A252,'判定（堆積）'!$A$4:$H$513,8,FALSE)</f>
        <v>×</v>
      </c>
    </row>
    <row r="253" spans="1:14" s="293" customFormat="1" ht="11.1" customHeight="1" x14ac:dyDescent="0.15">
      <c r="A253" s="377">
        <v>22.8</v>
      </c>
      <c r="B253" s="378"/>
      <c r="C253" s="300">
        <f>VLOOKUP(A253,'判定（移動）'!$A$6:$L$515,12,FALSE)</f>
        <v>0</v>
      </c>
      <c r="D253" s="301">
        <v>1</v>
      </c>
      <c r="E253" s="301">
        <f>VLOOKUP(A253,'判定（移動）'!$A$6:$M$515,13,FALSE)</f>
        <v>7.6739130434782608</v>
      </c>
      <c r="F253" s="297" t="str">
        <f>VLOOKUP(A253,'判定（移動）'!$A$6:$N$515,14,FALSE)</f>
        <v>×</v>
      </c>
      <c r="G253" s="300">
        <f>VLOOKUP(入力及び印刷!A253,'判定（堆積）'!$A$4:$D$513,4,FALSE)</f>
        <v>0</v>
      </c>
      <c r="H253" s="301">
        <f>VLOOKUP(A253,'判定（堆積）'!$A$4:$E$513,5,FALSE)</f>
        <v>0</v>
      </c>
      <c r="I253" s="301" t="e">
        <f>VLOOKUP(A253,'判定（堆積）'!$A$4:$F$513,6,FALSE)</f>
        <v>#DIV/0!</v>
      </c>
      <c r="J253" s="297" t="str">
        <f>VLOOKUP(A253,'判定（堆積）'!$A$4:$G$513,7,FALSE)</f>
        <v>×</v>
      </c>
      <c r="K253" s="297"/>
      <c r="M253" s="296" t="str">
        <f>VLOOKUP(A253,'判定（移動）'!$A$6:$O$515,15,FALSE)</f>
        <v>×</v>
      </c>
      <c r="N253" s="297" t="str">
        <f>VLOOKUP(A253,'判定（堆積）'!$A$4:$H$513,8,FALSE)</f>
        <v>×</v>
      </c>
    </row>
    <row r="254" spans="1:14" s="293" customFormat="1" ht="11.1" customHeight="1" x14ac:dyDescent="0.15">
      <c r="A254" s="377">
        <v>22.9</v>
      </c>
      <c r="B254" s="378"/>
      <c r="C254" s="300">
        <f>VLOOKUP(A254,'判定（移動）'!$A$6:$L$515,12,FALSE)</f>
        <v>0</v>
      </c>
      <c r="D254" s="301">
        <v>1</v>
      </c>
      <c r="E254" s="301">
        <f>VLOOKUP(A254,'判定（移動）'!$A$6:$M$515,13,FALSE)</f>
        <v>7.6739130434782608</v>
      </c>
      <c r="F254" s="297" t="str">
        <f>VLOOKUP(A254,'判定（移動）'!$A$6:$N$515,14,FALSE)</f>
        <v>×</v>
      </c>
      <c r="G254" s="300">
        <f>VLOOKUP(入力及び印刷!A254,'判定（堆積）'!$A$4:$D$513,4,FALSE)</f>
        <v>0</v>
      </c>
      <c r="H254" s="301">
        <f>VLOOKUP(A254,'判定（堆積）'!$A$4:$E$513,5,FALSE)</f>
        <v>0</v>
      </c>
      <c r="I254" s="301" t="e">
        <f>VLOOKUP(A254,'判定（堆積）'!$A$4:$F$513,6,FALSE)</f>
        <v>#DIV/0!</v>
      </c>
      <c r="J254" s="297" t="str">
        <f>VLOOKUP(A254,'判定（堆積）'!$A$4:$G$513,7,FALSE)</f>
        <v>×</v>
      </c>
      <c r="K254" s="297"/>
      <c r="M254" s="296" t="str">
        <f>VLOOKUP(A254,'判定（移動）'!$A$6:$O$515,15,FALSE)</f>
        <v>×</v>
      </c>
      <c r="N254" s="297" t="str">
        <f>VLOOKUP(A254,'判定（堆積）'!$A$4:$H$513,8,FALSE)</f>
        <v>×</v>
      </c>
    </row>
    <row r="255" spans="1:14" s="293" customFormat="1" ht="11.1" customHeight="1" x14ac:dyDescent="0.15">
      <c r="A255" s="377">
        <v>23</v>
      </c>
      <c r="B255" s="378"/>
      <c r="C255" s="300">
        <f>VLOOKUP(A255,'判定（移動）'!$A$6:$L$515,12,FALSE)</f>
        <v>0</v>
      </c>
      <c r="D255" s="301">
        <v>1</v>
      </c>
      <c r="E255" s="301">
        <f>VLOOKUP(A255,'判定（移動）'!$A$6:$M$515,13,FALSE)</f>
        <v>7.6739130434782608</v>
      </c>
      <c r="F255" s="297" t="str">
        <f>VLOOKUP(A255,'判定（移動）'!$A$6:$N$515,14,FALSE)</f>
        <v>×</v>
      </c>
      <c r="G255" s="300">
        <f>VLOOKUP(入力及び印刷!A255,'判定（堆積）'!$A$4:$D$513,4,FALSE)</f>
        <v>0</v>
      </c>
      <c r="H255" s="301">
        <f>VLOOKUP(A255,'判定（堆積）'!$A$4:$E$513,5,FALSE)</f>
        <v>0</v>
      </c>
      <c r="I255" s="301" t="e">
        <f>VLOOKUP(A255,'判定（堆積）'!$A$4:$F$513,6,FALSE)</f>
        <v>#DIV/0!</v>
      </c>
      <c r="J255" s="297" t="str">
        <f>VLOOKUP(A255,'判定（堆積）'!$A$4:$G$513,7,FALSE)</f>
        <v>×</v>
      </c>
      <c r="K255" s="297"/>
      <c r="M255" s="296" t="str">
        <f>VLOOKUP(A255,'判定（移動）'!$A$6:$O$515,15,FALSE)</f>
        <v>×</v>
      </c>
      <c r="N255" s="297" t="str">
        <f>VLOOKUP(A255,'判定（堆積）'!$A$4:$H$513,8,FALSE)</f>
        <v>×</v>
      </c>
    </row>
    <row r="256" spans="1:14" s="293" customFormat="1" ht="11.1" customHeight="1" x14ac:dyDescent="0.15">
      <c r="A256" s="377">
        <v>23.1</v>
      </c>
      <c r="B256" s="378"/>
      <c r="C256" s="300">
        <f>VLOOKUP(A256,'判定（移動）'!$A$6:$L$515,12,FALSE)</f>
        <v>0</v>
      </c>
      <c r="D256" s="301">
        <v>1</v>
      </c>
      <c r="E256" s="301">
        <f>VLOOKUP(A256,'判定（移動）'!$A$6:$M$515,13,FALSE)</f>
        <v>7.6739130434782608</v>
      </c>
      <c r="F256" s="297" t="str">
        <f>VLOOKUP(A256,'判定（移動）'!$A$6:$N$515,14,FALSE)</f>
        <v>×</v>
      </c>
      <c r="G256" s="300">
        <f>VLOOKUP(入力及び印刷!A256,'判定（堆積）'!$A$4:$D$513,4,FALSE)</f>
        <v>0</v>
      </c>
      <c r="H256" s="301">
        <f>VLOOKUP(A256,'判定（堆積）'!$A$4:$E$513,5,FALSE)</f>
        <v>0</v>
      </c>
      <c r="I256" s="301" t="e">
        <f>VLOOKUP(A256,'判定（堆積）'!$A$4:$F$513,6,FALSE)</f>
        <v>#DIV/0!</v>
      </c>
      <c r="J256" s="297" t="str">
        <f>VLOOKUP(A256,'判定（堆積）'!$A$4:$G$513,7,FALSE)</f>
        <v>×</v>
      </c>
      <c r="K256" s="297"/>
      <c r="M256" s="296" t="str">
        <f>VLOOKUP(A256,'判定（移動）'!$A$6:$O$515,15,FALSE)</f>
        <v>×</v>
      </c>
      <c r="N256" s="297" t="str">
        <f>VLOOKUP(A256,'判定（堆積）'!$A$4:$H$513,8,FALSE)</f>
        <v>×</v>
      </c>
    </row>
    <row r="257" spans="1:14" s="293" customFormat="1" ht="11.1" customHeight="1" x14ac:dyDescent="0.15">
      <c r="A257" s="377">
        <v>23.2</v>
      </c>
      <c r="B257" s="378"/>
      <c r="C257" s="300">
        <f>VLOOKUP(A257,'判定（移動）'!$A$6:$L$515,12,FALSE)</f>
        <v>0</v>
      </c>
      <c r="D257" s="301">
        <v>1</v>
      </c>
      <c r="E257" s="301">
        <f>VLOOKUP(A257,'判定（移動）'!$A$6:$M$515,13,FALSE)</f>
        <v>7.6739130434782608</v>
      </c>
      <c r="F257" s="297" t="str">
        <f>VLOOKUP(A257,'判定（移動）'!$A$6:$N$515,14,FALSE)</f>
        <v>×</v>
      </c>
      <c r="G257" s="300">
        <f>VLOOKUP(入力及び印刷!A257,'判定（堆積）'!$A$4:$D$513,4,FALSE)</f>
        <v>0</v>
      </c>
      <c r="H257" s="301">
        <f>VLOOKUP(A257,'判定（堆積）'!$A$4:$E$513,5,FALSE)</f>
        <v>0</v>
      </c>
      <c r="I257" s="301" t="e">
        <f>VLOOKUP(A257,'判定（堆積）'!$A$4:$F$513,6,FALSE)</f>
        <v>#DIV/0!</v>
      </c>
      <c r="J257" s="297" t="str">
        <f>VLOOKUP(A257,'判定（堆積）'!$A$4:$G$513,7,FALSE)</f>
        <v>×</v>
      </c>
      <c r="K257" s="297"/>
      <c r="M257" s="296" t="str">
        <f>VLOOKUP(A257,'判定（移動）'!$A$6:$O$515,15,FALSE)</f>
        <v>×</v>
      </c>
      <c r="N257" s="297" t="str">
        <f>VLOOKUP(A257,'判定（堆積）'!$A$4:$H$513,8,FALSE)</f>
        <v>×</v>
      </c>
    </row>
    <row r="258" spans="1:14" s="293" customFormat="1" ht="11.1" customHeight="1" x14ac:dyDescent="0.15">
      <c r="A258" s="377">
        <v>23.3</v>
      </c>
      <c r="B258" s="378"/>
      <c r="C258" s="300">
        <f>VLOOKUP(A258,'判定（移動）'!$A$6:$L$515,12,FALSE)</f>
        <v>0</v>
      </c>
      <c r="D258" s="301">
        <v>1</v>
      </c>
      <c r="E258" s="301">
        <f>VLOOKUP(A258,'判定（移動）'!$A$6:$M$515,13,FALSE)</f>
        <v>7.6739130434782608</v>
      </c>
      <c r="F258" s="297" t="str">
        <f>VLOOKUP(A258,'判定（移動）'!$A$6:$N$515,14,FALSE)</f>
        <v>×</v>
      </c>
      <c r="G258" s="300">
        <f>VLOOKUP(入力及び印刷!A258,'判定（堆積）'!$A$4:$D$513,4,FALSE)</f>
        <v>0</v>
      </c>
      <c r="H258" s="301">
        <f>VLOOKUP(A258,'判定（堆積）'!$A$4:$E$513,5,FALSE)</f>
        <v>0</v>
      </c>
      <c r="I258" s="301" t="e">
        <f>VLOOKUP(A258,'判定（堆積）'!$A$4:$F$513,6,FALSE)</f>
        <v>#DIV/0!</v>
      </c>
      <c r="J258" s="297" t="str">
        <f>VLOOKUP(A258,'判定（堆積）'!$A$4:$G$513,7,FALSE)</f>
        <v>×</v>
      </c>
      <c r="K258" s="297"/>
      <c r="M258" s="296" t="str">
        <f>VLOOKUP(A258,'判定（移動）'!$A$6:$O$515,15,FALSE)</f>
        <v>×</v>
      </c>
      <c r="N258" s="297" t="str">
        <f>VLOOKUP(A258,'判定（堆積）'!$A$4:$H$513,8,FALSE)</f>
        <v>×</v>
      </c>
    </row>
    <row r="259" spans="1:14" s="293" customFormat="1" ht="11.1" customHeight="1" x14ac:dyDescent="0.15">
      <c r="A259" s="377">
        <v>23.4</v>
      </c>
      <c r="B259" s="378"/>
      <c r="C259" s="300">
        <f>VLOOKUP(A259,'判定（移動）'!$A$6:$L$515,12,FALSE)</f>
        <v>0</v>
      </c>
      <c r="D259" s="301">
        <v>1</v>
      </c>
      <c r="E259" s="301">
        <f>VLOOKUP(A259,'判定（移動）'!$A$6:$M$515,13,FALSE)</f>
        <v>7.6739130434782608</v>
      </c>
      <c r="F259" s="297" t="str">
        <f>VLOOKUP(A259,'判定（移動）'!$A$6:$N$515,14,FALSE)</f>
        <v>×</v>
      </c>
      <c r="G259" s="300">
        <f>VLOOKUP(入力及び印刷!A259,'判定（堆積）'!$A$4:$D$513,4,FALSE)</f>
        <v>0</v>
      </c>
      <c r="H259" s="301">
        <f>VLOOKUP(A259,'判定（堆積）'!$A$4:$E$513,5,FALSE)</f>
        <v>0</v>
      </c>
      <c r="I259" s="301" t="e">
        <f>VLOOKUP(A259,'判定（堆積）'!$A$4:$F$513,6,FALSE)</f>
        <v>#DIV/0!</v>
      </c>
      <c r="J259" s="297" t="str">
        <f>VLOOKUP(A259,'判定（堆積）'!$A$4:$G$513,7,FALSE)</f>
        <v>×</v>
      </c>
      <c r="K259" s="297"/>
      <c r="M259" s="296" t="str">
        <f>VLOOKUP(A259,'判定（移動）'!$A$6:$O$515,15,FALSE)</f>
        <v>×</v>
      </c>
      <c r="N259" s="297" t="str">
        <f>VLOOKUP(A259,'判定（堆積）'!$A$4:$H$513,8,FALSE)</f>
        <v>×</v>
      </c>
    </row>
    <row r="260" spans="1:14" s="293" customFormat="1" ht="11.1" customHeight="1" x14ac:dyDescent="0.15">
      <c r="A260" s="377">
        <v>23.5</v>
      </c>
      <c r="B260" s="378"/>
      <c r="C260" s="300">
        <f>VLOOKUP(A260,'判定（移動）'!$A$6:$L$515,12,FALSE)</f>
        <v>0</v>
      </c>
      <c r="D260" s="301">
        <v>1</v>
      </c>
      <c r="E260" s="301">
        <f>VLOOKUP(A260,'判定（移動）'!$A$6:$M$515,13,FALSE)</f>
        <v>7.6739130434782608</v>
      </c>
      <c r="F260" s="297" t="str">
        <f>VLOOKUP(A260,'判定（移動）'!$A$6:$N$515,14,FALSE)</f>
        <v>×</v>
      </c>
      <c r="G260" s="300">
        <f>VLOOKUP(入力及び印刷!A260,'判定（堆積）'!$A$4:$D$513,4,FALSE)</f>
        <v>0</v>
      </c>
      <c r="H260" s="301">
        <f>VLOOKUP(A260,'判定（堆積）'!$A$4:$E$513,5,FALSE)</f>
        <v>0</v>
      </c>
      <c r="I260" s="301" t="e">
        <f>VLOOKUP(A260,'判定（堆積）'!$A$4:$F$513,6,FALSE)</f>
        <v>#DIV/0!</v>
      </c>
      <c r="J260" s="297" t="str">
        <f>VLOOKUP(A260,'判定（堆積）'!$A$4:$G$513,7,FALSE)</f>
        <v>×</v>
      </c>
      <c r="K260" s="297"/>
      <c r="M260" s="296" t="str">
        <f>VLOOKUP(A260,'判定（移動）'!$A$6:$O$515,15,FALSE)</f>
        <v>×</v>
      </c>
      <c r="N260" s="297" t="str">
        <f>VLOOKUP(A260,'判定（堆積）'!$A$4:$H$513,8,FALSE)</f>
        <v>×</v>
      </c>
    </row>
    <row r="261" spans="1:14" s="293" customFormat="1" ht="11.1" customHeight="1" x14ac:dyDescent="0.15">
      <c r="A261" s="377">
        <v>23.6</v>
      </c>
      <c r="B261" s="378"/>
      <c r="C261" s="300">
        <f>VLOOKUP(A261,'判定（移動）'!$A$6:$L$515,12,FALSE)</f>
        <v>0</v>
      </c>
      <c r="D261" s="301">
        <v>1</v>
      </c>
      <c r="E261" s="301">
        <f>VLOOKUP(A261,'判定（移動）'!$A$6:$M$515,13,FALSE)</f>
        <v>7.6739130434782608</v>
      </c>
      <c r="F261" s="297" t="str">
        <f>VLOOKUP(A261,'判定（移動）'!$A$6:$N$515,14,FALSE)</f>
        <v>×</v>
      </c>
      <c r="G261" s="300">
        <f>VLOOKUP(入力及び印刷!A261,'判定（堆積）'!$A$4:$D$513,4,FALSE)</f>
        <v>0</v>
      </c>
      <c r="H261" s="301">
        <f>VLOOKUP(A261,'判定（堆積）'!$A$4:$E$513,5,FALSE)</f>
        <v>0</v>
      </c>
      <c r="I261" s="301" t="e">
        <f>VLOOKUP(A261,'判定（堆積）'!$A$4:$F$513,6,FALSE)</f>
        <v>#DIV/0!</v>
      </c>
      <c r="J261" s="297" t="str">
        <f>VLOOKUP(A261,'判定（堆積）'!$A$4:$G$513,7,FALSE)</f>
        <v>×</v>
      </c>
      <c r="K261" s="297"/>
      <c r="M261" s="296" t="str">
        <f>VLOOKUP(A261,'判定（移動）'!$A$6:$O$515,15,FALSE)</f>
        <v>×</v>
      </c>
      <c r="N261" s="297" t="str">
        <f>VLOOKUP(A261,'判定（堆積）'!$A$4:$H$513,8,FALSE)</f>
        <v>×</v>
      </c>
    </row>
    <row r="262" spans="1:14" s="293" customFormat="1" ht="11.1" customHeight="1" x14ac:dyDescent="0.15">
      <c r="A262" s="377">
        <v>23.7</v>
      </c>
      <c r="B262" s="378"/>
      <c r="C262" s="300">
        <f>VLOOKUP(A262,'判定（移動）'!$A$6:$L$515,12,FALSE)</f>
        <v>0</v>
      </c>
      <c r="D262" s="301">
        <v>1</v>
      </c>
      <c r="E262" s="301">
        <f>VLOOKUP(A262,'判定（移動）'!$A$6:$M$515,13,FALSE)</f>
        <v>7.6739130434782608</v>
      </c>
      <c r="F262" s="297" t="str">
        <f>VLOOKUP(A262,'判定（移動）'!$A$6:$N$515,14,FALSE)</f>
        <v>×</v>
      </c>
      <c r="G262" s="300">
        <f>VLOOKUP(入力及び印刷!A262,'判定（堆積）'!$A$4:$D$513,4,FALSE)</f>
        <v>0</v>
      </c>
      <c r="H262" s="301">
        <f>VLOOKUP(A262,'判定（堆積）'!$A$4:$E$513,5,FALSE)</f>
        <v>0</v>
      </c>
      <c r="I262" s="301" t="e">
        <f>VLOOKUP(A262,'判定（堆積）'!$A$4:$F$513,6,FALSE)</f>
        <v>#DIV/0!</v>
      </c>
      <c r="J262" s="297" t="str">
        <f>VLOOKUP(A262,'判定（堆積）'!$A$4:$G$513,7,FALSE)</f>
        <v>×</v>
      </c>
      <c r="K262" s="297"/>
      <c r="M262" s="296" t="str">
        <f>VLOOKUP(A262,'判定（移動）'!$A$6:$O$515,15,FALSE)</f>
        <v>×</v>
      </c>
      <c r="N262" s="297" t="str">
        <f>VLOOKUP(A262,'判定（堆積）'!$A$4:$H$513,8,FALSE)</f>
        <v>×</v>
      </c>
    </row>
    <row r="263" spans="1:14" s="293" customFormat="1" ht="11.1" customHeight="1" x14ac:dyDescent="0.15">
      <c r="A263" s="377">
        <v>23.8</v>
      </c>
      <c r="B263" s="378"/>
      <c r="C263" s="300">
        <f>VLOOKUP(A263,'判定（移動）'!$A$6:$L$515,12,FALSE)</f>
        <v>0</v>
      </c>
      <c r="D263" s="301">
        <v>1</v>
      </c>
      <c r="E263" s="301">
        <f>VLOOKUP(A263,'判定（移動）'!$A$6:$M$515,13,FALSE)</f>
        <v>7.6739130434782608</v>
      </c>
      <c r="F263" s="297" t="str">
        <f>VLOOKUP(A263,'判定（移動）'!$A$6:$N$515,14,FALSE)</f>
        <v>×</v>
      </c>
      <c r="G263" s="300">
        <f>VLOOKUP(入力及び印刷!A263,'判定（堆積）'!$A$4:$D$513,4,FALSE)</f>
        <v>0</v>
      </c>
      <c r="H263" s="301">
        <f>VLOOKUP(A263,'判定（堆積）'!$A$4:$E$513,5,FALSE)</f>
        <v>0</v>
      </c>
      <c r="I263" s="301" t="e">
        <f>VLOOKUP(A263,'判定（堆積）'!$A$4:$F$513,6,FALSE)</f>
        <v>#DIV/0!</v>
      </c>
      <c r="J263" s="297" t="str">
        <f>VLOOKUP(A263,'判定（堆積）'!$A$4:$G$513,7,FALSE)</f>
        <v>×</v>
      </c>
      <c r="K263" s="297"/>
      <c r="M263" s="296" t="str">
        <f>VLOOKUP(A263,'判定（移動）'!$A$6:$O$515,15,FALSE)</f>
        <v>×</v>
      </c>
      <c r="N263" s="297" t="str">
        <f>VLOOKUP(A263,'判定（堆積）'!$A$4:$H$513,8,FALSE)</f>
        <v>×</v>
      </c>
    </row>
    <row r="264" spans="1:14" s="293" customFormat="1" ht="11.1" customHeight="1" x14ac:dyDescent="0.15">
      <c r="A264" s="377">
        <v>23.9</v>
      </c>
      <c r="B264" s="378"/>
      <c r="C264" s="300">
        <f>VLOOKUP(A264,'判定（移動）'!$A$6:$L$515,12,FALSE)</f>
        <v>0</v>
      </c>
      <c r="D264" s="301">
        <v>1</v>
      </c>
      <c r="E264" s="301">
        <f>VLOOKUP(A264,'判定（移動）'!$A$6:$M$515,13,FALSE)</f>
        <v>7.6739130434782608</v>
      </c>
      <c r="F264" s="297" t="str">
        <f>VLOOKUP(A264,'判定（移動）'!$A$6:$N$515,14,FALSE)</f>
        <v>×</v>
      </c>
      <c r="G264" s="300">
        <f>VLOOKUP(入力及び印刷!A264,'判定（堆積）'!$A$4:$D$513,4,FALSE)</f>
        <v>0</v>
      </c>
      <c r="H264" s="301">
        <f>VLOOKUP(A264,'判定（堆積）'!$A$4:$E$513,5,FALSE)</f>
        <v>0</v>
      </c>
      <c r="I264" s="301" t="e">
        <f>VLOOKUP(A264,'判定（堆積）'!$A$4:$F$513,6,FALSE)</f>
        <v>#DIV/0!</v>
      </c>
      <c r="J264" s="297" t="str">
        <f>VLOOKUP(A264,'判定（堆積）'!$A$4:$G$513,7,FALSE)</f>
        <v>×</v>
      </c>
      <c r="K264" s="297"/>
      <c r="M264" s="296" t="str">
        <f>VLOOKUP(A264,'判定（移動）'!$A$6:$O$515,15,FALSE)</f>
        <v>×</v>
      </c>
      <c r="N264" s="297" t="str">
        <f>VLOOKUP(A264,'判定（堆積）'!$A$4:$H$513,8,FALSE)</f>
        <v>×</v>
      </c>
    </row>
    <row r="265" spans="1:14" s="293" customFormat="1" ht="11.1" customHeight="1" x14ac:dyDescent="0.15">
      <c r="A265" s="377">
        <v>24</v>
      </c>
      <c r="B265" s="378"/>
      <c r="C265" s="300">
        <f>VLOOKUP(A265,'判定（移動）'!$A$6:$L$515,12,FALSE)</f>
        <v>0</v>
      </c>
      <c r="D265" s="301">
        <v>1</v>
      </c>
      <c r="E265" s="301">
        <f>VLOOKUP(A265,'判定（移動）'!$A$6:$M$515,13,FALSE)</f>
        <v>7.6739130434782608</v>
      </c>
      <c r="F265" s="297" t="str">
        <f>VLOOKUP(A265,'判定（移動）'!$A$6:$N$515,14,FALSE)</f>
        <v>×</v>
      </c>
      <c r="G265" s="300">
        <f>VLOOKUP(入力及び印刷!A265,'判定（堆積）'!$A$4:$D$513,4,FALSE)</f>
        <v>0</v>
      </c>
      <c r="H265" s="301">
        <f>VLOOKUP(A265,'判定（堆積）'!$A$4:$E$513,5,FALSE)</f>
        <v>0</v>
      </c>
      <c r="I265" s="301" t="e">
        <f>VLOOKUP(A265,'判定（堆積）'!$A$4:$F$513,6,FALSE)</f>
        <v>#DIV/0!</v>
      </c>
      <c r="J265" s="297" t="str">
        <f>VLOOKUP(A265,'判定（堆積）'!$A$4:$G$513,7,FALSE)</f>
        <v>×</v>
      </c>
      <c r="K265" s="297"/>
      <c r="M265" s="296" t="str">
        <f>VLOOKUP(A265,'判定（移動）'!$A$6:$O$515,15,FALSE)</f>
        <v>×</v>
      </c>
      <c r="N265" s="297" t="str">
        <f>VLOOKUP(A265,'判定（堆積）'!$A$4:$H$513,8,FALSE)</f>
        <v>×</v>
      </c>
    </row>
    <row r="266" spans="1:14" s="293" customFormat="1" ht="11.1" customHeight="1" x14ac:dyDescent="0.15">
      <c r="A266" s="377">
        <v>24.1</v>
      </c>
      <c r="B266" s="378"/>
      <c r="C266" s="300">
        <f>VLOOKUP(A266,'判定（移動）'!$A$6:$L$515,12,FALSE)</f>
        <v>0</v>
      </c>
      <c r="D266" s="301">
        <v>1</v>
      </c>
      <c r="E266" s="301">
        <f>VLOOKUP(A266,'判定（移動）'!$A$6:$M$515,13,FALSE)</f>
        <v>7.6739130434782608</v>
      </c>
      <c r="F266" s="297" t="str">
        <f>VLOOKUP(A266,'判定（移動）'!$A$6:$N$515,14,FALSE)</f>
        <v>×</v>
      </c>
      <c r="G266" s="300">
        <f>VLOOKUP(入力及び印刷!A266,'判定（堆積）'!$A$4:$D$513,4,FALSE)</f>
        <v>0</v>
      </c>
      <c r="H266" s="301">
        <f>VLOOKUP(A266,'判定（堆積）'!$A$4:$E$513,5,FALSE)</f>
        <v>0</v>
      </c>
      <c r="I266" s="301" t="e">
        <f>VLOOKUP(A266,'判定（堆積）'!$A$4:$F$513,6,FALSE)</f>
        <v>#DIV/0!</v>
      </c>
      <c r="J266" s="297" t="str">
        <f>VLOOKUP(A266,'判定（堆積）'!$A$4:$G$513,7,FALSE)</f>
        <v>×</v>
      </c>
      <c r="K266" s="297"/>
      <c r="M266" s="296" t="str">
        <f>VLOOKUP(A266,'判定（移動）'!$A$6:$O$515,15,FALSE)</f>
        <v>×</v>
      </c>
      <c r="N266" s="297" t="str">
        <f>VLOOKUP(A266,'判定（堆積）'!$A$4:$H$513,8,FALSE)</f>
        <v>×</v>
      </c>
    </row>
    <row r="267" spans="1:14" s="293" customFormat="1" ht="11.1" customHeight="1" x14ac:dyDescent="0.15">
      <c r="A267" s="377">
        <v>24.2</v>
      </c>
      <c r="B267" s="378"/>
      <c r="C267" s="300">
        <f>VLOOKUP(A267,'判定（移動）'!$A$6:$L$515,12,FALSE)</f>
        <v>0</v>
      </c>
      <c r="D267" s="301">
        <v>1</v>
      </c>
      <c r="E267" s="301">
        <f>VLOOKUP(A267,'判定（移動）'!$A$6:$M$515,13,FALSE)</f>
        <v>7.6739130434782608</v>
      </c>
      <c r="F267" s="297" t="str">
        <f>VLOOKUP(A267,'判定（移動）'!$A$6:$N$515,14,FALSE)</f>
        <v>×</v>
      </c>
      <c r="G267" s="300">
        <f>VLOOKUP(入力及び印刷!A267,'判定（堆積）'!$A$4:$D$513,4,FALSE)</f>
        <v>0</v>
      </c>
      <c r="H267" s="301">
        <f>VLOOKUP(A267,'判定（堆積）'!$A$4:$E$513,5,FALSE)</f>
        <v>0</v>
      </c>
      <c r="I267" s="301" t="e">
        <f>VLOOKUP(A267,'判定（堆積）'!$A$4:$F$513,6,FALSE)</f>
        <v>#DIV/0!</v>
      </c>
      <c r="J267" s="297" t="str">
        <f>VLOOKUP(A267,'判定（堆積）'!$A$4:$G$513,7,FALSE)</f>
        <v>×</v>
      </c>
      <c r="K267" s="297"/>
      <c r="M267" s="296" t="str">
        <f>VLOOKUP(A267,'判定（移動）'!$A$6:$O$515,15,FALSE)</f>
        <v>×</v>
      </c>
      <c r="N267" s="297" t="str">
        <f>VLOOKUP(A267,'判定（堆積）'!$A$4:$H$513,8,FALSE)</f>
        <v>×</v>
      </c>
    </row>
    <row r="268" spans="1:14" s="293" customFormat="1" ht="11.1" customHeight="1" x14ac:dyDescent="0.15">
      <c r="A268" s="377">
        <v>24.3</v>
      </c>
      <c r="B268" s="378"/>
      <c r="C268" s="300">
        <f>VLOOKUP(A268,'判定（移動）'!$A$6:$L$515,12,FALSE)</f>
        <v>0</v>
      </c>
      <c r="D268" s="301">
        <v>1</v>
      </c>
      <c r="E268" s="301">
        <f>VLOOKUP(A268,'判定（移動）'!$A$6:$M$515,13,FALSE)</f>
        <v>7.6739130434782608</v>
      </c>
      <c r="F268" s="297" t="str">
        <f>VLOOKUP(A268,'判定（移動）'!$A$6:$N$515,14,FALSE)</f>
        <v>×</v>
      </c>
      <c r="G268" s="300">
        <f>VLOOKUP(入力及び印刷!A268,'判定（堆積）'!$A$4:$D$513,4,FALSE)</f>
        <v>0</v>
      </c>
      <c r="H268" s="301">
        <f>VLOOKUP(A268,'判定（堆積）'!$A$4:$E$513,5,FALSE)</f>
        <v>0</v>
      </c>
      <c r="I268" s="301" t="e">
        <f>VLOOKUP(A268,'判定（堆積）'!$A$4:$F$513,6,FALSE)</f>
        <v>#DIV/0!</v>
      </c>
      <c r="J268" s="297" t="str">
        <f>VLOOKUP(A268,'判定（堆積）'!$A$4:$G$513,7,FALSE)</f>
        <v>×</v>
      </c>
      <c r="K268" s="297"/>
      <c r="M268" s="296" t="str">
        <f>VLOOKUP(A268,'判定（移動）'!$A$6:$O$515,15,FALSE)</f>
        <v>×</v>
      </c>
      <c r="N268" s="297" t="str">
        <f>VLOOKUP(A268,'判定（堆積）'!$A$4:$H$513,8,FALSE)</f>
        <v>×</v>
      </c>
    </row>
    <row r="269" spans="1:14" s="293" customFormat="1" ht="11.1" customHeight="1" x14ac:dyDescent="0.15">
      <c r="A269" s="377">
        <v>24.4</v>
      </c>
      <c r="B269" s="378"/>
      <c r="C269" s="300">
        <f>VLOOKUP(A269,'判定（移動）'!$A$6:$L$515,12,FALSE)</f>
        <v>0</v>
      </c>
      <c r="D269" s="301">
        <v>1</v>
      </c>
      <c r="E269" s="301">
        <f>VLOOKUP(A269,'判定（移動）'!$A$6:$M$515,13,FALSE)</f>
        <v>7.6739130434782608</v>
      </c>
      <c r="F269" s="297" t="str">
        <f>VLOOKUP(A269,'判定（移動）'!$A$6:$N$515,14,FALSE)</f>
        <v>×</v>
      </c>
      <c r="G269" s="300">
        <f>VLOOKUP(入力及び印刷!A269,'判定（堆積）'!$A$4:$D$513,4,FALSE)</f>
        <v>0</v>
      </c>
      <c r="H269" s="301">
        <f>VLOOKUP(A269,'判定（堆積）'!$A$4:$E$513,5,FALSE)</f>
        <v>0</v>
      </c>
      <c r="I269" s="301" t="e">
        <f>VLOOKUP(A269,'判定（堆積）'!$A$4:$F$513,6,FALSE)</f>
        <v>#DIV/0!</v>
      </c>
      <c r="J269" s="297" t="str">
        <f>VLOOKUP(A269,'判定（堆積）'!$A$4:$G$513,7,FALSE)</f>
        <v>×</v>
      </c>
      <c r="K269" s="297"/>
      <c r="M269" s="296" t="str">
        <f>VLOOKUP(A269,'判定（移動）'!$A$6:$O$515,15,FALSE)</f>
        <v>×</v>
      </c>
      <c r="N269" s="297" t="str">
        <f>VLOOKUP(A269,'判定（堆積）'!$A$4:$H$513,8,FALSE)</f>
        <v>×</v>
      </c>
    </row>
    <row r="270" spans="1:14" s="293" customFormat="1" ht="11.1" customHeight="1" x14ac:dyDescent="0.15">
      <c r="A270" s="377">
        <v>24.5</v>
      </c>
      <c r="B270" s="378"/>
      <c r="C270" s="300">
        <f>VLOOKUP(A270,'判定（移動）'!$A$6:$L$515,12,FALSE)</f>
        <v>0</v>
      </c>
      <c r="D270" s="301">
        <v>1</v>
      </c>
      <c r="E270" s="301">
        <f>VLOOKUP(A270,'判定（移動）'!$A$6:$M$515,13,FALSE)</f>
        <v>7.6739130434782608</v>
      </c>
      <c r="F270" s="297" t="str">
        <f>VLOOKUP(A270,'判定（移動）'!$A$6:$N$515,14,FALSE)</f>
        <v>×</v>
      </c>
      <c r="G270" s="300">
        <f>VLOOKUP(入力及び印刷!A270,'判定（堆積）'!$A$4:$D$513,4,FALSE)</f>
        <v>0</v>
      </c>
      <c r="H270" s="301">
        <f>VLOOKUP(A270,'判定（堆積）'!$A$4:$E$513,5,FALSE)</f>
        <v>0</v>
      </c>
      <c r="I270" s="301" t="e">
        <f>VLOOKUP(A270,'判定（堆積）'!$A$4:$F$513,6,FALSE)</f>
        <v>#DIV/0!</v>
      </c>
      <c r="J270" s="297" t="str">
        <f>VLOOKUP(A270,'判定（堆積）'!$A$4:$G$513,7,FALSE)</f>
        <v>×</v>
      </c>
      <c r="K270" s="297"/>
      <c r="M270" s="296" t="str">
        <f>VLOOKUP(A270,'判定（移動）'!$A$6:$O$515,15,FALSE)</f>
        <v>×</v>
      </c>
      <c r="N270" s="297" t="str">
        <f>VLOOKUP(A270,'判定（堆積）'!$A$4:$H$513,8,FALSE)</f>
        <v>×</v>
      </c>
    </row>
    <row r="271" spans="1:14" s="293" customFormat="1" ht="11.1" customHeight="1" x14ac:dyDescent="0.15">
      <c r="A271" s="377">
        <v>24.6</v>
      </c>
      <c r="B271" s="378"/>
      <c r="C271" s="300">
        <f>VLOOKUP(A271,'判定（移動）'!$A$6:$L$515,12,FALSE)</f>
        <v>0</v>
      </c>
      <c r="D271" s="301">
        <v>1</v>
      </c>
      <c r="E271" s="301">
        <f>VLOOKUP(A271,'判定（移動）'!$A$6:$M$515,13,FALSE)</f>
        <v>7.6739130434782608</v>
      </c>
      <c r="F271" s="297" t="str">
        <f>VLOOKUP(A271,'判定（移動）'!$A$6:$N$515,14,FALSE)</f>
        <v>×</v>
      </c>
      <c r="G271" s="300">
        <f>VLOOKUP(入力及び印刷!A271,'判定（堆積）'!$A$4:$D$513,4,FALSE)</f>
        <v>0</v>
      </c>
      <c r="H271" s="301">
        <f>VLOOKUP(A271,'判定（堆積）'!$A$4:$E$513,5,FALSE)</f>
        <v>0</v>
      </c>
      <c r="I271" s="301" t="e">
        <f>VLOOKUP(A271,'判定（堆積）'!$A$4:$F$513,6,FALSE)</f>
        <v>#DIV/0!</v>
      </c>
      <c r="J271" s="297" t="str">
        <f>VLOOKUP(A271,'判定（堆積）'!$A$4:$G$513,7,FALSE)</f>
        <v>×</v>
      </c>
      <c r="K271" s="297"/>
      <c r="M271" s="296" t="str">
        <f>VLOOKUP(A271,'判定（移動）'!$A$6:$O$515,15,FALSE)</f>
        <v>×</v>
      </c>
      <c r="N271" s="297" t="str">
        <f>VLOOKUP(A271,'判定（堆積）'!$A$4:$H$513,8,FALSE)</f>
        <v>×</v>
      </c>
    </row>
    <row r="272" spans="1:14" s="293" customFormat="1" ht="11.1" customHeight="1" x14ac:dyDescent="0.15">
      <c r="A272" s="377">
        <v>24.7</v>
      </c>
      <c r="B272" s="378"/>
      <c r="C272" s="300">
        <f>VLOOKUP(A272,'判定（移動）'!$A$6:$L$515,12,FALSE)</f>
        <v>0</v>
      </c>
      <c r="D272" s="301">
        <v>1</v>
      </c>
      <c r="E272" s="301">
        <f>VLOOKUP(A272,'判定（移動）'!$A$6:$M$515,13,FALSE)</f>
        <v>7.6739130434782608</v>
      </c>
      <c r="F272" s="297" t="str">
        <f>VLOOKUP(A272,'判定（移動）'!$A$6:$N$515,14,FALSE)</f>
        <v>×</v>
      </c>
      <c r="G272" s="300">
        <f>VLOOKUP(入力及び印刷!A272,'判定（堆積）'!$A$4:$D$513,4,FALSE)</f>
        <v>0</v>
      </c>
      <c r="H272" s="301">
        <f>VLOOKUP(A272,'判定（堆積）'!$A$4:$E$513,5,FALSE)</f>
        <v>0</v>
      </c>
      <c r="I272" s="301" t="e">
        <f>VLOOKUP(A272,'判定（堆積）'!$A$4:$F$513,6,FALSE)</f>
        <v>#DIV/0!</v>
      </c>
      <c r="J272" s="297" t="str">
        <f>VLOOKUP(A272,'判定（堆積）'!$A$4:$G$513,7,FALSE)</f>
        <v>×</v>
      </c>
      <c r="K272" s="297"/>
      <c r="M272" s="296" t="str">
        <f>VLOOKUP(A272,'判定（移動）'!$A$6:$O$515,15,FALSE)</f>
        <v>×</v>
      </c>
      <c r="N272" s="297" t="str">
        <f>VLOOKUP(A272,'判定（堆積）'!$A$4:$H$513,8,FALSE)</f>
        <v>×</v>
      </c>
    </row>
    <row r="273" spans="1:33" s="293" customFormat="1" ht="11.1" customHeight="1" x14ac:dyDescent="0.15">
      <c r="A273" s="377">
        <v>24.8</v>
      </c>
      <c r="B273" s="378"/>
      <c r="C273" s="300">
        <f>VLOOKUP(A273,'判定（移動）'!$A$6:$L$515,12,FALSE)</f>
        <v>0</v>
      </c>
      <c r="D273" s="301">
        <v>1</v>
      </c>
      <c r="E273" s="301">
        <f>VLOOKUP(A273,'判定（移動）'!$A$6:$M$515,13,FALSE)</f>
        <v>7.6739130434782608</v>
      </c>
      <c r="F273" s="297" t="str">
        <f>VLOOKUP(A273,'判定（移動）'!$A$6:$N$515,14,FALSE)</f>
        <v>×</v>
      </c>
      <c r="G273" s="300">
        <f>VLOOKUP(入力及び印刷!A273,'判定（堆積）'!$A$4:$D$513,4,FALSE)</f>
        <v>0</v>
      </c>
      <c r="H273" s="301">
        <f>VLOOKUP(A273,'判定（堆積）'!$A$4:$E$513,5,FALSE)</f>
        <v>0</v>
      </c>
      <c r="I273" s="301" t="e">
        <f>VLOOKUP(A273,'判定（堆積）'!$A$4:$F$513,6,FALSE)</f>
        <v>#DIV/0!</v>
      </c>
      <c r="J273" s="297" t="str">
        <f>VLOOKUP(A273,'判定（堆積）'!$A$4:$G$513,7,FALSE)</f>
        <v>×</v>
      </c>
      <c r="K273" s="297"/>
      <c r="M273" s="296" t="str">
        <f>VLOOKUP(A273,'判定（移動）'!$A$6:$O$515,15,FALSE)</f>
        <v>×</v>
      </c>
      <c r="N273" s="297" t="str">
        <f>VLOOKUP(A273,'判定（堆積）'!$A$4:$H$513,8,FALSE)</f>
        <v>×</v>
      </c>
    </row>
    <row r="274" spans="1:33" s="293" customFormat="1" ht="11.1" customHeight="1" x14ac:dyDescent="0.15">
      <c r="A274" s="377">
        <v>24.9</v>
      </c>
      <c r="B274" s="378"/>
      <c r="C274" s="300">
        <f>VLOOKUP(A274,'判定（移動）'!$A$6:$L$515,12,FALSE)</f>
        <v>0</v>
      </c>
      <c r="D274" s="301">
        <v>1</v>
      </c>
      <c r="E274" s="301">
        <f>VLOOKUP(A274,'判定（移動）'!$A$6:$M$515,13,FALSE)</f>
        <v>7.6739130434782608</v>
      </c>
      <c r="F274" s="297" t="str">
        <f>VLOOKUP(A274,'判定（移動）'!$A$6:$N$515,14,FALSE)</f>
        <v>×</v>
      </c>
      <c r="G274" s="300">
        <f>VLOOKUP(入力及び印刷!A274,'判定（堆積）'!$A$4:$D$513,4,FALSE)</f>
        <v>0</v>
      </c>
      <c r="H274" s="301">
        <f>VLOOKUP(A274,'判定（堆積）'!$A$4:$E$513,5,FALSE)</f>
        <v>0</v>
      </c>
      <c r="I274" s="301" t="e">
        <f>VLOOKUP(A274,'判定（堆積）'!$A$4:$F$513,6,FALSE)</f>
        <v>#DIV/0!</v>
      </c>
      <c r="J274" s="297" t="str">
        <f>VLOOKUP(A274,'判定（堆積）'!$A$4:$G$513,7,FALSE)</f>
        <v>×</v>
      </c>
      <c r="K274" s="297"/>
      <c r="M274" s="296" t="str">
        <f>VLOOKUP(A274,'判定（移動）'!$A$6:$O$515,15,FALSE)</f>
        <v>×</v>
      </c>
      <c r="N274" s="297" t="str">
        <f>VLOOKUP(A274,'判定（堆積）'!$A$4:$H$513,8,FALSE)</f>
        <v>×</v>
      </c>
    </row>
    <row r="275" spans="1:33" s="293" customFormat="1" ht="11.1" customHeight="1" thickBot="1" x14ac:dyDescent="0.2">
      <c r="A275" s="379">
        <v>25</v>
      </c>
      <c r="B275" s="380"/>
      <c r="C275" s="302">
        <f>VLOOKUP(A275,'判定（移動）'!$A$6:$L$515,12,FALSE)</f>
        <v>0</v>
      </c>
      <c r="D275" s="303">
        <v>1</v>
      </c>
      <c r="E275" s="303">
        <f>VLOOKUP(A275,'判定（移動）'!$A$6:$M$515,13,FALSE)</f>
        <v>7.6739130434782608</v>
      </c>
      <c r="F275" s="299" t="str">
        <f>VLOOKUP(A275,'判定（移動）'!$A$6:$N$515,14,FALSE)</f>
        <v>×</v>
      </c>
      <c r="G275" s="302">
        <f>VLOOKUP(入力及び印刷!A275,'判定（堆積）'!$A$4:$D$513,4,FALSE)</f>
        <v>0</v>
      </c>
      <c r="H275" s="303">
        <f>VLOOKUP(A275,'判定（堆積）'!$A$4:$E$513,5,FALSE)</f>
        <v>0</v>
      </c>
      <c r="I275" s="303" t="e">
        <f>VLOOKUP(A275,'判定（堆積）'!$A$4:$F$513,6,FALSE)</f>
        <v>#DIV/0!</v>
      </c>
      <c r="J275" s="299" t="str">
        <f>VLOOKUP(A275,'判定（堆積）'!$A$4:$G$513,7,FALSE)</f>
        <v>×</v>
      </c>
      <c r="K275" s="299"/>
      <c r="M275" s="298" t="str">
        <f>VLOOKUP(A275,'判定（移動）'!$A$6:$O$515,15,FALSE)</f>
        <v>×</v>
      </c>
      <c r="N275" s="299" t="str">
        <f>VLOOKUP(A275,'判定（堆積）'!$A$4:$H$513,8,FALSE)</f>
        <v>×</v>
      </c>
    </row>
    <row r="276" spans="1:33" s="293" customFormat="1" ht="11.1" customHeight="1" x14ac:dyDescent="0.15">
      <c r="A276" s="375">
        <v>25.1</v>
      </c>
      <c r="B276" s="376"/>
      <c r="C276" s="300">
        <f>VLOOKUP(A276,'判定（移動）'!$A$6:$L$515,12,FALSE)</f>
        <v>0</v>
      </c>
      <c r="D276" s="301">
        <v>1</v>
      </c>
      <c r="E276" s="301">
        <f>VLOOKUP(A276,'判定（移動）'!$A$6:$M$515,13,FALSE)</f>
        <v>7.6739130434782608</v>
      </c>
      <c r="F276" s="297" t="str">
        <f>VLOOKUP(A276,'判定（移動）'!$A$6:$N$515,14,FALSE)</f>
        <v>×</v>
      </c>
      <c r="G276" s="300">
        <f>VLOOKUP(入力及び印刷!A276,'判定（堆積）'!$A$4:$D$513,4,FALSE)</f>
        <v>0</v>
      </c>
      <c r="H276" s="301">
        <f>VLOOKUP(A276,'判定（堆積）'!$A$4:$E$513,5,FALSE)</f>
        <v>0</v>
      </c>
      <c r="I276" s="301" t="e">
        <f>VLOOKUP(A276,'判定（堆積）'!$A$4:$F$513,6,FALSE)</f>
        <v>#DIV/0!</v>
      </c>
      <c r="J276" s="297" t="str">
        <f>VLOOKUP(A276,'判定（堆積）'!$A$4:$G$513,7,FALSE)</f>
        <v>×</v>
      </c>
      <c r="K276" s="297"/>
      <c r="M276" s="296" t="str">
        <f>VLOOKUP(A276,'判定（移動）'!$A$6:$O$515,15,FALSE)</f>
        <v>×</v>
      </c>
      <c r="N276" s="297" t="str">
        <f>VLOOKUP(A276,'判定（堆積）'!$A$4:$H$513,8,FALSE)</f>
        <v>×</v>
      </c>
      <c r="O276" s="292"/>
      <c r="Q276" s="292"/>
      <c r="R276" s="292"/>
      <c r="S276" s="292"/>
      <c r="T276" s="292"/>
      <c r="U276" s="292"/>
      <c r="V276" s="292"/>
      <c r="W276" s="292"/>
      <c r="X276" s="292"/>
      <c r="Y276" s="292"/>
      <c r="Z276" s="292"/>
      <c r="AA276" s="292"/>
      <c r="AB276" s="292"/>
      <c r="AC276" s="292"/>
      <c r="AD276" s="292"/>
      <c r="AE276" s="292"/>
      <c r="AF276" s="292"/>
      <c r="AG276" s="292"/>
    </row>
    <row r="277" spans="1:33" s="293" customFormat="1" ht="11.1" customHeight="1" x14ac:dyDescent="0.15">
      <c r="A277" s="377">
        <v>25.2</v>
      </c>
      <c r="B277" s="378"/>
      <c r="C277" s="300">
        <f>VLOOKUP(A277,'判定（移動）'!$A$6:$L$515,12,FALSE)</f>
        <v>0</v>
      </c>
      <c r="D277" s="301">
        <v>1</v>
      </c>
      <c r="E277" s="301">
        <f>VLOOKUP(A277,'判定（移動）'!$A$6:$M$515,13,FALSE)</f>
        <v>7.6739130434782608</v>
      </c>
      <c r="F277" s="297" t="str">
        <f>VLOOKUP(A277,'判定（移動）'!$A$6:$N$515,14,FALSE)</f>
        <v>×</v>
      </c>
      <c r="G277" s="300">
        <f>VLOOKUP(入力及び印刷!A277,'判定（堆積）'!$A$4:$D$513,4,FALSE)</f>
        <v>0</v>
      </c>
      <c r="H277" s="301">
        <f>VLOOKUP(A277,'判定（堆積）'!$A$4:$E$513,5,FALSE)</f>
        <v>0</v>
      </c>
      <c r="I277" s="301" t="e">
        <f>VLOOKUP(A277,'判定（堆積）'!$A$4:$F$513,6,FALSE)</f>
        <v>#DIV/0!</v>
      </c>
      <c r="J277" s="297" t="str">
        <f>VLOOKUP(A277,'判定（堆積）'!$A$4:$G$513,7,FALSE)</f>
        <v>×</v>
      </c>
      <c r="K277" s="297"/>
      <c r="M277" s="296" t="str">
        <f>VLOOKUP(A277,'判定（移動）'!$A$6:$O$515,15,FALSE)</f>
        <v>×</v>
      </c>
      <c r="N277" s="297" t="str">
        <f>VLOOKUP(A277,'判定（堆積）'!$A$4:$H$513,8,FALSE)</f>
        <v>×</v>
      </c>
    </row>
    <row r="278" spans="1:33" s="293" customFormat="1" ht="11.1" customHeight="1" x14ac:dyDescent="0.15">
      <c r="A278" s="377">
        <v>25.3</v>
      </c>
      <c r="B278" s="378"/>
      <c r="C278" s="300">
        <f>VLOOKUP(A278,'判定（移動）'!$A$6:$L$515,12,FALSE)</f>
        <v>0</v>
      </c>
      <c r="D278" s="301">
        <v>1</v>
      </c>
      <c r="E278" s="301">
        <f>VLOOKUP(A278,'判定（移動）'!$A$6:$M$515,13,FALSE)</f>
        <v>7.6739130434782608</v>
      </c>
      <c r="F278" s="297" t="str">
        <f>VLOOKUP(A278,'判定（移動）'!$A$6:$N$515,14,FALSE)</f>
        <v>×</v>
      </c>
      <c r="G278" s="300">
        <f>VLOOKUP(入力及び印刷!A278,'判定（堆積）'!$A$4:$D$513,4,FALSE)</f>
        <v>0</v>
      </c>
      <c r="H278" s="301">
        <f>VLOOKUP(A278,'判定（堆積）'!$A$4:$E$513,5,FALSE)</f>
        <v>0</v>
      </c>
      <c r="I278" s="301" t="e">
        <f>VLOOKUP(A278,'判定（堆積）'!$A$4:$F$513,6,FALSE)</f>
        <v>#DIV/0!</v>
      </c>
      <c r="J278" s="297" t="str">
        <f>VLOOKUP(A278,'判定（堆積）'!$A$4:$G$513,7,FALSE)</f>
        <v>×</v>
      </c>
      <c r="K278" s="297"/>
      <c r="M278" s="296" t="str">
        <f>VLOOKUP(A278,'判定（移動）'!$A$6:$O$515,15,FALSE)</f>
        <v>×</v>
      </c>
      <c r="N278" s="297" t="str">
        <f>VLOOKUP(A278,'判定（堆積）'!$A$4:$H$513,8,FALSE)</f>
        <v>×</v>
      </c>
    </row>
    <row r="279" spans="1:33" s="293" customFormat="1" ht="11.1" customHeight="1" x14ac:dyDescent="0.15">
      <c r="A279" s="377">
        <v>25.4</v>
      </c>
      <c r="B279" s="378"/>
      <c r="C279" s="300">
        <f>VLOOKUP(A279,'判定（移動）'!$A$6:$L$515,12,FALSE)</f>
        <v>0</v>
      </c>
      <c r="D279" s="301">
        <v>1</v>
      </c>
      <c r="E279" s="301">
        <f>VLOOKUP(A279,'判定（移動）'!$A$6:$M$515,13,FALSE)</f>
        <v>7.6739130434782608</v>
      </c>
      <c r="F279" s="297" t="str">
        <f>VLOOKUP(A279,'判定（移動）'!$A$6:$N$515,14,FALSE)</f>
        <v>×</v>
      </c>
      <c r="G279" s="300">
        <f>VLOOKUP(入力及び印刷!A279,'判定（堆積）'!$A$4:$D$513,4,FALSE)</f>
        <v>0</v>
      </c>
      <c r="H279" s="301">
        <f>VLOOKUP(A279,'判定（堆積）'!$A$4:$E$513,5,FALSE)</f>
        <v>0</v>
      </c>
      <c r="I279" s="301" t="e">
        <f>VLOOKUP(A279,'判定（堆積）'!$A$4:$F$513,6,FALSE)</f>
        <v>#DIV/0!</v>
      </c>
      <c r="J279" s="297" t="str">
        <f>VLOOKUP(A279,'判定（堆積）'!$A$4:$G$513,7,FALSE)</f>
        <v>×</v>
      </c>
      <c r="K279" s="297"/>
      <c r="M279" s="296" t="str">
        <f>VLOOKUP(A279,'判定（移動）'!$A$6:$O$515,15,FALSE)</f>
        <v>×</v>
      </c>
      <c r="N279" s="297" t="str">
        <f>VLOOKUP(A279,'判定（堆積）'!$A$4:$H$513,8,FALSE)</f>
        <v>×</v>
      </c>
    </row>
    <row r="280" spans="1:33" s="293" customFormat="1" ht="11.1" customHeight="1" x14ac:dyDescent="0.15">
      <c r="A280" s="377">
        <v>25.5</v>
      </c>
      <c r="B280" s="378"/>
      <c r="C280" s="300">
        <f>VLOOKUP(A280,'判定（移動）'!$A$6:$L$515,12,FALSE)</f>
        <v>0</v>
      </c>
      <c r="D280" s="301">
        <v>1</v>
      </c>
      <c r="E280" s="301">
        <f>VLOOKUP(A280,'判定（移動）'!$A$6:$M$515,13,FALSE)</f>
        <v>7.6739130434782608</v>
      </c>
      <c r="F280" s="297" t="str">
        <f>VLOOKUP(A280,'判定（移動）'!$A$6:$N$515,14,FALSE)</f>
        <v>×</v>
      </c>
      <c r="G280" s="300">
        <f>VLOOKUP(入力及び印刷!A280,'判定（堆積）'!$A$4:$D$513,4,FALSE)</f>
        <v>0</v>
      </c>
      <c r="H280" s="301">
        <f>VLOOKUP(A280,'判定（堆積）'!$A$4:$E$513,5,FALSE)</f>
        <v>0</v>
      </c>
      <c r="I280" s="301" t="e">
        <f>VLOOKUP(A280,'判定（堆積）'!$A$4:$F$513,6,FALSE)</f>
        <v>#DIV/0!</v>
      </c>
      <c r="J280" s="297" t="str">
        <f>VLOOKUP(A280,'判定（堆積）'!$A$4:$G$513,7,FALSE)</f>
        <v>×</v>
      </c>
      <c r="K280" s="297"/>
      <c r="M280" s="296" t="str">
        <f>VLOOKUP(A280,'判定（移動）'!$A$6:$O$515,15,FALSE)</f>
        <v>×</v>
      </c>
      <c r="N280" s="297" t="str">
        <f>VLOOKUP(A280,'判定（堆積）'!$A$4:$H$513,8,FALSE)</f>
        <v>×</v>
      </c>
    </row>
    <row r="281" spans="1:33" s="293" customFormat="1" ht="11.1" customHeight="1" x14ac:dyDescent="0.15">
      <c r="A281" s="377">
        <v>25.6</v>
      </c>
      <c r="B281" s="378"/>
      <c r="C281" s="300">
        <f>VLOOKUP(A281,'判定（移動）'!$A$6:$L$515,12,FALSE)</f>
        <v>0</v>
      </c>
      <c r="D281" s="301">
        <v>1</v>
      </c>
      <c r="E281" s="301">
        <f>VLOOKUP(A281,'判定（移動）'!$A$6:$M$515,13,FALSE)</f>
        <v>7.6739130434782608</v>
      </c>
      <c r="F281" s="297" t="str">
        <f>VLOOKUP(A281,'判定（移動）'!$A$6:$N$515,14,FALSE)</f>
        <v>×</v>
      </c>
      <c r="G281" s="300">
        <f>VLOOKUP(入力及び印刷!A281,'判定（堆積）'!$A$4:$D$513,4,FALSE)</f>
        <v>0</v>
      </c>
      <c r="H281" s="301">
        <f>VLOOKUP(A281,'判定（堆積）'!$A$4:$E$513,5,FALSE)</f>
        <v>0</v>
      </c>
      <c r="I281" s="301" t="e">
        <f>VLOOKUP(A281,'判定（堆積）'!$A$4:$F$513,6,FALSE)</f>
        <v>#DIV/0!</v>
      </c>
      <c r="J281" s="297" t="str">
        <f>VLOOKUP(A281,'判定（堆積）'!$A$4:$G$513,7,FALSE)</f>
        <v>×</v>
      </c>
      <c r="K281" s="297"/>
      <c r="M281" s="296" t="str">
        <f>VLOOKUP(A281,'判定（移動）'!$A$6:$O$515,15,FALSE)</f>
        <v>×</v>
      </c>
      <c r="N281" s="297" t="str">
        <f>VLOOKUP(A281,'判定（堆積）'!$A$4:$H$513,8,FALSE)</f>
        <v>×</v>
      </c>
    </row>
    <row r="282" spans="1:33" s="293" customFormat="1" ht="11.1" customHeight="1" x14ac:dyDescent="0.15">
      <c r="A282" s="377">
        <v>25.7</v>
      </c>
      <c r="B282" s="378"/>
      <c r="C282" s="300">
        <f>VLOOKUP(A282,'判定（移動）'!$A$6:$L$515,12,FALSE)</f>
        <v>0</v>
      </c>
      <c r="D282" s="301">
        <v>1</v>
      </c>
      <c r="E282" s="301">
        <f>VLOOKUP(A282,'判定（移動）'!$A$6:$M$515,13,FALSE)</f>
        <v>7.6739130434782608</v>
      </c>
      <c r="F282" s="297" t="str">
        <f>VLOOKUP(A282,'判定（移動）'!$A$6:$N$515,14,FALSE)</f>
        <v>×</v>
      </c>
      <c r="G282" s="300">
        <f>VLOOKUP(入力及び印刷!A282,'判定（堆積）'!$A$4:$D$513,4,FALSE)</f>
        <v>0</v>
      </c>
      <c r="H282" s="301">
        <f>VLOOKUP(A282,'判定（堆積）'!$A$4:$E$513,5,FALSE)</f>
        <v>0</v>
      </c>
      <c r="I282" s="301" t="e">
        <f>VLOOKUP(A282,'判定（堆積）'!$A$4:$F$513,6,FALSE)</f>
        <v>#DIV/0!</v>
      </c>
      <c r="J282" s="297" t="str">
        <f>VLOOKUP(A282,'判定（堆積）'!$A$4:$G$513,7,FALSE)</f>
        <v>×</v>
      </c>
      <c r="K282" s="297"/>
      <c r="M282" s="296" t="str">
        <f>VLOOKUP(A282,'判定（移動）'!$A$6:$O$515,15,FALSE)</f>
        <v>×</v>
      </c>
      <c r="N282" s="297" t="str">
        <f>VLOOKUP(A282,'判定（堆積）'!$A$4:$H$513,8,FALSE)</f>
        <v>×</v>
      </c>
    </row>
    <row r="283" spans="1:33" s="293" customFormat="1" ht="11.1" customHeight="1" x14ac:dyDescent="0.15">
      <c r="A283" s="377">
        <v>25.8</v>
      </c>
      <c r="B283" s="378"/>
      <c r="C283" s="300">
        <f>VLOOKUP(A283,'判定（移動）'!$A$6:$L$515,12,FALSE)</f>
        <v>0</v>
      </c>
      <c r="D283" s="301">
        <v>1</v>
      </c>
      <c r="E283" s="301">
        <f>VLOOKUP(A283,'判定（移動）'!$A$6:$M$515,13,FALSE)</f>
        <v>7.6739130434782608</v>
      </c>
      <c r="F283" s="297" t="str">
        <f>VLOOKUP(A283,'判定（移動）'!$A$6:$N$515,14,FALSE)</f>
        <v>×</v>
      </c>
      <c r="G283" s="300">
        <f>VLOOKUP(入力及び印刷!A283,'判定（堆積）'!$A$4:$D$513,4,FALSE)</f>
        <v>0</v>
      </c>
      <c r="H283" s="301">
        <f>VLOOKUP(A283,'判定（堆積）'!$A$4:$E$513,5,FALSE)</f>
        <v>0</v>
      </c>
      <c r="I283" s="301" t="e">
        <f>VLOOKUP(A283,'判定（堆積）'!$A$4:$F$513,6,FALSE)</f>
        <v>#DIV/0!</v>
      </c>
      <c r="J283" s="297" t="str">
        <f>VLOOKUP(A283,'判定（堆積）'!$A$4:$G$513,7,FALSE)</f>
        <v>×</v>
      </c>
      <c r="K283" s="297"/>
      <c r="M283" s="296" t="str">
        <f>VLOOKUP(A283,'判定（移動）'!$A$6:$O$515,15,FALSE)</f>
        <v>×</v>
      </c>
      <c r="N283" s="297" t="str">
        <f>VLOOKUP(A283,'判定（堆積）'!$A$4:$H$513,8,FALSE)</f>
        <v>×</v>
      </c>
    </row>
    <row r="284" spans="1:33" s="293" customFormat="1" ht="11.1" customHeight="1" x14ac:dyDescent="0.15">
      <c r="A284" s="377">
        <v>25.9</v>
      </c>
      <c r="B284" s="378"/>
      <c r="C284" s="300">
        <f>VLOOKUP(A284,'判定（移動）'!$A$6:$L$515,12,FALSE)</f>
        <v>0</v>
      </c>
      <c r="D284" s="301">
        <v>1</v>
      </c>
      <c r="E284" s="301">
        <f>VLOOKUP(A284,'判定（移動）'!$A$6:$M$515,13,FALSE)</f>
        <v>7.6739130434782608</v>
      </c>
      <c r="F284" s="297" t="str">
        <f>VLOOKUP(A284,'判定（移動）'!$A$6:$N$515,14,FALSE)</f>
        <v>×</v>
      </c>
      <c r="G284" s="300">
        <f>VLOOKUP(入力及び印刷!A284,'判定（堆積）'!$A$4:$D$513,4,FALSE)</f>
        <v>0</v>
      </c>
      <c r="H284" s="301">
        <f>VLOOKUP(A284,'判定（堆積）'!$A$4:$E$513,5,FALSE)</f>
        <v>0</v>
      </c>
      <c r="I284" s="301" t="e">
        <f>VLOOKUP(A284,'判定（堆積）'!$A$4:$F$513,6,FALSE)</f>
        <v>#DIV/0!</v>
      </c>
      <c r="J284" s="297" t="str">
        <f>VLOOKUP(A284,'判定（堆積）'!$A$4:$G$513,7,FALSE)</f>
        <v>×</v>
      </c>
      <c r="K284" s="297"/>
      <c r="M284" s="296" t="str">
        <f>VLOOKUP(A284,'判定（移動）'!$A$6:$O$515,15,FALSE)</f>
        <v>×</v>
      </c>
      <c r="N284" s="297" t="str">
        <f>VLOOKUP(A284,'判定（堆積）'!$A$4:$H$513,8,FALSE)</f>
        <v>×</v>
      </c>
    </row>
    <row r="285" spans="1:33" s="293" customFormat="1" ht="11.1" customHeight="1" x14ac:dyDescent="0.15">
      <c r="A285" s="377">
        <v>26</v>
      </c>
      <c r="B285" s="378"/>
      <c r="C285" s="300">
        <f>VLOOKUP(A285,'判定（移動）'!$A$6:$L$515,12,FALSE)</f>
        <v>0</v>
      </c>
      <c r="D285" s="301">
        <v>1</v>
      </c>
      <c r="E285" s="301">
        <f>VLOOKUP(A285,'判定（移動）'!$A$6:$M$515,13,FALSE)</f>
        <v>7.6739130434782608</v>
      </c>
      <c r="F285" s="297" t="str">
        <f>VLOOKUP(A285,'判定（移動）'!$A$6:$N$515,14,FALSE)</f>
        <v>×</v>
      </c>
      <c r="G285" s="300">
        <f>VLOOKUP(入力及び印刷!A285,'判定（堆積）'!$A$4:$D$513,4,FALSE)</f>
        <v>0</v>
      </c>
      <c r="H285" s="301">
        <f>VLOOKUP(A285,'判定（堆積）'!$A$4:$E$513,5,FALSE)</f>
        <v>0</v>
      </c>
      <c r="I285" s="301" t="e">
        <f>VLOOKUP(A285,'判定（堆積）'!$A$4:$F$513,6,FALSE)</f>
        <v>#DIV/0!</v>
      </c>
      <c r="J285" s="297" t="str">
        <f>VLOOKUP(A285,'判定（堆積）'!$A$4:$G$513,7,FALSE)</f>
        <v>×</v>
      </c>
      <c r="K285" s="297"/>
      <c r="M285" s="296" t="str">
        <f>VLOOKUP(A285,'判定（移動）'!$A$6:$O$515,15,FALSE)</f>
        <v>×</v>
      </c>
      <c r="N285" s="297" t="str">
        <f>VLOOKUP(A285,'判定（堆積）'!$A$4:$H$513,8,FALSE)</f>
        <v>×</v>
      </c>
    </row>
    <row r="286" spans="1:33" s="293" customFormat="1" ht="11.1" customHeight="1" x14ac:dyDescent="0.15">
      <c r="A286" s="377">
        <v>26.1</v>
      </c>
      <c r="B286" s="378"/>
      <c r="C286" s="300">
        <f>VLOOKUP(A286,'判定（移動）'!$A$6:$L$515,12,FALSE)</f>
        <v>0</v>
      </c>
      <c r="D286" s="301">
        <v>1</v>
      </c>
      <c r="E286" s="301">
        <f>VLOOKUP(A286,'判定（移動）'!$A$6:$M$515,13,FALSE)</f>
        <v>7.6739130434782608</v>
      </c>
      <c r="F286" s="297" t="str">
        <f>VLOOKUP(A286,'判定（移動）'!$A$6:$N$515,14,FALSE)</f>
        <v>×</v>
      </c>
      <c r="G286" s="300">
        <f>VLOOKUP(入力及び印刷!A286,'判定（堆積）'!$A$4:$D$513,4,FALSE)</f>
        <v>0</v>
      </c>
      <c r="H286" s="301">
        <f>VLOOKUP(A286,'判定（堆積）'!$A$4:$E$513,5,FALSE)</f>
        <v>0</v>
      </c>
      <c r="I286" s="301" t="e">
        <f>VLOOKUP(A286,'判定（堆積）'!$A$4:$F$513,6,FALSE)</f>
        <v>#DIV/0!</v>
      </c>
      <c r="J286" s="297" t="str">
        <f>VLOOKUP(A286,'判定（堆積）'!$A$4:$G$513,7,FALSE)</f>
        <v>×</v>
      </c>
      <c r="K286" s="297"/>
      <c r="M286" s="296" t="str">
        <f>VLOOKUP(A286,'判定（移動）'!$A$6:$O$515,15,FALSE)</f>
        <v>×</v>
      </c>
      <c r="N286" s="297" t="str">
        <f>VLOOKUP(A286,'判定（堆積）'!$A$4:$H$513,8,FALSE)</f>
        <v>×</v>
      </c>
    </row>
    <row r="287" spans="1:33" s="293" customFormat="1" ht="11.1" customHeight="1" x14ac:dyDescent="0.15">
      <c r="A287" s="377">
        <v>26.2</v>
      </c>
      <c r="B287" s="378"/>
      <c r="C287" s="300">
        <f>VLOOKUP(A287,'判定（移動）'!$A$6:$L$515,12,FALSE)</f>
        <v>0</v>
      </c>
      <c r="D287" s="301">
        <v>1</v>
      </c>
      <c r="E287" s="301">
        <f>VLOOKUP(A287,'判定（移動）'!$A$6:$M$515,13,FALSE)</f>
        <v>7.6739130434782608</v>
      </c>
      <c r="F287" s="297" t="str">
        <f>VLOOKUP(A287,'判定（移動）'!$A$6:$N$515,14,FALSE)</f>
        <v>×</v>
      </c>
      <c r="G287" s="300">
        <f>VLOOKUP(入力及び印刷!A287,'判定（堆積）'!$A$4:$D$513,4,FALSE)</f>
        <v>0</v>
      </c>
      <c r="H287" s="301">
        <f>VLOOKUP(A287,'判定（堆積）'!$A$4:$E$513,5,FALSE)</f>
        <v>0</v>
      </c>
      <c r="I287" s="301" t="e">
        <f>VLOOKUP(A287,'判定（堆積）'!$A$4:$F$513,6,FALSE)</f>
        <v>#DIV/0!</v>
      </c>
      <c r="J287" s="297" t="str">
        <f>VLOOKUP(A287,'判定（堆積）'!$A$4:$G$513,7,FALSE)</f>
        <v>×</v>
      </c>
      <c r="K287" s="297"/>
      <c r="M287" s="296" t="str">
        <f>VLOOKUP(A287,'判定（移動）'!$A$6:$O$515,15,FALSE)</f>
        <v>×</v>
      </c>
      <c r="N287" s="297" t="str">
        <f>VLOOKUP(A287,'判定（堆積）'!$A$4:$H$513,8,FALSE)</f>
        <v>×</v>
      </c>
    </row>
    <row r="288" spans="1:33" s="293" customFormat="1" ht="11.1" customHeight="1" x14ac:dyDescent="0.15">
      <c r="A288" s="377">
        <v>26.3</v>
      </c>
      <c r="B288" s="378"/>
      <c r="C288" s="300">
        <f>VLOOKUP(A288,'判定（移動）'!$A$6:$L$515,12,FALSE)</f>
        <v>0</v>
      </c>
      <c r="D288" s="301">
        <v>1</v>
      </c>
      <c r="E288" s="301">
        <f>VLOOKUP(A288,'判定（移動）'!$A$6:$M$515,13,FALSE)</f>
        <v>7.6739130434782608</v>
      </c>
      <c r="F288" s="297" t="str">
        <f>VLOOKUP(A288,'判定（移動）'!$A$6:$N$515,14,FALSE)</f>
        <v>×</v>
      </c>
      <c r="G288" s="300">
        <f>VLOOKUP(入力及び印刷!A288,'判定（堆積）'!$A$4:$D$513,4,FALSE)</f>
        <v>0</v>
      </c>
      <c r="H288" s="301">
        <f>VLOOKUP(A288,'判定（堆積）'!$A$4:$E$513,5,FALSE)</f>
        <v>0</v>
      </c>
      <c r="I288" s="301" t="e">
        <f>VLOOKUP(A288,'判定（堆積）'!$A$4:$F$513,6,FALSE)</f>
        <v>#DIV/0!</v>
      </c>
      <c r="J288" s="297" t="str">
        <f>VLOOKUP(A288,'判定（堆積）'!$A$4:$G$513,7,FALSE)</f>
        <v>×</v>
      </c>
      <c r="K288" s="297"/>
      <c r="M288" s="296" t="str">
        <f>VLOOKUP(A288,'判定（移動）'!$A$6:$O$515,15,FALSE)</f>
        <v>×</v>
      </c>
      <c r="N288" s="297" t="str">
        <f>VLOOKUP(A288,'判定（堆積）'!$A$4:$H$513,8,FALSE)</f>
        <v>×</v>
      </c>
    </row>
    <row r="289" spans="1:14" s="293" customFormat="1" ht="11.1" customHeight="1" x14ac:dyDescent="0.15">
      <c r="A289" s="377">
        <v>26.4</v>
      </c>
      <c r="B289" s="378"/>
      <c r="C289" s="300">
        <f>VLOOKUP(A289,'判定（移動）'!$A$6:$L$515,12,FALSE)</f>
        <v>0</v>
      </c>
      <c r="D289" s="301">
        <v>1</v>
      </c>
      <c r="E289" s="301">
        <f>VLOOKUP(A289,'判定（移動）'!$A$6:$M$515,13,FALSE)</f>
        <v>7.6739130434782608</v>
      </c>
      <c r="F289" s="297" t="str">
        <f>VLOOKUP(A289,'判定（移動）'!$A$6:$N$515,14,FALSE)</f>
        <v>×</v>
      </c>
      <c r="G289" s="300">
        <f>VLOOKUP(入力及び印刷!A289,'判定（堆積）'!$A$4:$D$513,4,FALSE)</f>
        <v>0</v>
      </c>
      <c r="H289" s="301">
        <f>VLOOKUP(A289,'判定（堆積）'!$A$4:$E$513,5,FALSE)</f>
        <v>0</v>
      </c>
      <c r="I289" s="301" t="e">
        <f>VLOOKUP(A289,'判定（堆積）'!$A$4:$F$513,6,FALSE)</f>
        <v>#DIV/0!</v>
      </c>
      <c r="J289" s="297" t="str">
        <f>VLOOKUP(A289,'判定（堆積）'!$A$4:$G$513,7,FALSE)</f>
        <v>×</v>
      </c>
      <c r="K289" s="297"/>
      <c r="M289" s="296" t="str">
        <f>VLOOKUP(A289,'判定（移動）'!$A$6:$O$515,15,FALSE)</f>
        <v>×</v>
      </c>
      <c r="N289" s="297" t="str">
        <f>VLOOKUP(A289,'判定（堆積）'!$A$4:$H$513,8,FALSE)</f>
        <v>×</v>
      </c>
    </row>
    <row r="290" spans="1:14" s="293" customFormat="1" ht="11.1" customHeight="1" x14ac:dyDescent="0.15">
      <c r="A290" s="377">
        <v>26.5</v>
      </c>
      <c r="B290" s="378"/>
      <c r="C290" s="300">
        <f>VLOOKUP(A290,'判定（移動）'!$A$6:$L$515,12,FALSE)</f>
        <v>0</v>
      </c>
      <c r="D290" s="301">
        <v>1</v>
      </c>
      <c r="E290" s="301">
        <f>VLOOKUP(A290,'判定（移動）'!$A$6:$M$515,13,FALSE)</f>
        <v>7.6739130434782608</v>
      </c>
      <c r="F290" s="297" t="str">
        <f>VLOOKUP(A290,'判定（移動）'!$A$6:$N$515,14,FALSE)</f>
        <v>×</v>
      </c>
      <c r="G290" s="300">
        <f>VLOOKUP(入力及び印刷!A290,'判定（堆積）'!$A$4:$D$513,4,FALSE)</f>
        <v>0</v>
      </c>
      <c r="H290" s="301">
        <f>VLOOKUP(A290,'判定（堆積）'!$A$4:$E$513,5,FALSE)</f>
        <v>0</v>
      </c>
      <c r="I290" s="301" t="e">
        <f>VLOOKUP(A290,'判定（堆積）'!$A$4:$F$513,6,FALSE)</f>
        <v>#DIV/0!</v>
      </c>
      <c r="J290" s="297" t="str">
        <f>VLOOKUP(A290,'判定（堆積）'!$A$4:$G$513,7,FALSE)</f>
        <v>×</v>
      </c>
      <c r="K290" s="297"/>
      <c r="M290" s="296" t="str">
        <f>VLOOKUP(A290,'判定（移動）'!$A$6:$O$515,15,FALSE)</f>
        <v>×</v>
      </c>
      <c r="N290" s="297" t="str">
        <f>VLOOKUP(A290,'判定（堆積）'!$A$4:$H$513,8,FALSE)</f>
        <v>×</v>
      </c>
    </row>
    <row r="291" spans="1:14" s="293" customFormat="1" ht="11.1" customHeight="1" x14ac:dyDescent="0.15">
      <c r="A291" s="377">
        <v>26.6</v>
      </c>
      <c r="B291" s="378"/>
      <c r="C291" s="300">
        <f>VLOOKUP(A291,'判定（移動）'!$A$6:$L$515,12,FALSE)</f>
        <v>0</v>
      </c>
      <c r="D291" s="301">
        <v>1</v>
      </c>
      <c r="E291" s="301">
        <f>VLOOKUP(A291,'判定（移動）'!$A$6:$M$515,13,FALSE)</f>
        <v>7.6739130434782608</v>
      </c>
      <c r="F291" s="297" t="str">
        <f>VLOOKUP(A291,'判定（移動）'!$A$6:$N$515,14,FALSE)</f>
        <v>×</v>
      </c>
      <c r="G291" s="300">
        <f>VLOOKUP(入力及び印刷!A291,'判定（堆積）'!$A$4:$D$513,4,FALSE)</f>
        <v>0</v>
      </c>
      <c r="H291" s="301">
        <f>VLOOKUP(A291,'判定（堆積）'!$A$4:$E$513,5,FALSE)</f>
        <v>0</v>
      </c>
      <c r="I291" s="301" t="e">
        <f>VLOOKUP(A291,'判定（堆積）'!$A$4:$F$513,6,FALSE)</f>
        <v>#DIV/0!</v>
      </c>
      <c r="J291" s="297" t="str">
        <f>VLOOKUP(A291,'判定（堆積）'!$A$4:$G$513,7,FALSE)</f>
        <v>×</v>
      </c>
      <c r="K291" s="297"/>
      <c r="M291" s="296" t="str">
        <f>VLOOKUP(A291,'判定（移動）'!$A$6:$O$515,15,FALSE)</f>
        <v>×</v>
      </c>
      <c r="N291" s="297" t="str">
        <f>VLOOKUP(A291,'判定（堆積）'!$A$4:$H$513,8,FALSE)</f>
        <v>×</v>
      </c>
    </row>
    <row r="292" spans="1:14" s="293" customFormat="1" ht="11.1" customHeight="1" x14ac:dyDescent="0.15">
      <c r="A292" s="377">
        <v>26.7</v>
      </c>
      <c r="B292" s="378"/>
      <c r="C292" s="300">
        <f>VLOOKUP(A292,'判定（移動）'!$A$6:$L$515,12,FALSE)</f>
        <v>0</v>
      </c>
      <c r="D292" s="301">
        <v>1</v>
      </c>
      <c r="E292" s="301">
        <f>VLOOKUP(A292,'判定（移動）'!$A$6:$M$515,13,FALSE)</f>
        <v>7.6739130434782608</v>
      </c>
      <c r="F292" s="297" t="str">
        <f>VLOOKUP(A292,'判定（移動）'!$A$6:$N$515,14,FALSE)</f>
        <v>×</v>
      </c>
      <c r="G292" s="300">
        <f>VLOOKUP(入力及び印刷!A292,'判定（堆積）'!$A$4:$D$513,4,FALSE)</f>
        <v>0</v>
      </c>
      <c r="H292" s="301">
        <f>VLOOKUP(A292,'判定（堆積）'!$A$4:$E$513,5,FALSE)</f>
        <v>0</v>
      </c>
      <c r="I292" s="301" t="e">
        <f>VLOOKUP(A292,'判定（堆積）'!$A$4:$F$513,6,FALSE)</f>
        <v>#DIV/0!</v>
      </c>
      <c r="J292" s="297" t="str">
        <f>VLOOKUP(A292,'判定（堆積）'!$A$4:$G$513,7,FALSE)</f>
        <v>×</v>
      </c>
      <c r="K292" s="297"/>
      <c r="M292" s="296" t="str">
        <f>VLOOKUP(A292,'判定（移動）'!$A$6:$O$515,15,FALSE)</f>
        <v>×</v>
      </c>
      <c r="N292" s="297" t="str">
        <f>VLOOKUP(A292,'判定（堆積）'!$A$4:$H$513,8,FALSE)</f>
        <v>×</v>
      </c>
    </row>
    <row r="293" spans="1:14" s="293" customFormat="1" ht="11.1" customHeight="1" x14ac:dyDescent="0.15">
      <c r="A293" s="377">
        <v>26.8</v>
      </c>
      <c r="B293" s="378"/>
      <c r="C293" s="300">
        <f>VLOOKUP(A293,'判定（移動）'!$A$6:$L$515,12,FALSE)</f>
        <v>0</v>
      </c>
      <c r="D293" s="301">
        <v>1</v>
      </c>
      <c r="E293" s="301">
        <f>VLOOKUP(A293,'判定（移動）'!$A$6:$M$515,13,FALSE)</f>
        <v>7.6739130434782608</v>
      </c>
      <c r="F293" s="297" t="str">
        <f>VLOOKUP(A293,'判定（移動）'!$A$6:$N$515,14,FALSE)</f>
        <v>×</v>
      </c>
      <c r="G293" s="300">
        <f>VLOOKUP(入力及び印刷!A293,'判定（堆積）'!$A$4:$D$513,4,FALSE)</f>
        <v>0</v>
      </c>
      <c r="H293" s="301">
        <f>VLOOKUP(A293,'判定（堆積）'!$A$4:$E$513,5,FALSE)</f>
        <v>0</v>
      </c>
      <c r="I293" s="301" t="e">
        <f>VLOOKUP(A293,'判定（堆積）'!$A$4:$F$513,6,FALSE)</f>
        <v>#DIV/0!</v>
      </c>
      <c r="J293" s="297" t="str">
        <f>VLOOKUP(A293,'判定（堆積）'!$A$4:$G$513,7,FALSE)</f>
        <v>×</v>
      </c>
      <c r="K293" s="297"/>
      <c r="M293" s="296" t="str">
        <f>VLOOKUP(A293,'判定（移動）'!$A$6:$O$515,15,FALSE)</f>
        <v>×</v>
      </c>
      <c r="N293" s="297" t="str">
        <f>VLOOKUP(A293,'判定（堆積）'!$A$4:$H$513,8,FALSE)</f>
        <v>×</v>
      </c>
    </row>
    <row r="294" spans="1:14" s="293" customFormat="1" ht="11.1" customHeight="1" x14ac:dyDescent="0.15">
      <c r="A294" s="377">
        <v>26.9</v>
      </c>
      <c r="B294" s="378"/>
      <c r="C294" s="300">
        <f>VLOOKUP(A294,'判定（移動）'!$A$6:$L$515,12,FALSE)</f>
        <v>0</v>
      </c>
      <c r="D294" s="301">
        <v>1</v>
      </c>
      <c r="E294" s="301">
        <f>VLOOKUP(A294,'判定（移動）'!$A$6:$M$515,13,FALSE)</f>
        <v>7.6739130434782608</v>
      </c>
      <c r="F294" s="297" t="str">
        <f>VLOOKUP(A294,'判定（移動）'!$A$6:$N$515,14,FALSE)</f>
        <v>×</v>
      </c>
      <c r="G294" s="300">
        <f>VLOOKUP(入力及び印刷!A294,'判定（堆積）'!$A$4:$D$513,4,FALSE)</f>
        <v>0</v>
      </c>
      <c r="H294" s="301">
        <f>VLOOKUP(A294,'判定（堆積）'!$A$4:$E$513,5,FALSE)</f>
        <v>0</v>
      </c>
      <c r="I294" s="301" t="e">
        <f>VLOOKUP(A294,'判定（堆積）'!$A$4:$F$513,6,FALSE)</f>
        <v>#DIV/0!</v>
      </c>
      <c r="J294" s="297" t="str">
        <f>VLOOKUP(A294,'判定（堆積）'!$A$4:$G$513,7,FALSE)</f>
        <v>×</v>
      </c>
      <c r="K294" s="297"/>
      <c r="M294" s="296" t="str">
        <f>VLOOKUP(A294,'判定（移動）'!$A$6:$O$515,15,FALSE)</f>
        <v>×</v>
      </c>
      <c r="N294" s="297" t="str">
        <f>VLOOKUP(A294,'判定（堆積）'!$A$4:$H$513,8,FALSE)</f>
        <v>×</v>
      </c>
    </row>
    <row r="295" spans="1:14" s="293" customFormat="1" ht="11.1" customHeight="1" x14ac:dyDescent="0.15">
      <c r="A295" s="377">
        <v>27</v>
      </c>
      <c r="B295" s="378"/>
      <c r="C295" s="300">
        <f>VLOOKUP(A295,'判定（移動）'!$A$6:$L$515,12,FALSE)</f>
        <v>0</v>
      </c>
      <c r="D295" s="301">
        <v>1</v>
      </c>
      <c r="E295" s="301">
        <f>VLOOKUP(A295,'判定（移動）'!$A$6:$M$515,13,FALSE)</f>
        <v>7.6739130434782608</v>
      </c>
      <c r="F295" s="297" t="str">
        <f>VLOOKUP(A295,'判定（移動）'!$A$6:$N$515,14,FALSE)</f>
        <v>×</v>
      </c>
      <c r="G295" s="300">
        <f>VLOOKUP(入力及び印刷!A295,'判定（堆積）'!$A$4:$D$513,4,FALSE)</f>
        <v>0</v>
      </c>
      <c r="H295" s="301">
        <f>VLOOKUP(A295,'判定（堆積）'!$A$4:$E$513,5,FALSE)</f>
        <v>0</v>
      </c>
      <c r="I295" s="301" t="e">
        <f>VLOOKUP(A295,'判定（堆積）'!$A$4:$F$513,6,FALSE)</f>
        <v>#DIV/0!</v>
      </c>
      <c r="J295" s="297" t="str">
        <f>VLOOKUP(A295,'判定（堆積）'!$A$4:$G$513,7,FALSE)</f>
        <v>×</v>
      </c>
      <c r="K295" s="297"/>
      <c r="M295" s="296" t="str">
        <f>VLOOKUP(A295,'判定（移動）'!$A$6:$O$515,15,FALSE)</f>
        <v>×</v>
      </c>
      <c r="N295" s="297" t="str">
        <f>VLOOKUP(A295,'判定（堆積）'!$A$4:$H$513,8,FALSE)</f>
        <v>×</v>
      </c>
    </row>
    <row r="296" spans="1:14" s="293" customFormat="1" ht="11.1" customHeight="1" x14ac:dyDescent="0.15">
      <c r="A296" s="377">
        <v>27.1</v>
      </c>
      <c r="B296" s="378"/>
      <c r="C296" s="300">
        <f>VLOOKUP(A296,'判定（移動）'!$A$6:$L$515,12,FALSE)</f>
        <v>0</v>
      </c>
      <c r="D296" s="301">
        <v>1</v>
      </c>
      <c r="E296" s="301">
        <f>VLOOKUP(A296,'判定（移動）'!$A$6:$M$515,13,FALSE)</f>
        <v>7.6739130434782608</v>
      </c>
      <c r="F296" s="297" t="str">
        <f>VLOOKUP(A296,'判定（移動）'!$A$6:$N$515,14,FALSE)</f>
        <v>×</v>
      </c>
      <c r="G296" s="300">
        <f>VLOOKUP(入力及び印刷!A296,'判定（堆積）'!$A$4:$D$513,4,FALSE)</f>
        <v>0</v>
      </c>
      <c r="H296" s="301">
        <f>VLOOKUP(A296,'判定（堆積）'!$A$4:$E$513,5,FALSE)</f>
        <v>0</v>
      </c>
      <c r="I296" s="301" t="e">
        <f>VLOOKUP(A296,'判定（堆積）'!$A$4:$F$513,6,FALSE)</f>
        <v>#DIV/0!</v>
      </c>
      <c r="J296" s="297" t="str">
        <f>VLOOKUP(A296,'判定（堆積）'!$A$4:$G$513,7,FALSE)</f>
        <v>×</v>
      </c>
      <c r="K296" s="297"/>
      <c r="M296" s="296" t="str">
        <f>VLOOKUP(A296,'判定（移動）'!$A$6:$O$515,15,FALSE)</f>
        <v>×</v>
      </c>
      <c r="N296" s="297" t="str">
        <f>VLOOKUP(A296,'判定（堆積）'!$A$4:$H$513,8,FALSE)</f>
        <v>×</v>
      </c>
    </row>
    <row r="297" spans="1:14" s="293" customFormat="1" ht="11.1" customHeight="1" x14ac:dyDescent="0.15">
      <c r="A297" s="377">
        <v>27.2</v>
      </c>
      <c r="B297" s="378"/>
      <c r="C297" s="300">
        <f>VLOOKUP(A297,'判定（移動）'!$A$6:$L$515,12,FALSE)</f>
        <v>0</v>
      </c>
      <c r="D297" s="301">
        <v>1</v>
      </c>
      <c r="E297" s="301">
        <f>VLOOKUP(A297,'判定（移動）'!$A$6:$M$515,13,FALSE)</f>
        <v>7.6739130434782608</v>
      </c>
      <c r="F297" s="297" t="str">
        <f>VLOOKUP(A297,'判定（移動）'!$A$6:$N$515,14,FALSE)</f>
        <v>×</v>
      </c>
      <c r="G297" s="300">
        <f>VLOOKUP(入力及び印刷!A297,'判定（堆積）'!$A$4:$D$513,4,FALSE)</f>
        <v>0</v>
      </c>
      <c r="H297" s="301">
        <f>VLOOKUP(A297,'判定（堆積）'!$A$4:$E$513,5,FALSE)</f>
        <v>0</v>
      </c>
      <c r="I297" s="301" t="e">
        <f>VLOOKUP(A297,'判定（堆積）'!$A$4:$F$513,6,FALSE)</f>
        <v>#DIV/0!</v>
      </c>
      <c r="J297" s="297" t="str">
        <f>VLOOKUP(A297,'判定（堆積）'!$A$4:$G$513,7,FALSE)</f>
        <v>×</v>
      </c>
      <c r="K297" s="297"/>
      <c r="M297" s="296" t="str">
        <f>VLOOKUP(A297,'判定（移動）'!$A$6:$O$515,15,FALSE)</f>
        <v>×</v>
      </c>
      <c r="N297" s="297" t="str">
        <f>VLOOKUP(A297,'判定（堆積）'!$A$4:$H$513,8,FALSE)</f>
        <v>×</v>
      </c>
    </row>
    <row r="298" spans="1:14" s="293" customFormat="1" ht="11.1" customHeight="1" x14ac:dyDescent="0.15">
      <c r="A298" s="377">
        <v>27.3</v>
      </c>
      <c r="B298" s="378"/>
      <c r="C298" s="300">
        <f>VLOOKUP(A298,'判定（移動）'!$A$6:$L$515,12,FALSE)</f>
        <v>0</v>
      </c>
      <c r="D298" s="301">
        <v>1</v>
      </c>
      <c r="E298" s="301">
        <f>VLOOKUP(A298,'判定（移動）'!$A$6:$M$515,13,FALSE)</f>
        <v>7.6739130434782608</v>
      </c>
      <c r="F298" s="297" t="str">
        <f>VLOOKUP(A298,'判定（移動）'!$A$6:$N$515,14,FALSE)</f>
        <v>×</v>
      </c>
      <c r="G298" s="300">
        <f>VLOOKUP(入力及び印刷!A298,'判定（堆積）'!$A$4:$D$513,4,FALSE)</f>
        <v>0</v>
      </c>
      <c r="H298" s="301">
        <f>VLOOKUP(A298,'判定（堆積）'!$A$4:$E$513,5,FALSE)</f>
        <v>0</v>
      </c>
      <c r="I298" s="301" t="e">
        <f>VLOOKUP(A298,'判定（堆積）'!$A$4:$F$513,6,FALSE)</f>
        <v>#DIV/0!</v>
      </c>
      <c r="J298" s="297" t="str">
        <f>VLOOKUP(A298,'判定（堆積）'!$A$4:$G$513,7,FALSE)</f>
        <v>×</v>
      </c>
      <c r="K298" s="297"/>
      <c r="M298" s="296" t="str">
        <f>VLOOKUP(A298,'判定（移動）'!$A$6:$O$515,15,FALSE)</f>
        <v>×</v>
      </c>
      <c r="N298" s="297" t="str">
        <f>VLOOKUP(A298,'判定（堆積）'!$A$4:$H$513,8,FALSE)</f>
        <v>×</v>
      </c>
    </row>
    <row r="299" spans="1:14" s="293" customFormat="1" ht="11.1" customHeight="1" x14ac:dyDescent="0.15">
      <c r="A299" s="377">
        <v>27.4</v>
      </c>
      <c r="B299" s="378"/>
      <c r="C299" s="300">
        <f>VLOOKUP(A299,'判定（移動）'!$A$6:$L$515,12,FALSE)</f>
        <v>0</v>
      </c>
      <c r="D299" s="301">
        <v>1</v>
      </c>
      <c r="E299" s="301">
        <f>VLOOKUP(A299,'判定（移動）'!$A$6:$M$515,13,FALSE)</f>
        <v>7.6739130434782608</v>
      </c>
      <c r="F299" s="297" t="str">
        <f>VLOOKUP(A299,'判定（移動）'!$A$6:$N$515,14,FALSE)</f>
        <v>×</v>
      </c>
      <c r="G299" s="300">
        <f>VLOOKUP(入力及び印刷!A299,'判定（堆積）'!$A$4:$D$513,4,FALSE)</f>
        <v>0</v>
      </c>
      <c r="H299" s="301">
        <f>VLOOKUP(A299,'判定（堆積）'!$A$4:$E$513,5,FALSE)</f>
        <v>0</v>
      </c>
      <c r="I299" s="301" t="e">
        <f>VLOOKUP(A299,'判定（堆積）'!$A$4:$F$513,6,FALSE)</f>
        <v>#DIV/0!</v>
      </c>
      <c r="J299" s="297" t="str">
        <f>VLOOKUP(A299,'判定（堆積）'!$A$4:$G$513,7,FALSE)</f>
        <v>×</v>
      </c>
      <c r="K299" s="297"/>
      <c r="M299" s="296" t="str">
        <f>VLOOKUP(A299,'判定（移動）'!$A$6:$O$515,15,FALSE)</f>
        <v>×</v>
      </c>
      <c r="N299" s="297" t="str">
        <f>VLOOKUP(A299,'判定（堆積）'!$A$4:$H$513,8,FALSE)</f>
        <v>×</v>
      </c>
    </row>
    <row r="300" spans="1:14" s="293" customFormat="1" ht="11.1" customHeight="1" x14ac:dyDescent="0.15">
      <c r="A300" s="377">
        <v>27.5</v>
      </c>
      <c r="B300" s="378"/>
      <c r="C300" s="300">
        <f>VLOOKUP(A300,'判定（移動）'!$A$6:$L$515,12,FALSE)</f>
        <v>0</v>
      </c>
      <c r="D300" s="301">
        <v>1</v>
      </c>
      <c r="E300" s="301">
        <f>VLOOKUP(A300,'判定（移動）'!$A$6:$M$515,13,FALSE)</f>
        <v>7.6739130434782608</v>
      </c>
      <c r="F300" s="297" t="str">
        <f>VLOOKUP(A300,'判定（移動）'!$A$6:$N$515,14,FALSE)</f>
        <v>×</v>
      </c>
      <c r="G300" s="300">
        <f>VLOOKUP(入力及び印刷!A300,'判定（堆積）'!$A$4:$D$513,4,FALSE)</f>
        <v>0</v>
      </c>
      <c r="H300" s="301">
        <f>VLOOKUP(A300,'判定（堆積）'!$A$4:$E$513,5,FALSE)</f>
        <v>0</v>
      </c>
      <c r="I300" s="301" t="e">
        <f>VLOOKUP(A300,'判定（堆積）'!$A$4:$F$513,6,FALSE)</f>
        <v>#DIV/0!</v>
      </c>
      <c r="J300" s="297" t="str">
        <f>VLOOKUP(A300,'判定（堆積）'!$A$4:$G$513,7,FALSE)</f>
        <v>×</v>
      </c>
      <c r="K300" s="297"/>
      <c r="M300" s="296" t="str">
        <f>VLOOKUP(A300,'判定（移動）'!$A$6:$O$515,15,FALSE)</f>
        <v>×</v>
      </c>
      <c r="N300" s="297" t="str">
        <f>VLOOKUP(A300,'判定（堆積）'!$A$4:$H$513,8,FALSE)</f>
        <v>×</v>
      </c>
    </row>
    <row r="301" spans="1:14" s="293" customFormat="1" ht="11.1" customHeight="1" x14ac:dyDescent="0.15">
      <c r="A301" s="377">
        <v>27.6</v>
      </c>
      <c r="B301" s="378"/>
      <c r="C301" s="300">
        <f>VLOOKUP(A301,'判定（移動）'!$A$6:$L$515,12,FALSE)</f>
        <v>0</v>
      </c>
      <c r="D301" s="301">
        <v>1</v>
      </c>
      <c r="E301" s="301">
        <f>VLOOKUP(A301,'判定（移動）'!$A$6:$M$515,13,FALSE)</f>
        <v>7.6739130434782608</v>
      </c>
      <c r="F301" s="297" t="str">
        <f>VLOOKUP(A301,'判定（移動）'!$A$6:$N$515,14,FALSE)</f>
        <v>×</v>
      </c>
      <c r="G301" s="300">
        <f>VLOOKUP(入力及び印刷!A301,'判定（堆積）'!$A$4:$D$513,4,FALSE)</f>
        <v>0</v>
      </c>
      <c r="H301" s="301">
        <f>VLOOKUP(A301,'判定（堆積）'!$A$4:$E$513,5,FALSE)</f>
        <v>0</v>
      </c>
      <c r="I301" s="301" t="e">
        <f>VLOOKUP(A301,'判定（堆積）'!$A$4:$F$513,6,FALSE)</f>
        <v>#DIV/0!</v>
      </c>
      <c r="J301" s="297" t="str">
        <f>VLOOKUP(A301,'判定（堆積）'!$A$4:$G$513,7,FALSE)</f>
        <v>×</v>
      </c>
      <c r="K301" s="297"/>
      <c r="M301" s="296" t="str">
        <f>VLOOKUP(A301,'判定（移動）'!$A$6:$O$515,15,FALSE)</f>
        <v>×</v>
      </c>
      <c r="N301" s="297" t="str">
        <f>VLOOKUP(A301,'判定（堆積）'!$A$4:$H$513,8,FALSE)</f>
        <v>×</v>
      </c>
    </row>
    <row r="302" spans="1:14" s="293" customFormat="1" ht="11.1" customHeight="1" x14ac:dyDescent="0.15">
      <c r="A302" s="377">
        <v>27.7</v>
      </c>
      <c r="B302" s="378"/>
      <c r="C302" s="300">
        <f>VLOOKUP(A302,'判定（移動）'!$A$6:$L$515,12,FALSE)</f>
        <v>0</v>
      </c>
      <c r="D302" s="301">
        <v>1</v>
      </c>
      <c r="E302" s="301">
        <f>VLOOKUP(A302,'判定（移動）'!$A$6:$M$515,13,FALSE)</f>
        <v>7.6739130434782608</v>
      </c>
      <c r="F302" s="297" t="str">
        <f>VLOOKUP(A302,'判定（移動）'!$A$6:$N$515,14,FALSE)</f>
        <v>×</v>
      </c>
      <c r="G302" s="300">
        <f>VLOOKUP(入力及び印刷!A302,'判定（堆積）'!$A$4:$D$513,4,FALSE)</f>
        <v>0</v>
      </c>
      <c r="H302" s="301">
        <f>VLOOKUP(A302,'判定（堆積）'!$A$4:$E$513,5,FALSE)</f>
        <v>0</v>
      </c>
      <c r="I302" s="301" t="e">
        <f>VLOOKUP(A302,'判定（堆積）'!$A$4:$F$513,6,FALSE)</f>
        <v>#DIV/0!</v>
      </c>
      <c r="J302" s="297" t="str">
        <f>VLOOKUP(A302,'判定（堆積）'!$A$4:$G$513,7,FALSE)</f>
        <v>×</v>
      </c>
      <c r="K302" s="297"/>
      <c r="M302" s="296" t="str">
        <f>VLOOKUP(A302,'判定（移動）'!$A$6:$O$515,15,FALSE)</f>
        <v>×</v>
      </c>
      <c r="N302" s="297" t="str">
        <f>VLOOKUP(A302,'判定（堆積）'!$A$4:$H$513,8,FALSE)</f>
        <v>×</v>
      </c>
    </row>
    <row r="303" spans="1:14" s="293" customFormat="1" ht="11.1" customHeight="1" x14ac:dyDescent="0.15">
      <c r="A303" s="377">
        <v>27.8</v>
      </c>
      <c r="B303" s="378"/>
      <c r="C303" s="300">
        <f>VLOOKUP(A303,'判定（移動）'!$A$6:$L$515,12,FALSE)</f>
        <v>0</v>
      </c>
      <c r="D303" s="301">
        <v>1</v>
      </c>
      <c r="E303" s="301">
        <f>VLOOKUP(A303,'判定（移動）'!$A$6:$M$515,13,FALSE)</f>
        <v>7.6739130434782608</v>
      </c>
      <c r="F303" s="297" t="str">
        <f>VLOOKUP(A303,'判定（移動）'!$A$6:$N$515,14,FALSE)</f>
        <v>×</v>
      </c>
      <c r="G303" s="300">
        <f>VLOOKUP(入力及び印刷!A303,'判定（堆積）'!$A$4:$D$513,4,FALSE)</f>
        <v>0</v>
      </c>
      <c r="H303" s="301">
        <f>VLOOKUP(A303,'判定（堆積）'!$A$4:$E$513,5,FALSE)</f>
        <v>0</v>
      </c>
      <c r="I303" s="301" t="e">
        <f>VLOOKUP(A303,'判定（堆積）'!$A$4:$F$513,6,FALSE)</f>
        <v>#DIV/0!</v>
      </c>
      <c r="J303" s="297" t="str">
        <f>VLOOKUP(A303,'判定（堆積）'!$A$4:$G$513,7,FALSE)</f>
        <v>×</v>
      </c>
      <c r="K303" s="297"/>
      <c r="M303" s="296" t="str">
        <f>VLOOKUP(A303,'判定（移動）'!$A$6:$O$515,15,FALSE)</f>
        <v>×</v>
      </c>
      <c r="N303" s="297" t="str">
        <f>VLOOKUP(A303,'判定（堆積）'!$A$4:$H$513,8,FALSE)</f>
        <v>×</v>
      </c>
    </row>
    <row r="304" spans="1:14" s="293" customFormat="1" ht="11.1" customHeight="1" x14ac:dyDescent="0.15">
      <c r="A304" s="377">
        <v>27.9</v>
      </c>
      <c r="B304" s="378"/>
      <c r="C304" s="300">
        <f>VLOOKUP(A304,'判定（移動）'!$A$6:$L$515,12,FALSE)</f>
        <v>0</v>
      </c>
      <c r="D304" s="301">
        <v>1</v>
      </c>
      <c r="E304" s="301">
        <f>VLOOKUP(A304,'判定（移動）'!$A$6:$M$515,13,FALSE)</f>
        <v>7.6739130434782608</v>
      </c>
      <c r="F304" s="297" t="str">
        <f>VLOOKUP(A304,'判定（移動）'!$A$6:$N$515,14,FALSE)</f>
        <v>×</v>
      </c>
      <c r="G304" s="300">
        <f>VLOOKUP(入力及び印刷!A304,'判定（堆積）'!$A$4:$D$513,4,FALSE)</f>
        <v>0</v>
      </c>
      <c r="H304" s="301">
        <f>VLOOKUP(A304,'判定（堆積）'!$A$4:$E$513,5,FALSE)</f>
        <v>0</v>
      </c>
      <c r="I304" s="301" t="e">
        <f>VLOOKUP(A304,'判定（堆積）'!$A$4:$F$513,6,FALSE)</f>
        <v>#DIV/0!</v>
      </c>
      <c r="J304" s="297" t="str">
        <f>VLOOKUP(A304,'判定（堆積）'!$A$4:$G$513,7,FALSE)</f>
        <v>×</v>
      </c>
      <c r="K304" s="297"/>
      <c r="M304" s="296" t="str">
        <f>VLOOKUP(A304,'判定（移動）'!$A$6:$O$515,15,FALSE)</f>
        <v>×</v>
      </c>
      <c r="N304" s="297" t="str">
        <f>VLOOKUP(A304,'判定（堆積）'!$A$4:$H$513,8,FALSE)</f>
        <v>×</v>
      </c>
    </row>
    <row r="305" spans="1:14" s="293" customFormat="1" ht="11.1" customHeight="1" x14ac:dyDescent="0.15">
      <c r="A305" s="377">
        <v>28</v>
      </c>
      <c r="B305" s="378"/>
      <c r="C305" s="300">
        <f>VLOOKUP(A305,'判定（移動）'!$A$6:$L$515,12,FALSE)</f>
        <v>0</v>
      </c>
      <c r="D305" s="301">
        <v>1</v>
      </c>
      <c r="E305" s="301">
        <f>VLOOKUP(A305,'判定（移動）'!$A$6:$M$515,13,FALSE)</f>
        <v>7.6739130434782608</v>
      </c>
      <c r="F305" s="297" t="str">
        <f>VLOOKUP(A305,'判定（移動）'!$A$6:$N$515,14,FALSE)</f>
        <v>×</v>
      </c>
      <c r="G305" s="300">
        <f>VLOOKUP(入力及び印刷!A305,'判定（堆積）'!$A$4:$D$513,4,FALSE)</f>
        <v>0</v>
      </c>
      <c r="H305" s="301">
        <f>VLOOKUP(A305,'判定（堆積）'!$A$4:$E$513,5,FALSE)</f>
        <v>0</v>
      </c>
      <c r="I305" s="301" t="e">
        <f>VLOOKUP(A305,'判定（堆積）'!$A$4:$F$513,6,FALSE)</f>
        <v>#DIV/0!</v>
      </c>
      <c r="J305" s="297" t="str">
        <f>VLOOKUP(A305,'判定（堆積）'!$A$4:$G$513,7,FALSE)</f>
        <v>×</v>
      </c>
      <c r="K305" s="297"/>
      <c r="M305" s="296" t="str">
        <f>VLOOKUP(A305,'判定（移動）'!$A$6:$O$515,15,FALSE)</f>
        <v>×</v>
      </c>
      <c r="N305" s="297" t="str">
        <f>VLOOKUP(A305,'判定（堆積）'!$A$4:$H$513,8,FALSE)</f>
        <v>×</v>
      </c>
    </row>
    <row r="306" spans="1:14" s="293" customFormat="1" ht="11.1" customHeight="1" x14ac:dyDescent="0.15">
      <c r="A306" s="377">
        <v>28.1</v>
      </c>
      <c r="B306" s="378"/>
      <c r="C306" s="300">
        <f>VLOOKUP(A306,'判定（移動）'!$A$6:$L$515,12,FALSE)</f>
        <v>0</v>
      </c>
      <c r="D306" s="301">
        <v>1</v>
      </c>
      <c r="E306" s="301">
        <f>VLOOKUP(A306,'判定（移動）'!$A$6:$M$515,13,FALSE)</f>
        <v>7.6739130434782608</v>
      </c>
      <c r="F306" s="297" t="str">
        <f>VLOOKUP(A306,'判定（移動）'!$A$6:$N$515,14,FALSE)</f>
        <v>×</v>
      </c>
      <c r="G306" s="300">
        <f>VLOOKUP(入力及び印刷!A306,'判定（堆積）'!$A$4:$D$513,4,FALSE)</f>
        <v>0</v>
      </c>
      <c r="H306" s="301">
        <f>VLOOKUP(A306,'判定（堆積）'!$A$4:$E$513,5,FALSE)</f>
        <v>0</v>
      </c>
      <c r="I306" s="301" t="e">
        <f>VLOOKUP(A306,'判定（堆積）'!$A$4:$F$513,6,FALSE)</f>
        <v>#DIV/0!</v>
      </c>
      <c r="J306" s="297" t="str">
        <f>VLOOKUP(A306,'判定（堆積）'!$A$4:$G$513,7,FALSE)</f>
        <v>×</v>
      </c>
      <c r="K306" s="297"/>
      <c r="M306" s="296" t="str">
        <f>VLOOKUP(A306,'判定（移動）'!$A$6:$O$515,15,FALSE)</f>
        <v>×</v>
      </c>
      <c r="N306" s="297" t="str">
        <f>VLOOKUP(A306,'判定（堆積）'!$A$4:$H$513,8,FALSE)</f>
        <v>×</v>
      </c>
    </row>
    <row r="307" spans="1:14" s="293" customFormat="1" ht="11.1" customHeight="1" x14ac:dyDescent="0.15">
      <c r="A307" s="377">
        <v>28.2</v>
      </c>
      <c r="B307" s="378"/>
      <c r="C307" s="300">
        <f>VLOOKUP(A307,'判定（移動）'!$A$6:$L$515,12,FALSE)</f>
        <v>0</v>
      </c>
      <c r="D307" s="301">
        <v>1</v>
      </c>
      <c r="E307" s="301">
        <f>VLOOKUP(A307,'判定（移動）'!$A$6:$M$515,13,FALSE)</f>
        <v>7.6739130434782608</v>
      </c>
      <c r="F307" s="297" t="str">
        <f>VLOOKUP(A307,'判定（移動）'!$A$6:$N$515,14,FALSE)</f>
        <v>×</v>
      </c>
      <c r="G307" s="300">
        <f>VLOOKUP(入力及び印刷!A307,'判定（堆積）'!$A$4:$D$513,4,FALSE)</f>
        <v>0</v>
      </c>
      <c r="H307" s="301">
        <f>VLOOKUP(A307,'判定（堆積）'!$A$4:$E$513,5,FALSE)</f>
        <v>0</v>
      </c>
      <c r="I307" s="301" t="e">
        <f>VLOOKUP(A307,'判定（堆積）'!$A$4:$F$513,6,FALSE)</f>
        <v>#DIV/0!</v>
      </c>
      <c r="J307" s="297" t="str">
        <f>VLOOKUP(A307,'判定（堆積）'!$A$4:$G$513,7,FALSE)</f>
        <v>×</v>
      </c>
      <c r="K307" s="297"/>
      <c r="M307" s="296" t="str">
        <f>VLOOKUP(A307,'判定（移動）'!$A$6:$O$515,15,FALSE)</f>
        <v>×</v>
      </c>
      <c r="N307" s="297" t="str">
        <f>VLOOKUP(A307,'判定（堆積）'!$A$4:$H$513,8,FALSE)</f>
        <v>×</v>
      </c>
    </row>
    <row r="308" spans="1:14" s="293" customFormat="1" ht="11.1" customHeight="1" x14ac:dyDescent="0.15">
      <c r="A308" s="377">
        <v>28.3</v>
      </c>
      <c r="B308" s="378"/>
      <c r="C308" s="300">
        <f>VLOOKUP(A308,'判定（移動）'!$A$6:$L$515,12,FALSE)</f>
        <v>0</v>
      </c>
      <c r="D308" s="301">
        <v>1</v>
      </c>
      <c r="E308" s="301">
        <f>VLOOKUP(A308,'判定（移動）'!$A$6:$M$515,13,FALSE)</f>
        <v>7.6739130434782608</v>
      </c>
      <c r="F308" s="297" t="str">
        <f>VLOOKUP(A308,'判定（移動）'!$A$6:$N$515,14,FALSE)</f>
        <v>×</v>
      </c>
      <c r="G308" s="300">
        <f>VLOOKUP(入力及び印刷!A308,'判定（堆積）'!$A$4:$D$513,4,FALSE)</f>
        <v>0</v>
      </c>
      <c r="H308" s="301">
        <f>VLOOKUP(A308,'判定（堆積）'!$A$4:$E$513,5,FALSE)</f>
        <v>0</v>
      </c>
      <c r="I308" s="301" t="e">
        <f>VLOOKUP(A308,'判定（堆積）'!$A$4:$F$513,6,FALSE)</f>
        <v>#DIV/0!</v>
      </c>
      <c r="J308" s="297" t="str">
        <f>VLOOKUP(A308,'判定（堆積）'!$A$4:$G$513,7,FALSE)</f>
        <v>×</v>
      </c>
      <c r="K308" s="297"/>
      <c r="M308" s="296" t="str">
        <f>VLOOKUP(A308,'判定（移動）'!$A$6:$O$515,15,FALSE)</f>
        <v>×</v>
      </c>
      <c r="N308" s="297" t="str">
        <f>VLOOKUP(A308,'判定（堆積）'!$A$4:$H$513,8,FALSE)</f>
        <v>×</v>
      </c>
    </row>
    <row r="309" spans="1:14" s="293" customFormat="1" ht="11.1" customHeight="1" x14ac:dyDescent="0.15">
      <c r="A309" s="377">
        <v>28.4</v>
      </c>
      <c r="B309" s="378"/>
      <c r="C309" s="300">
        <f>VLOOKUP(A309,'判定（移動）'!$A$6:$L$515,12,FALSE)</f>
        <v>0</v>
      </c>
      <c r="D309" s="301">
        <v>1</v>
      </c>
      <c r="E309" s="301">
        <f>VLOOKUP(A309,'判定（移動）'!$A$6:$M$515,13,FALSE)</f>
        <v>7.6739130434782608</v>
      </c>
      <c r="F309" s="297" t="str">
        <f>VLOOKUP(A309,'判定（移動）'!$A$6:$N$515,14,FALSE)</f>
        <v>×</v>
      </c>
      <c r="G309" s="300">
        <f>VLOOKUP(入力及び印刷!A309,'判定（堆積）'!$A$4:$D$513,4,FALSE)</f>
        <v>0</v>
      </c>
      <c r="H309" s="301">
        <f>VLOOKUP(A309,'判定（堆積）'!$A$4:$E$513,5,FALSE)</f>
        <v>0</v>
      </c>
      <c r="I309" s="301" t="e">
        <f>VLOOKUP(A309,'判定（堆積）'!$A$4:$F$513,6,FALSE)</f>
        <v>#DIV/0!</v>
      </c>
      <c r="J309" s="297" t="str">
        <f>VLOOKUP(A309,'判定（堆積）'!$A$4:$G$513,7,FALSE)</f>
        <v>×</v>
      </c>
      <c r="K309" s="297"/>
      <c r="M309" s="296" t="str">
        <f>VLOOKUP(A309,'判定（移動）'!$A$6:$O$515,15,FALSE)</f>
        <v>×</v>
      </c>
      <c r="N309" s="297" t="str">
        <f>VLOOKUP(A309,'判定（堆積）'!$A$4:$H$513,8,FALSE)</f>
        <v>×</v>
      </c>
    </row>
    <row r="310" spans="1:14" s="293" customFormat="1" ht="11.1" customHeight="1" x14ac:dyDescent="0.15">
      <c r="A310" s="377">
        <v>28.5</v>
      </c>
      <c r="B310" s="378"/>
      <c r="C310" s="300">
        <f>VLOOKUP(A310,'判定（移動）'!$A$6:$L$515,12,FALSE)</f>
        <v>0</v>
      </c>
      <c r="D310" s="301">
        <v>1</v>
      </c>
      <c r="E310" s="301">
        <f>VLOOKUP(A310,'判定（移動）'!$A$6:$M$515,13,FALSE)</f>
        <v>7.6739130434782608</v>
      </c>
      <c r="F310" s="297" t="str">
        <f>VLOOKUP(A310,'判定（移動）'!$A$6:$N$515,14,FALSE)</f>
        <v>×</v>
      </c>
      <c r="G310" s="300">
        <f>VLOOKUP(入力及び印刷!A310,'判定（堆積）'!$A$4:$D$513,4,FALSE)</f>
        <v>0</v>
      </c>
      <c r="H310" s="301">
        <f>VLOOKUP(A310,'判定（堆積）'!$A$4:$E$513,5,FALSE)</f>
        <v>0</v>
      </c>
      <c r="I310" s="301" t="e">
        <f>VLOOKUP(A310,'判定（堆積）'!$A$4:$F$513,6,FALSE)</f>
        <v>#DIV/0!</v>
      </c>
      <c r="J310" s="297" t="str">
        <f>VLOOKUP(A310,'判定（堆積）'!$A$4:$G$513,7,FALSE)</f>
        <v>×</v>
      </c>
      <c r="K310" s="297"/>
      <c r="M310" s="296" t="str">
        <f>VLOOKUP(A310,'判定（移動）'!$A$6:$O$515,15,FALSE)</f>
        <v>×</v>
      </c>
      <c r="N310" s="297" t="str">
        <f>VLOOKUP(A310,'判定（堆積）'!$A$4:$H$513,8,FALSE)</f>
        <v>×</v>
      </c>
    </row>
    <row r="311" spans="1:14" s="293" customFormat="1" ht="11.1" customHeight="1" x14ac:dyDescent="0.15">
      <c r="A311" s="377">
        <v>28.6</v>
      </c>
      <c r="B311" s="378"/>
      <c r="C311" s="300">
        <f>VLOOKUP(A311,'判定（移動）'!$A$6:$L$515,12,FALSE)</f>
        <v>0</v>
      </c>
      <c r="D311" s="301">
        <v>1</v>
      </c>
      <c r="E311" s="301">
        <f>VLOOKUP(A311,'判定（移動）'!$A$6:$M$515,13,FALSE)</f>
        <v>7.6739130434782608</v>
      </c>
      <c r="F311" s="297" t="str">
        <f>VLOOKUP(A311,'判定（移動）'!$A$6:$N$515,14,FALSE)</f>
        <v>×</v>
      </c>
      <c r="G311" s="300">
        <f>VLOOKUP(入力及び印刷!A311,'判定（堆積）'!$A$4:$D$513,4,FALSE)</f>
        <v>0</v>
      </c>
      <c r="H311" s="301">
        <f>VLOOKUP(A311,'判定（堆積）'!$A$4:$E$513,5,FALSE)</f>
        <v>0</v>
      </c>
      <c r="I311" s="301" t="e">
        <f>VLOOKUP(A311,'判定（堆積）'!$A$4:$F$513,6,FALSE)</f>
        <v>#DIV/0!</v>
      </c>
      <c r="J311" s="297" t="str">
        <f>VLOOKUP(A311,'判定（堆積）'!$A$4:$G$513,7,FALSE)</f>
        <v>×</v>
      </c>
      <c r="K311" s="297"/>
      <c r="M311" s="296" t="str">
        <f>VLOOKUP(A311,'判定（移動）'!$A$6:$O$515,15,FALSE)</f>
        <v>×</v>
      </c>
      <c r="N311" s="297" t="str">
        <f>VLOOKUP(A311,'判定（堆積）'!$A$4:$H$513,8,FALSE)</f>
        <v>×</v>
      </c>
    </row>
    <row r="312" spans="1:14" s="293" customFormat="1" ht="11.1" customHeight="1" x14ac:dyDescent="0.15">
      <c r="A312" s="377">
        <v>28.7</v>
      </c>
      <c r="B312" s="378"/>
      <c r="C312" s="300">
        <f>VLOOKUP(A312,'判定（移動）'!$A$6:$L$515,12,FALSE)</f>
        <v>0</v>
      </c>
      <c r="D312" s="301">
        <v>1</v>
      </c>
      <c r="E312" s="301">
        <f>VLOOKUP(A312,'判定（移動）'!$A$6:$M$515,13,FALSE)</f>
        <v>7.6739130434782608</v>
      </c>
      <c r="F312" s="297" t="str">
        <f>VLOOKUP(A312,'判定（移動）'!$A$6:$N$515,14,FALSE)</f>
        <v>×</v>
      </c>
      <c r="G312" s="300">
        <f>VLOOKUP(入力及び印刷!A312,'判定（堆積）'!$A$4:$D$513,4,FALSE)</f>
        <v>0</v>
      </c>
      <c r="H312" s="301">
        <f>VLOOKUP(A312,'判定（堆積）'!$A$4:$E$513,5,FALSE)</f>
        <v>0</v>
      </c>
      <c r="I312" s="301" t="e">
        <f>VLOOKUP(A312,'判定（堆積）'!$A$4:$F$513,6,FALSE)</f>
        <v>#DIV/0!</v>
      </c>
      <c r="J312" s="297" t="str">
        <f>VLOOKUP(A312,'判定（堆積）'!$A$4:$G$513,7,FALSE)</f>
        <v>×</v>
      </c>
      <c r="K312" s="297"/>
      <c r="M312" s="296" t="str">
        <f>VLOOKUP(A312,'判定（移動）'!$A$6:$O$515,15,FALSE)</f>
        <v>×</v>
      </c>
      <c r="N312" s="297" t="str">
        <f>VLOOKUP(A312,'判定（堆積）'!$A$4:$H$513,8,FALSE)</f>
        <v>×</v>
      </c>
    </row>
    <row r="313" spans="1:14" s="293" customFormat="1" ht="11.1" customHeight="1" x14ac:dyDescent="0.15">
      <c r="A313" s="377">
        <v>28.8</v>
      </c>
      <c r="B313" s="378"/>
      <c r="C313" s="300">
        <f>VLOOKUP(A313,'判定（移動）'!$A$6:$L$515,12,FALSE)</f>
        <v>0</v>
      </c>
      <c r="D313" s="301">
        <v>1</v>
      </c>
      <c r="E313" s="301">
        <f>VLOOKUP(A313,'判定（移動）'!$A$6:$M$515,13,FALSE)</f>
        <v>7.6739130434782608</v>
      </c>
      <c r="F313" s="297" t="str">
        <f>VLOOKUP(A313,'判定（移動）'!$A$6:$N$515,14,FALSE)</f>
        <v>×</v>
      </c>
      <c r="G313" s="300">
        <f>VLOOKUP(入力及び印刷!A313,'判定（堆積）'!$A$4:$D$513,4,FALSE)</f>
        <v>0</v>
      </c>
      <c r="H313" s="301">
        <f>VLOOKUP(A313,'判定（堆積）'!$A$4:$E$513,5,FALSE)</f>
        <v>0</v>
      </c>
      <c r="I313" s="301" t="e">
        <f>VLOOKUP(A313,'判定（堆積）'!$A$4:$F$513,6,FALSE)</f>
        <v>#DIV/0!</v>
      </c>
      <c r="J313" s="297" t="str">
        <f>VLOOKUP(A313,'判定（堆積）'!$A$4:$G$513,7,FALSE)</f>
        <v>×</v>
      </c>
      <c r="K313" s="297"/>
      <c r="M313" s="296" t="str">
        <f>VLOOKUP(A313,'判定（移動）'!$A$6:$O$515,15,FALSE)</f>
        <v>×</v>
      </c>
      <c r="N313" s="297" t="str">
        <f>VLOOKUP(A313,'判定（堆積）'!$A$4:$H$513,8,FALSE)</f>
        <v>×</v>
      </c>
    </row>
    <row r="314" spans="1:14" s="293" customFormat="1" ht="11.1" customHeight="1" x14ac:dyDescent="0.15">
      <c r="A314" s="377">
        <v>28.9</v>
      </c>
      <c r="B314" s="378"/>
      <c r="C314" s="300">
        <f>VLOOKUP(A314,'判定（移動）'!$A$6:$L$515,12,FALSE)</f>
        <v>0</v>
      </c>
      <c r="D314" s="301">
        <v>1</v>
      </c>
      <c r="E314" s="301">
        <f>VLOOKUP(A314,'判定（移動）'!$A$6:$M$515,13,FALSE)</f>
        <v>7.6739130434782608</v>
      </c>
      <c r="F314" s="297" t="str">
        <f>VLOOKUP(A314,'判定（移動）'!$A$6:$N$515,14,FALSE)</f>
        <v>×</v>
      </c>
      <c r="G314" s="300">
        <f>VLOOKUP(入力及び印刷!A314,'判定（堆積）'!$A$4:$D$513,4,FALSE)</f>
        <v>0</v>
      </c>
      <c r="H314" s="301">
        <f>VLOOKUP(A314,'判定（堆積）'!$A$4:$E$513,5,FALSE)</f>
        <v>0</v>
      </c>
      <c r="I314" s="301" t="e">
        <f>VLOOKUP(A314,'判定（堆積）'!$A$4:$F$513,6,FALSE)</f>
        <v>#DIV/0!</v>
      </c>
      <c r="J314" s="297" t="str">
        <f>VLOOKUP(A314,'判定（堆積）'!$A$4:$G$513,7,FALSE)</f>
        <v>×</v>
      </c>
      <c r="K314" s="297"/>
      <c r="M314" s="296" t="str">
        <f>VLOOKUP(A314,'判定（移動）'!$A$6:$O$515,15,FALSE)</f>
        <v>×</v>
      </c>
      <c r="N314" s="297" t="str">
        <f>VLOOKUP(A314,'判定（堆積）'!$A$4:$H$513,8,FALSE)</f>
        <v>×</v>
      </c>
    </row>
    <row r="315" spans="1:14" s="293" customFormat="1" ht="11.1" customHeight="1" x14ac:dyDescent="0.15">
      <c r="A315" s="377">
        <v>29</v>
      </c>
      <c r="B315" s="378"/>
      <c r="C315" s="300">
        <f>VLOOKUP(A315,'判定（移動）'!$A$6:$L$515,12,FALSE)</f>
        <v>0</v>
      </c>
      <c r="D315" s="301">
        <v>1</v>
      </c>
      <c r="E315" s="301">
        <f>VLOOKUP(A315,'判定（移動）'!$A$6:$M$515,13,FALSE)</f>
        <v>7.6739130434782608</v>
      </c>
      <c r="F315" s="297" t="str">
        <f>VLOOKUP(A315,'判定（移動）'!$A$6:$N$515,14,FALSE)</f>
        <v>×</v>
      </c>
      <c r="G315" s="300">
        <f>VLOOKUP(入力及び印刷!A315,'判定（堆積）'!$A$4:$D$513,4,FALSE)</f>
        <v>0</v>
      </c>
      <c r="H315" s="301">
        <f>VLOOKUP(A315,'判定（堆積）'!$A$4:$E$513,5,FALSE)</f>
        <v>0</v>
      </c>
      <c r="I315" s="301" t="e">
        <f>VLOOKUP(A315,'判定（堆積）'!$A$4:$F$513,6,FALSE)</f>
        <v>#DIV/0!</v>
      </c>
      <c r="J315" s="297" t="str">
        <f>VLOOKUP(A315,'判定（堆積）'!$A$4:$G$513,7,FALSE)</f>
        <v>×</v>
      </c>
      <c r="K315" s="297"/>
      <c r="M315" s="296" t="str">
        <f>VLOOKUP(A315,'判定（移動）'!$A$6:$O$515,15,FALSE)</f>
        <v>×</v>
      </c>
      <c r="N315" s="297" t="str">
        <f>VLOOKUP(A315,'判定（堆積）'!$A$4:$H$513,8,FALSE)</f>
        <v>×</v>
      </c>
    </row>
    <row r="316" spans="1:14" s="293" customFormat="1" ht="11.1" customHeight="1" x14ac:dyDescent="0.15">
      <c r="A316" s="377">
        <v>29.1</v>
      </c>
      <c r="B316" s="378"/>
      <c r="C316" s="300">
        <f>VLOOKUP(A316,'判定（移動）'!$A$6:$L$515,12,FALSE)</f>
        <v>0</v>
      </c>
      <c r="D316" s="301">
        <v>1</v>
      </c>
      <c r="E316" s="301">
        <f>VLOOKUP(A316,'判定（移動）'!$A$6:$M$515,13,FALSE)</f>
        <v>7.6739130434782608</v>
      </c>
      <c r="F316" s="297" t="str">
        <f>VLOOKUP(A316,'判定（移動）'!$A$6:$N$515,14,FALSE)</f>
        <v>×</v>
      </c>
      <c r="G316" s="300">
        <f>VLOOKUP(入力及び印刷!A316,'判定（堆積）'!$A$4:$D$513,4,FALSE)</f>
        <v>0</v>
      </c>
      <c r="H316" s="301">
        <f>VLOOKUP(A316,'判定（堆積）'!$A$4:$E$513,5,FALSE)</f>
        <v>0</v>
      </c>
      <c r="I316" s="301" t="e">
        <f>VLOOKUP(A316,'判定（堆積）'!$A$4:$F$513,6,FALSE)</f>
        <v>#DIV/0!</v>
      </c>
      <c r="J316" s="297" t="str">
        <f>VLOOKUP(A316,'判定（堆積）'!$A$4:$G$513,7,FALSE)</f>
        <v>×</v>
      </c>
      <c r="K316" s="297"/>
      <c r="M316" s="296" t="str">
        <f>VLOOKUP(A316,'判定（移動）'!$A$6:$O$515,15,FALSE)</f>
        <v>×</v>
      </c>
      <c r="N316" s="297" t="str">
        <f>VLOOKUP(A316,'判定（堆積）'!$A$4:$H$513,8,FALSE)</f>
        <v>×</v>
      </c>
    </row>
    <row r="317" spans="1:14" s="293" customFormat="1" ht="11.1" customHeight="1" x14ac:dyDescent="0.15">
      <c r="A317" s="377">
        <v>29.2</v>
      </c>
      <c r="B317" s="378"/>
      <c r="C317" s="300">
        <f>VLOOKUP(A317,'判定（移動）'!$A$6:$L$515,12,FALSE)</f>
        <v>0</v>
      </c>
      <c r="D317" s="301">
        <v>1</v>
      </c>
      <c r="E317" s="301">
        <f>VLOOKUP(A317,'判定（移動）'!$A$6:$M$515,13,FALSE)</f>
        <v>7.6739130434782608</v>
      </c>
      <c r="F317" s="297" t="str">
        <f>VLOOKUP(A317,'判定（移動）'!$A$6:$N$515,14,FALSE)</f>
        <v>×</v>
      </c>
      <c r="G317" s="300">
        <f>VLOOKUP(入力及び印刷!A317,'判定（堆積）'!$A$4:$D$513,4,FALSE)</f>
        <v>0</v>
      </c>
      <c r="H317" s="301">
        <f>VLOOKUP(A317,'判定（堆積）'!$A$4:$E$513,5,FALSE)</f>
        <v>0</v>
      </c>
      <c r="I317" s="301" t="e">
        <f>VLOOKUP(A317,'判定（堆積）'!$A$4:$F$513,6,FALSE)</f>
        <v>#DIV/0!</v>
      </c>
      <c r="J317" s="297" t="str">
        <f>VLOOKUP(A317,'判定（堆積）'!$A$4:$G$513,7,FALSE)</f>
        <v>×</v>
      </c>
      <c r="K317" s="297"/>
      <c r="M317" s="296" t="str">
        <f>VLOOKUP(A317,'判定（移動）'!$A$6:$O$515,15,FALSE)</f>
        <v>×</v>
      </c>
      <c r="N317" s="297" t="str">
        <f>VLOOKUP(A317,'判定（堆積）'!$A$4:$H$513,8,FALSE)</f>
        <v>×</v>
      </c>
    </row>
    <row r="318" spans="1:14" s="293" customFormat="1" ht="11.1" customHeight="1" x14ac:dyDescent="0.15">
      <c r="A318" s="377">
        <v>29.3</v>
      </c>
      <c r="B318" s="378"/>
      <c r="C318" s="300">
        <f>VLOOKUP(A318,'判定（移動）'!$A$6:$L$515,12,FALSE)</f>
        <v>0</v>
      </c>
      <c r="D318" s="301">
        <v>1</v>
      </c>
      <c r="E318" s="301">
        <f>VLOOKUP(A318,'判定（移動）'!$A$6:$M$515,13,FALSE)</f>
        <v>7.6739130434782608</v>
      </c>
      <c r="F318" s="297" t="str">
        <f>VLOOKUP(A318,'判定（移動）'!$A$6:$N$515,14,FALSE)</f>
        <v>×</v>
      </c>
      <c r="G318" s="300">
        <f>VLOOKUP(入力及び印刷!A318,'判定（堆積）'!$A$4:$D$513,4,FALSE)</f>
        <v>0</v>
      </c>
      <c r="H318" s="301">
        <f>VLOOKUP(A318,'判定（堆積）'!$A$4:$E$513,5,FALSE)</f>
        <v>0</v>
      </c>
      <c r="I318" s="301" t="e">
        <f>VLOOKUP(A318,'判定（堆積）'!$A$4:$F$513,6,FALSE)</f>
        <v>#DIV/0!</v>
      </c>
      <c r="J318" s="297" t="str">
        <f>VLOOKUP(A318,'判定（堆積）'!$A$4:$G$513,7,FALSE)</f>
        <v>×</v>
      </c>
      <c r="K318" s="297"/>
      <c r="M318" s="296" t="str">
        <f>VLOOKUP(A318,'判定（移動）'!$A$6:$O$515,15,FALSE)</f>
        <v>×</v>
      </c>
      <c r="N318" s="297" t="str">
        <f>VLOOKUP(A318,'判定（堆積）'!$A$4:$H$513,8,FALSE)</f>
        <v>×</v>
      </c>
    </row>
    <row r="319" spans="1:14" s="293" customFormat="1" ht="11.1" customHeight="1" x14ac:dyDescent="0.15">
      <c r="A319" s="377">
        <v>29.4</v>
      </c>
      <c r="B319" s="378"/>
      <c r="C319" s="300">
        <f>VLOOKUP(A319,'判定（移動）'!$A$6:$L$515,12,FALSE)</f>
        <v>0</v>
      </c>
      <c r="D319" s="301">
        <v>1</v>
      </c>
      <c r="E319" s="301">
        <f>VLOOKUP(A319,'判定（移動）'!$A$6:$M$515,13,FALSE)</f>
        <v>7.6739130434782608</v>
      </c>
      <c r="F319" s="297" t="str">
        <f>VLOOKUP(A319,'判定（移動）'!$A$6:$N$515,14,FALSE)</f>
        <v>×</v>
      </c>
      <c r="G319" s="300">
        <f>VLOOKUP(入力及び印刷!A319,'判定（堆積）'!$A$4:$D$513,4,FALSE)</f>
        <v>0</v>
      </c>
      <c r="H319" s="301">
        <f>VLOOKUP(A319,'判定（堆積）'!$A$4:$E$513,5,FALSE)</f>
        <v>0</v>
      </c>
      <c r="I319" s="301" t="e">
        <f>VLOOKUP(A319,'判定（堆積）'!$A$4:$F$513,6,FALSE)</f>
        <v>#DIV/0!</v>
      </c>
      <c r="J319" s="297" t="str">
        <f>VLOOKUP(A319,'判定（堆積）'!$A$4:$G$513,7,FALSE)</f>
        <v>×</v>
      </c>
      <c r="K319" s="297"/>
      <c r="M319" s="296" t="str">
        <f>VLOOKUP(A319,'判定（移動）'!$A$6:$O$515,15,FALSE)</f>
        <v>×</v>
      </c>
      <c r="N319" s="297" t="str">
        <f>VLOOKUP(A319,'判定（堆積）'!$A$4:$H$513,8,FALSE)</f>
        <v>×</v>
      </c>
    </row>
    <row r="320" spans="1:14" s="293" customFormat="1" ht="11.1" customHeight="1" x14ac:dyDescent="0.15">
      <c r="A320" s="377">
        <v>29.5</v>
      </c>
      <c r="B320" s="378"/>
      <c r="C320" s="300">
        <f>VLOOKUP(A320,'判定（移動）'!$A$6:$L$515,12,FALSE)</f>
        <v>0</v>
      </c>
      <c r="D320" s="301">
        <v>1</v>
      </c>
      <c r="E320" s="301">
        <f>VLOOKUP(A320,'判定（移動）'!$A$6:$M$515,13,FALSE)</f>
        <v>7.6739130434782608</v>
      </c>
      <c r="F320" s="297" t="str">
        <f>VLOOKUP(A320,'判定（移動）'!$A$6:$N$515,14,FALSE)</f>
        <v>×</v>
      </c>
      <c r="G320" s="300">
        <f>VLOOKUP(入力及び印刷!A320,'判定（堆積）'!$A$4:$D$513,4,FALSE)</f>
        <v>0</v>
      </c>
      <c r="H320" s="301">
        <f>VLOOKUP(A320,'判定（堆積）'!$A$4:$E$513,5,FALSE)</f>
        <v>0</v>
      </c>
      <c r="I320" s="301" t="e">
        <f>VLOOKUP(A320,'判定（堆積）'!$A$4:$F$513,6,FALSE)</f>
        <v>#DIV/0!</v>
      </c>
      <c r="J320" s="297" t="str">
        <f>VLOOKUP(A320,'判定（堆積）'!$A$4:$G$513,7,FALSE)</f>
        <v>×</v>
      </c>
      <c r="K320" s="297"/>
      <c r="M320" s="296" t="str">
        <f>VLOOKUP(A320,'判定（移動）'!$A$6:$O$515,15,FALSE)</f>
        <v>×</v>
      </c>
      <c r="N320" s="297" t="str">
        <f>VLOOKUP(A320,'判定（堆積）'!$A$4:$H$513,8,FALSE)</f>
        <v>×</v>
      </c>
    </row>
    <row r="321" spans="1:33" s="293" customFormat="1" ht="11.1" customHeight="1" x14ac:dyDescent="0.15">
      <c r="A321" s="377">
        <v>29.6</v>
      </c>
      <c r="B321" s="378"/>
      <c r="C321" s="300">
        <f>VLOOKUP(A321,'判定（移動）'!$A$6:$L$515,12,FALSE)</f>
        <v>0</v>
      </c>
      <c r="D321" s="301">
        <v>1</v>
      </c>
      <c r="E321" s="301">
        <f>VLOOKUP(A321,'判定（移動）'!$A$6:$M$515,13,FALSE)</f>
        <v>7.6739130434782608</v>
      </c>
      <c r="F321" s="297" t="str">
        <f>VLOOKUP(A321,'判定（移動）'!$A$6:$N$515,14,FALSE)</f>
        <v>×</v>
      </c>
      <c r="G321" s="300">
        <f>VLOOKUP(入力及び印刷!A321,'判定（堆積）'!$A$4:$D$513,4,FALSE)</f>
        <v>0</v>
      </c>
      <c r="H321" s="301">
        <f>VLOOKUP(A321,'判定（堆積）'!$A$4:$E$513,5,FALSE)</f>
        <v>0</v>
      </c>
      <c r="I321" s="301" t="e">
        <f>VLOOKUP(A321,'判定（堆積）'!$A$4:$F$513,6,FALSE)</f>
        <v>#DIV/0!</v>
      </c>
      <c r="J321" s="297" t="str">
        <f>VLOOKUP(A321,'判定（堆積）'!$A$4:$G$513,7,FALSE)</f>
        <v>×</v>
      </c>
      <c r="K321" s="297"/>
      <c r="M321" s="296" t="str">
        <f>VLOOKUP(A321,'判定（移動）'!$A$6:$O$515,15,FALSE)</f>
        <v>×</v>
      </c>
      <c r="N321" s="297" t="str">
        <f>VLOOKUP(A321,'判定（堆積）'!$A$4:$H$513,8,FALSE)</f>
        <v>×</v>
      </c>
    </row>
    <row r="322" spans="1:33" s="293" customFormat="1" ht="11.1" customHeight="1" x14ac:dyDescent="0.15">
      <c r="A322" s="377">
        <v>29.7</v>
      </c>
      <c r="B322" s="378"/>
      <c r="C322" s="300">
        <f>VLOOKUP(A322,'判定（移動）'!$A$6:$L$515,12,FALSE)</f>
        <v>0</v>
      </c>
      <c r="D322" s="301">
        <v>1</v>
      </c>
      <c r="E322" s="301">
        <f>VLOOKUP(A322,'判定（移動）'!$A$6:$M$515,13,FALSE)</f>
        <v>7.6739130434782608</v>
      </c>
      <c r="F322" s="297" t="str">
        <f>VLOOKUP(A322,'判定（移動）'!$A$6:$N$515,14,FALSE)</f>
        <v>×</v>
      </c>
      <c r="G322" s="300">
        <f>VLOOKUP(入力及び印刷!A322,'判定（堆積）'!$A$4:$D$513,4,FALSE)</f>
        <v>0</v>
      </c>
      <c r="H322" s="301">
        <f>VLOOKUP(A322,'判定（堆積）'!$A$4:$E$513,5,FALSE)</f>
        <v>0</v>
      </c>
      <c r="I322" s="301" t="e">
        <f>VLOOKUP(A322,'判定（堆積）'!$A$4:$F$513,6,FALSE)</f>
        <v>#DIV/0!</v>
      </c>
      <c r="J322" s="297" t="str">
        <f>VLOOKUP(A322,'判定（堆積）'!$A$4:$G$513,7,FALSE)</f>
        <v>×</v>
      </c>
      <c r="K322" s="297"/>
      <c r="M322" s="296" t="str">
        <f>VLOOKUP(A322,'判定（移動）'!$A$6:$O$515,15,FALSE)</f>
        <v>×</v>
      </c>
      <c r="N322" s="297" t="str">
        <f>VLOOKUP(A322,'判定（堆積）'!$A$4:$H$513,8,FALSE)</f>
        <v>×</v>
      </c>
    </row>
    <row r="323" spans="1:33" s="293" customFormat="1" ht="11.1" customHeight="1" x14ac:dyDescent="0.15">
      <c r="A323" s="377">
        <v>29.8</v>
      </c>
      <c r="B323" s="378"/>
      <c r="C323" s="300">
        <f>VLOOKUP(A323,'判定（移動）'!$A$6:$L$515,12,FALSE)</f>
        <v>0</v>
      </c>
      <c r="D323" s="301">
        <v>1</v>
      </c>
      <c r="E323" s="301">
        <f>VLOOKUP(A323,'判定（移動）'!$A$6:$M$515,13,FALSE)</f>
        <v>7.6739130434782608</v>
      </c>
      <c r="F323" s="297" t="str">
        <f>VLOOKUP(A323,'判定（移動）'!$A$6:$N$515,14,FALSE)</f>
        <v>×</v>
      </c>
      <c r="G323" s="300">
        <f>VLOOKUP(入力及び印刷!A323,'判定（堆積）'!$A$4:$D$513,4,FALSE)</f>
        <v>0</v>
      </c>
      <c r="H323" s="301">
        <f>VLOOKUP(A323,'判定（堆積）'!$A$4:$E$513,5,FALSE)</f>
        <v>0</v>
      </c>
      <c r="I323" s="301" t="e">
        <f>VLOOKUP(A323,'判定（堆積）'!$A$4:$F$513,6,FALSE)</f>
        <v>#DIV/0!</v>
      </c>
      <c r="J323" s="297" t="str">
        <f>VLOOKUP(A323,'判定（堆積）'!$A$4:$G$513,7,FALSE)</f>
        <v>×</v>
      </c>
      <c r="K323" s="297"/>
      <c r="M323" s="296" t="str">
        <f>VLOOKUP(A323,'判定（移動）'!$A$6:$O$515,15,FALSE)</f>
        <v>×</v>
      </c>
      <c r="N323" s="297" t="str">
        <f>VLOOKUP(A323,'判定（堆積）'!$A$4:$H$513,8,FALSE)</f>
        <v>×</v>
      </c>
    </row>
    <row r="324" spans="1:33" s="293" customFormat="1" ht="11.1" customHeight="1" x14ac:dyDescent="0.15">
      <c r="A324" s="377">
        <v>29.9</v>
      </c>
      <c r="B324" s="378"/>
      <c r="C324" s="300">
        <f>VLOOKUP(A324,'判定（移動）'!$A$6:$L$515,12,FALSE)</f>
        <v>0</v>
      </c>
      <c r="D324" s="301">
        <v>1</v>
      </c>
      <c r="E324" s="301">
        <f>VLOOKUP(A324,'判定（移動）'!$A$6:$M$515,13,FALSE)</f>
        <v>7.6739130434782608</v>
      </c>
      <c r="F324" s="297" t="str">
        <f>VLOOKUP(A324,'判定（移動）'!$A$6:$N$515,14,FALSE)</f>
        <v>×</v>
      </c>
      <c r="G324" s="300">
        <f>VLOOKUP(入力及び印刷!A324,'判定（堆積）'!$A$4:$D$513,4,FALSE)</f>
        <v>0</v>
      </c>
      <c r="H324" s="301">
        <f>VLOOKUP(A324,'判定（堆積）'!$A$4:$E$513,5,FALSE)</f>
        <v>0</v>
      </c>
      <c r="I324" s="301" t="e">
        <f>VLOOKUP(A324,'判定（堆積）'!$A$4:$F$513,6,FALSE)</f>
        <v>#DIV/0!</v>
      </c>
      <c r="J324" s="297" t="str">
        <f>VLOOKUP(A324,'判定（堆積）'!$A$4:$G$513,7,FALSE)</f>
        <v>×</v>
      </c>
      <c r="K324" s="297"/>
      <c r="M324" s="296" t="str">
        <f>VLOOKUP(A324,'判定（移動）'!$A$6:$O$515,15,FALSE)</f>
        <v>×</v>
      </c>
      <c r="N324" s="297" t="str">
        <f>VLOOKUP(A324,'判定（堆積）'!$A$4:$H$513,8,FALSE)</f>
        <v>×</v>
      </c>
    </row>
    <row r="325" spans="1:33" s="293" customFormat="1" ht="11.1" customHeight="1" thickBot="1" x14ac:dyDescent="0.2">
      <c r="A325" s="379">
        <v>30</v>
      </c>
      <c r="B325" s="380"/>
      <c r="C325" s="302">
        <f>VLOOKUP(A325,'判定（移動）'!$A$6:$L$515,12,FALSE)</f>
        <v>0</v>
      </c>
      <c r="D325" s="303">
        <v>1</v>
      </c>
      <c r="E325" s="303">
        <f>VLOOKUP(A325,'判定（移動）'!$A$6:$M$515,13,FALSE)</f>
        <v>7.6739130434782608</v>
      </c>
      <c r="F325" s="299" t="str">
        <f>VLOOKUP(A325,'判定（移動）'!$A$6:$N$515,14,FALSE)</f>
        <v>×</v>
      </c>
      <c r="G325" s="302">
        <f>VLOOKUP(入力及び印刷!A325,'判定（堆積）'!$A$4:$D$513,4,FALSE)</f>
        <v>0</v>
      </c>
      <c r="H325" s="303">
        <f>VLOOKUP(A325,'判定（堆積）'!$A$4:$E$513,5,FALSE)</f>
        <v>0</v>
      </c>
      <c r="I325" s="303" t="e">
        <f>VLOOKUP(A325,'判定（堆積）'!$A$4:$F$513,6,FALSE)</f>
        <v>#DIV/0!</v>
      </c>
      <c r="J325" s="299" t="str">
        <f>VLOOKUP(A325,'判定（堆積）'!$A$4:$G$513,7,FALSE)</f>
        <v>×</v>
      </c>
      <c r="K325" s="299"/>
      <c r="M325" s="298" t="str">
        <f>VLOOKUP(A325,'判定（移動）'!$A$6:$O$515,15,FALSE)</f>
        <v>×</v>
      </c>
      <c r="N325" s="299" t="str">
        <f>VLOOKUP(A325,'判定（堆積）'!$A$4:$H$513,8,FALSE)</f>
        <v>×</v>
      </c>
    </row>
    <row r="326" spans="1:33" s="293" customFormat="1" ht="11.1" customHeight="1" x14ac:dyDescent="0.15">
      <c r="A326" s="375">
        <v>30.1</v>
      </c>
      <c r="B326" s="376"/>
      <c r="C326" s="300">
        <f>VLOOKUP(A326,'判定（移動）'!$A$6:$L$515,12,FALSE)</f>
        <v>0</v>
      </c>
      <c r="D326" s="301">
        <v>1</v>
      </c>
      <c r="E326" s="301">
        <f>VLOOKUP(A326,'判定（移動）'!$A$6:$M$515,13,FALSE)</f>
        <v>7.6739130434782608</v>
      </c>
      <c r="F326" s="297" t="str">
        <f>VLOOKUP(A326,'判定（移動）'!$A$6:$N$515,14,FALSE)</f>
        <v>×</v>
      </c>
      <c r="G326" s="300">
        <f>VLOOKUP(入力及び印刷!A326,'判定（堆積）'!$A$4:$D$513,4,FALSE)</f>
        <v>0</v>
      </c>
      <c r="H326" s="301">
        <f>VLOOKUP(A326,'判定（堆積）'!$A$4:$E$513,5,FALSE)</f>
        <v>0</v>
      </c>
      <c r="I326" s="301" t="e">
        <f>VLOOKUP(A326,'判定（堆積）'!$A$4:$F$513,6,FALSE)</f>
        <v>#DIV/0!</v>
      </c>
      <c r="J326" s="297" t="str">
        <f>VLOOKUP(A326,'判定（堆積）'!$A$4:$G$513,7,FALSE)</f>
        <v>×</v>
      </c>
      <c r="K326" s="297"/>
      <c r="M326" s="296" t="str">
        <f>VLOOKUP(A326,'判定（移動）'!$A$6:$O$515,15,FALSE)</f>
        <v>×</v>
      </c>
      <c r="N326" s="297" t="str">
        <f>VLOOKUP(A326,'判定（堆積）'!$A$4:$H$513,8,FALSE)</f>
        <v>×</v>
      </c>
      <c r="O326" s="292"/>
      <c r="Q326" s="292"/>
      <c r="R326" s="292"/>
      <c r="S326" s="292"/>
      <c r="T326" s="292"/>
      <c r="U326" s="292"/>
      <c r="V326" s="292"/>
      <c r="W326" s="292"/>
      <c r="X326" s="292"/>
      <c r="Y326" s="292"/>
      <c r="Z326" s="292"/>
      <c r="AA326" s="292"/>
      <c r="AB326" s="292"/>
      <c r="AC326" s="292"/>
      <c r="AD326" s="292"/>
      <c r="AE326" s="292"/>
      <c r="AF326" s="292"/>
      <c r="AG326" s="292"/>
    </row>
    <row r="327" spans="1:33" s="293" customFormat="1" ht="11.1" customHeight="1" x14ac:dyDescent="0.15">
      <c r="A327" s="377">
        <v>30.2</v>
      </c>
      <c r="B327" s="378"/>
      <c r="C327" s="300">
        <f>VLOOKUP(A327,'判定（移動）'!$A$6:$L$515,12,FALSE)</f>
        <v>0</v>
      </c>
      <c r="D327" s="301">
        <v>1</v>
      </c>
      <c r="E327" s="301">
        <f>VLOOKUP(A327,'判定（移動）'!$A$6:$M$515,13,FALSE)</f>
        <v>7.6739130434782608</v>
      </c>
      <c r="F327" s="297" t="str">
        <f>VLOOKUP(A327,'判定（移動）'!$A$6:$N$515,14,FALSE)</f>
        <v>×</v>
      </c>
      <c r="G327" s="300">
        <f>VLOOKUP(入力及び印刷!A327,'判定（堆積）'!$A$4:$D$513,4,FALSE)</f>
        <v>0</v>
      </c>
      <c r="H327" s="301">
        <f>VLOOKUP(A327,'判定（堆積）'!$A$4:$E$513,5,FALSE)</f>
        <v>0</v>
      </c>
      <c r="I327" s="301" t="e">
        <f>VLOOKUP(A327,'判定（堆積）'!$A$4:$F$513,6,FALSE)</f>
        <v>#DIV/0!</v>
      </c>
      <c r="J327" s="297" t="str">
        <f>VLOOKUP(A327,'判定（堆積）'!$A$4:$G$513,7,FALSE)</f>
        <v>×</v>
      </c>
      <c r="K327" s="297"/>
      <c r="M327" s="296" t="str">
        <f>VLOOKUP(A327,'判定（移動）'!$A$6:$O$515,15,FALSE)</f>
        <v>×</v>
      </c>
      <c r="N327" s="297" t="str">
        <f>VLOOKUP(A327,'判定（堆積）'!$A$4:$H$513,8,FALSE)</f>
        <v>×</v>
      </c>
    </row>
    <row r="328" spans="1:33" s="293" customFormat="1" ht="11.1" customHeight="1" x14ac:dyDescent="0.15">
      <c r="A328" s="377">
        <v>30.3</v>
      </c>
      <c r="B328" s="378"/>
      <c r="C328" s="300">
        <f>VLOOKUP(A328,'判定（移動）'!$A$6:$L$515,12,FALSE)</f>
        <v>0</v>
      </c>
      <c r="D328" s="301">
        <v>1</v>
      </c>
      <c r="E328" s="301">
        <f>VLOOKUP(A328,'判定（移動）'!$A$6:$M$515,13,FALSE)</f>
        <v>7.6739130434782608</v>
      </c>
      <c r="F328" s="297" t="str">
        <f>VLOOKUP(A328,'判定（移動）'!$A$6:$N$515,14,FALSE)</f>
        <v>×</v>
      </c>
      <c r="G328" s="300">
        <f>VLOOKUP(入力及び印刷!A328,'判定（堆積）'!$A$4:$D$513,4,FALSE)</f>
        <v>0</v>
      </c>
      <c r="H328" s="301">
        <f>VLOOKUP(A328,'判定（堆積）'!$A$4:$E$513,5,FALSE)</f>
        <v>0</v>
      </c>
      <c r="I328" s="301" t="e">
        <f>VLOOKUP(A328,'判定（堆積）'!$A$4:$F$513,6,FALSE)</f>
        <v>#DIV/0!</v>
      </c>
      <c r="J328" s="297" t="str">
        <f>VLOOKUP(A328,'判定（堆積）'!$A$4:$G$513,7,FALSE)</f>
        <v>×</v>
      </c>
      <c r="K328" s="297"/>
      <c r="M328" s="296" t="str">
        <f>VLOOKUP(A328,'判定（移動）'!$A$6:$O$515,15,FALSE)</f>
        <v>×</v>
      </c>
      <c r="N328" s="297" t="str">
        <f>VLOOKUP(A328,'判定（堆積）'!$A$4:$H$513,8,FALSE)</f>
        <v>×</v>
      </c>
    </row>
    <row r="329" spans="1:33" s="293" customFormat="1" ht="11.1" customHeight="1" x14ac:dyDescent="0.15">
      <c r="A329" s="377">
        <v>30.4</v>
      </c>
      <c r="B329" s="378"/>
      <c r="C329" s="300">
        <f>VLOOKUP(A329,'判定（移動）'!$A$6:$L$515,12,FALSE)</f>
        <v>0</v>
      </c>
      <c r="D329" s="301">
        <v>1</v>
      </c>
      <c r="E329" s="301">
        <f>VLOOKUP(A329,'判定（移動）'!$A$6:$M$515,13,FALSE)</f>
        <v>7.6739130434782608</v>
      </c>
      <c r="F329" s="297" t="str">
        <f>VLOOKUP(A329,'判定（移動）'!$A$6:$N$515,14,FALSE)</f>
        <v>×</v>
      </c>
      <c r="G329" s="300">
        <f>VLOOKUP(入力及び印刷!A329,'判定（堆積）'!$A$4:$D$513,4,FALSE)</f>
        <v>0</v>
      </c>
      <c r="H329" s="301">
        <f>VLOOKUP(A329,'判定（堆積）'!$A$4:$E$513,5,FALSE)</f>
        <v>0</v>
      </c>
      <c r="I329" s="301" t="e">
        <f>VLOOKUP(A329,'判定（堆積）'!$A$4:$F$513,6,FALSE)</f>
        <v>#DIV/0!</v>
      </c>
      <c r="J329" s="297" t="str">
        <f>VLOOKUP(A329,'判定（堆積）'!$A$4:$G$513,7,FALSE)</f>
        <v>×</v>
      </c>
      <c r="K329" s="297"/>
      <c r="M329" s="296" t="str">
        <f>VLOOKUP(A329,'判定（移動）'!$A$6:$O$515,15,FALSE)</f>
        <v>×</v>
      </c>
      <c r="N329" s="297" t="str">
        <f>VLOOKUP(A329,'判定（堆積）'!$A$4:$H$513,8,FALSE)</f>
        <v>×</v>
      </c>
    </row>
    <row r="330" spans="1:33" s="293" customFormat="1" ht="11.1" customHeight="1" x14ac:dyDescent="0.15">
      <c r="A330" s="377">
        <v>30.5</v>
      </c>
      <c r="B330" s="378"/>
      <c r="C330" s="300">
        <f>VLOOKUP(A330,'判定（移動）'!$A$6:$L$515,12,FALSE)</f>
        <v>0</v>
      </c>
      <c r="D330" s="301">
        <v>1</v>
      </c>
      <c r="E330" s="301">
        <f>VLOOKUP(A330,'判定（移動）'!$A$6:$M$515,13,FALSE)</f>
        <v>7.6739130434782608</v>
      </c>
      <c r="F330" s="297" t="str">
        <f>VLOOKUP(A330,'判定（移動）'!$A$6:$N$515,14,FALSE)</f>
        <v>×</v>
      </c>
      <c r="G330" s="300">
        <f>VLOOKUP(入力及び印刷!A330,'判定（堆積）'!$A$4:$D$513,4,FALSE)</f>
        <v>0</v>
      </c>
      <c r="H330" s="301">
        <f>VLOOKUP(A330,'判定（堆積）'!$A$4:$E$513,5,FALSE)</f>
        <v>0</v>
      </c>
      <c r="I330" s="301" t="e">
        <f>VLOOKUP(A330,'判定（堆積）'!$A$4:$F$513,6,FALSE)</f>
        <v>#DIV/0!</v>
      </c>
      <c r="J330" s="297" t="str">
        <f>VLOOKUP(A330,'判定（堆積）'!$A$4:$G$513,7,FALSE)</f>
        <v>×</v>
      </c>
      <c r="K330" s="297"/>
      <c r="M330" s="296" t="str">
        <f>VLOOKUP(A330,'判定（移動）'!$A$6:$O$515,15,FALSE)</f>
        <v>×</v>
      </c>
      <c r="N330" s="297" t="str">
        <f>VLOOKUP(A330,'判定（堆積）'!$A$4:$H$513,8,FALSE)</f>
        <v>×</v>
      </c>
    </row>
    <row r="331" spans="1:33" s="293" customFormat="1" ht="11.1" customHeight="1" x14ac:dyDescent="0.15">
      <c r="A331" s="377">
        <v>30.6</v>
      </c>
      <c r="B331" s="378"/>
      <c r="C331" s="300">
        <f>VLOOKUP(A331,'判定（移動）'!$A$6:$L$515,12,FALSE)</f>
        <v>0</v>
      </c>
      <c r="D331" s="301">
        <v>1</v>
      </c>
      <c r="E331" s="301">
        <f>VLOOKUP(A331,'判定（移動）'!$A$6:$M$515,13,FALSE)</f>
        <v>7.6739130434782608</v>
      </c>
      <c r="F331" s="297" t="str">
        <f>VLOOKUP(A331,'判定（移動）'!$A$6:$N$515,14,FALSE)</f>
        <v>×</v>
      </c>
      <c r="G331" s="300">
        <f>VLOOKUP(入力及び印刷!A331,'判定（堆積）'!$A$4:$D$513,4,FALSE)</f>
        <v>0</v>
      </c>
      <c r="H331" s="301">
        <f>VLOOKUP(A331,'判定（堆積）'!$A$4:$E$513,5,FALSE)</f>
        <v>0</v>
      </c>
      <c r="I331" s="301" t="e">
        <f>VLOOKUP(A331,'判定（堆積）'!$A$4:$F$513,6,FALSE)</f>
        <v>#DIV/0!</v>
      </c>
      <c r="J331" s="297" t="str">
        <f>VLOOKUP(A331,'判定（堆積）'!$A$4:$G$513,7,FALSE)</f>
        <v>×</v>
      </c>
      <c r="K331" s="297"/>
      <c r="M331" s="296" t="str">
        <f>VLOOKUP(A331,'判定（移動）'!$A$6:$O$515,15,FALSE)</f>
        <v>×</v>
      </c>
      <c r="N331" s="297" t="str">
        <f>VLOOKUP(A331,'判定（堆積）'!$A$4:$H$513,8,FALSE)</f>
        <v>×</v>
      </c>
    </row>
    <row r="332" spans="1:33" s="293" customFormat="1" ht="11.1" customHeight="1" x14ac:dyDescent="0.15">
      <c r="A332" s="377">
        <v>30.7</v>
      </c>
      <c r="B332" s="378"/>
      <c r="C332" s="300">
        <f>VLOOKUP(A332,'判定（移動）'!$A$6:$L$515,12,FALSE)</f>
        <v>0</v>
      </c>
      <c r="D332" s="301">
        <v>1</v>
      </c>
      <c r="E332" s="301">
        <f>VLOOKUP(A332,'判定（移動）'!$A$6:$M$515,13,FALSE)</f>
        <v>7.6739130434782608</v>
      </c>
      <c r="F332" s="297" t="str">
        <f>VLOOKUP(A332,'判定（移動）'!$A$6:$N$515,14,FALSE)</f>
        <v>×</v>
      </c>
      <c r="G332" s="300">
        <f>VLOOKUP(入力及び印刷!A332,'判定（堆積）'!$A$4:$D$513,4,FALSE)</f>
        <v>0</v>
      </c>
      <c r="H332" s="301">
        <f>VLOOKUP(A332,'判定（堆積）'!$A$4:$E$513,5,FALSE)</f>
        <v>0</v>
      </c>
      <c r="I332" s="301" t="e">
        <f>VLOOKUP(A332,'判定（堆積）'!$A$4:$F$513,6,FALSE)</f>
        <v>#DIV/0!</v>
      </c>
      <c r="J332" s="297" t="str">
        <f>VLOOKUP(A332,'判定（堆積）'!$A$4:$G$513,7,FALSE)</f>
        <v>×</v>
      </c>
      <c r="K332" s="297"/>
      <c r="M332" s="296" t="str">
        <f>VLOOKUP(A332,'判定（移動）'!$A$6:$O$515,15,FALSE)</f>
        <v>×</v>
      </c>
      <c r="N332" s="297" t="str">
        <f>VLOOKUP(A332,'判定（堆積）'!$A$4:$H$513,8,FALSE)</f>
        <v>×</v>
      </c>
    </row>
    <row r="333" spans="1:33" s="293" customFormat="1" ht="11.1" customHeight="1" x14ac:dyDescent="0.15">
      <c r="A333" s="377">
        <v>30.8</v>
      </c>
      <c r="B333" s="378"/>
      <c r="C333" s="300">
        <f>VLOOKUP(A333,'判定（移動）'!$A$6:$L$515,12,FALSE)</f>
        <v>0</v>
      </c>
      <c r="D333" s="301">
        <v>1</v>
      </c>
      <c r="E333" s="301">
        <f>VLOOKUP(A333,'判定（移動）'!$A$6:$M$515,13,FALSE)</f>
        <v>7.6739130434782608</v>
      </c>
      <c r="F333" s="297" t="str">
        <f>VLOOKUP(A333,'判定（移動）'!$A$6:$N$515,14,FALSE)</f>
        <v>×</v>
      </c>
      <c r="G333" s="300">
        <f>VLOOKUP(入力及び印刷!A333,'判定（堆積）'!$A$4:$D$513,4,FALSE)</f>
        <v>0</v>
      </c>
      <c r="H333" s="301">
        <f>VLOOKUP(A333,'判定（堆積）'!$A$4:$E$513,5,FALSE)</f>
        <v>0</v>
      </c>
      <c r="I333" s="301" t="e">
        <f>VLOOKUP(A333,'判定（堆積）'!$A$4:$F$513,6,FALSE)</f>
        <v>#DIV/0!</v>
      </c>
      <c r="J333" s="297" t="str">
        <f>VLOOKUP(A333,'判定（堆積）'!$A$4:$G$513,7,FALSE)</f>
        <v>×</v>
      </c>
      <c r="K333" s="297"/>
      <c r="M333" s="296" t="str">
        <f>VLOOKUP(A333,'判定（移動）'!$A$6:$O$515,15,FALSE)</f>
        <v>×</v>
      </c>
      <c r="N333" s="297" t="str">
        <f>VLOOKUP(A333,'判定（堆積）'!$A$4:$H$513,8,FALSE)</f>
        <v>×</v>
      </c>
    </row>
    <row r="334" spans="1:33" s="293" customFormat="1" ht="11.1" customHeight="1" x14ac:dyDescent="0.15">
      <c r="A334" s="377">
        <v>30.9</v>
      </c>
      <c r="B334" s="378"/>
      <c r="C334" s="300">
        <f>VLOOKUP(A334,'判定（移動）'!$A$6:$L$515,12,FALSE)</f>
        <v>0</v>
      </c>
      <c r="D334" s="301">
        <v>1</v>
      </c>
      <c r="E334" s="301">
        <f>VLOOKUP(A334,'判定（移動）'!$A$6:$M$515,13,FALSE)</f>
        <v>7.6739130434782608</v>
      </c>
      <c r="F334" s="297" t="str">
        <f>VLOOKUP(A334,'判定（移動）'!$A$6:$N$515,14,FALSE)</f>
        <v>×</v>
      </c>
      <c r="G334" s="300">
        <f>VLOOKUP(入力及び印刷!A334,'判定（堆積）'!$A$4:$D$513,4,FALSE)</f>
        <v>0</v>
      </c>
      <c r="H334" s="301">
        <f>VLOOKUP(A334,'判定（堆積）'!$A$4:$E$513,5,FALSE)</f>
        <v>0</v>
      </c>
      <c r="I334" s="301" t="e">
        <f>VLOOKUP(A334,'判定（堆積）'!$A$4:$F$513,6,FALSE)</f>
        <v>#DIV/0!</v>
      </c>
      <c r="J334" s="297" t="str">
        <f>VLOOKUP(A334,'判定（堆積）'!$A$4:$G$513,7,FALSE)</f>
        <v>×</v>
      </c>
      <c r="K334" s="297"/>
      <c r="M334" s="296" t="str">
        <f>VLOOKUP(A334,'判定（移動）'!$A$6:$O$515,15,FALSE)</f>
        <v>×</v>
      </c>
      <c r="N334" s="297" t="str">
        <f>VLOOKUP(A334,'判定（堆積）'!$A$4:$H$513,8,FALSE)</f>
        <v>×</v>
      </c>
    </row>
    <row r="335" spans="1:33" s="293" customFormat="1" ht="11.1" customHeight="1" x14ac:dyDescent="0.15">
      <c r="A335" s="377">
        <v>31</v>
      </c>
      <c r="B335" s="378"/>
      <c r="C335" s="300">
        <f>VLOOKUP(A335,'判定（移動）'!$A$6:$L$515,12,FALSE)</f>
        <v>0</v>
      </c>
      <c r="D335" s="301">
        <v>1</v>
      </c>
      <c r="E335" s="301">
        <f>VLOOKUP(A335,'判定（移動）'!$A$6:$M$515,13,FALSE)</f>
        <v>7.6739130434782608</v>
      </c>
      <c r="F335" s="297" t="str">
        <f>VLOOKUP(A335,'判定（移動）'!$A$6:$N$515,14,FALSE)</f>
        <v>×</v>
      </c>
      <c r="G335" s="300">
        <f>VLOOKUP(入力及び印刷!A335,'判定（堆積）'!$A$4:$D$513,4,FALSE)</f>
        <v>0</v>
      </c>
      <c r="H335" s="301">
        <f>VLOOKUP(A335,'判定（堆積）'!$A$4:$E$513,5,FALSE)</f>
        <v>0</v>
      </c>
      <c r="I335" s="301" t="e">
        <f>VLOOKUP(A335,'判定（堆積）'!$A$4:$F$513,6,FALSE)</f>
        <v>#DIV/0!</v>
      </c>
      <c r="J335" s="297" t="str">
        <f>VLOOKUP(A335,'判定（堆積）'!$A$4:$G$513,7,FALSE)</f>
        <v>×</v>
      </c>
      <c r="K335" s="297"/>
      <c r="M335" s="296" t="str">
        <f>VLOOKUP(A335,'判定（移動）'!$A$6:$O$515,15,FALSE)</f>
        <v>×</v>
      </c>
      <c r="N335" s="297" t="str">
        <f>VLOOKUP(A335,'判定（堆積）'!$A$4:$H$513,8,FALSE)</f>
        <v>×</v>
      </c>
    </row>
    <row r="336" spans="1:33" s="293" customFormat="1" ht="11.1" customHeight="1" x14ac:dyDescent="0.15">
      <c r="A336" s="377">
        <v>31.1</v>
      </c>
      <c r="B336" s="378"/>
      <c r="C336" s="300">
        <f>VLOOKUP(A336,'判定（移動）'!$A$6:$L$515,12,FALSE)</f>
        <v>0</v>
      </c>
      <c r="D336" s="301">
        <v>1</v>
      </c>
      <c r="E336" s="301">
        <f>VLOOKUP(A336,'判定（移動）'!$A$6:$M$515,13,FALSE)</f>
        <v>7.6739130434782608</v>
      </c>
      <c r="F336" s="297" t="str">
        <f>VLOOKUP(A336,'判定（移動）'!$A$6:$N$515,14,FALSE)</f>
        <v>×</v>
      </c>
      <c r="G336" s="300">
        <f>VLOOKUP(入力及び印刷!A336,'判定（堆積）'!$A$4:$D$513,4,FALSE)</f>
        <v>0</v>
      </c>
      <c r="H336" s="301">
        <f>VLOOKUP(A336,'判定（堆積）'!$A$4:$E$513,5,FALSE)</f>
        <v>0</v>
      </c>
      <c r="I336" s="301" t="e">
        <f>VLOOKUP(A336,'判定（堆積）'!$A$4:$F$513,6,FALSE)</f>
        <v>#DIV/0!</v>
      </c>
      <c r="J336" s="297" t="str">
        <f>VLOOKUP(A336,'判定（堆積）'!$A$4:$G$513,7,FALSE)</f>
        <v>×</v>
      </c>
      <c r="K336" s="297"/>
      <c r="M336" s="296" t="str">
        <f>VLOOKUP(A336,'判定（移動）'!$A$6:$O$515,15,FALSE)</f>
        <v>×</v>
      </c>
      <c r="N336" s="297" t="str">
        <f>VLOOKUP(A336,'判定（堆積）'!$A$4:$H$513,8,FALSE)</f>
        <v>×</v>
      </c>
    </row>
    <row r="337" spans="1:14" s="293" customFormat="1" ht="11.1" customHeight="1" x14ac:dyDescent="0.15">
      <c r="A337" s="377">
        <v>31.2</v>
      </c>
      <c r="B337" s="378"/>
      <c r="C337" s="300">
        <f>VLOOKUP(A337,'判定（移動）'!$A$6:$L$515,12,FALSE)</f>
        <v>0</v>
      </c>
      <c r="D337" s="301">
        <v>1</v>
      </c>
      <c r="E337" s="301">
        <f>VLOOKUP(A337,'判定（移動）'!$A$6:$M$515,13,FALSE)</f>
        <v>7.6739130434782608</v>
      </c>
      <c r="F337" s="297" t="str">
        <f>VLOOKUP(A337,'判定（移動）'!$A$6:$N$515,14,FALSE)</f>
        <v>×</v>
      </c>
      <c r="G337" s="300">
        <f>VLOOKUP(入力及び印刷!A337,'判定（堆積）'!$A$4:$D$513,4,FALSE)</f>
        <v>0</v>
      </c>
      <c r="H337" s="301">
        <f>VLOOKUP(A337,'判定（堆積）'!$A$4:$E$513,5,FALSE)</f>
        <v>0</v>
      </c>
      <c r="I337" s="301" t="e">
        <f>VLOOKUP(A337,'判定（堆積）'!$A$4:$F$513,6,FALSE)</f>
        <v>#DIV/0!</v>
      </c>
      <c r="J337" s="297" t="str">
        <f>VLOOKUP(A337,'判定（堆積）'!$A$4:$G$513,7,FALSE)</f>
        <v>×</v>
      </c>
      <c r="K337" s="297"/>
      <c r="M337" s="296" t="str">
        <f>VLOOKUP(A337,'判定（移動）'!$A$6:$O$515,15,FALSE)</f>
        <v>×</v>
      </c>
      <c r="N337" s="297" t="str">
        <f>VLOOKUP(A337,'判定（堆積）'!$A$4:$H$513,8,FALSE)</f>
        <v>×</v>
      </c>
    </row>
    <row r="338" spans="1:14" s="293" customFormat="1" ht="11.1" customHeight="1" x14ac:dyDescent="0.15">
      <c r="A338" s="377">
        <v>31.3</v>
      </c>
      <c r="B338" s="378"/>
      <c r="C338" s="300">
        <f>VLOOKUP(A338,'判定（移動）'!$A$6:$L$515,12,FALSE)</f>
        <v>0</v>
      </c>
      <c r="D338" s="301">
        <v>1</v>
      </c>
      <c r="E338" s="301">
        <f>VLOOKUP(A338,'判定（移動）'!$A$6:$M$515,13,FALSE)</f>
        <v>7.6739130434782608</v>
      </c>
      <c r="F338" s="297" t="str">
        <f>VLOOKUP(A338,'判定（移動）'!$A$6:$N$515,14,FALSE)</f>
        <v>×</v>
      </c>
      <c r="G338" s="300">
        <f>VLOOKUP(入力及び印刷!A338,'判定（堆積）'!$A$4:$D$513,4,FALSE)</f>
        <v>0</v>
      </c>
      <c r="H338" s="301">
        <f>VLOOKUP(A338,'判定（堆積）'!$A$4:$E$513,5,FALSE)</f>
        <v>0</v>
      </c>
      <c r="I338" s="301" t="e">
        <f>VLOOKUP(A338,'判定（堆積）'!$A$4:$F$513,6,FALSE)</f>
        <v>#DIV/0!</v>
      </c>
      <c r="J338" s="297" t="str">
        <f>VLOOKUP(A338,'判定（堆積）'!$A$4:$G$513,7,FALSE)</f>
        <v>×</v>
      </c>
      <c r="K338" s="297"/>
      <c r="M338" s="296" t="str">
        <f>VLOOKUP(A338,'判定（移動）'!$A$6:$O$515,15,FALSE)</f>
        <v>×</v>
      </c>
      <c r="N338" s="297" t="str">
        <f>VLOOKUP(A338,'判定（堆積）'!$A$4:$H$513,8,FALSE)</f>
        <v>×</v>
      </c>
    </row>
    <row r="339" spans="1:14" s="293" customFormat="1" ht="11.1" customHeight="1" x14ac:dyDescent="0.15">
      <c r="A339" s="377">
        <v>31.4</v>
      </c>
      <c r="B339" s="378"/>
      <c r="C339" s="300">
        <f>VLOOKUP(A339,'判定（移動）'!$A$6:$L$515,12,FALSE)</f>
        <v>0</v>
      </c>
      <c r="D339" s="301">
        <v>1</v>
      </c>
      <c r="E339" s="301">
        <f>VLOOKUP(A339,'判定（移動）'!$A$6:$M$515,13,FALSE)</f>
        <v>7.6739130434782608</v>
      </c>
      <c r="F339" s="297" t="str">
        <f>VLOOKUP(A339,'判定（移動）'!$A$6:$N$515,14,FALSE)</f>
        <v>×</v>
      </c>
      <c r="G339" s="300">
        <f>VLOOKUP(入力及び印刷!A339,'判定（堆積）'!$A$4:$D$513,4,FALSE)</f>
        <v>0</v>
      </c>
      <c r="H339" s="301">
        <f>VLOOKUP(A339,'判定（堆積）'!$A$4:$E$513,5,FALSE)</f>
        <v>0</v>
      </c>
      <c r="I339" s="301" t="e">
        <f>VLOOKUP(A339,'判定（堆積）'!$A$4:$F$513,6,FALSE)</f>
        <v>#DIV/0!</v>
      </c>
      <c r="J339" s="297" t="str">
        <f>VLOOKUP(A339,'判定（堆積）'!$A$4:$G$513,7,FALSE)</f>
        <v>×</v>
      </c>
      <c r="K339" s="297"/>
      <c r="M339" s="296" t="str">
        <f>VLOOKUP(A339,'判定（移動）'!$A$6:$O$515,15,FALSE)</f>
        <v>×</v>
      </c>
      <c r="N339" s="297" t="str">
        <f>VLOOKUP(A339,'判定（堆積）'!$A$4:$H$513,8,FALSE)</f>
        <v>×</v>
      </c>
    </row>
    <row r="340" spans="1:14" s="293" customFormat="1" ht="11.1" customHeight="1" x14ac:dyDescent="0.15">
      <c r="A340" s="377">
        <v>31.5</v>
      </c>
      <c r="B340" s="378"/>
      <c r="C340" s="300">
        <f>VLOOKUP(A340,'判定（移動）'!$A$6:$L$515,12,FALSE)</f>
        <v>0</v>
      </c>
      <c r="D340" s="301">
        <v>1</v>
      </c>
      <c r="E340" s="301">
        <f>VLOOKUP(A340,'判定（移動）'!$A$6:$M$515,13,FALSE)</f>
        <v>7.6739130434782608</v>
      </c>
      <c r="F340" s="297" t="str">
        <f>VLOOKUP(A340,'判定（移動）'!$A$6:$N$515,14,FALSE)</f>
        <v>×</v>
      </c>
      <c r="G340" s="300">
        <f>VLOOKUP(入力及び印刷!A340,'判定（堆積）'!$A$4:$D$513,4,FALSE)</f>
        <v>0</v>
      </c>
      <c r="H340" s="301">
        <f>VLOOKUP(A340,'判定（堆積）'!$A$4:$E$513,5,FALSE)</f>
        <v>0</v>
      </c>
      <c r="I340" s="301" t="e">
        <f>VLOOKUP(A340,'判定（堆積）'!$A$4:$F$513,6,FALSE)</f>
        <v>#DIV/0!</v>
      </c>
      <c r="J340" s="297" t="str">
        <f>VLOOKUP(A340,'判定（堆積）'!$A$4:$G$513,7,FALSE)</f>
        <v>×</v>
      </c>
      <c r="K340" s="297"/>
      <c r="M340" s="296" t="str">
        <f>VLOOKUP(A340,'判定（移動）'!$A$6:$O$515,15,FALSE)</f>
        <v>×</v>
      </c>
      <c r="N340" s="297" t="str">
        <f>VLOOKUP(A340,'判定（堆積）'!$A$4:$H$513,8,FALSE)</f>
        <v>×</v>
      </c>
    </row>
    <row r="341" spans="1:14" s="293" customFormat="1" ht="11.1" customHeight="1" x14ac:dyDescent="0.15">
      <c r="A341" s="377">
        <v>31.6</v>
      </c>
      <c r="B341" s="378"/>
      <c r="C341" s="300">
        <f>VLOOKUP(A341,'判定（移動）'!$A$6:$L$515,12,FALSE)</f>
        <v>0</v>
      </c>
      <c r="D341" s="301">
        <v>1</v>
      </c>
      <c r="E341" s="301">
        <f>VLOOKUP(A341,'判定（移動）'!$A$6:$M$515,13,FALSE)</f>
        <v>7.6739130434782608</v>
      </c>
      <c r="F341" s="297" t="str">
        <f>VLOOKUP(A341,'判定（移動）'!$A$6:$N$515,14,FALSE)</f>
        <v>×</v>
      </c>
      <c r="G341" s="300">
        <f>VLOOKUP(入力及び印刷!A341,'判定（堆積）'!$A$4:$D$513,4,FALSE)</f>
        <v>0</v>
      </c>
      <c r="H341" s="301">
        <f>VLOOKUP(A341,'判定（堆積）'!$A$4:$E$513,5,FALSE)</f>
        <v>0</v>
      </c>
      <c r="I341" s="301" t="e">
        <f>VLOOKUP(A341,'判定（堆積）'!$A$4:$F$513,6,FALSE)</f>
        <v>#DIV/0!</v>
      </c>
      <c r="J341" s="297" t="str">
        <f>VLOOKUP(A341,'判定（堆積）'!$A$4:$G$513,7,FALSE)</f>
        <v>×</v>
      </c>
      <c r="K341" s="297"/>
      <c r="M341" s="296" t="str">
        <f>VLOOKUP(A341,'判定（移動）'!$A$6:$O$515,15,FALSE)</f>
        <v>×</v>
      </c>
      <c r="N341" s="297" t="str">
        <f>VLOOKUP(A341,'判定（堆積）'!$A$4:$H$513,8,FALSE)</f>
        <v>×</v>
      </c>
    </row>
    <row r="342" spans="1:14" s="293" customFormat="1" ht="11.1" customHeight="1" x14ac:dyDescent="0.15">
      <c r="A342" s="377">
        <v>31.7</v>
      </c>
      <c r="B342" s="378"/>
      <c r="C342" s="300">
        <f>VLOOKUP(A342,'判定（移動）'!$A$6:$L$515,12,FALSE)</f>
        <v>0</v>
      </c>
      <c r="D342" s="301">
        <v>1</v>
      </c>
      <c r="E342" s="301">
        <f>VLOOKUP(A342,'判定（移動）'!$A$6:$M$515,13,FALSE)</f>
        <v>7.6739130434782608</v>
      </c>
      <c r="F342" s="297" t="str">
        <f>VLOOKUP(A342,'判定（移動）'!$A$6:$N$515,14,FALSE)</f>
        <v>×</v>
      </c>
      <c r="G342" s="300">
        <f>VLOOKUP(入力及び印刷!A342,'判定（堆積）'!$A$4:$D$513,4,FALSE)</f>
        <v>0</v>
      </c>
      <c r="H342" s="301">
        <f>VLOOKUP(A342,'判定（堆積）'!$A$4:$E$513,5,FALSE)</f>
        <v>0</v>
      </c>
      <c r="I342" s="301" t="e">
        <f>VLOOKUP(A342,'判定（堆積）'!$A$4:$F$513,6,FALSE)</f>
        <v>#DIV/0!</v>
      </c>
      <c r="J342" s="297" t="str">
        <f>VLOOKUP(A342,'判定（堆積）'!$A$4:$G$513,7,FALSE)</f>
        <v>×</v>
      </c>
      <c r="K342" s="297"/>
      <c r="M342" s="296" t="str">
        <f>VLOOKUP(A342,'判定（移動）'!$A$6:$O$515,15,FALSE)</f>
        <v>×</v>
      </c>
      <c r="N342" s="297" t="str">
        <f>VLOOKUP(A342,'判定（堆積）'!$A$4:$H$513,8,FALSE)</f>
        <v>×</v>
      </c>
    </row>
    <row r="343" spans="1:14" s="293" customFormat="1" ht="11.1" customHeight="1" x14ac:dyDescent="0.15">
      <c r="A343" s="377">
        <v>31.8</v>
      </c>
      <c r="B343" s="378"/>
      <c r="C343" s="300">
        <f>VLOOKUP(A343,'判定（移動）'!$A$6:$L$515,12,FALSE)</f>
        <v>0</v>
      </c>
      <c r="D343" s="301">
        <v>1</v>
      </c>
      <c r="E343" s="301">
        <f>VLOOKUP(A343,'判定（移動）'!$A$6:$M$515,13,FALSE)</f>
        <v>7.6739130434782608</v>
      </c>
      <c r="F343" s="297" t="str">
        <f>VLOOKUP(A343,'判定（移動）'!$A$6:$N$515,14,FALSE)</f>
        <v>×</v>
      </c>
      <c r="G343" s="300">
        <f>VLOOKUP(入力及び印刷!A343,'判定（堆積）'!$A$4:$D$513,4,FALSE)</f>
        <v>0</v>
      </c>
      <c r="H343" s="301">
        <f>VLOOKUP(A343,'判定（堆積）'!$A$4:$E$513,5,FALSE)</f>
        <v>0</v>
      </c>
      <c r="I343" s="301" t="e">
        <f>VLOOKUP(A343,'判定（堆積）'!$A$4:$F$513,6,FALSE)</f>
        <v>#DIV/0!</v>
      </c>
      <c r="J343" s="297" t="str">
        <f>VLOOKUP(A343,'判定（堆積）'!$A$4:$G$513,7,FALSE)</f>
        <v>×</v>
      </c>
      <c r="K343" s="297"/>
      <c r="M343" s="296" t="str">
        <f>VLOOKUP(A343,'判定（移動）'!$A$6:$O$515,15,FALSE)</f>
        <v>×</v>
      </c>
      <c r="N343" s="297" t="str">
        <f>VLOOKUP(A343,'判定（堆積）'!$A$4:$H$513,8,FALSE)</f>
        <v>×</v>
      </c>
    </row>
    <row r="344" spans="1:14" s="293" customFormat="1" ht="11.1" customHeight="1" x14ac:dyDescent="0.15">
      <c r="A344" s="377">
        <v>31.9</v>
      </c>
      <c r="B344" s="378"/>
      <c r="C344" s="300">
        <f>VLOOKUP(A344,'判定（移動）'!$A$6:$L$515,12,FALSE)</f>
        <v>0</v>
      </c>
      <c r="D344" s="301">
        <v>1</v>
      </c>
      <c r="E344" s="301">
        <f>VLOOKUP(A344,'判定（移動）'!$A$6:$M$515,13,FALSE)</f>
        <v>7.6739130434782608</v>
      </c>
      <c r="F344" s="297" t="str">
        <f>VLOOKUP(A344,'判定（移動）'!$A$6:$N$515,14,FALSE)</f>
        <v>×</v>
      </c>
      <c r="G344" s="300">
        <f>VLOOKUP(入力及び印刷!A344,'判定（堆積）'!$A$4:$D$513,4,FALSE)</f>
        <v>0</v>
      </c>
      <c r="H344" s="301">
        <f>VLOOKUP(A344,'判定（堆積）'!$A$4:$E$513,5,FALSE)</f>
        <v>0</v>
      </c>
      <c r="I344" s="301" t="e">
        <f>VLOOKUP(A344,'判定（堆積）'!$A$4:$F$513,6,FALSE)</f>
        <v>#DIV/0!</v>
      </c>
      <c r="J344" s="297" t="str">
        <f>VLOOKUP(A344,'判定（堆積）'!$A$4:$G$513,7,FALSE)</f>
        <v>×</v>
      </c>
      <c r="K344" s="297"/>
      <c r="M344" s="296" t="str">
        <f>VLOOKUP(A344,'判定（移動）'!$A$6:$O$515,15,FALSE)</f>
        <v>×</v>
      </c>
      <c r="N344" s="297" t="str">
        <f>VLOOKUP(A344,'判定（堆積）'!$A$4:$H$513,8,FALSE)</f>
        <v>×</v>
      </c>
    </row>
    <row r="345" spans="1:14" s="293" customFormat="1" ht="11.1" customHeight="1" x14ac:dyDescent="0.15">
      <c r="A345" s="377">
        <v>32</v>
      </c>
      <c r="B345" s="378"/>
      <c r="C345" s="300">
        <f>VLOOKUP(A345,'判定（移動）'!$A$6:$L$515,12,FALSE)</f>
        <v>0</v>
      </c>
      <c r="D345" s="301">
        <v>1</v>
      </c>
      <c r="E345" s="301">
        <f>VLOOKUP(A345,'判定（移動）'!$A$6:$M$515,13,FALSE)</f>
        <v>7.6739130434782608</v>
      </c>
      <c r="F345" s="297" t="str">
        <f>VLOOKUP(A345,'判定（移動）'!$A$6:$N$515,14,FALSE)</f>
        <v>×</v>
      </c>
      <c r="G345" s="300">
        <f>VLOOKUP(入力及び印刷!A345,'判定（堆積）'!$A$4:$D$513,4,FALSE)</f>
        <v>0</v>
      </c>
      <c r="H345" s="301">
        <f>VLOOKUP(A345,'判定（堆積）'!$A$4:$E$513,5,FALSE)</f>
        <v>0</v>
      </c>
      <c r="I345" s="301" t="e">
        <f>VLOOKUP(A345,'判定（堆積）'!$A$4:$F$513,6,FALSE)</f>
        <v>#DIV/0!</v>
      </c>
      <c r="J345" s="297" t="str">
        <f>VLOOKUP(A345,'判定（堆積）'!$A$4:$G$513,7,FALSE)</f>
        <v>×</v>
      </c>
      <c r="K345" s="297"/>
      <c r="M345" s="296" t="str">
        <f>VLOOKUP(A345,'判定（移動）'!$A$6:$O$515,15,FALSE)</f>
        <v>×</v>
      </c>
      <c r="N345" s="297" t="str">
        <f>VLOOKUP(A345,'判定（堆積）'!$A$4:$H$513,8,FALSE)</f>
        <v>×</v>
      </c>
    </row>
    <row r="346" spans="1:14" s="293" customFormat="1" ht="11.1" customHeight="1" x14ac:dyDescent="0.15">
      <c r="A346" s="377">
        <v>32.1</v>
      </c>
      <c r="B346" s="378"/>
      <c r="C346" s="300">
        <f>VLOOKUP(A346,'判定（移動）'!$A$6:$L$515,12,FALSE)</f>
        <v>0</v>
      </c>
      <c r="D346" s="301">
        <v>1</v>
      </c>
      <c r="E346" s="301">
        <f>VLOOKUP(A346,'判定（移動）'!$A$6:$M$515,13,FALSE)</f>
        <v>7.6739130434782608</v>
      </c>
      <c r="F346" s="297" t="str">
        <f>VLOOKUP(A346,'判定（移動）'!$A$6:$N$515,14,FALSE)</f>
        <v>×</v>
      </c>
      <c r="G346" s="300">
        <f>VLOOKUP(入力及び印刷!A346,'判定（堆積）'!$A$4:$D$513,4,FALSE)</f>
        <v>0</v>
      </c>
      <c r="H346" s="301">
        <f>VLOOKUP(A346,'判定（堆積）'!$A$4:$E$513,5,FALSE)</f>
        <v>0</v>
      </c>
      <c r="I346" s="301" t="e">
        <f>VLOOKUP(A346,'判定（堆積）'!$A$4:$F$513,6,FALSE)</f>
        <v>#DIV/0!</v>
      </c>
      <c r="J346" s="297" t="str">
        <f>VLOOKUP(A346,'判定（堆積）'!$A$4:$G$513,7,FALSE)</f>
        <v>×</v>
      </c>
      <c r="K346" s="297"/>
      <c r="M346" s="296" t="str">
        <f>VLOOKUP(A346,'判定（移動）'!$A$6:$O$515,15,FALSE)</f>
        <v>×</v>
      </c>
      <c r="N346" s="297" t="str">
        <f>VLOOKUP(A346,'判定（堆積）'!$A$4:$H$513,8,FALSE)</f>
        <v>×</v>
      </c>
    </row>
    <row r="347" spans="1:14" s="293" customFormat="1" ht="11.1" customHeight="1" x14ac:dyDescent="0.15">
      <c r="A347" s="377">
        <v>32.200000000000003</v>
      </c>
      <c r="B347" s="378"/>
      <c r="C347" s="300">
        <f>VLOOKUP(A347,'判定（移動）'!$A$6:$L$515,12,FALSE)</f>
        <v>0</v>
      </c>
      <c r="D347" s="301">
        <v>1</v>
      </c>
      <c r="E347" s="301">
        <f>VLOOKUP(A347,'判定（移動）'!$A$6:$M$515,13,FALSE)</f>
        <v>7.6739130434782608</v>
      </c>
      <c r="F347" s="297" t="str">
        <f>VLOOKUP(A347,'判定（移動）'!$A$6:$N$515,14,FALSE)</f>
        <v>×</v>
      </c>
      <c r="G347" s="300">
        <f>VLOOKUP(入力及び印刷!A347,'判定（堆積）'!$A$4:$D$513,4,FALSE)</f>
        <v>0</v>
      </c>
      <c r="H347" s="301">
        <f>VLOOKUP(A347,'判定（堆積）'!$A$4:$E$513,5,FALSE)</f>
        <v>0</v>
      </c>
      <c r="I347" s="301" t="e">
        <f>VLOOKUP(A347,'判定（堆積）'!$A$4:$F$513,6,FALSE)</f>
        <v>#DIV/0!</v>
      </c>
      <c r="J347" s="297" t="str">
        <f>VLOOKUP(A347,'判定（堆積）'!$A$4:$G$513,7,FALSE)</f>
        <v>×</v>
      </c>
      <c r="K347" s="297"/>
      <c r="M347" s="296" t="str">
        <f>VLOOKUP(A347,'判定（移動）'!$A$6:$O$515,15,FALSE)</f>
        <v>×</v>
      </c>
      <c r="N347" s="297" t="str">
        <f>VLOOKUP(A347,'判定（堆積）'!$A$4:$H$513,8,FALSE)</f>
        <v>×</v>
      </c>
    </row>
    <row r="348" spans="1:14" s="293" customFormat="1" ht="11.1" customHeight="1" x14ac:dyDescent="0.15">
      <c r="A348" s="377">
        <v>32.299999999999997</v>
      </c>
      <c r="B348" s="378"/>
      <c r="C348" s="300">
        <f>VLOOKUP(A348,'判定（移動）'!$A$6:$L$515,12,FALSE)</f>
        <v>0</v>
      </c>
      <c r="D348" s="301">
        <v>1</v>
      </c>
      <c r="E348" s="301">
        <f>VLOOKUP(A348,'判定（移動）'!$A$6:$M$515,13,FALSE)</f>
        <v>7.6739130434782608</v>
      </c>
      <c r="F348" s="297" t="str">
        <f>VLOOKUP(A348,'判定（移動）'!$A$6:$N$515,14,FALSE)</f>
        <v>×</v>
      </c>
      <c r="G348" s="300">
        <f>VLOOKUP(入力及び印刷!A348,'判定（堆積）'!$A$4:$D$513,4,FALSE)</f>
        <v>0</v>
      </c>
      <c r="H348" s="301">
        <f>VLOOKUP(A348,'判定（堆積）'!$A$4:$E$513,5,FALSE)</f>
        <v>0</v>
      </c>
      <c r="I348" s="301" t="e">
        <f>VLOOKUP(A348,'判定（堆積）'!$A$4:$F$513,6,FALSE)</f>
        <v>#DIV/0!</v>
      </c>
      <c r="J348" s="297" t="str">
        <f>VLOOKUP(A348,'判定（堆積）'!$A$4:$G$513,7,FALSE)</f>
        <v>×</v>
      </c>
      <c r="K348" s="297"/>
      <c r="M348" s="296" t="str">
        <f>VLOOKUP(A348,'判定（移動）'!$A$6:$O$515,15,FALSE)</f>
        <v>×</v>
      </c>
      <c r="N348" s="297" t="str">
        <f>VLOOKUP(A348,'判定（堆積）'!$A$4:$H$513,8,FALSE)</f>
        <v>×</v>
      </c>
    </row>
    <row r="349" spans="1:14" s="293" customFormat="1" ht="11.1" customHeight="1" x14ac:dyDescent="0.15">
      <c r="A349" s="377">
        <v>32.4</v>
      </c>
      <c r="B349" s="378"/>
      <c r="C349" s="300">
        <f>VLOOKUP(A349,'判定（移動）'!$A$6:$L$515,12,FALSE)</f>
        <v>0</v>
      </c>
      <c r="D349" s="301">
        <v>1</v>
      </c>
      <c r="E349" s="301">
        <f>VLOOKUP(A349,'判定（移動）'!$A$6:$M$515,13,FALSE)</f>
        <v>7.6739130434782608</v>
      </c>
      <c r="F349" s="297" t="str">
        <f>VLOOKUP(A349,'判定（移動）'!$A$6:$N$515,14,FALSE)</f>
        <v>×</v>
      </c>
      <c r="G349" s="300">
        <f>VLOOKUP(入力及び印刷!A349,'判定（堆積）'!$A$4:$D$513,4,FALSE)</f>
        <v>0</v>
      </c>
      <c r="H349" s="301">
        <f>VLOOKUP(A349,'判定（堆積）'!$A$4:$E$513,5,FALSE)</f>
        <v>0</v>
      </c>
      <c r="I349" s="301" t="e">
        <f>VLOOKUP(A349,'判定（堆積）'!$A$4:$F$513,6,FALSE)</f>
        <v>#DIV/0!</v>
      </c>
      <c r="J349" s="297" t="str">
        <f>VLOOKUP(A349,'判定（堆積）'!$A$4:$G$513,7,FALSE)</f>
        <v>×</v>
      </c>
      <c r="K349" s="297"/>
      <c r="M349" s="296" t="str">
        <f>VLOOKUP(A349,'判定（移動）'!$A$6:$O$515,15,FALSE)</f>
        <v>×</v>
      </c>
      <c r="N349" s="297" t="str">
        <f>VLOOKUP(A349,'判定（堆積）'!$A$4:$H$513,8,FALSE)</f>
        <v>×</v>
      </c>
    </row>
    <row r="350" spans="1:14" s="293" customFormat="1" ht="11.1" customHeight="1" x14ac:dyDescent="0.15">
      <c r="A350" s="377">
        <v>32.5</v>
      </c>
      <c r="B350" s="378"/>
      <c r="C350" s="300">
        <f>VLOOKUP(A350,'判定（移動）'!$A$6:$L$515,12,FALSE)</f>
        <v>0</v>
      </c>
      <c r="D350" s="301">
        <v>1</v>
      </c>
      <c r="E350" s="301">
        <f>VLOOKUP(A350,'判定（移動）'!$A$6:$M$515,13,FALSE)</f>
        <v>7.6739130434782608</v>
      </c>
      <c r="F350" s="297" t="str">
        <f>VLOOKUP(A350,'判定（移動）'!$A$6:$N$515,14,FALSE)</f>
        <v>×</v>
      </c>
      <c r="G350" s="300">
        <f>VLOOKUP(入力及び印刷!A350,'判定（堆積）'!$A$4:$D$513,4,FALSE)</f>
        <v>0</v>
      </c>
      <c r="H350" s="301">
        <f>VLOOKUP(A350,'判定（堆積）'!$A$4:$E$513,5,FALSE)</f>
        <v>0</v>
      </c>
      <c r="I350" s="301" t="e">
        <f>VLOOKUP(A350,'判定（堆積）'!$A$4:$F$513,6,FALSE)</f>
        <v>#DIV/0!</v>
      </c>
      <c r="J350" s="297" t="str">
        <f>VLOOKUP(A350,'判定（堆積）'!$A$4:$G$513,7,FALSE)</f>
        <v>×</v>
      </c>
      <c r="K350" s="297"/>
      <c r="M350" s="296" t="str">
        <f>VLOOKUP(A350,'判定（移動）'!$A$6:$O$515,15,FALSE)</f>
        <v>×</v>
      </c>
      <c r="N350" s="297" t="str">
        <f>VLOOKUP(A350,'判定（堆積）'!$A$4:$H$513,8,FALSE)</f>
        <v>×</v>
      </c>
    </row>
    <row r="351" spans="1:14" s="293" customFormat="1" ht="11.1" customHeight="1" x14ac:dyDescent="0.15">
      <c r="A351" s="377">
        <v>32.6</v>
      </c>
      <c r="B351" s="378"/>
      <c r="C351" s="300">
        <f>VLOOKUP(A351,'判定（移動）'!$A$6:$L$515,12,FALSE)</f>
        <v>0</v>
      </c>
      <c r="D351" s="301">
        <v>1</v>
      </c>
      <c r="E351" s="301">
        <f>VLOOKUP(A351,'判定（移動）'!$A$6:$M$515,13,FALSE)</f>
        <v>7.6739130434782608</v>
      </c>
      <c r="F351" s="297" t="str">
        <f>VLOOKUP(A351,'判定（移動）'!$A$6:$N$515,14,FALSE)</f>
        <v>×</v>
      </c>
      <c r="G351" s="300">
        <f>VLOOKUP(入力及び印刷!A351,'判定（堆積）'!$A$4:$D$513,4,FALSE)</f>
        <v>0</v>
      </c>
      <c r="H351" s="301">
        <f>VLOOKUP(A351,'判定（堆積）'!$A$4:$E$513,5,FALSE)</f>
        <v>0</v>
      </c>
      <c r="I351" s="301" t="e">
        <f>VLOOKUP(A351,'判定（堆積）'!$A$4:$F$513,6,FALSE)</f>
        <v>#DIV/0!</v>
      </c>
      <c r="J351" s="297" t="str">
        <f>VLOOKUP(A351,'判定（堆積）'!$A$4:$G$513,7,FALSE)</f>
        <v>×</v>
      </c>
      <c r="K351" s="297"/>
      <c r="M351" s="296" t="str">
        <f>VLOOKUP(A351,'判定（移動）'!$A$6:$O$515,15,FALSE)</f>
        <v>×</v>
      </c>
      <c r="N351" s="297" t="str">
        <f>VLOOKUP(A351,'判定（堆積）'!$A$4:$H$513,8,FALSE)</f>
        <v>×</v>
      </c>
    </row>
    <row r="352" spans="1:14" s="293" customFormat="1" ht="11.1" customHeight="1" x14ac:dyDescent="0.15">
      <c r="A352" s="377">
        <v>32.700000000000003</v>
      </c>
      <c r="B352" s="378"/>
      <c r="C352" s="300">
        <f>VLOOKUP(A352,'判定（移動）'!$A$6:$L$515,12,FALSE)</f>
        <v>0</v>
      </c>
      <c r="D352" s="301">
        <v>1</v>
      </c>
      <c r="E352" s="301">
        <f>VLOOKUP(A352,'判定（移動）'!$A$6:$M$515,13,FALSE)</f>
        <v>7.6739130434782608</v>
      </c>
      <c r="F352" s="297" t="str">
        <f>VLOOKUP(A352,'判定（移動）'!$A$6:$N$515,14,FALSE)</f>
        <v>×</v>
      </c>
      <c r="G352" s="300">
        <f>VLOOKUP(入力及び印刷!A352,'判定（堆積）'!$A$4:$D$513,4,FALSE)</f>
        <v>0</v>
      </c>
      <c r="H352" s="301">
        <f>VLOOKUP(A352,'判定（堆積）'!$A$4:$E$513,5,FALSE)</f>
        <v>0</v>
      </c>
      <c r="I352" s="301" t="e">
        <f>VLOOKUP(A352,'判定（堆積）'!$A$4:$F$513,6,FALSE)</f>
        <v>#DIV/0!</v>
      </c>
      <c r="J352" s="297" t="str">
        <f>VLOOKUP(A352,'判定（堆積）'!$A$4:$G$513,7,FALSE)</f>
        <v>×</v>
      </c>
      <c r="K352" s="297"/>
      <c r="M352" s="296" t="str">
        <f>VLOOKUP(A352,'判定（移動）'!$A$6:$O$515,15,FALSE)</f>
        <v>×</v>
      </c>
      <c r="N352" s="297" t="str">
        <f>VLOOKUP(A352,'判定（堆積）'!$A$4:$H$513,8,FALSE)</f>
        <v>×</v>
      </c>
    </row>
    <row r="353" spans="1:14" s="293" customFormat="1" ht="11.1" customHeight="1" x14ac:dyDescent="0.15">
      <c r="A353" s="377">
        <v>32.799999999999997</v>
      </c>
      <c r="B353" s="378"/>
      <c r="C353" s="300">
        <f>VLOOKUP(A353,'判定（移動）'!$A$6:$L$515,12,FALSE)</f>
        <v>0</v>
      </c>
      <c r="D353" s="301">
        <v>1</v>
      </c>
      <c r="E353" s="301">
        <f>VLOOKUP(A353,'判定（移動）'!$A$6:$M$515,13,FALSE)</f>
        <v>7.6739130434782608</v>
      </c>
      <c r="F353" s="297" t="str">
        <f>VLOOKUP(A353,'判定（移動）'!$A$6:$N$515,14,FALSE)</f>
        <v>×</v>
      </c>
      <c r="G353" s="300">
        <f>VLOOKUP(入力及び印刷!A353,'判定（堆積）'!$A$4:$D$513,4,FALSE)</f>
        <v>0</v>
      </c>
      <c r="H353" s="301">
        <f>VLOOKUP(A353,'判定（堆積）'!$A$4:$E$513,5,FALSE)</f>
        <v>0</v>
      </c>
      <c r="I353" s="301" t="e">
        <f>VLOOKUP(A353,'判定（堆積）'!$A$4:$F$513,6,FALSE)</f>
        <v>#DIV/0!</v>
      </c>
      <c r="J353" s="297" t="str">
        <f>VLOOKUP(A353,'判定（堆積）'!$A$4:$G$513,7,FALSE)</f>
        <v>×</v>
      </c>
      <c r="K353" s="297"/>
      <c r="M353" s="296" t="str">
        <f>VLOOKUP(A353,'判定（移動）'!$A$6:$O$515,15,FALSE)</f>
        <v>×</v>
      </c>
      <c r="N353" s="297" t="str">
        <f>VLOOKUP(A353,'判定（堆積）'!$A$4:$H$513,8,FALSE)</f>
        <v>×</v>
      </c>
    </row>
    <row r="354" spans="1:14" s="293" customFormat="1" ht="11.1" customHeight="1" x14ac:dyDescent="0.15">
      <c r="A354" s="377">
        <v>32.9</v>
      </c>
      <c r="B354" s="378"/>
      <c r="C354" s="300">
        <f>VLOOKUP(A354,'判定（移動）'!$A$6:$L$515,12,FALSE)</f>
        <v>0</v>
      </c>
      <c r="D354" s="301">
        <v>1</v>
      </c>
      <c r="E354" s="301">
        <f>VLOOKUP(A354,'判定（移動）'!$A$6:$M$515,13,FALSE)</f>
        <v>7.6739130434782608</v>
      </c>
      <c r="F354" s="297" t="str">
        <f>VLOOKUP(A354,'判定（移動）'!$A$6:$N$515,14,FALSE)</f>
        <v>×</v>
      </c>
      <c r="G354" s="300">
        <f>VLOOKUP(入力及び印刷!A354,'判定（堆積）'!$A$4:$D$513,4,FALSE)</f>
        <v>0</v>
      </c>
      <c r="H354" s="301">
        <f>VLOOKUP(A354,'判定（堆積）'!$A$4:$E$513,5,FALSE)</f>
        <v>0</v>
      </c>
      <c r="I354" s="301" t="e">
        <f>VLOOKUP(A354,'判定（堆積）'!$A$4:$F$513,6,FALSE)</f>
        <v>#DIV/0!</v>
      </c>
      <c r="J354" s="297" t="str">
        <f>VLOOKUP(A354,'判定（堆積）'!$A$4:$G$513,7,FALSE)</f>
        <v>×</v>
      </c>
      <c r="K354" s="297"/>
      <c r="M354" s="296" t="str">
        <f>VLOOKUP(A354,'判定（移動）'!$A$6:$O$515,15,FALSE)</f>
        <v>×</v>
      </c>
      <c r="N354" s="297" t="str">
        <f>VLOOKUP(A354,'判定（堆積）'!$A$4:$H$513,8,FALSE)</f>
        <v>×</v>
      </c>
    </row>
    <row r="355" spans="1:14" s="293" customFormat="1" ht="11.1" customHeight="1" x14ac:dyDescent="0.15">
      <c r="A355" s="377">
        <v>33</v>
      </c>
      <c r="B355" s="378"/>
      <c r="C355" s="300">
        <f>VLOOKUP(A355,'判定（移動）'!$A$6:$L$515,12,FALSE)</f>
        <v>0</v>
      </c>
      <c r="D355" s="301">
        <v>1</v>
      </c>
      <c r="E355" s="301">
        <f>VLOOKUP(A355,'判定（移動）'!$A$6:$M$515,13,FALSE)</f>
        <v>7.6739130434782608</v>
      </c>
      <c r="F355" s="297" t="str">
        <f>VLOOKUP(A355,'判定（移動）'!$A$6:$N$515,14,FALSE)</f>
        <v>×</v>
      </c>
      <c r="G355" s="300">
        <f>VLOOKUP(入力及び印刷!A355,'判定（堆積）'!$A$4:$D$513,4,FALSE)</f>
        <v>0</v>
      </c>
      <c r="H355" s="301">
        <f>VLOOKUP(A355,'判定（堆積）'!$A$4:$E$513,5,FALSE)</f>
        <v>0</v>
      </c>
      <c r="I355" s="301" t="e">
        <f>VLOOKUP(A355,'判定（堆積）'!$A$4:$F$513,6,FALSE)</f>
        <v>#DIV/0!</v>
      </c>
      <c r="J355" s="297" t="str">
        <f>VLOOKUP(A355,'判定（堆積）'!$A$4:$G$513,7,FALSE)</f>
        <v>×</v>
      </c>
      <c r="K355" s="297"/>
      <c r="M355" s="296" t="str">
        <f>VLOOKUP(A355,'判定（移動）'!$A$6:$O$515,15,FALSE)</f>
        <v>×</v>
      </c>
      <c r="N355" s="297" t="str">
        <f>VLOOKUP(A355,'判定（堆積）'!$A$4:$H$513,8,FALSE)</f>
        <v>×</v>
      </c>
    </row>
    <row r="356" spans="1:14" s="293" customFormat="1" ht="11.1" customHeight="1" x14ac:dyDescent="0.15">
      <c r="A356" s="377">
        <v>33.1</v>
      </c>
      <c r="B356" s="378"/>
      <c r="C356" s="300">
        <f>VLOOKUP(A356,'判定（移動）'!$A$6:$L$515,12,FALSE)</f>
        <v>0</v>
      </c>
      <c r="D356" s="301">
        <v>1</v>
      </c>
      <c r="E356" s="301">
        <f>VLOOKUP(A356,'判定（移動）'!$A$6:$M$515,13,FALSE)</f>
        <v>7.6739130434782608</v>
      </c>
      <c r="F356" s="297" t="str">
        <f>VLOOKUP(A356,'判定（移動）'!$A$6:$N$515,14,FALSE)</f>
        <v>×</v>
      </c>
      <c r="G356" s="300">
        <f>VLOOKUP(入力及び印刷!A356,'判定（堆積）'!$A$4:$D$513,4,FALSE)</f>
        <v>0</v>
      </c>
      <c r="H356" s="301">
        <f>VLOOKUP(A356,'判定（堆積）'!$A$4:$E$513,5,FALSE)</f>
        <v>0</v>
      </c>
      <c r="I356" s="301" t="e">
        <f>VLOOKUP(A356,'判定（堆積）'!$A$4:$F$513,6,FALSE)</f>
        <v>#DIV/0!</v>
      </c>
      <c r="J356" s="297" t="str">
        <f>VLOOKUP(A356,'判定（堆積）'!$A$4:$G$513,7,FALSE)</f>
        <v>×</v>
      </c>
      <c r="K356" s="297"/>
      <c r="M356" s="296" t="str">
        <f>VLOOKUP(A356,'判定（移動）'!$A$6:$O$515,15,FALSE)</f>
        <v>×</v>
      </c>
      <c r="N356" s="297" t="str">
        <f>VLOOKUP(A356,'判定（堆積）'!$A$4:$H$513,8,FALSE)</f>
        <v>×</v>
      </c>
    </row>
    <row r="357" spans="1:14" s="293" customFormat="1" ht="11.1" customHeight="1" x14ac:dyDescent="0.15">
      <c r="A357" s="377">
        <v>33.200000000000003</v>
      </c>
      <c r="B357" s="378"/>
      <c r="C357" s="300">
        <f>VLOOKUP(A357,'判定（移動）'!$A$6:$L$515,12,FALSE)</f>
        <v>0</v>
      </c>
      <c r="D357" s="301">
        <v>1</v>
      </c>
      <c r="E357" s="301">
        <f>VLOOKUP(A357,'判定（移動）'!$A$6:$M$515,13,FALSE)</f>
        <v>7.6739130434782608</v>
      </c>
      <c r="F357" s="297" t="str">
        <f>VLOOKUP(A357,'判定（移動）'!$A$6:$N$515,14,FALSE)</f>
        <v>×</v>
      </c>
      <c r="G357" s="300">
        <f>VLOOKUP(入力及び印刷!A357,'判定（堆積）'!$A$4:$D$513,4,FALSE)</f>
        <v>0</v>
      </c>
      <c r="H357" s="301">
        <f>VLOOKUP(A357,'判定（堆積）'!$A$4:$E$513,5,FALSE)</f>
        <v>0</v>
      </c>
      <c r="I357" s="301" t="e">
        <f>VLOOKUP(A357,'判定（堆積）'!$A$4:$F$513,6,FALSE)</f>
        <v>#DIV/0!</v>
      </c>
      <c r="J357" s="297" t="str">
        <f>VLOOKUP(A357,'判定（堆積）'!$A$4:$G$513,7,FALSE)</f>
        <v>×</v>
      </c>
      <c r="K357" s="297"/>
      <c r="M357" s="296" t="str">
        <f>VLOOKUP(A357,'判定（移動）'!$A$6:$O$515,15,FALSE)</f>
        <v>×</v>
      </c>
      <c r="N357" s="297" t="str">
        <f>VLOOKUP(A357,'判定（堆積）'!$A$4:$H$513,8,FALSE)</f>
        <v>×</v>
      </c>
    </row>
    <row r="358" spans="1:14" s="293" customFormat="1" ht="11.1" customHeight="1" x14ac:dyDescent="0.15">
      <c r="A358" s="377">
        <v>33.299999999999997</v>
      </c>
      <c r="B358" s="378"/>
      <c r="C358" s="300">
        <f>VLOOKUP(A358,'判定（移動）'!$A$6:$L$515,12,FALSE)</f>
        <v>0</v>
      </c>
      <c r="D358" s="301">
        <v>1</v>
      </c>
      <c r="E358" s="301">
        <f>VLOOKUP(A358,'判定（移動）'!$A$6:$M$515,13,FALSE)</f>
        <v>7.6739130434782608</v>
      </c>
      <c r="F358" s="297" t="str">
        <f>VLOOKUP(A358,'判定（移動）'!$A$6:$N$515,14,FALSE)</f>
        <v>×</v>
      </c>
      <c r="G358" s="300">
        <f>VLOOKUP(入力及び印刷!A358,'判定（堆積）'!$A$4:$D$513,4,FALSE)</f>
        <v>0</v>
      </c>
      <c r="H358" s="301">
        <f>VLOOKUP(A358,'判定（堆積）'!$A$4:$E$513,5,FALSE)</f>
        <v>0</v>
      </c>
      <c r="I358" s="301" t="e">
        <f>VLOOKUP(A358,'判定（堆積）'!$A$4:$F$513,6,FALSE)</f>
        <v>#DIV/0!</v>
      </c>
      <c r="J358" s="297" t="str">
        <f>VLOOKUP(A358,'判定（堆積）'!$A$4:$G$513,7,FALSE)</f>
        <v>×</v>
      </c>
      <c r="K358" s="297"/>
      <c r="M358" s="296" t="str">
        <f>VLOOKUP(A358,'判定（移動）'!$A$6:$O$515,15,FALSE)</f>
        <v>×</v>
      </c>
      <c r="N358" s="297" t="str">
        <f>VLOOKUP(A358,'判定（堆積）'!$A$4:$H$513,8,FALSE)</f>
        <v>×</v>
      </c>
    </row>
    <row r="359" spans="1:14" s="293" customFormat="1" ht="11.1" customHeight="1" x14ac:dyDescent="0.15">
      <c r="A359" s="377">
        <v>33.4</v>
      </c>
      <c r="B359" s="378"/>
      <c r="C359" s="300">
        <f>VLOOKUP(A359,'判定（移動）'!$A$6:$L$515,12,FALSE)</f>
        <v>0</v>
      </c>
      <c r="D359" s="301">
        <v>1</v>
      </c>
      <c r="E359" s="301">
        <f>VLOOKUP(A359,'判定（移動）'!$A$6:$M$515,13,FALSE)</f>
        <v>7.6739130434782608</v>
      </c>
      <c r="F359" s="297" t="str">
        <f>VLOOKUP(A359,'判定（移動）'!$A$6:$N$515,14,FALSE)</f>
        <v>×</v>
      </c>
      <c r="G359" s="300">
        <f>VLOOKUP(入力及び印刷!A359,'判定（堆積）'!$A$4:$D$513,4,FALSE)</f>
        <v>0</v>
      </c>
      <c r="H359" s="301">
        <f>VLOOKUP(A359,'判定（堆積）'!$A$4:$E$513,5,FALSE)</f>
        <v>0</v>
      </c>
      <c r="I359" s="301" t="e">
        <f>VLOOKUP(A359,'判定（堆積）'!$A$4:$F$513,6,FALSE)</f>
        <v>#DIV/0!</v>
      </c>
      <c r="J359" s="297" t="str">
        <f>VLOOKUP(A359,'判定（堆積）'!$A$4:$G$513,7,FALSE)</f>
        <v>×</v>
      </c>
      <c r="K359" s="297"/>
      <c r="M359" s="296" t="str">
        <f>VLOOKUP(A359,'判定（移動）'!$A$6:$O$515,15,FALSE)</f>
        <v>×</v>
      </c>
      <c r="N359" s="297" t="str">
        <f>VLOOKUP(A359,'判定（堆積）'!$A$4:$H$513,8,FALSE)</f>
        <v>×</v>
      </c>
    </row>
    <row r="360" spans="1:14" s="293" customFormat="1" ht="11.1" customHeight="1" x14ac:dyDescent="0.15">
      <c r="A360" s="377">
        <v>33.5</v>
      </c>
      <c r="B360" s="378"/>
      <c r="C360" s="300">
        <f>VLOOKUP(A360,'判定（移動）'!$A$6:$L$515,12,FALSE)</f>
        <v>0</v>
      </c>
      <c r="D360" s="301">
        <v>1</v>
      </c>
      <c r="E360" s="301">
        <f>VLOOKUP(A360,'判定（移動）'!$A$6:$M$515,13,FALSE)</f>
        <v>7.6739130434782608</v>
      </c>
      <c r="F360" s="297" t="str">
        <f>VLOOKUP(A360,'判定（移動）'!$A$6:$N$515,14,FALSE)</f>
        <v>×</v>
      </c>
      <c r="G360" s="300">
        <f>VLOOKUP(入力及び印刷!A360,'判定（堆積）'!$A$4:$D$513,4,FALSE)</f>
        <v>0</v>
      </c>
      <c r="H360" s="301">
        <f>VLOOKUP(A360,'判定（堆積）'!$A$4:$E$513,5,FALSE)</f>
        <v>0</v>
      </c>
      <c r="I360" s="301" t="e">
        <f>VLOOKUP(A360,'判定（堆積）'!$A$4:$F$513,6,FALSE)</f>
        <v>#DIV/0!</v>
      </c>
      <c r="J360" s="297" t="str">
        <f>VLOOKUP(A360,'判定（堆積）'!$A$4:$G$513,7,FALSE)</f>
        <v>×</v>
      </c>
      <c r="K360" s="297"/>
      <c r="M360" s="296" t="str">
        <f>VLOOKUP(A360,'判定（移動）'!$A$6:$O$515,15,FALSE)</f>
        <v>×</v>
      </c>
      <c r="N360" s="297" t="str">
        <f>VLOOKUP(A360,'判定（堆積）'!$A$4:$H$513,8,FALSE)</f>
        <v>×</v>
      </c>
    </row>
    <row r="361" spans="1:14" s="293" customFormat="1" ht="11.1" customHeight="1" x14ac:dyDescent="0.15">
      <c r="A361" s="377">
        <v>33.6</v>
      </c>
      <c r="B361" s="378"/>
      <c r="C361" s="300">
        <f>VLOOKUP(A361,'判定（移動）'!$A$6:$L$515,12,FALSE)</f>
        <v>0</v>
      </c>
      <c r="D361" s="301">
        <v>1</v>
      </c>
      <c r="E361" s="301">
        <f>VLOOKUP(A361,'判定（移動）'!$A$6:$M$515,13,FALSE)</f>
        <v>7.6739130434782608</v>
      </c>
      <c r="F361" s="297" t="str">
        <f>VLOOKUP(A361,'判定（移動）'!$A$6:$N$515,14,FALSE)</f>
        <v>×</v>
      </c>
      <c r="G361" s="300">
        <f>VLOOKUP(入力及び印刷!A361,'判定（堆積）'!$A$4:$D$513,4,FALSE)</f>
        <v>0</v>
      </c>
      <c r="H361" s="301">
        <f>VLOOKUP(A361,'判定（堆積）'!$A$4:$E$513,5,FALSE)</f>
        <v>0</v>
      </c>
      <c r="I361" s="301" t="e">
        <f>VLOOKUP(A361,'判定（堆積）'!$A$4:$F$513,6,FALSE)</f>
        <v>#DIV/0!</v>
      </c>
      <c r="J361" s="297" t="str">
        <f>VLOOKUP(A361,'判定（堆積）'!$A$4:$G$513,7,FALSE)</f>
        <v>×</v>
      </c>
      <c r="K361" s="297"/>
      <c r="M361" s="296" t="str">
        <f>VLOOKUP(A361,'判定（移動）'!$A$6:$O$515,15,FALSE)</f>
        <v>×</v>
      </c>
      <c r="N361" s="297" t="str">
        <f>VLOOKUP(A361,'判定（堆積）'!$A$4:$H$513,8,FALSE)</f>
        <v>×</v>
      </c>
    </row>
    <row r="362" spans="1:14" s="293" customFormat="1" ht="11.1" customHeight="1" x14ac:dyDescent="0.15">
      <c r="A362" s="377">
        <v>33.700000000000003</v>
      </c>
      <c r="B362" s="378"/>
      <c r="C362" s="300">
        <f>VLOOKUP(A362,'判定（移動）'!$A$6:$L$515,12,FALSE)</f>
        <v>0</v>
      </c>
      <c r="D362" s="301">
        <v>1</v>
      </c>
      <c r="E362" s="301">
        <f>VLOOKUP(A362,'判定（移動）'!$A$6:$M$515,13,FALSE)</f>
        <v>7.6739130434782608</v>
      </c>
      <c r="F362" s="297" t="str">
        <f>VLOOKUP(A362,'判定（移動）'!$A$6:$N$515,14,FALSE)</f>
        <v>×</v>
      </c>
      <c r="G362" s="300">
        <f>VLOOKUP(入力及び印刷!A362,'判定（堆積）'!$A$4:$D$513,4,FALSE)</f>
        <v>0</v>
      </c>
      <c r="H362" s="301">
        <f>VLOOKUP(A362,'判定（堆積）'!$A$4:$E$513,5,FALSE)</f>
        <v>0</v>
      </c>
      <c r="I362" s="301" t="e">
        <f>VLOOKUP(A362,'判定（堆積）'!$A$4:$F$513,6,FALSE)</f>
        <v>#DIV/0!</v>
      </c>
      <c r="J362" s="297" t="str">
        <f>VLOOKUP(A362,'判定（堆積）'!$A$4:$G$513,7,FALSE)</f>
        <v>×</v>
      </c>
      <c r="K362" s="297"/>
      <c r="M362" s="296" t="str">
        <f>VLOOKUP(A362,'判定（移動）'!$A$6:$O$515,15,FALSE)</f>
        <v>×</v>
      </c>
      <c r="N362" s="297" t="str">
        <f>VLOOKUP(A362,'判定（堆積）'!$A$4:$H$513,8,FALSE)</f>
        <v>×</v>
      </c>
    </row>
    <row r="363" spans="1:14" s="293" customFormat="1" ht="11.1" customHeight="1" x14ac:dyDescent="0.15">
      <c r="A363" s="377">
        <v>33.799999999999997</v>
      </c>
      <c r="B363" s="378"/>
      <c r="C363" s="300">
        <f>VLOOKUP(A363,'判定（移動）'!$A$6:$L$515,12,FALSE)</f>
        <v>0</v>
      </c>
      <c r="D363" s="301">
        <v>1</v>
      </c>
      <c r="E363" s="301">
        <f>VLOOKUP(A363,'判定（移動）'!$A$6:$M$515,13,FALSE)</f>
        <v>7.6739130434782608</v>
      </c>
      <c r="F363" s="297" t="str">
        <f>VLOOKUP(A363,'判定（移動）'!$A$6:$N$515,14,FALSE)</f>
        <v>×</v>
      </c>
      <c r="G363" s="300">
        <f>VLOOKUP(入力及び印刷!A363,'判定（堆積）'!$A$4:$D$513,4,FALSE)</f>
        <v>0</v>
      </c>
      <c r="H363" s="301">
        <f>VLOOKUP(A363,'判定（堆積）'!$A$4:$E$513,5,FALSE)</f>
        <v>0</v>
      </c>
      <c r="I363" s="301" t="e">
        <f>VLOOKUP(A363,'判定（堆積）'!$A$4:$F$513,6,FALSE)</f>
        <v>#DIV/0!</v>
      </c>
      <c r="J363" s="297" t="str">
        <f>VLOOKUP(A363,'判定（堆積）'!$A$4:$G$513,7,FALSE)</f>
        <v>×</v>
      </c>
      <c r="K363" s="297"/>
      <c r="M363" s="296" t="str">
        <f>VLOOKUP(A363,'判定（移動）'!$A$6:$O$515,15,FALSE)</f>
        <v>×</v>
      </c>
      <c r="N363" s="297" t="str">
        <f>VLOOKUP(A363,'判定（堆積）'!$A$4:$H$513,8,FALSE)</f>
        <v>×</v>
      </c>
    </row>
    <row r="364" spans="1:14" s="293" customFormat="1" ht="11.1" customHeight="1" x14ac:dyDescent="0.15">
      <c r="A364" s="377">
        <v>33.9</v>
      </c>
      <c r="B364" s="378"/>
      <c r="C364" s="300">
        <f>VLOOKUP(A364,'判定（移動）'!$A$6:$L$515,12,FALSE)</f>
        <v>0</v>
      </c>
      <c r="D364" s="301">
        <v>1</v>
      </c>
      <c r="E364" s="301">
        <f>VLOOKUP(A364,'判定（移動）'!$A$6:$M$515,13,FALSE)</f>
        <v>7.6739130434782608</v>
      </c>
      <c r="F364" s="297" t="str">
        <f>VLOOKUP(A364,'判定（移動）'!$A$6:$N$515,14,FALSE)</f>
        <v>×</v>
      </c>
      <c r="G364" s="300">
        <f>VLOOKUP(入力及び印刷!A364,'判定（堆積）'!$A$4:$D$513,4,FALSE)</f>
        <v>0</v>
      </c>
      <c r="H364" s="301">
        <f>VLOOKUP(A364,'判定（堆積）'!$A$4:$E$513,5,FALSE)</f>
        <v>0</v>
      </c>
      <c r="I364" s="301" t="e">
        <f>VLOOKUP(A364,'判定（堆積）'!$A$4:$F$513,6,FALSE)</f>
        <v>#DIV/0!</v>
      </c>
      <c r="J364" s="297" t="str">
        <f>VLOOKUP(A364,'判定（堆積）'!$A$4:$G$513,7,FALSE)</f>
        <v>×</v>
      </c>
      <c r="K364" s="297"/>
      <c r="M364" s="296" t="str">
        <f>VLOOKUP(A364,'判定（移動）'!$A$6:$O$515,15,FALSE)</f>
        <v>×</v>
      </c>
      <c r="N364" s="297" t="str">
        <f>VLOOKUP(A364,'判定（堆積）'!$A$4:$H$513,8,FALSE)</f>
        <v>×</v>
      </c>
    </row>
    <row r="365" spans="1:14" s="293" customFormat="1" ht="11.1" customHeight="1" x14ac:dyDescent="0.15">
      <c r="A365" s="377">
        <v>34</v>
      </c>
      <c r="B365" s="378"/>
      <c r="C365" s="300">
        <f>VLOOKUP(A365,'判定（移動）'!$A$6:$L$515,12,FALSE)</f>
        <v>0</v>
      </c>
      <c r="D365" s="301">
        <v>1</v>
      </c>
      <c r="E365" s="301">
        <f>VLOOKUP(A365,'判定（移動）'!$A$6:$M$515,13,FALSE)</f>
        <v>7.6739130434782608</v>
      </c>
      <c r="F365" s="297" t="str">
        <f>VLOOKUP(A365,'判定（移動）'!$A$6:$N$515,14,FALSE)</f>
        <v>×</v>
      </c>
      <c r="G365" s="300">
        <f>VLOOKUP(入力及び印刷!A365,'判定（堆積）'!$A$4:$D$513,4,FALSE)</f>
        <v>0</v>
      </c>
      <c r="H365" s="301">
        <f>VLOOKUP(A365,'判定（堆積）'!$A$4:$E$513,5,FALSE)</f>
        <v>0</v>
      </c>
      <c r="I365" s="301" t="e">
        <f>VLOOKUP(A365,'判定（堆積）'!$A$4:$F$513,6,FALSE)</f>
        <v>#DIV/0!</v>
      </c>
      <c r="J365" s="297" t="str">
        <f>VLOOKUP(A365,'判定（堆積）'!$A$4:$G$513,7,FALSE)</f>
        <v>×</v>
      </c>
      <c r="K365" s="297"/>
      <c r="M365" s="296" t="str">
        <f>VLOOKUP(A365,'判定（移動）'!$A$6:$O$515,15,FALSE)</f>
        <v>×</v>
      </c>
      <c r="N365" s="297" t="str">
        <f>VLOOKUP(A365,'判定（堆積）'!$A$4:$H$513,8,FALSE)</f>
        <v>×</v>
      </c>
    </row>
    <row r="366" spans="1:14" s="293" customFormat="1" ht="11.1" customHeight="1" x14ac:dyDescent="0.15">
      <c r="A366" s="377">
        <v>34.1</v>
      </c>
      <c r="B366" s="378"/>
      <c r="C366" s="300">
        <f>VLOOKUP(A366,'判定（移動）'!$A$6:$L$515,12,FALSE)</f>
        <v>0</v>
      </c>
      <c r="D366" s="301">
        <v>1</v>
      </c>
      <c r="E366" s="301">
        <f>VLOOKUP(A366,'判定（移動）'!$A$6:$M$515,13,FALSE)</f>
        <v>7.6739130434782608</v>
      </c>
      <c r="F366" s="297" t="str">
        <f>VLOOKUP(A366,'判定（移動）'!$A$6:$N$515,14,FALSE)</f>
        <v>×</v>
      </c>
      <c r="G366" s="300">
        <f>VLOOKUP(入力及び印刷!A366,'判定（堆積）'!$A$4:$D$513,4,FALSE)</f>
        <v>0</v>
      </c>
      <c r="H366" s="301">
        <f>VLOOKUP(A366,'判定（堆積）'!$A$4:$E$513,5,FALSE)</f>
        <v>0</v>
      </c>
      <c r="I366" s="301" t="e">
        <f>VLOOKUP(A366,'判定（堆積）'!$A$4:$F$513,6,FALSE)</f>
        <v>#DIV/0!</v>
      </c>
      <c r="J366" s="297" t="str">
        <f>VLOOKUP(A366,'判定（堆積）'!$A$4:$G$513,7,FALSE)</f>
        <v>×</v>
      </c>
      <c r="K366" s="297"/>
      <c r="M366" s="296" t="str">
        <f>VLOOKUP(A366,'判定（移動）'!$A$6:$O$515,15,FALSE)</f>
        <v>×</v>
      </c>
      <c r="N366" s="297" t="str">
        <f>VLOOKUP(A366,'判定（堆積）'!$A$4:$H$513,8,FALSE)</f>
        <v>×</v>
      </c>
    </row>
    <row r="367" spans="1:14" s="293" customFormat="1" ht="11.1" customHeight="1" x14ac:dyDescent="0.15">
      <c r="A367" s="377">
        <v>34.200000000000003</v>
      </c>
      <c r="B367" s="378"/>
      <c r="C367" s="300">
        <f>VLOOKUP(A367,'判定（移動）'!$A$6:$L$515,12,FALSE)</f>
        <v>0</v>
      </c>
      <c r="D367" s="301">
        <v>1</v>
      </c>
      <c r="E367" s="301">
        <f>VLOOKUP(A367,'判定（移動）'!$A$6:$M$515,13,FALSE)</f>
        <v>7.6739130434782608</v>
      </c>
      <c r="F367" s="297" t="str">
        <f>VLOOKUP(A367,'判定（移動）'!$A$6:$N$515,14,FALSE)</f>
        <v>×</v>
      </c>
      <c r="G367" s="300">
        <f>VLOOKUP(入力及び印刷!A367,'判定（堆積）'!$A$4:$D$513,4,FALSE)</f>
        <v>0</v>
      </c>
      <c r="H367" s="301">
        <f>VLOOKUP(A367,'判定（堆積）'!$A$4:$E$513,5,FALSE)</f>
        <v>0</v>
      </c>
      <c r="I367" s="301" t="e">
        <f>VLOOKUP(A367,'判定（堆積）'!$A$4:$F$513,6,FALSE)</f>
        <v>#DIV/0!</v>
      </c>
      <c r="J367" s="297" t="str">
        <f>VLOOKUP(A367,'判定（堆積）'!$A$4:$G$513,7,FALSE)</f>
        <v>×</v>
      </c>
      <c r="K367" s="297"/>
      <c r="M367" s="296" t="str">
        <f>VLOOKUP(A367,'判定（移動）'!$A$6:$O$515,15,FALSE)</f>
        <v>×</v>
      </c>
      <c r="N367" s="297" t="str">
        <f>VLOOKUP(A367,'判定（堆積）'!$A$4:$H$513,8,FALSE)</f>
        <v>×</v>
      </c>
    </row>
    <row r="368" spans="1:14" s="293" customFormat="1" ht="11.1" customHeight="1" x14ac:dyDescent="0.15">
      <c r="A368" s="377">
        <v>34.299999999999997</v>
      </c>
      <c r="B368" s="378"/>
      <c r="C368" s="300">
        <f>VLOOKUP(A368,'判定（移動）'!$A$6:$L$515,12,FALSE)</f>
        <v>0</v>
      </c>
      <c r="D368" s="301">
        <v>1</v>
      </c>
      <c r="E368" s="301">
        <f>VLOOKUP(A368,'判定（移動）'!$A$6:$M$515,13,FALSE)</f>
        <v>7.6739130434782608</v>
      </c>
      <c r="F368" s="297" t="str">
        <f>VLOOKUP(A368,'判定（移動）'!$A$6:$N$515,14,FALSE)</f>
        <v>×</v>
      </c>
      <c r="G368" s="300">
        <f>VLOOKUP(入力及び印刷!A368,'判定（堆積）'!$A$4:$D$513,4,FALSE)</f>
        <v>0</v>
      </c>
      <c r="H368" s="301">
        <f>VLOOKUP(A368,'判定（堆積）'!$A$4:$E$513,5,FALSE)</f>
        <v>0</v>
      </c>
      <c r="I368" s="301" t="e">
        <f>VLOOKUP(A368,'判定（堆積）'!$A$4:$F$513,6,FALSE)</f>
        <v>#DIV/0!</v>
      </c>
      <c r="J368" s="297" t="str">
        <f>VLOOKUP(A368,'判定（堆積）'!$A$4:$G$513,7,FALSE)</f>
        <v>×</v>
      </c>
      <c r="K368" s="297"/>
      <c r="M368" s="296" t="str">
        <f>VLOOKUP(A368,'判定（移動）'!$A$6:$O$515,15,FALSE)</f>
        <v>×</v>
      </c>
      <c r="N368" s="297" t="str">
        <f>VLOOKUP(A368,'判定（堆積）'!$A$4:$H$513,8,FALSE)</f>
        <v>×</v>
      </c>
    </row>
    <row r="369" spans="1:33" s="293" customFormat="1" ht="11.1" customHeight="1" x14ac:dyDescent="0.15">
      <c r="A369" s="377">
        <v>34.4</v>
      </c>
      <c r="B369" s="378"/>
      <c r="C369" s="300">
        <f>VLOOKUP(A369,'判定（移動）'!$A$6:$L$515,12,FALSE)</f>
        <v>0</v>
      </c>
      <c r="D369" s="301">
        <v>1</v>
      </c>
      <c r="E369" s="301">
        <f>VLOOKUP(A369,'判定（移動）'!$A$6:$M$515,13,FALSE)</f>
        <v>7.6739130434782608</v>
      </c>
      <c r="F369" s="297" t="str">
        <f>VLOOKUP(A369,'判定（移動）'!$A$6:$N$515,14,FALSE)</f>
        <v>×</v>
      </c>
      <c r="G369" s="300">
        <f>VLOOKUP(入力及び印刷!A369,'判定（堆積）'!$A$4:$D$513,4,FALSE)</f>
        <v>0</v>
      </c>
      <c r="H369" s="301">
        <f>VLOOKUP(A369,'判定（堆積）'!$A$4:$E$513,5,FALSE)</f>
        <v>0</v>
      </c>
      <c r="I369" s="301" t="e">
        <f>VLOOKUP(A369,'判定（堆積）'!$A$4:$F$513,6,FALSE)</f>
        <v>#DIV/0!</v>
      </c>
      <c r="J369" s="297" t="str">
        <f>VLOOKUP(A369,'判定（堆積）'!$A$4:$G$513,7,FALSE)</f>
        <v>×</v>
      </c>
      <c r="K369" s="297"/>
      <c r="M369" s="296" t="str">
        <f>VLOOKUP(A369,'判定（移動）'!$A$6:$O$515,15,FALSE)</f>
        <v>×</v>
      </c>
      <c r="N369" s="297" t="str">
        <f>VLOOKUP(A369,'判定（堆積）'!$A$4:$H$513,8,FALSE)</f>
        <v>×</v>
      </c>
    </row>
    <row r="370" spans="1:33" s="293" customFormat="1" ht="11.1" customHeight="1" x14ac:dyDescent="0.15">
      <c r="A370" s="377">
        <v>34.5</v>
      </c>
      <c r="B370" s="378"/>
      <c r="C370" s="300">
        <f>VLOOKUP(A370,'判定（移動）'!$A$6:$L$515,12,FALSE)</f>
        <v>0</v>
      </c>
      <c r="D370" s="301">
        <v>1</v>
      </c>
      <c r="E370" s="301">
        <f>VLOOKUP(A370,'判定（移動）'!$A$6:$M$515,13,FALSE)</f>
        <v>7.6739130434782608</v>
      </c>
      <c r="F370" s="297" t="str">
        <f>VLOOKUP(A370,'判定（移動）'!$A$6:$N$515,14,FALSE)</f>
        <v>×</v>
      </c>
      <c r="G370" s="300">
        <f>VLOOKUP(入力及び印刷!A370,'判定（堆積）'!$A$4:$D$513,4,FALSE)</f>
        <v>0</v>
      </c>
      <c r="H370" s="301">
        <f>VLOOKUP(A370,'判定（堆積）'!$A$4:$E$513,5,FALSE)</f>
        <v>0</v>
      </c>
      <c r="I370" s="301" t="e">
        <f>VLOOKUP(A370,'判定（堆積）'!$A$4:$F$513,6,FALSE)</f>
        <v>#DIV/0!</v>
      </c>
      <c r="J370" s="297" t="str">
        <f>VLOOKUP(A370,'判定（堆積）'!$A$4:$G$513,7,FALSE)</f>
        <v>×</v>
      </c>
      <c r="K370" s="297"/>
      <c r="M370" s="296" t="str">
        <f>VLOOKUP(A370,'判定（移動）'!$A$6:$O$515,15,FALSE)</f>
        <v>×</v>
      </c>
      <c r="N370" s="297" t="str">
        <f>VLOOKUP(A370,'判定（堆積）'!$A$4:$H$513,8,FALSE)</f>
        <v>×</v>
      </c>
    </row>
    <row r="371" spans="1:33" s="293" customFormat="1" ht="11.1" customHeight="1" x14ac:dyDescent="0.15">
      <c r="A371" s="377">
        <v>34.6</v>
      </c>
      <c r="B371" s="378"/>
      <c r="C371" s="300">
        <f>VLOOKUP(A371,'判定（移動）'!$A$6:$L$515,12,FALSE)</f>
        <v>0</v>
      </c>
      <c r="D371" s="301">
        <v>1</v>
      </c>
      <c r="E371" s="301">
        <f>VLOOKUP(A371,'判定（移動）'!$A$6:$M$515,13,FALSE)</f>
        <v>7.6739130434782608</v>
      </c>
      <c r="F371" s="297" t="str">
        <f>VLOOKUP(A371,'判定（移動）'!$A$6:$N$515,14,FALSE)</f>
        <v>×</v>
      </c>
      <c r="G371" s="300">
        <f>VLOOKUP(入力及び印刷!A371,'判定（堆積）'!$A$4:$D$513,4,FALSE)</f>
        <v>0</v>
      </c>
      <c r="H371" s="301">
        <f>VLOOKUP(A371,'判定（堆積）'!$A$4:$E$513,5,FALSE)</f>
        <v>0</v>
      </c>
      <c r="I371" s="301" t="e">
        <f>VLOOKUP(A371,'判定（堆積）'!$A$4:$F$513,6,FALSE)</f>
        <v>#DIV/0!</v>
      </c>
      <c r="J371" s="297" t="str">
        <f>VLOOKUP(A371,'判定（堆積）'!$A$4:$G$513,7,FALSE)</f>
        <v>×</v>
      </c>
      <c r="K371" s="297"/>
      <c r="M371" s="296" t="str">
        <f>VLOOKUP(A371,'判定（移動）'!$A$6:$O$515,15,FALSE)</f>
        <v>×</v>
      </c>
      <c r="N371" s="297" t="str">
        <f>VLOOKUP(A371,'判定（堆積）'!$A$4:$H$513,8,FALSE)</f>
        <v>×</v>
      </c>
    </row>
    <row r="372" spans="1:33" s="293" customFormat="1" ht="11.1" customHeight="1" x14ac:dyDescent="0.15">
      <c r="A372" s="377">
        <v>34.700000000000003</v>
      </c>
      <c r="B372" s="378"/>
      <c r="C372" s="300">
        <f>VLOOKUP(A372,'判定（移動）'!$A$6:$L$515,12,FALSE)</f>
        <v>0</v>
      </c>
      <c r="D372" s="301">
        <v>1</v>
      </c>
      <c r="E372" s="301">
        <f>VLOOKUP(A372,'判定（移動）'!$A$6:$M$515,13,FALSE)</f>
        <v>7.6739130434782608</v>
      </c>
      <c r="F372" s="297" t="str">
        <f>VLOOKUP(A372,'判定（移動）'!$A$6:$N$515,14,FALSE)</f>
        <v>×</v>
      </c>
      <c r="G372" s="300">
        <f>VLOOKUP(入力及び印刷!A372,'判定（堆積）'!$A$4:$D$513,4,FALSE)</f>
        <v>0</v>
      </c>
      <c r="H372" s="301">
        <f>VLOOKUP(A372,'判定（堆積）'!$A$4:$E$513,5,FALSE)</f>
        <v>0</v>
      </c>
      <c r="I372" s="301" t="e">
        <f>VLOOKUP(A372,'判定（堆積）'!$A$4:$F$513,6,FALSE)</f>
        <v>#DIV/0!</v>
      </c>
      <c r="J372" s="297" t="str">
        <f>VLOOKUP(A372,'判定（堆積）'!$A$4:$G$513,7,FALSE)</f>
        <v>×</v>
      </c>
      <c r="K372" s="297"/>
      <c r="M372" s="296" t="str">
        <f>VLOOKUP(A372,'判定（移動）'!$A$6:$O$515,15,FALSE)</f>
        <v>×</v>
      </c>
      <c r="N372" s="297" t="str">
        <f>VLOOKUP(A372,'判定（堆積）'!$A$4:$H$513,8,FALSE)</f>
        <v>×</v>
      </c>
    </row>
    <row r="373" spans="1:33" s="293" customFormat="1" ht="11.1" customHeight="1" x14ac:dyDescent="0.15">
      <c r="A373" s="377">
        <v>34.799999999999997</v>
      </c>
      <c r="B373" s="378"/>
      <c r="C373" s="300">
        <f>VLOOKUP(A373,'判定（移動）'!$A$6:$L$515,12,FALSE)</f>
        <v>0</v>
      </c>
      <c r="D373" s="301">
        <v>1</v>
      </c>
      <c r="E373" s="301">
        <f>VLOOKUP(A373,'判定（移動）'!$A$6:$M$515,13,FALSE)</f>
        <v>7.6739130434782608</v>
      </c>
      <c r="F373" s="297" t="str">
        <f>VLOOKUP(A373,'判定（移動）'!$A$6:$N$515,14,FALSE)</f>
        <v>×</v>
      </c>
      <c r="G373" s="300">
        <f>VLOOKUP(入力及び印刷!A373,'判定（堆積）'!$A$4:$D$513,4,FALSE)</f>
        <v>0</v>
      </c>
      <c r="H373" s="301">
        <f>VLOOKUP(A373,'判定（堆積）'!$A$4:$E$513,5,FALSE)</f>
        <v>0</v>
      </c>
      <c r="I373" s="301" t="e">
        <f>VLOOKUP(A373,'判定（堆積）'!$A$4:$F$513,6,FALSE)</f>
        <v>#DIV/0!</v>
      </c>
      <c r="J373" s="297" t="str">
        <f>VLOOKUP(A373,'判定（堆積）'!$A$4:$G$513,7,FALSE)</f>
        <v>×</v>
      </c>
      <c r="K373" s="297"/>
      <c r="M373" s="296" t="str">
        <f>VLOOKUP(A373,'判定（移動）'!$A$6:$O$515,15,FALSE)</f>
        <v>×</v>
      </c>
      <c r="N373" s="297" t="str">
        <f>VLOOKUP(A373,'判定（堆積）'!$A$4:$H$513,8,FALSE)</f>
        <v>×</v>
      </c>
    </row>
    <row r="374" spans="1:33" s="293" customFormat="1" ht="11.1" customHeight="1" x14ac:dyDescent="0.15">
      <c r="A374" s="377">
        <v>34.9</v>
      </c>
      <c r="B374" s="378"/>
      <c r="C374" s="300">
        <f>VLOOKUP(A374,'判定（移動）'!$A$6:$L$515,12,FALSE)</f>
        <v>0</v>
      </c>
      <c r="D374" s="301">
        <v>1</v>
      </c>
      <c r="E374" s="301">
        <f>VLOOKUP(A374,'判定（移動）'!$A$6:$M$515,13,FALSE)</f>
        <v>7.6739130434782608</v>
      </c>
      <c r="F374" s="297" t="str">
        <f>VLOOKUP(A374,'判定（移動）'!$A$6:$N$515,14,FALSE)</f>
        <v>×</v>
      </c>
      <c r="G374" s="300">
        <f>VLOOKUP(入力及び印刷!A374,'判定（堆積）'!$A$4:$D$513,4,FALSE)</f>
        <v>0</v>
      </c>
      <c r="H374" s="301">
        <f>VLOOKUP(A374,'判定（堆積）'!$A$4:$E$513,5,FALSE)</f>
        <v>0</v>
      </c>
      <c r="I374" s="301" t="e">
        <f>VLOOKUP(A374,'判定（堆積）'!$A$4:$F$513,6,FALSE)</f>
        <v>#DIV/0!</v>
      </c>
      <c r="J374" s="297" t="str">
        <f>VLOOKUP(A374,'判定（堆積）'!$A$4:$G$513,7,FALSE)</f>
        <v>×</v>
      </c>
      <c r="K374" s="297"/>
      <c r="M374" s="296" t="str">
        <f>VLOOKUP(A374,'判定（移動）'!$A$6:$O$515,15,FALSE)</f>
        <v>×</v>
      </c>
      <c r="N374" s="297" t="str">
        <f>VLOOKUP(A374,'判定（堆積）'!$A$4:$H$513,8,FALSE)</f>
        <v>×</v>
      </c>
    </row>
    <row r="375" spans="1:33" s="293" customFormat="1" ht="11.1" customHeight="1" thickBot="1" x14ac:dyDescent="0.2">
      <c r="A375" s="379">
        <v>35</v>
      </c>
      <c r="B375" s="380"/>
      <c r="C375" s="302">
        <f>VLOOKUP(A375,'判定（移動）'!$A$6:$L$515,12,FALSE)</f>
        <v>0</v>
      </c>
      <c r="D375" s="303">
        <v>1</v>
      </c>
      <c r="E375" s="303">
        <f>VLOOKUP(A375,'判定（移動）'!$A$6:$M$515,13,FALSE)</f>
        <v>7.6739130434782608</v>
      </c>
      <c r="F375" s="299" t="str">
        <f>VLOOKUP(A375,'判定（移動）'!$A$6:$N$515,14,FALSE)</f>
        <v>×</v>
      </c>
      <c r="G375" s="302">
        <f>VLOOKUP(入力及び印刷!A375,'判定（堆積）'!$A$4:$D$513,4,FALSE)</f>
        <v>0</v>
      </c>
      <c r="H375" s="303">
        <f>VLOOKUP(A375,'判定（堆積）'!$A$4:$E$513,5,FALSE)</f>
        <v>0</v>
      </c>
      <c r="I375" s="303" t="e">
        <f>VLOOKUP(A375,'判定（堆積）'!$A$4:$F$513,6,FALSE)</f>
        <v>#DIV/0!</v>
      </c>
      <c r="J375" s="299" t="str">
        <f>VLOOKUP(A375,'判定（堆積）'!$A$4:$G$513,7,FALSE)</f>
        <v>×</v>
      </c>
      <c r="K375" s="299"/>
      <c r="M375" s="298" t="str">
        <f>VLOOKUP(A375,'判定（移動）'!$A$6:$O$515,15,FALSE)</f>
        <v>×</v>
      </c>
      <c r="N375" s="299" t="str">
        <f>VLOOKUP(A375,'判定（堆積）'!$A$4:$H$513,8,FALSE)</f>
        <v>×</v>
      </c>
    </row>
    <row r="376" spans="1:33" s="293" customFormat="1" ht="11.1" customHeight="1" x14ac:dyDescent="0.15">
      <c r="A376" s="375">
        <v>35.1</v>
      </c>
      <c r="B376" s="376"/>
      <c r="C376" s="300">
        <f>VLOOKUP(A376,'判定（移動）'!$A$6:$L$515,12,FALSE)</f>
        <v>0</v>
      </c>
      <c r="D376" s="301">
        <v>1</v>
      </c>
      <c r="E376" s="301">
        <f>VLOOKUP(A376,'判定（移動）'!$A$6:$M$515,13,FALSE)</f>
        <v>7.6739130434782608</v>
      </c>
      <c r="F376" s="297" t="str">
        <f>VLOOKUP(A376,'判定（移動）'!$A$6:$N$515,14,FALSE)</f>
        <v>×</v>
      </c>
      <c r="G376" s="300">
        <f>VLOOKUP(入力及び印刷!A376,'判定（堆積）'!$A$4:$D$513,4,FALSE)</f>
        <v>0</v>
      </c>
      <c r="H376" s="301">
        <f>VLOOKUP(A376,'判定（堆積）'!$A$4:$E$513,5,FALSE)</f>
        <v>0</v>
      </c>
      <c r="I376" s="301" t="e">
        <f>VLOOKUP(A376,'判定（堆積）'!$A$4:$F$513,6,FALSE)</f>
        <v>#DIV/0!</v>
      </c>
      <c r="J376" s="297" t="str">
        <f>VLOOKUP(A376,'判定（堆積）'!$A$4:$G$513,7,FALSE)</f>
        <v>×</v>
      </c>
      <c r="K376" s="297"/>
      <c r="M376" s="296" t="str">
        <f>VLOOKUP(A376,'判定（移動）'!$A$6:$O$515,15,FALSE)</f>
        <v>×</v>
      </c>
      <c r="N376" s="297" t="str">
        <f>VLOOKUP(A376,'判定（堆積）'!$A$4:$H$513,8,FALSE)</f>
        <v>×</v>
      </c>
      <c r="O376" s="292"/>
      <c r="Q376" s="292"/>
      <c r="R376" s="292"/>
      <c r="S376" s="292"/>
      <c r="T376" s="292"/>
      <c r="U376" s="292"/>
      <c r="V376" s="292"/>
      <c r="W376" s="292"/>
      <c r="X376" s="292"/>
      <c r="Y376" s="292"/>
      <c r="Z376" s="292"/>
      <c r="AA376" s="292"/>
      <c r="AB376" s="292"/>
      <c r="AC376" s="292"/>
      <c r="AD376" s="292"/>
      <c r="AE376" s="292"/>
      <c r="AF376" s="292"/>
      <c r="AG376" s="292"/>
    </row>
    <row r="377" spans="1:33" s="293" customFormat="1" ht="11.1" customHeight="1" x14ac:dyDescent="0.15">
      <c r="A377" s="377">
        <v>35.200000000000003</v>
      </c>
      <c r="B377" s="378"/>
      <c r="C377" s="300">
        <f>VLOOKUP(A377,'判定（移動）'!$A$6:$L$515,12,FALSE)</f>
        <v>0</v>
      </c>
      <c r="D377" s="301">
        <v>1</v>
      </c>
      <c r="E377" s="301">
        <f>VLOOKUP(A377,'判定（移動）'!$A$6:$M$515,13,FALSE)</f>
        <v>7.6739130434782608</v>
      </c>
      <c r="F377" s="297" t="str">
        <f>VLOOKUP(A377,'判定（移動）'!$A$6:$N$515,14,FALSE)</f>
        <v>×</v>
      </c>
      <c r="G377" s="300">
        <f>VLOOKUP(入力及び印刷!A377,'判定（堆積）'!$A$4:$D$513,4,FALSE)</f>
        <v>0</v>
      </c>
      <c r="H377" s="301">
        <f>VLOOKUP(A377,'判定（堆積）'!$A$4:$E$513,5,FALSE)</f>
        <v>0</v>
      </c>
      <c r="I377" s="301" t="e">
        <f>VLOOKUP(A377,'判定（堆積）'!$A$4:$F$513,6,FALSE)</f>
        <v>#DIV/0!</v>
      </c>
      <c r="J377" s="297" t="str">
        <f>VLOOKUP(A377,'判定（堆積）'!$A$4:$G$513,7,FALSE)</f>
        <v>×</v>
      </c>
      <c r="K377" s="297"/>
      <c r="M377" s="296" t="str">
        <f>VLOOKUP(A377,'判定（移動）'!$A$6:$O$515,15,FALSE)</f>
        <v>×</v>
      </c>
      <c r="N377" s="297" t="str">
        <f>VLOOKUP(A377,'判定（堆積）'!$A$4:$H$513,8,FALSE)</f>
        <v>×</v>
      </c>
    </row>
    <row r="378" spans="1:33" s="293" customFormat="1" ht="11.1" customHeight="1" x14ac:dyDescent="0.15">
      <c r="A378" s="377">
        <v>35.299999999999997</v>
      </c>
      <c r="B378" s="378"/>
      <c r="C378" s="300">
        <f>VLOOKUP(A378,'判定（移動）'!$A$6:$L$515,12,FALSE)</f>
        <v>0</v>
      </c>
      <c r="D378" s="301">
        <v>1</v>
      </c>
      <c r="E378" s="301">
        <f>VLOOKUP(A378,'判定（移動）'!$A$6:$M$515,13,FALSE)</f>
        <v>7.6739130434782608</v>
      </c>
      <c r="F378" s="297" t="str">
        <f>VLOOKUP(A378,'判定（移動）'!$A$6:$N$515,14,FALSE)</f>
        <v>×</v>
      </c>
      <c r="G378" s="300">
        <f>VLOOKUP(入力及び印刷!A378,'判定（堆積）'!$A$4:$D$513,4,FALSE)</f>
        <v>0</v>
      </c>
      <c r="H378" s="301">
        <f>VLOOKUP(A378,'判定（堆積）'!$A$4:$E$513,5,FALSE)</f>
        <v>0</v>
      </c>
      <c r="I378" s="301" t="e">
        <f>VLOOKUP(A378,'判定（堆積）'!$A$4:$F$513,6,FALSE)</f>
        <v>#DIV/0!</v>
      </c>
      <c r="J378" s="297" t="str">
        <f>VLOOKUP(A378,'判定（堆積）'!$A$4:$G$513,7,FALSE)</f>
        <v>×</v>
      </c>
      <c r="K378" s="297"/>
      <c r="M378" s="296" t="str">
        <f>VLOOKUP(A378,'判定（移動）'!$A$6:$O$515,15,FALSE)</f>
        <v>×</v>
      </c>
      <c r="N378" s="297" t="str">
        <f>VLOOKUP(A378,'判定（堆積）'!$A$4:$H$513,8,FALSE)</f>
        <v>×</v>
      </c>
    </row>
    <row r="379" spans="1:33" s="293" customFormat="1" ht="11.1" customHeight="1" x14ac:dyDescent="0.15">
      <c r="A379" s="377">
        <v>35.4</v>
      </c>
      <c r="B379" s="378"/>
      <c r="C379" s="300">
        <f>VLOOKUP(A379,'判定（移動）'!$A$6:$L$515,12,FALSE)</f>
        <v>0</v>
      </c>
      <c r="D379" s="301">
        <v>1</v>
      </c>
      <c r="E379" s="301">
        <f>VLOOKUP(A379,'判定（移動）'!$A$6:$M$515,13,FALSE)</f>
        <v>7.6739130434782608</v>
      </c>
      <c r="F379" s="297" t="str">
        <f>VLOOKUP(A379,'判定（移動）'!$A$6:$N$515,14,FALSE)</f>
        <v>×</v>
      </c>
      <c r="G379" s="300">
        <f>VLOOKUP(入力及び印刷!A379,'判定（堆積）'!$A$4:$D$513,4,FALSE)</f>
        <v>0</v>
      </c>
      <c r="H379" s="301">
        <f>VLOOKUP(A379,'判定（堆積）'!$A$4:$E$513,5,FALSE)</f>
        <v>0</v>
      </c>
      <c r="I379" s="301" t="e">
        <f>VLOOKUP(A379,'判定（堆積）'!$A$4:$F$513,6,FALSE)</f>
        <v>#DIV/0!</v>
      </c>
      <c r="J379" s="297" t="str">
        <f>VLOOKUP(A379,'判定（堆積）'!$A$4:$G$513,7,FALSE)</f>
        <v>×</v>
      </c>
      <c r="K379" s="297"/>
      <c r="M379" s="296" t="str">
        <f>VLOOKUP(A379,'判定（移動）'!$A$6:$O$515,15,FALSE)</f>
        <v>×</v>
      </c>
      <c r="N379" s="297" t="str">
        <f>VLOOKUP(A379,'判定（堆積）'!$A$4:$H$513,8,FALSE)</f>
        <v>×</v>
      </c>
    </row>
    <row r="380" spans="1:33" s="293" customFormat="1" ht="11.1" customHeight="1" x14ac:dyDescent="0.15">
      <c r="A380" s="377">
        <v>35.5</v>
      </c>
      <c r="B380" s="378"/>
      <c r="C380" s="300">
        <f>VLOOKUP(A380,'判定（移動）'!$A$6:$L$515,12,FALSE)</f>
        <v>0</v>
      </c>
      <c r="D380" s="301">
        <v>1</v>
      </c>
      <c r="E380" s="301">
        <f>VLOOKUP(A380,'判定（移動）'!$A$6:$M$515,13,FALSE)</f>
        <v>7.6739130434782608</v>
      </c>
      <c r="F380" s="297" t="str">
        <f>VLOOKUP(A380,'判定（移動）'!$A$6:$N$515,14,FALSE)</f>
        <v>×</v>
      </c>
      <c r="G380" s="300">
        <f>VLOOKUP(入力及び印刷!A380,'判定（堆積）'!$A$4:$D$513,4,FALSE)</f>
        <v>0</v>
      </c>
      <c r="H380" s="301">
        <f>VLOOKUP(A380,'判定（堆積）'!$A$4:$E$513,5,FALSE)</f>
        <v>0</v>
      </c>
      <c r="I380" s="301" t="e">
        <f>VLOOKUP(A380,'判定（堆積）'!$A$4:$F$513,6,FALSE)</f>
        <v>#DIV/0!</v>
      </c>
      <c r="J380" s="297" t="str">
        <f>VLOOKUP(A380,'判定（堆積）'!$A$4:$G$513,7,FALSE)</f>
        <v>×</v>
      </c>
      <c r="K380" s="297"/>
      <c r="M380" s="296" t="str">
        <f>VLOOKUP(A380,'判定（移動）'!$A$6:$O$515,15,FALSE)</f>
        <v>×</v>
      </c>
      <c r="N380" s="297" t="str">
        <f>VLOOKUP(A380,'判定（堆積）'!$A$4:$H$513,8,FALSE)</f>
        <v>×</v>
      </c>
    </row>
    <row r="381" spans="1:33" s="293" customFormat="1" ht="11.1" customHeight="1" x14ac:dyDescent="0.15">
      <c r="A381" s="377">
        <v>35.6</v>
      </c>
      <c r="B381" s="378"/>
      <c r="C381" s="300">
        <f>VLOOKUP(A381,'判定（移動）'!$A$6:$L$515,12,FALSE)</f>
        <v>0</v>
      </c>
      <c r="D381" s="301">
        <v>1</v>
      </c>
      <c r="E381" s="301">
        <f>VLOOKUP(A381,'判定（移動）'!$A$6:$M$515,13,FALSE)</f>
        <v>7.6739130434782608</v>
      </c>
      <c r="F381" s="297" t="str">
        <f>VLOOKUP(A381,'判定（移動）'!$A$6:$N$515,14,FALSE)</f>
        <v>×</v>
      </c>
      <c r="G381" s="300">
        <f>VLOOKUP(入力及び印刷!A381,'判定（堆積）'!$A$4:$D$513,4,FALSE)</f>
        <v>0</v>
      </c>
      <c r="H381" s="301">
        <f>VLOOKUP(A381,'判定（堆積）'!$A$4:$E$513,5,FALSE)</f>
        <v>0</v>
      </c>
      <c r="I381" s="301" t="e">
        <f>VLOOKUP(A381,'判定（堆積）'!$A$4:$F$513,6,FALSE)</f>
        <v>#DIV/0!</v>
      </c>
      <c r="J381" s="297" t="str">
        <f>VLOOKUP(A381,'判定（堆積）'!$A$4:$G$513,7,FALSE)</f>
        <v>×</v>
      </c>
      <c r="K381" s="297"/>
      <c r="M381" s="296" t="str">
        <f>VLOOKUP(A381,'判定（移動）'!$A$6:$O$515,15,FALSE)</f>
        <v>×</v>
      </c>
      <c r="N381" s="297" t="str">
        <f>VLOOKUP(A381,'判定（堆積）'!$A$4:$H$513,8,FALSE)</f>
        <v>×</v>
      </c>
    </row>
    <row r="382" spans="1:33" s="293" customFormat="1" ht="11.1" customHeight="1" x14ac:dyDescent="0.15">
      <c r="A382" s="377">
        <v>35.700000000000003</v>
      </c>
      <c r="B382" s="378"/>
      <c r="C382" s="300">
        <f>VLOOKUP(A382,'判定（移動）'!$A$6:$L$515,12,FALSE)</f>
        <v>0</v>
      </c>
      <c r="D382" s="301">
        <v>1</v>
      </c>
      <c r="E382" s="301">
        <f>VLOOKUP(A382,'判定（移動）'!$A$6:$M$515,13,FALSE)</f>
        <v>7.6739130434782608</v>
      </c>
      <c r="F382" s="297" t="str">
        <f>VLOOKUP(A382,'判定（移動）'!$A$6:$N$515,14,FALSE)</f>
        <v>×</v>
      </c>
      <c r="G382" s="300">
        <f>VLOOKUP(入力及び印刷!A382,'判定（堆積）'!$A$4:$D$513,4,FALSE)</f>
        <v>0</v>
      </c>
      <c r="H382" s="301">
        <f>VLOOKUP(A382,'判定（堆積）'!$A$4:$E$513,5,FALSE)</f>
        <v>0</v>
      </c>
      <c r="I382" s="301" t="e">
        <f>VLOOKUP(A382,'判定（堆積）'!$A$4:$F$513,6,FALSE)</f>
        <v>#DIV/0!</v>
      </c>
      <c r="J382" s="297" t="str">
        <f>VLOOKUP(A382,'判定（堆積）'!$A$4:$G$513,7,FALSE)</f>
        <v>×</v>
      </c>
      <c r="K382" s="297"/>
      <c r="M382" s="296" t="str">
        <f>VLOOKUP(A382,'判定（移動）'!$A$6:$O$515,15,FALSE)</f>
        <v>×</v>
      </c>
      <c r="N382" s="297" t="str">
        <f>VLOOKUP(A382,'判定（堆積）'!$A$4:$H$513,8,FALSE)</f>
        <v>×</v>
      </c>
    </row>
    <row r="383" spans="1:33" s="293" customFormat="1" ht="11.1" customHeight="1" x14ac:dyDescent="0.15">
      <c r="A383" s="377">
        <v>35.799999999999997</v>
      </c>
      <c r="B383" s="378"/>
      <c r="C383" s="300">
        <f>VLOOKUP(A383,'判定（移動）'!$A$6:$L$515,12,FALSE)</f>
        <v>0</v>
      </c>
      <c r="D383" s="301">
        <v>1</v>
      </c>
      <c r="E383" s="301">
        <f>VLOOKUP(A383,'判定（移動）'!$A$6:$M$515,13,FALSE)</f>
        <v>7.6739130434782608</v>
      </c>
      <c r="F383" s="297" t="str">
        <f>VLOOKUP(A383,'判定（移動）'!$A$6:$N$515,14,FALSE)</f>
        <v>×</v>
      </c>
      <c r="G383" s="300">
        <f>VLOOKUP(入力及び印刷!A383,'判定（堆積）'!$A$4:$D$513,4,FALSE)</f>
        <v>0</v>
      </c>
      <c r="H383" s="301">
        <f>VLOOKUP(A383,'判定（堆積）'!$A$4:$E$513,5,FALSE)</f>
        <v>0</v>
      </c>
      <c r="I383" s="301" t="e">
        <f>VLOOKUP(A383,'判定（堆積）'!$A$4:$F$513,6,FALSE)</f>
        <v>#DIV/0!</v>
      </c>
      <c r="J383" s="297" t="str">
        <f>VLOOKUP(A383,'判定（堆積）'!$A$4:$G$513,7,FALSE)</f>
        <v>×</v>
      </c>
      <c r="K383" s="297"/>
      <c r="M383" s="296" t="str">
        <f>VLOOKUP(A383,'判定（移動）'!$A$6:$O$515,15,FALSE)</f>
        <v>×</v>
      </c>
      <c r="N383" s="297" t="str">
        <f>VLOOKUP(A383,'判定（堆積）'!$A$4:$H$513,8,FALSE)</f>
        <v>×</v>
      </c>
    </row>
    <row r="384" spans="1:33" s="293" customFormat="1" ht="11.1" customHeight="1" x14ac:dyDescent="0.15">
      <c r="A384" s="377">
        <v>35.9</v>
      </c>
      <c r="B384" s="378"/>
      <c r="C384" s="300">
        <f>VLOOKUP(A384,'判定（移動）'!$A$6:$L$515,12,FALSE)</f>
        <v>0</v>
      </c>
      <c r="D384" s="301">
        <v>1</v>
      </c>
      <c r="E384" s="301">
        <f>VLOOKUP(A384,'判定（移動）'!$A$6:$M$515,13,FALSE)</f>
        <v>7.6739130434782608</v>
      </c>
      <c r="F384" s="297" t="str">
        <f>VLOOKUP(A384,'判定（移動）'!$A$6:$N$515,14,FALSE)</f>
        <v>×</v>
      </c>
      <c r="G384" s="300">
        <f>VLOOKUP(入力及び印刷!A384,'判定（堆積）'!$A$4:$D$513,4,FALSE)</f>
        <v>0</v>
      </c>
      <c r="H384" s="301">
        <f>VLOOKUP(A384,'判定（堆積）'!$A$4:$E$513,5,FALSE)</f>
        <v>0</v>
      </c>
      <c r="I384" s="301" t="e">
        <f>VLOOKUP(A384,'判定（堆積）'!$A$4:$F$513,6,FALSE)</f>
        <v>#DIV/0!</v>
      </c>
      <c r="J384" s="297" t="str">
        <f>VLOOKUP(A384,'判定（堆積）'!$A$4:$G$513,7,FALSE)</f>
        <v>×</v>
      </c>
      <c r="K384" s="297"/>
      <c r="M384" s="296" t="str">
        <f>VLOOKUP(A384,'判定（移動）'!$A$6:$O$515,15,FALSE)</f>
        <v>×</v>
      </c>
      <c r="N384" s="297" t="str">
        <f>VLOOKUP(A384,'判定（堆積）'!$A$4:$H$513,8,FALSE)</f>
        <v>×</v>
      </c>
    </row>
    <row r="385" spans="1:14" s="293" customFormat="1" ht="11.1" customHeight="1" x14ac:dyDescent="0.15">
      <c r="A385" s="377">
        <v>36</v>
      </c>
      <c r="B385" s="378"/>
      <c r="C385" s="300">
        <f>VLOOKUP(A385,'判定（移動）'!$A$6:$L$515,12,FALSE)</f>
        <v>0</v>
      </c>
      <c r="D385" s="301">
        <v>1</v>
      </c>
      <c r="E385" s="301">
        <f>VLOOKUP(A385,'判定（移動）'!$A$6:$M$515,13,FALSE)</f>
        <v>7.6739130434782608</v>
      </c>
      <c r="F385" s="297" t="str">
        <f>VLOOKUP(A385,'判定（移動）'!$A$6:$N$515,14,FALSE)</f>
        <v>×</v>
      </c>
      <c r="G385" s="300">
        <f>VLOOKUP(入力及び印刷!A385,'判定（堆積）'!$A$4:$D$513,4,FALSE)</f>
        <v>0</v>
      </c>
      <c r="H385" s="301">
        <f>VLOOKUP(A385,'判定（堆積）'!$A$4:$E$513,5,FALSE)</f>
        <v>0</v>
      </c>
      <c r="I385" s="301" t="e">
        <f>VLOOKUP(A385,'判定（堆積）'!$A$4:$F$513,6,FALSE)</f>
        <v>#DIV/0!</v>
      </c>
      <c r="J385" s="297" t="str">
        <f>VLOOKUP(A385,'判定（堆積）'!$A$4:$G$513,7,FALSE)</f>
        <v>×</v>
      </c>
      <c r="K385" s="297"/>
      <c r="M385" s="296" t="str">
        <f>VLOOKUP(A385,'判定（移動）'!$A$6:$O$515,15,FALSE)</f>
        <v>×</v>
      </c>
      <c r="N385" s="297" t="str">
        <f>VLOOKUP(A385,'判定（堆積）'!$A$4:$H$513,8,FALSE)</f>
        <v>×</v>
      </c>
    </row>
    <row r="386" spans="1:14" s="293" customFormat="1" ht="11.1" customHeight="1" x14ac:dyDescent="0.15">
      <c r="A386" s="377">
        <v>36.1</v>
      </c>
      <c r="B386" s="378"/>
      <c r="C386" s="300">
        <f>VLOOKUP(A386,'判定（移動）'!$A$6:$L$515,12,FALSE)</f>
        <v>0</v>
      </c>
      <c r="D386" s="301">
        <v>1</v>
      </c>
      <c r="E386" s="301">
        <f>VLOOKUP(A386,'判定（移動）'!$A$6:$M$515,13,FALSE)</f>
        <v>7.6739130434782608</v>
      </c>
      <c r="F386" s="297" t="str">
        <f>VLOOKUP(A386,'判定（移動）'!$A$6:$N$515,14,FALSE)</f>
        <v>×</v>
      </c>
      <c r="G386" s="300">
        <f>VLOOKUP(入力及び印刷!A386,'判定（堆積）'!$A$4:$D$513,4,FALSE)</f>
        <v>0</v>
      </c>
      <c r="H386" s="301">
        <f>VLOOKUP(A386,'判定（堆積）'!$A$4:$E$513,5,FALSE)</f>
        <v>0</v>
      </c>
      <c r="I386" s="301" t="e">
        <f>VLOOKUP(A386,'判定（堆積）'!$A$4:$F$513,6,FALSE)</f>
        <v>#DIV/0!</v>
      </c>
      <c r="J386" s="297" t="str">
        <f>VLOOKUP(A386,'判定（堆積）'!$A$4:$G$513,7,FALSE)</f>
        <v>×</v>
      </c>
      <c r="K386" s="297"/>
      <c r="M386" s="296" t="str">
        <f>VLOOKUP(A386,'判定（移動）'!$A$6:$O$515,15,FALSE)</f>
        <v>×</v>
      </c>
      <c r="N386" s="297" t="str">
        <f>VLOOKUP(A386,'判定（堆積）'!$A$4:$H$513,8,FALSE)</f>
        <v>×</v>
      </c>
    </row>
    <row r="387" spans="1:14" s="293" customFormat="1" ht="11.1" customHeight="1" x14ac:dyDescent="0.15">
      <c r="A387" s="377">
        <v>36.200000000000003</v>
      </c>
      <c r="B387" s="378"/>
      <c r="C387" s="300">
        <f>VLOOKUP(A387,'判定（移動）'!$A$6:$L$515,12,FALSE)</f>
        <v>0</v>
      </c>
      <c r="D387" s="301">
        <v>1</v>
      </c>
      <c r="E387" s="301">
        <f>VLOOKUP(A387,'判定（移動）'!$A$6:$M$515,13,FALSE)</f>
        <v>7.6739130434782608</v>
      </c>
      <c r="F387" s="297" t="str">
        <f>VLOOKUP(A387,'判定（移動）'!$A$6:$N$515,14,FALSE)</f>
        <v>×</v>
      </c>
      <c r="G387" s="300">
        <f>VLOOKUP(入力及び印刷!A387,'判定（堆積）'!$A$4:$D$513,4,FALSE)</f>
        <v>0</v>
      </c>
      <c r="H387" s="301">
        <f>VLOOKUP(A387,'判定（堆積）'!$A$4:$E$513,5,FALSE)</f>
        <v>0</v>
      </c>
      <c r="I387" s="301" t="e">
        <f>VLOOKUP(A387,'判定（堆積）'!$A$4:$F$513,6,FALSE)</f>
        <v>#DIV/0!</v>
      </c>
      <c r="J387" s="297" t="str">
        <f>VLOOKUP(A387,'判定（堆積）'!$A$4:$G$513,7,FALSE)</f>
        <v>×</v>
      </c>
      <c r="K387" s="297"/>
      <c r="M387" s="296" t="str">
        <f>VLOOKUP(A387,'判定（移動）'!$A$6:$O$515,15,FALSE)</f>
        <v>×</v>
      </c>
      <c r="N387" s="297" t="str">
        <f>VLOOKUP(A387,'判定（堆積）'!$A$4:$H$513,8,FALSE)</f>
        <v>×</v>
      </c>
    </row>
    <row r="388" spans="1:14" s="293" customFormat="1" ht="11.1" customHeight="1" x14ac:dyDescent="0.15">
      <c r="A388" s="377">
        <v>36.299999999999997</v>
      </c>
      <c r="B388" s="378"/>
      <c r="C388" s="300">
        <f>VLOOKUP(A388,'判定（移動）'!$A$6:$L$515,12,FALSE)</f>
        <v>0</v>
      </c>
      <c r="D388" s="301">
        <v>1</v>
      </c>
      <c r="E388" s="301">
        <f>VLOOKUP(A388,'判定（移動）'!$A$6:$M$515,13,FALSE)</f>
        <v>7.6739130434782608</v>
      </c>
      <c r="F388" s="297" t="str">
        <f>VLOOKUP(A388,'判定（移動）'!$A$6:$N$515,14,FALSE)</f>
        <v>×</v>
      </c>
      <c r="G388" s="300">
        <f>VLOOKUP(入力及び印刷!A388,'判定（堆積）'!$A$4:$D$513,4,FALSE)</f>
        <v>0</v>
      </c>
      <c r="H388" s="301">
        <f>VLOOKUP(A388,'判定（堆積）'!$A$4:$E$513,5,FALSE)</f>
        <v>0</v>
      </c>
      <c r="I388" s="301" t="e">
        <f>VLOOKUP(A388,'判定（堆積）'!$A$4:$F$513,6,FALSE)</f>
        <v>#DIV/0!</v>
      </c>
      <c r="J388" s="297" t="str">
        <f>VLOOKUP(A388,'判定（堆積）'!$A$4:$G$513,7,FALSE)</f>
        <v>×</v>
      </c>
      <c r="K388" s="297"/>
      <c r="M388" s="296" t="str">
        <f>VLOOKUP(A388,'判定（移動）'!$A$6:$O$515,15,FALSE)</f>
        <v>×</v>
      </c>
      <c r="N388" s="297" t="str">
        <f>VLOOKUP(A388,'判定（堆積）'!$A$4:$H$513,8,FALSE)</f>
        <v>×</v>
      </c>
    </row>
    <row r="389" spans="1:14" s="293" customFormat="1" ht="11.1" customHeight="1" x14ac:dyDescent="0.15">
      <c r="A389" s="377">
        <v>36.4</v>
      </c>
      <c r="B389" s="378"/>
      <c r="C389" s="300">
        <f>VLOOKUP(A389,'判定（移動）'!$A$6:$L$515,12,FALSE)</f>
        <v>0</v>
      </c>
      <c r="D389" s="301">
        <v>1</v>
      </c>
      <c r="E389" s="301">
        <f>VLOOKUP(A389,'判定（移動）'!$A$6:$M$515,13,FALSE)</f>
        <v>7.6739130434782608</v>
      </c>
      <c r="F389" s="297" t="str">
        <f>VLOOKUP(A389,'判定（移動）'!$A$6:$N$515,14,FALSE)</f>
        <v>×</v>
      </c>
      <c r="G389" s="300">
        <f>VLOOKUP(入力及び印刷!A389,'判定（堆積）'!$A$4:$D$513,4,FALSE)</f>
        <v>0</v>
      </c>
      <c r="H389" s="301">
        <f>VLOOKUP(A389,'判定（堆積）'!$A$4:$E$513,5,FALSE)</f>
        <v>0</v>
      </c>
      <c r="I389" s="301" t="e">
        <f>VLOOKUP(A389,'判定（堆積）'!$A$4:$F$513,6,FALSE)</f>
        <v>#DIV/0!</v>
      </c>
      <c r="J389" s="297" t="str">
        <f>VLOOKUP(A389,'判定（堆積）'!$A$4:$G$513,7,FALSE)</f>
        <v>×</v>
      </c>
      <c r="K389" s="297"/>
      <c r="M389" s="296" t="str">
        <f>VLOOKUP(A389,'判定（移動）'!$A$6:$O$515,15,FALSE)</f>
        <v>×</v>
      </c>
      <c r="N389" s="297" t="str">
        <f>VLOOKUP(A389,'判定（堆積）'!$A$4:$H$513,8,FALSE)</f>
        <v>×</v>
      </c>
    </row>
    <row r="390" spans="1:14" s="293" customFormat="1" ht="11.1" customHeight="1" x14ac:dyDescent="0.15">
      <c r="A390" s="377">
        <v>36.5</v>
      </c>
      <c r="B390" s="378"/>
      <c r="C390" s="300">
        <f>VLOOKUP(A390,'判定（移動）'!$A$6:$L$515,12,FALSE)</f>
        <v>0</v>
      </c>
      <c r="D390" s="301">
        <v>1</v>
      </c>
      <c r="E390" s="301">
        <f>VLOOKUP(A390,'判定（移動）'!$A$6:$M$515,13,FALSE)</f>
        <v>7.6739130434782608</v>
      </c>
      <c r="F390" s="297" t="str">
        <f>VLOOKUP(A390,'判定（移動）'!$A$6:$N$515,14,FALSE)</f>
        <v>×</v>
      </c>
      <c r="G390" s="300">
        <f>VLOOKUP(入力及び印刷!A390,'判定（堆積）'!$A$4:$D$513,4,FALSE)</f>
        <v>0</v>
      </c>
      <c r="H390" s="301">
        <f>VLOOKUP(A390,'判定（堆積）'!$A$4:$E$513,5,FALSE)</f>
        <v>0</v>
      </c>
      <c r="I390" s="301" t="e">
        <f>VLOOKUP(A390,'判定（堆積）'!$A$4:$F$513,6,FALSE)</f>
        <v>#DIV/0!</v>
      </c>
      <c r="J390" s="297" t="str">
        <f>VLOOKUP(A390,'判定（堆積）'!$A$4:$G$513,7,FALSE)</f>
        <v>×</v>
      </c>
      <c r="K390" s="297"/>
      <c r="M390" s="296" t="str">
        <f>VLOOKUP(A390,'判定（移動）'!$A$6:$O$515,15,FALSE)</f>
        <v>×</v>
      </c>
      <c r="N390" s="297" t="str">
        <f>VLOOKUP(A390,'判定（堆積）'!$A$4:$H$513,8,FALSE)</f>
        <v>×</v>
      </c>
    </row>
    <row r="391" spans="1:14" s="293" customFormat="1" ht="11.1" customHeight="1" x14ac:dyDescent="0.15">
      <c r="A391" s="377">
        <v>36.6</v>
      </c>
      <c r="B391" s="378"/>
      <c r="C391" s="300">
        <f>VLOOKUP(A391,'判定（移動）'!$A$6:$L$515,12,FALSE)</f>
        <v>0</v>
      </c>
      <c r="D391" s="301">
        <v>1</v>
      </c>
      <c r="E391" s="301">
        <f>VLOOKUP(A391,'判定（移動）'!$A$6:$M$515,13,FALSE)</f>
        <v>7.6739130434782608</v>
      </c>
      <c r="F391" s="297" t="str">
        <f>VLOOKUP(A391,'判定（移動）'!$A$6:$N$515,14,FALSE)</f>
        <v>×</v>
      </c>
      <c r="G391" s="300">
        <f>VLOOKUP(入力及び印刷!A391,'判定（堆積）'!$A$4:$D$513,4,FALSE)</f>
        <v>0</v>
      </c>
      <c r="H391" s="301">
        <f>VLOOKUP(A391,'判定（堆積）'!$A$4:$E$513,5,FALSE)</f>
        <v>0</v>
      </c>
      <c r="I391" s="301" t="e">
        <f>VLOOKUP(A391,'判定（堆積）'!$A$4:$F$513,6,FALSE)</f>
        <v>#DIV/0!</v>
      </c>
      <c r="J391" s="297" t="str">
        <f>VLOOKUP(A391,'判定（堆積）'!$A$4:$G$513,7,FALSE)</f>
        <v>×</v>
      </c>
      <c r="K391" s="297"/>
      <c r="M391" s="296" t="str">
        <f>VLOOKUP(A391,'判定（移動）'!$A$6:$O$515,15,FALSE)</f>
        <v>×</v>
      </c>
      <c r="N391" s="297" t="str">
        <f>VLOOKUP(A391,'判定（堆積）'!$A$4:$H$513,8,FALSE)</f>
        <v>×</v>
      </c>
    </row>
    <row r="392" spans="1:14" s="293" customFormat="1" ht="11.1" customHeight="1" x14ac:dyDescent="0.15">
      <c r="A392" s="377">
        <v>36.700000000000003</v>
      </c>
      <c r="B392" s="378"/>
      <c r="C392" s="300">
        <f>VLOOKUP(A392,'判定（移動）'!$A$6:$L$515,12,FALSE)</f>
        <v>0</v>
      </c>
      <c r="D392" s="301">
        <v>1</v>
      </c>
      <c r="E392" s="301">
        <f>VLOOKUP(A392,'判定（移動）'!$A$6:$M$515,13,FALSE)</f>
        <v>7.6739130434782608</v>
      </c>
      <c r="F392" s="297" t="str">
        <f>VLOOKUP(A392,'判定（移動）'!$A$6:$N$515,14,FALSE)</f>
        <v>×</v>
      </c>
      <c r="G392" s="300">
        <f>VLOOKUP(入力及び印刷!A392,'判定（堆積）'!$A$4:$D$513,4,FALSE)</f>
        <v>0</v>
      </c>
      <c r="H392" s="301">
        <f>VLOOKUP(A392,'判定（堆積）'!$A$4:$E$513,5,FALSE)</f>
        <v>0</v>
      </c>
      <c r="I392" s="301" t="e">
        <f>VLOOKUP(A392,'判定（堆積）'!$A$4:$F$513,6,FALSE)</f>
        <v>#DIV/0!</v>
      </c>
      <c r="J392" s="297" t="str">
        <f>VLOOKUP(A392,'判定（堆積）'!$A$4:$G$513,7,FALSE)</f>
        <v>×</v>
      </c>
      <c r="K392" s="297"/>
      <c r="M392" s="296" t="str">
        <f>VLOOKUP(A392,'判定（移動）'!$A$6:$O$515,15,FALSE)</f>
        <v>×</v>
      </c>
      <c r="N392" s="297" t="str">
        <f>VLOOKUP(A392,'判定（堆積）'!$A$4:$H$513,8,FALSE)</f>
        <v>×</v>
      </c>
    </row>
    <row r="393" spans="1:14" s="293" customFormat="1" ht="11.1" customHeight="1" x14ac:dyDescent="0.15">
      <c r="A393" s="377">
        <v>36.799999999999997</v>
      </c>
      <c r="B393" s="378"/>
      <c r="C393" s="300">
        <f>VLOOKUP(A393,'判定（移動）'!$A$6:$L$515,12,FALSE)</f>
        <v>0</v>
      </c>
      <c r="D393" s="301">
        <v>1</v>
      </c>
      <c r="E393" s="301">
        <f>VLOOKUP(A393,'判定（移動）'!$A$6:$M$515,13,FALSE)</f>
        <v>7.6739130434782608</v>
      </c>
      <c r="F393" s="297" t="str">
        <f>VLOOKUP(A393,'判定（移動）'!$A$6:$N$515,14,FALSE)</f>
        <v>×</v>
      </c>
      <c r="G393" s="300">
        <f>VLOOKUP(入力及び印刷!A393,'判定（堆積）'!$A$4:$D$513,4,FALSE)</f>
        <v>0</v>
      </c>
      <c r="H393" s="301">
        <f>VLOOKUP(A393,'判定（堆積）'!$A$4:$E$513,5,FALSE)</f>
        <v>0</v>
      </c>
      <c r="I393" s="301" t="e">
        <f>VLOOKUP(A393,'判定（堆積）'!$A$4:$F$513,6,FALSE)</f>
        <v>#DIV/0!</v>
      </c>
      <c r="J393" s="297" t="str">
        <f>VLOOKUP(A393,'判定（堆積）'!$A$4:$G$513,7,FALSE)</f>
        <v>×</v>
      </c>
      <c r="K393" s="297"/>
      <c r="M393" s="296" t="str">
        <f>VLOOKUP(A393,'判定（移動）'!$A$6:$O$515,15,FALSE)</f>
        <v>×</v>
      </c>
      <c r="N393" s="297" t="str">
        <f>VLOOKUP(A393,'判定（堆積）'!$A$4:$H$513,8,FALSE)</f>
        <v>×</v>
      </c>
    </row>
    <row r="394" spans="1:14" s="293" customFormat="1" ht="11.1" customHeight="1" x14ac:dyDescent="0.15">
      <c r="A394" s="377">
        <v>36.9</v>
      </c>
      <c r="B394" s="378"/>
      <c r="C394" s="300">
        <f>VLOOKUP(A394,'判定（移動）'!$A$6:$L$515,12,FALSE)</f>
        <v>0</v>
      </c>
      <c r="D394" s="301">
        <v>1</v>
      </c>
      <c r="E394" s="301">
        <f>VLOOKUP(A394,'判定（移動）'!$A$6:$M$515,13,FALSE)</f>
        <v>7.6739130434782608</v>
      </c>
      <c r="F394" s="297" t="str">
        <f>VLOOKUP(A394,'判定（移動）'!$A$6:$N$515,14,FALSE)</f>
        <v>×</v>
      </c>
      <c r="G394" s="300">
        <f>VLOOKUP(入力及び印刷!A394,'判定（堆積）'!$A$4:$D$513,4,FALSE)</f>
        <v>0</v>
      </c>
      <c r="H394" s="301">
        <f>VLOOKUP(A394,'判定（堆積）'!$A$4:$E$513,5,FALSE)</f>
        <v>0</v>
      </c>
      <c r="I394" s="301" t="e">
        <f>VLOOKUP(A394,'判定（堆積）'!$A$4:$F$513,6,FALSE)</f>
        <v>#DIV/0!</v>
      </c>
      <c r="J394" s="297" t="str">
        <f>VLOOKUP(A394,'判定（堆積）'!$A$4:$G$513,7,FALSE)</f>
        <v>×</v>
      </c>
      <c r="K394" s="297"/>
      <c r="M394" s="296" t="str">
        <f>VLOOKUP(A394,'判定（移動）'!$A$6:$O$515,15,FALSE)</f>
        <v>×</v>
      </c>
      <c r="N394" s="297" t="str">
        <f>VLOOKUP(A394,'判定（堆積）'!$A$4:$H$513,8,FALSE)</f>
        <v>×</v>
      </c>
    </row>
    <row r="395" spans="1:14" s="293" customFormat="1" ht="11.1" customHeight="1" x14ac:dyDescent="0.15">
      <c r="A395" s="377">
        <v>37</v>
      </c>
      <c r="B395" s="378"/>
      <c r="C395" s="300">
        <f>VLOOKUP(A395,'判定（移動）'!$A$6:$L$515,12,FALSE)</f>
        <v>0</v>
      </c>
      <c r="D395" s="301">
        <v>1</v>
      </c>
      <c r="E395" s="301">
        <f>VLOOKUP(A395,'判定（移動）'!$A$6:$M$515,13,FALSE)</f>
        <v>7.6739130434782608</v>
      </c>
      <c r="F395" s="297" t="str">
        <f>VLOOKUP(A395,'判定（移動）'!$A$6:$N$515,14,FALSE)</f>
        <v>×</v>
      </c>
      <c r="G395" s="300">
        <f>VLOOKUP(入力及び印刷!A395,'判定（堆積）'!$A$4:$D$513,4,FALSE)</f>
        <v>0</v>
      </c>
      <c r="H395" s="301">
        <f>VLOOKUP(A395,'判定（堆積）'!$A$4:$E$513,5,FALSE)</f>
        <v>0</v>
      </c>
      <c r="I395" s="301" t="e">
        <f>VLOOKUP(A395,'判定（堆積）'!$A$4:$F$513,6,FALSE)</f>
        <v>#DIV/0!</v>
      </c>
      <c r="J395" s="297" t="str">
        <f>VLOOKUP(A395,'判定（堆積）'!$A$4:$G$513,7,FALSE)</f>
        <v>×</v>
      </c>
      <c r="K395" s="297"/>
      <c r="M395" s="296" t="str">
        <f>VLOOKUP(A395,'判定（移動）'!$A$6:$O$515,15,FALSE)</f>
        <v>×</v>
      </c>
      <c r="N395" s="297" t="str">
        <f>VLOOKUP(A395,'判定（堆積）'!$A$4:$H$513,8,FALSE)</f>
        <v>×</v>
      </c>
    </row>
    <row r="396" spans="1:14" s="293" customFormat="1" ht="11.1" customHeight="1" x14ac:dyDescent="0.15">
      <c r="A396" s="377">
        <v>37.1</v>
      </c>
      <c r="B396" s="378"/>
      <c r="C396" s="300">
        <f>VLOOKUP(A396,'判定（移動）'!$A$6:$L$515,12,FALSE)</f>
        <v>0</v>
      </c>
      <c r="D396" s="301">
        <v>1</v>
      </c>
      <c r="E396" s="301">
        <f>VLOOKUP(A396,'判定（移動）'!$A$6:$M$515,13,FALSE)</f>
        <v>7.6739130434782608</v>
      </c>
      <c r="F396" s="297" t="str">
        <f>VLOOKUP(A396,'判定（移動）'!$A$6:$N$515,14,FALSE)</f>
        <v>×</v>
      </c>
      <c r="G396" s="300">
        <f>VLOOKUP(入力及び印刷!A396,'判定（堆積）'!$A$4:$D$513,4,FALSE)</f>
        <v>0</v>
      </c>
      <c r="H396" s="301">
        <f>VLOOKUP(A396,'判定（堆積）'!$A$4:$E$513,5,FALSE)</f>
        <v>0</v>
      </c>
      <c r="I396" s="301" t="e">
        <f>VLOOKUP(A396,'判定（堆積）'!$A$4:$F$513,6,FALSE)</f>
        <v>#DIV/0!</v>
      </c>
      <c r="J396" s="297" t="str">
        <f>VLOOKUP(A396,'判定（堆積）'!$A$4:$G$513,7,FALSE)</f>
        <v>×</v>
      </c>
      <c r="K396" s="297"/>
      <c r="M396" s="296" t="str">
        <f>VLOOKUP(A396,'判定（移動）'!$A$6:$O$515,15,FALSE)</f>
        <v>×</v>
      </c>
      <c r="N396" s="297" t="str">
        <f>VLOOKUP(A396,'判定（堆積）'!$A$4:$H$513,8,FALSE)</f>
        <v>×</v>
      </c>
    </row>
    <row r="397" spans="1:14" s="293" customFormat="1" ht="11.1" customHeight="1" x14ac:dyDescent="0.15">
      <c r="A397" s="377">
        <v>37.200000000000003</v>
      </c>
      <c r="B397" s="378"/>
      <c r="C397" s="300">
        <f>VLOOKUP(A397,'判定（移動）'!$A$6:$L$515,12,FALSE)</f>
        <v>0</v>
      </c>
      <c r="D397" s="301">
        <v>1</v>
      </c>
      <c r="E397" s="301">
        <f>VLOOKUP(A397,'判定（移動）'!$A$6:$M$515,13,FALSE)</f>
        <v>7.6739130434782608</v>
      </c>
      <c r="F397" s="297" t="str">
        <f>VLOOKUP(A397,'判定（移動）'!$A$6:$N$515,14,FALSE)</f>
        <v>×</v>
      </c>
      <c r="G397" s="300">
        <f>VLOOKUP(入力及び印刷!A397,'判定（堆積）'!$A$4:$D$513,4,FALSE)</f>
        <v>0</v>
      </c>
      <c r="H397" s="301">
        <f>VLOOKUP(A397,'判定（堆積）'!$A$4:$E$513,5,FALSE)</f>
        <v>0</v>
      </c>
      <c r="I397" s="301" t="e">
        <f>VLOOKUP(A397,'判定（堆積）'!$A$4:$F$513,6,FALSE)</f>
        <v>#DIV/0!</v>
      </c>
      <c r="J397" s="297" t="str">
        <f>VLOOKUP(A397,'判定（堆積）'!$A$4:$G$513,7,FALSE)</f>
        <v>×</v>
      </c>
      <c r="K397" s="297"/>
      <c r="M397" s="296" t="str">
        <f>VLOOKUP(A397,'判定（移動）'!$A$6:$O$515,15,FALSE)</f>
        <v>×</v>
      </c>
      <c r="N397" s="297" t="str">
        <f>VLOOKUP(A397,'判定（堆積）'!$A$4:$H$513,8,FALSE)</f>
        <v>×</v>
      </c>
    </row>
    <row r="398" spans="1:14" s="293" customFormat="1" ht="11.1" customHeight="1" x14ac:dyDescent="0.15">
      <c r="A398" s="377">
        <v>37.299999999999997</v>
      </c>
      <c r="B398" s="378"/>
      <c r="C398" s="300">
        <f>VLOOKUP(A398,'判定（移動）'!$A$6:$L$515,12,FALSE)</f>
        <v>0</v>
      </c>
      <c r="D398" s="301">
        <v>1</v>
      </c>
      <c r="E398" s="301">
        <f>VLOOKUP(A398,'判定（移動）'!$A$6:$M$515,13,FALSE)</f>
        <v>7.6739130434782608</v>
      </c>
      <c r="F398" s="297" t="str">
        <f>VLOOKUP(A398,'判定（移動）'!$A$6:$N$515,14,FALSE)</f>
        <v>×</v>
      </c>
      <c r="G398" s="300">
        <f>VLOOKUP(入力及び印刷!A398,'判定（堆積）'!$A$4:$D$513,4,FALSE)</f>
        <v>0</v>
      </c>
      <c r="H398" s="301">
        <f>VLOOKUP(A398,'判定（堆積）'!$A$4:$E$513,5,FALSE)</f>
        <v>0</v>
      </c>
      <c r="I398" s="301" t="e">
        <f>VLOOKUP(A398,'判定（堆積）'!$A$4:$F$513,6,FALSE)</f>
        <v>#DIV/0!</v>
      </c>
      <c r="J398" s="297" t="str">
        <f>VLOOKUP(A398,'判定（堆積）'!$A$4:$G$513,7,FALSE)</f>
        <v>×</v>
      </c>
      <c r="K398" s="297"/>
      <c r="M398" s="296" t="str">
        <f>VLOOKUP(A398,'判定（移動）'!$A$6:$O$515,15,FALSE)</f>
        <v>×</v>
      </c>
      <c r="N398" s="297" t="str">
        <f>VLOOKUP(A398,'判定（堆積）'!$A$4:$H$513,8,FALSE)</f>
        <v>×</v>
      </c>
    </row>
    <row r="399" spans="1:14" s="293" customFormat="1" ht="11.1" customHeight="1" x14ac:dyDescent="0.15">
      <c r="A399" s="377">
        <v>37.4</v>
      </c>
      <c r="B399" s="378"/>
      <c r="C399" s="300">
        <f>VLOOKUP(A399,'判定（移動）'!$A$6:$L$515,12,FALSE)</f>
        <v>0</v>
      </c>
      <c r="D399" s="301">
        <v>1</v>
      </c>
      <c r="E399" s="301">
        <f>VLOOKUP(A399,'判定（移動）'!$A$6:$M$515,13,FALSE)</f>
        <v>7.6739130434782608</v>
      </c>
      <c r="F399" s="297" t="str">
        <f>VLOOKUP(A399,'判定（移動）'!$A$6:$N$515,14,FALSE)</f>
        <v>×</v>
      </c>
      <c r="G399" s="300">
        <f>VLOOKUP(入力及び印刷!A399,'判定（堆積）'!$A$4:$D$513,4,FALSE)</f>
        <v>0</v>
      </c>
      <c r="H399" s="301">
        <f>VLOOKUP(A399,'判定（堆積）'!$A$4:$E$513,5,FALSE)</f>
        <v>0</v>
      </c>
      <c r="I399" s="301" t="e">
        <f>VLOOKUP(A399,'判定（堆積）'!$A$4:$F$513,6,FALSE)</f>
        <v>#DIV/0!</v>
      </c>
      <c r="J399" s="297" t="str">
        <f>VLOOKUP(A399,'判定（堆積）'!$A$4:$G$513,7,FALSE)</f>
        <v>×</v>
      </c>
      <c r="K399" s="297"/>
      <c r="M399" s="296" t="str">
        <f>VLOOKUP(A399,'判定（移動）'!$A$6:$O$515,15,FALSE)</f>
        <v>×</v>
      </c>
      <c r="N399" s="297" t="str">
        <f>VLOOKUP(A399,'判定（堆積）'!$A$4:$H$513,8,FALSE)</f>
        <v>×</v>
      </c>
    </row>
    <row r="400" spans="1:14" s="293" customFormat="1" ht="11.1" customHeight="1" x14ac:dyDescent="0.15">
      <c r="A400" s="377">
        <v>37.5</v>
      </c>
      <c r="B400" s="378"/>
      <c r="C400" s="300">
        <f>VLOOKUP(A400,'判定（移動）'!$A$6:$L$515,12,FALSE)</f>
        <v>0</v>
      </c>
      <c r="D400" s="301">
        <v>1</v>
      </c>
      <c r="E400" s="301">
        <f>VLOOKUP(A400,'判定（移動）'!$A$6:$M$515,13,FALSE)</f>
        <v>7.6739130434782608</v>
      </c>
      <c r="F400" s="297" t="str">
        <f>VLOOKUP(A400,'判定（移動）'!$A$6:$N$515,14,FALSE)</f>
        <v>×</v>
      </c>
      <c r="G400" s="300">
        <f>VLOOKUP(入力及び印刷!A400,'判定（堆積）'!$A$4:$D$513,4,FALSE)</f>
        <v>0</v>
      </c>
      <c r="H400" s="301">
        <f>VLOOKUP(A400,'判定（堆積）'!$A$4:$E$513,5,FALSE)</f>
        <v>0</v>
      </c>
      <c r="I400" s="301" t="e">
        <f>VLOOKUP(A400,'判定（堆積）'!$A$4:$F$513,6,FALSE)</f>
        <v>#DIV/0!</v>
      </c>
      <c r="J400" s="297" t="str">
        <f>VLOOKUP(A400,'判定（堆積）'!$A$4:$G$513,7,FALSE)</f>
        <v>×</v>
      </c>
      <c r="K400" s="297"/>
      <c r="M400" s="296" t="str">
        <f>VLOOKUP(A400,'判定（移動）'!$A$6:$O$515,15,FALSE)</f>
        <v>×</v>
      </c>
      <c r="N400" s="297" t="str">
        <f>VLOOKUP(A400,'判定（堆積）'!$A$4:$H$513,8,FALSE)</f>
        <v>×</v>
      </c>
    </row>
    <row r="401" spans="1:14" s="293" customFormat="1" ht="11.1" customHeight="1" x14ac:dyDescent="0.15">
      <c r="A401" s="377">
        <v>37.6</v>
      </c>
      <c r="B401" s="378"/>
      <c r="C401" s="300">
        <f>VLOOKUP(A401,'判定（移動）'!$A$6:$L$515,12,FALSE)</f>
        <v>0</v>
      </c>
      <c r="D401" s="301">
        <v>1</v>
      </c>
      <c r="E401" s="301">
        <f>VLOOKUP(A401,'判定（移動）'!$A$6:$M$515,13,FALSE)</f>
        <v>7.6739130434782608</v>
      </c>
      <c r="F401" s="297" t="str">
        <f>VLOOKUP(A401,'判定（移動）'!$A$6:$N$515,14,FALSE)</f>
        <v>×</v>
      </c>
      <c r="G401" s="300">
        <f>VLOOKUP(入力及び印刷!A401,'判定（堆積）'!$A$4:$D$513,4,FALSE)</f>
        <v>0</v>
      </c>
      <c r="H401" s="301">
        <f>VLOOKUP(A401,'判定（堆積）'!$A$4:$E$513,5,FALSE)</f>
        <v>0</v>
      </c>
      <c r="I401" s="301" t="e">
        <f>VLOOKUP(A401,'判定（堆積）'!$A$4:$F$513,6,FALSE)</f>
        <v>#DIV/0!</v>
      </c>
      <c r="J401" s="297" t="str">
        <f>VLOOKUP(A401,'判定（堆積）'!$A$4:$G$513,7,FALSE)</f>
        <v>×</v>
      </c>
      <c r="K401" s="297"/>
      <c r="M401" s="296" t="str">
        <f>VLOOKUP(A401,'判定（移動）'!$A$6:$O$515,15,FALSE)</f>
        <v>×</v>
      </c>
      <c r="N401" s="297" t="str">
        <f>VLOOKUP(A401,'判定（堆積）'!$A$4:$H$513,8,FALSE)</f>
        <v>×</v>
      </c>
    </row>
    <row r="402" spans="1:14" s="293" customFormat="1" ht="11.1" customHeight="1" x14ac:dyDescent="0.15">
      <c r="A402" s="377">
        <v>37.700000000000003</v>
      </c>
      <c r="B402" s="378"/>
      <c r="C402" s="300">
        <f>VLOOKUP(A402,'判定（移動）'!$A$6:$L$515,12,FALSE)</f>
        <v>0</v>
      </c>
      <c r="D402" s="301">
        <v>1</v>
      </c>
      <c r="E402" s="301">
        <f>VLOOKUP(A402,'判定（移動）'!$A$6:$M$515,13,FALSE)</f>
        <v>7.6739130434782608</v>
      </c>
      <c r="F402" s="297" t="str">
        <f>VLOOKUP(A402,'判定（移動）'!$A$6:$N$515,14,FALSE)</f>
        <v>×</v>
      </c>
      <c r="G402" s="300">
        <f>VLOOKUP(入力及び印刷!A402,'判定（堆積）'!$A$4:$D$513,4,FALSE)</f>
        <v>0</v>
      </c>
      <c r="H402" s="301">
        <f>VLOOKUP(A402,'判定（堆積）'!$A$4:$E$513,5,FALSE)</f>
        <v>0</v>
      </c>
      <c r="I402" s="301" t="e">
        <f>VLOOKUP(A402,'判定（堆積）'!$A$4:$F$513,6,FALSE)</f>
        <v>#DIV/0!</v>
      </c>
      <c r="J402" s="297" t="str">
        <f>VLOOKUP(A402,'判定（堆積）'!$A$4:$G$513,7,FALSE)</f>
        <v>×</v>
      </c>
      <c r="K402" s="297"/>
      <c r="M402" s="296" t="str">
        <f>VLOOKUP(A402,'判定（移動）'!$A$6:$O$515,15,FALSE)</f>
        <v>×</v>
      </c>
      <c r="N402" s="297" t="str">
        <f>VLOOKUP(A402,'判定（堆積）'!$A$4:$H$513,8,FALSE)</f>
        <v>×</v>
      </c>
    </row>
    <row r="403" spans="1:14" s="293" customFormat="1" ht="11.1" customHeight="1" x14ac:dyDescent="0.15">
      <c r="A403" s="377">
        <v>37.799999999999997</v>
      </c>
      <c r="B403" s="378"/>
      <c r="C403" s="300">
        <f>VLOOKUP(A403,'判定（移動）'!$A$6:$L$515,12,FALSE)</f>
        <v>0</v>
      </c>
      <c r="D403" s="301">
        <v>1</v>
      </c>
      <c r="E403" s="301">
        <f>VLOOKUP(A403,'判定（移動）'!$A$6:$M$515,13,FALSE)</f>
        <v>7.6739130434782608</v>
      </c>
      <c r="F403" s="297" t="str">
        <f>VLOOKUP(A403,'判定（移動）'!$A$6:$N$515,14,FALSE)</f>
        <v>×</v>
      </c>
      <c r="G403" s="300">
        <f>VLOOKUP(入力及び印刷!A403,'判定（堆積）'!$A$4:$D$513,4,FALSE)</f>
        <v>0</v>
      </c>
      <c r="H403" s="301">
        <f>VLOOKUP(A403,'判定（堆積）'!$A$4:$E$513,5,FALSE)</f>
        <v>0</v>
      </c>
      <c r="I403" s="301" t="e">
        <f>VLOOKUP(A403,'判定（堆積）'!$A$4:$F$513,6,FALSE)</f>
        <v>#DIV/0!</v>
      </c>
      <c r="J403" s="297" t="str">
        <f>VLOOKUP(A403,'判定（堆積）'!$A$4:$G$513,7,FALSE)</f>
        <v>×</v>
      </c>
      <c r="K403" s="297"/>
      <c r="M403" s="296" t="str">
        <f>VLOOKUP(A403,'判定（移動）'!$A$6:$O$515,15,FALSE)</f>
        <v>×</v>
      </c>
      <c r="N403" s="297" t="str">
        <f>VLOOKUP(A403,'判定（堆積）'!$A$4:$H$513,8,FALSE)</f>
        <v>×</v>
      </c>
    </row>
    <row r="404" spans="1:14" s="293" customFormat="1" ht="11.1" customHeight="1" x14ac:dyDescent="0.15">
      <c r="A404" s="377">
        <v>37.9</v>
      </c>
      <c r="B404" s="378"/>
      <c r="C404" s="300">
        <f>VLOOKUP(A404,'判定（移動）'!$A$6:$L$515,12,FALSE)</f>
        <v>0</v>
      </c>
      <c r="D404" s="301">
        <v>1</v>
      </c>
      <c r="E404" s="301">
        <f>VLOOKUP(A404,'判定（移動）'!$A$6:$M$515,13,FALSE)</f>
        <v>7.6739130434782608</v>
      </c>
      <c r="F404" s="297" t="str">
        <f>VLOOKUP(A404,'判定（移動）'!$A$6:$N$515,14,FALSE)</f>
        <v>×</v>
      </c>
      <c r="G404" s="300">
        <f>VLOOKUP(入力及び印刷!A404,'判定（堆積）'!$A$4:$D$513,4,FALSE)</f>
        <v>0</v>
      </c>
      <c r="H404" s="301">
        <f>VLOOKUP(A404,'判定（堆積）'!$A$4:$E$513,5,FALSE)</f>
        <v>0</v>
      </c>
      <c r="I404" s="301" t="e">
        <f>VLOOKUP(A404,'判定（堆積）'!$A$4:$F$513,6,FALSE)</f>
        <v>#DIV/0!</v>
      </c>
      <c r="J404" s="297" t="str">
        <f>VLOOKUP(A404,'判定（堆積）'!$A$4:$G$513,7,FALSE)</f>
        <v>×</v>
      </c>
      <c r="K404" s="297"/>
      <c r="M404" s="296" t="str">
        <f>VLOOKUP(A404,'判定（移動）'!$A$6:$O$515,15,FALSE)</f>
        <v>×</v>
      </c>
      <c r="N404" s="297" t="str">
        <f>VLOOKUP(A404,'判定（堆積）'!$A$4:$H$513,8,FALSE)</f>
        <v>×</v>
      </c>
    </row>
    <row r="405" spans="1:14" s="293" customFormat="1" ht="11.1" customHeight="1" x14ac:dyDescent="0.15">
      <c r="A405" s="377">
        <v>38</v>
      </c>
      <c r="B405" s="378"/>
      <c r="C405" s="300">
        <f>VLOOKUP(A405,'判定（移動）'!$A$6:$L$515,12,FALSE)</f>
        <v>0</v>
      </c>
      <c r="D405" s="301">
        <v>1</v>
      </c>
      <c r="E405" s="301">
        <f>VLOOKUP(A405,'判定（移動）'!$A$6:$M$515,13,FALSE)</f>
        <v>7.6739130434782608</v>
      </c>
      <c r="F405" s="297" t="str">
        <f>VLOOKUP(A405,'判定（移動）'!$A$6:$N$515,14,FALSE)</f>
        <v>×</v>
      </c>
      <c r="G405" s="300">
        <f>VLOOKUP(入力及び印刷!A405,'判定（堆積）'!$A$4:$D$513,4,FALSE)</f>
        <v>0</v>
      </c>
      <c r="H405" s="301">
        <f>VLOOKUP(A405,'判定（堆積）'!$A$4:$E$513,5,FALSE)</f>
        <v>0</v>
      </c>
      <c r="I405" s="301" t="e">
        <f>VLOOKUP(A405,'判定（堆積）'!$A$4:$F$513,6,FALSE)</f>
        <v>#DIV/0!</v>
      </c>
      <c r="J405" s="297" t="str">
        <f>VLOOKUP(A405,'判定（堆積）'!$A$4:$G$513,7,FALSE)</f>
        <v>×</v>
      </c>
      <c r="K405" s="297"/>
      <c r="M405" s="296" t="str">
        <f>VLOOKUP(A405,'判定（移動）'!$A$6:$O$515,15,FALSE)</f>
        <v>×</v>
      </c>
      <c r="N405" s="297" t="str">
        <f>VLOOKUP(A405,'判定（堆積）'!$A$4:$H$513,8,FALSE)</f>
        <v>×</v>
      </c>
    </row>
    <row r="406" spans="1:14" s="293" customFormat="1" ht="11.1" customHeight="1" x14ac:dyDescent="0.15">
      <c r="A406" s="377">
        <v>38.1</v>
      </c>
      <c r="B406" s="378"/>
      <c r="C406" s="300">
        <f>VLOOKUP(A406,'判定（移動）'!$A$6:$L$515,12,FALSE)</f>
        <v>0</v>
      </c>
      <c r="D406" s="301">
        <v>1</v>
      </c>
      <c r="E406" s="301">
        <f>VLOOKUP(A406,'判定（移動）'!$A$6:$M$515,13,FALSE)</f>
        <v>7.6739130434782608</v>
      </c>
      <c r="F406" s="297" t="str">
        <f>VLOOKUP(A406,'判定（移動）'!$A$6:$N$515,14,FALSE)</f>
        <v>×</v>
      </c>
      <c r="G406" s="300">
        <f>VLOOKUP(入力及び印刷!A406,'判定（堆積）'!$A$4:$D$513,4,FALSE)</f>
        <v>0</v>
      </c>
      <c r="H406" s="301">
        <f>VLOOKUP(A406,'判定（堆積）'!$A$4:$E$513,5,FALSE)</f>
        <v>0</v>
      </c>
      <c r="I406" s="301" t="e">
        <f>VLOOKUP(A406,'判定（堆積）'!$A$4:$F$513,6,FALSE)</f>
        <v>#DIV/0!</v>
      </c>
      <c r="J406" s="297" t="str">
        <f>VLOOKUP(A406,'判定（堆積）'!$A$4:$G$513,7,FALSE)</f>
        <v>×</v>
      </c>
      <c r="K406" s="297"/>
      <c r="M406" s="296" t="str">
        <f>VLOOKUP(A406,'判定（移動）'!$A$6:$O$515,15,FALSE)</f>
        <v>×</v>
      </c>
      <c r="N406" s="297" t="str">
        <f>VLOOKUP(A406,'判定（堆積）'!$A$4:$H$513,8,FALSE)</f>
        <v>×</v>
      </c>
    </row>
    <row r="407" spans="1:14" s="293" customFormat="1" ht="11.1" customHeight="1" x14ac:dyDescent="0.15">
      <c r="A407" s="377">
        <v>38.200000000000003</v>
      </c>
      <c r="B407" s="378"/>
      <c r="C407" s="300">
        <f>VLOOKUP(A407,'判定（移動）'!$A$6:$L$515,12,FALSE)</f>
        <v>0</v>
      </c>
      <c r="D407" s="301">
        <v>1</v>
      </c>
      <c r="E407" s="301">
        <f>VLOOKUP(A407,'判定（移動）'!$A$6:$M$515,13,FALSE)</f>
        <v>7.6739130434782608</v>
      </c>
      <c r="F407" s="297" t="str">
        <f>VLOOKUP(A407,'判定（移動）'!$A$6:$N$515,14,FALSE)</f>
        <v>×</v>
      </c>
      <c r="G407" s="300">
        <f>VLOOKUP(入力及び印刷!A407,'判定（堆積）'!$A$4:$D$513,4,FALSE)</f>
        <v>0</v>
      </c>
      <c r="H407" s="301">
        <f>VLOOKUP(A407,'判定（堆積）'!$A$4:$E$513,5,FALSE)</f>
        <v>0</v>
      </c>
      <c r="I407" s="301" t="e">
        <f>VLOOKUP(A407,'判定（堆積）'!$A$4:$F$513,6,FALSE)</f>
        <v>#DIV/0!</v>
      </c>
      <c r="J407" s="297" t="str">
        <f>VLOOKUP(A407,'判定（堆積）'!$A$4:$G$513,7,FALSE)</f>
        <v>×</v>
      </c>
      <c r="K407" s="297"/>
      <c r="M407" s="296" t="str">
        <f>VLOOKUP(A407,'判定（移動）'!$A$6:$O$515,15,FALSE)</f>
        <v>×</v>
      </c>
      <c r="N407" s="297" t="str">
        <f>VLOOKUP(A407,'判定（堆積）'!$A$4:$H$513,8,FALSE)</f>
        <v>×</v>
      </c>
    </row>
    <row r="408" spans="1:14" s="293" customFormat="1" ht="11.1" customHeight="1" x14ac:dyDescent="0.15">
      <c r="A408" s="377">
        <v>38.299999999999997</v>
      </c>
      <c r="B408" s="378"/>
      <c r="C408" s="300">
        <f>VLOOKUP(A408,'判定（移動）'!$A$6:$L$515,12,FALSE)</f>
        <v>0</v>
      </c>
      <c r="D408" s="301">
        <v>1</v>
      </c>
      <c r="E408" s="301">
        <f>VLOOKUP(A408,'判定（移動）'!$A$6:$M$515,13,FALSE)</f>
        <v>7.6739130434782608</v>
      </c>
      <c r="F408" s="297" t="str">
        <f>VLOOKUP(A408,'判定（移動）'!$A$6:$N$515,14,FALSE)</f>
        <v>×</v>
      </c>
      <c r="G408" s="300">
        <f>VLOOKUP(入力及び印刷!A408,'判定（堆積）'!$A$4:$D$513,4,FALSE)</f>
        <v>0</v>
      </c>
      <c r="H408" s="301">
        <f>VLOOKUP(A408,'判定（堆積）'!$A$4:$E$513,5,FALSE)</f>
        <v>0</v>
      </c>
      <c r="I408" s="301" t="e">
        <f>VLOOKUP(A408,'判定（堆積）'!$A$4:$F$513,6,FALSE)</f>
        <v>#DIV/0!</v>
      </c>
      <c r="J408" s="297" t="str">
        <f>VLOOKUP(A408,'判定（堆積）'!$A$4:$G$513,7,FALSE)</f>
        <v>×</v>
      </c>
      <c r="K408" s="297"/>
      <c r="M408" s="296" t="str">
        <f>VLOOKUP(A408,'判定（移動）'!$A$6:$O$515,15,FALSE)</f>
        <v>×</v>
      </c>
      <c r="N408" s="297" t="str">
        <f>VLOOKUP(A408,'判定（堆積）'!$A$4:$H$513,8,FALSE)</f>
        <v>×</v>
      </c>
    </row>
    <row r="409" spans="1:14" s="293" customFormat="1" ht="11.1" customHeight="1" x14ac:dyDescent="0.15">
      <c r="A409" s="377">
        <v>38.4</v>
      </c>
      <c r="B409" s="378"/>
      <c r="C409" s="300">
        <f>VLOOKUP(A409,'判定（移動）'!$A$6:$L$515,12,FALSE)</f>
        <v>0</v>
      </c>
      <c r="D409" s="301">
        <v>1</v>
      </c>
      <c r="E409" s="301">
        <f>VLOOKUP(A409,'判定（移動）'!$A$6:$M$515,13,FALSE)</f>
        <v>7.6739130434782608</v>
      </c>
      <c r="F409" s="297" t="str">
        <f>VLOOKUP(A409,'判定（移動）'!$A$6:$N$515,14,FALSE)</f>
        <v>×</v>
      </c>
      <c r="G409" s="300">
        <f>VLOOKUP(入力及び印刷!A409,'判定（堆積）'!$A$4:$D$513,4,FALSE)</f>
        <v>0</v>
      </c>
      <c r="H409" s="301">
        <f>VLOOKUP(A409,'判定（堆積）'!$A$4:$E$513,5,FALSE)</f>
        <v>0</v>
      </c>
      <c r="I409" s="301" t="e">
        <f>VLOOKUP(A409,'判定（堆積）'!$A$4:$F$513,6,FALSE)</f>
        <v>#DIV/0!</v>
      </c>
      <c r="J409" s="297" t="str">
        <f>VLOOKUP(A409,'判定（堆積）'!$A$4:$G$513,7,FALSE)</f>
        <v>×</v>
      </c>
      <c r="K409" s="297"/>
      <c r="M409" s="296" t="str">
        <f>VLOOKUP(A409,'判定（移動）'!$A$6:$O$515,15,FALSE)</f>
        <v>×</v>
      </c>
      <c r="N409" s="297" t="str">
        <f>VLOOKUP(A409,'判定（堆積）'!$A$4:$H$513,8,FALSE)</f>
        <v>×</v>
      </c>
    </row>
    <row r="410" spans="1:14" s="293" customFormat="1" ht="11.1" customHeight="1" x14ac:dyDescent="0.15">
      <c r="A410" s="377">
        <v>38.5</v>
      </c>
      <c r="B410" s="378"/>
      <c r="C410" s="300">
        <f>VLOOKUP(A410,'判定（移動）'!$A$6:$L$515,12,FALSE)</f>
        <v>0</v>
      </c>
      <c r="D410" s="301">
        <v>1</v>
      </c>
      <c r="E410" s="301">
        <f>VLOOKUP(A410,'判定（移動）'!$A$6:$M$515,13,FALSE)</f>
        <v>7.6739130434782608</v>
      </c>
      <c r="F410" s="297" t="str">
        <f>VLOOKUP(A410,'判定（移動）'!$A$6:$N$515,14,FALSE)</f>
        <v>×</v>
      </c>
      <c r="G410" s="300">
        <f>VLOOKUP(入力及び印刷!A410,'判定（堆積）'!$A$4:$D$513,4,FALSE)</f>
        <v>0</v>
      </c>
      <c r="H410" s="301">
        <f>VLOOKUP(A410,'判定（堆積）'!$A$4:$E$513,5,FALSE)</f>
        <v>0</v>
      </c>
      <c r="I410" s="301" t="e">
        <f>VLOOKUP(A410,'判定（堆積）'!$A$4:$F$513,6,FALSE)</f>
        <v>#DIV/0!</v>
      </c>
      <c r="J410" s="297" t="str">
        <f>VLOOKUP(A410,'判定（堆積）'!$A$4:$G$513,7,FALSE)</f>
        <v>×</v>
      </c>
      <c r="K410" s="297"/>
      <c r="M410" s="296" t="str">
        <f>VLOOKUP(A410,'判定（移動）'!$A$6:$O$515,15,FALSE)</f>
        <v>×</v>
      </c>
      <c r="N410" s="297" t="str">
        <f>VLOOKUP(A410,'判定（堆積）'!$A$4:$H$513,8,FALSE)</f>
        <v>×</v>
      </c>
    </row>
    <row r="411" spans="1:14" s="293" customFormat="1" ht="11.1" customHeight="1" x14ac:dyDescent="0.15">
      <c r="A411" s="377">
        <v>38.6</v>
      </c>
      <c r="B411" s="378"/>
      <c r="C411" s="300">
        <f>VLOOKUP(A411,'判定（移動）'!$A$6:$L$515,12,FALSE)</f>
        <v>0</v>
      </c>
      <c r="D411" s="301">
        <v>1</v>
      </c>
      <c r="E411" s="301">
        <f>VLOOKUP(A411,'判定（移動）'!$A$6:$M$515,13,FALSE)</f>
        <v>7.6739130434782608</v>
      </c>
      <c r="F411" s="297" t="str">
        <f>VLOOKUP(A411,'判定（移動）'!$A$6:$N$515,14,FALSE)</f>
        <v>×</v>
      </c>
      <c r="G411" s="300">
        <f>VLOOKUP(入力及び印刷!A411,'判定（堆積）'!$A$4:$D$513,4,FALSE)</f>
        <v>0</v>
      </c>
      <c r="H411" s="301">
        <f>VLOOKUP(A411,'判定（堆積）'!$A$4:$E$513,5,FALSE)</f>
        <v>0</v>
      </c>
      <c r="I411" s="301" t="e">
        <f>VLOOKUP(A411,'判定（堆積）'!$A$4:$F$513,6,FALSE)</f>
        <v>#DIV/0!</v>
      </c>
      <c r="J411" s="297" t="str">
        <f>VLOOKUP(A411,'判定（堆積）'!$A$4:$G$513,7,FALSE)</f>
        <v>×</v>
      </c>
      <c r="K411" s="297"/>
      <c r="M411" s="296" t="str">
        <f>VLOOKUP(A411,'判定（移動）'!$A$6:$O$515,15,FALSE)</f>
        <v>×</v>
      </c>
      <c r="N411" s="297" t="str">
        <f>VLOOKUP(A411,'判定（堆積）'!$A$4:$H$513,8,FALSE)</f>
        <v>×</v>
      </c>
    </row>
    <row r="412" spans="1:14" s="293" customFormat="1" ht="11.1" customHeight="1" x14ac:dyDescent="0.15">
      <c r="A412" s="377">
        <v>38.700000000000003</v>
      </c>
      <c r="B412" s="378"/>
      <c r="C412" s="300">
        <f>VLOOKUP(A412,'判定（移動）'!$A$6:$L$515,12,FALSE)</f>
        <v>0</v>
      </c>
      <c r="D412" s="301">
        <v>1</v>
      </c>
      <c r="E412" s="301">
        <f>VLOOKUP(A412,'判定（移動）'!$A$6:$M$515,13,FALSE)</f>
        <v>7.6739130434782608</v>
      </c>
      <c r="F412" s="297" t="str">
        <f>VLOOKUP(A412,'判定（移動）'!$A$6:$N$515,14,FALSE)</f>
        <v>×</v>
      </c>
      <c r="G412" s="300">
        <f>VLOOKUP(入力及び印刷!A412,'判定（堆積）'!$A$4:$D$513,4,FALSE)</f>
        <v>0</v>
      </c>
      <c r="H412" s="301">
        <f>VLOOKUP(A412,'判定（堆積）'!$A$4:$E$513,5,FALSE)</f>
        <v>0</v>
      </c>
      <c r="I412" s="301" t="e">
        <f>VLOOKUP(A412,'判定（堆積）'!$A$4:$F$513,6,FALSE)</f>
        <v>#DIV/0!</v>
      </c>
      <c r="J412" s="297" t="str">
        <f>VLOOKUP(A412,'判定（堆積）'!$A$4:$G$513,7,FALSE)</f>
        <v>×</v>
      </c>
      <c r="K412" s="297"/>
      <c r="M412" s="296" t="str">
        <f>VLOOKUP(A412,'判定（移動）'!$A$6:$O$515,15,FALSE)</f>
        <v>×</v>
      </c>
      <c r="N412" s="297" t="str">
        <f>VLOOKUP(A412,'判定（堆積）'!$A$4:$H$513,8,FALSE)</f>
        <v>×</v>
      </c>
    </row>
    <row r="413" spans="1:14" s="293" customFormat="1" ht="11.1" customHeight="1" x14ac:dyDescent="0.15">
      <c r="A413" s="377">
        <v>38.799999999999997</v>
      </c>
      <c r="B413" s="378"/>
      <c r="C413" s="300">
        <f>VLOOKUP(A413,'判定（移動）'!$A$6:$L$515,12,FALSE)</f>
        <v>0</v>
      </c>
      <c r="D413" s="301">
        <v>1</v>
      </c>
      <c r="E413" s="301">
        <f>VLOOKUP(A413,'判定（移動）'!$A$6:$M$515,13,FALSE)</f>
        <v>7.6739130434782608</v>
      </c>
      <c r="F413" s="297" t="str">
        <f>VLOOKUP(A413,'判定（移動）'!$A$6:$N$515,14,FALSE)</f>
        <v>×</v>
      </c>
      <c r="G413" s="300">
        <f>VLOOKUP(入力及び印刷!A413,'判定（堆積）'!$A$4:$D$513,4,FALSE)</f>
        <v>0</v>
      </c>
      <c r="H413" s="301">
        <f>VLOOKUP(A413,'判定（堆積）'!$A$4:$E$513,5,FALSE)</f>
        <v>0</v>
      </c>
      <c r="I413" s="301" t="e">
        <f>VLOOKUP(A413,'判定（堆積）'!$A$4:$F$513,6,FALSE)</f>
        <v>#DIV/0!</v>
      </c>
      <c r="J413" s="297" t="str">
        <f>VLOOKUP(A413,'判定（堆積）'!$A$4:$G$513,7,FALSE)</f>
        <v>×</v>
      </c>
      <c r="K413" s="297"/>
      <c r="M413" s="296" t="str">
        <f>VLOOKUP(A413,'判定（移動）'!$A$6:$O$515,15,FALSE)</f>
        <v>×</v>
      </c>
      <c r="N413" s="297" t="str">
        <f>VLOOKUP(A413,'判定（堆積）'!$A$4:$H$513,8,FALSE)</f>
        <v>×</v>
      </c>
    </row>
    <row r="414" spans="1:14" s="293" customFormat="1" ht="11.1" customHeight="1" x14ac:dyDescent="0.15">
      <c r="A414" s="377">
        <v>38.9</v>
      </c>
      <c r="B414" s="378"/>
      <c r="C414" s="300">
        <f>VLOOKUP(A414,'判定（移動）'!$A$6:$L$515,12,FALSE)</f>
        <v>0</v>
      </c>
      <c r="D414" s="301">
        <v>1</v>
      </c>
      <c r="E414" s="301">
        <f>VLOOKUP(A414,'判定（移動）'!$A$6:$M$515,13,FALSE)</f>
        <v>7.6739130434782608</v>
      </c>
      <c r="F414" s="297" t="str">
        <f>VLOOKUP(A414,'判定（移動）'!$A$6:$N$515,14,FALSE)</f>
        <v>×</v>
      </c>
      <c r="G414" s="300">
        <f>VLOOKUP(入力及び印刷!A414,'判定（堆積）'!$A$4:$D$513,4,FALSE)</f>
        <v>0</v>
      </c>
      <c r="H414" s="301">
        <f>VLOOKUP(A414,'判定（堆積）'!$A$4:$E$513,5,FALSE)</f>
        <v>0</v>
      </c>
      <c r="I414" s="301" t="e">
        <f>VLOOKUP(A414,'判定（堆積）'!$A$4:$F$513,6,FALSE)</f>
        <v>#DIV/0!</v>
      </c>
      <c r="J414" s="297" t="str">
        <f>VLOOKUP(A414,'判定（堆積）'!$A$4:$G$513,7,FALSE)</f>
        <v>×</v>
      </c>
      <c r="K414" s="297"/>
      <c r="M414" s="296" t="str">
        <f>VLOOKUP(A414,'判定（移動）'!$A$6:$O$515,15,FALSE)</f>
        <v>×</v>
      </c>
      <c r="N414" s="297" t="str">
        <f>VLOOKUP(A414,'判定（堆積）'!$A$4:$H$513,8,FALSE)</f>
        <v>×</v>
      </c>
    </row>
    <row r="415" spans="1:14" s="293" customFormat="1" ht="11.1" customHeight="1" x14ac:dyDescent="0.15">
      <c r="A415" s="377">
        <v>39</v>
      </c>
      <c r="B415" s="378"/>
      <c r="C415" s="300">
        <f>VLOOKUP(A415,'判定（移動）'!$A$6:$L$515,12,FALSE)</f>
        <v>0</v>
      </c>
      <c r="D415" s="301">
        <v>1</v>
      </c>
      <c r="E415" s="301">
        <f>VLOOKUP(A415,'判定（移動）'!$A$6:$M$515,13,FALSE)</f>
        <v>7.6739130434782608</v>
      </c>
      <c r="F415" s="297" t="str">
        <f>VLOOKUP(A415,'判定（移動）'!$A$6:$N$515,14,FALSE)</f>
        <v>×</v>
      </c>
      <c r="G415" s="300">
        <f>VLOOKUP(入力及び印刷!A415,'判定（堆積）'!$A$4:$D$513,4,FALSE)</f>
        <v>0</v>
      </c>
      <c r="H415" s="301">
        <f>VLOOKUP(A415,'判定（堆積）'!$A$4:$E$513,5,FALSE)</f>
        <v>0</v>
      </c>
      <c r="I415" s="301" t="e">
        <f>VLOOKUP(A415,'判定（堆積）'!$A$4:$F$513,6,FALSE)</f>
        <v>#DIV/0!</v>
      </c>
      <c r="J415" s="297" t="str">
        <f>VLOOKUP(A415,'判定（堆積）'!$A$4:$G$513,7,FALSE)</f>
        <v>×</v>
      </c>
      <c r="K415" s="297"/>
      <c r="M415" s="296" t="str">
        <f>VLOOKUP(A415,'判定（移動）'!$A$6:$O$515,15,FALSE)</f>
        <v>×</v>
      </c>
      <c r="N415" s="297" t="str">
        <f>VLOOKUP(A415,'判定（堆積）'!$A$4:$H$513,8,FALSE)</f>
        <v>×</v>
      </c>
    </row>
    <row r="416" spans="1:14" s="293" customFormat="1" ht="11.1" customHeight="1" x14ac:dyDescent="0.15">
      <c r="A416" s="377">
        <v>39.1</v>
      </c>
      <c r="B416" s="378"/>
      <c r="C416" s="300">
        <f>VLOOKUP(A416,'判定（移動）'!$A$6:$L$515,12,FALSE)</f>
        <v>0</v>
      </c>
      <c r="D416" s="301">
        <v>1</v>
      </c>
      <c r="E416" s="301">
        <f>VLOOKUP(A416,'判定（移動）'!$A$6:$M$515,13,FALSE)</f>
        <v>7.6739130434782608</v>
      </c>
      <c r="F416" s="297" t="str">
        <f>VLOOKUP(A416,'判定（移動）'!$A$6:$N$515,14,FALSE)</f>
        <v>×</v>
      </c>
      <c r="G416" s="300">
        <f>VLOOKUP(入力及び印刷!A416,'判定（堆積）'!$A$4:$D$513,4,FALSE)</f>
        <v>0</v>
      </c>
      <c r="H416" s="301">
        <f>VLOOKUP(A416,'判定（堆積）'!$A$4:$E$513,5,FALSE)</f>
        <v>0</v>
      </c>
      <c r="I416" s="301" t="e">
        <f>VLOOKUP(A416,'判定（堆積）'!$A$4:$F$513,6,FALSE)</f>
        <v>#DIV/0!</v>
      </c>
      <c r="J416" s="297" t="str">
        <f>VLOOKUP(A416,'判定（堆積）'!$A$4:$G$513,7,FALSE)</f>
        <v>×</v>
      </c>
      <c r="K416" s="297"/>
      <c r="M416" s="296" t="str">
        <f>VLOOKUP(A416,'判定（移動）'!$A$6:$O$515,15,FALSE)</f>
        <v>×</v>
      </c>
      <c r="N416" s="297" t="str">
        <f>VLOOKUP(A416,'判定（堆積）'!$A$4:$H$513,8,FALSE)</f>
        <v>×</v>
      </c>
    </row>
    <row r="417" spans="1:33" s="293" customFormat="1" ht="11.1" customHeight="1" x14ac:dyDescent="0.15">
      <c r="A417" s="377">
        <v>39.200000000000003</v>
      </c>
      <c r="B417" s="378"/>
      <c r="C417" s="300">
        <f>VLOOKUP(A417,'判定（移動）'!$A$6:$L$515,12,FALSE)</f>
        <v>0</v>
      </c>
      <c r="D417" s="301">
        <v>1</v>
      </c>
      <c r="E417" s="301">
        <f>VLOOKUP(A417,'判定（移動）'!$A$6:$M$515,13,FALSE)</f>
        <v>7.6739130434782608</v>
      </c>
      <c r="F417" s="297" t="str">
        <f>VLOOKUP(A417,'判定（移動）'!$A$6:$N$515,14,FALSE)</f>
        <v>×</v>
      </c>
      <c r="G417" s="300">
        <f>VLOOKUP(入力及び印刷!A417,'判定（堆積）'!$A$4:$D$513,4,FALSE)</f>
        <v>0</v>
      </c>
      <c r="H417" s="301">
        <f>VLOOKUP(A417,'判定（堆積）'!$A$4:$E$513,5,FALSE)</f>
        <v>0</v>
      </c>
      <c r="I417" s="301" t="e">
        <f>VLOOKUP(A417,'判定（堆積）'!$A$4:$F$513,6,FALSE)</f>
        <v>#DIV/0!</v>
      </c>
      <c r="J417" s="297" t="str">
        <f>VLOOKUP(A417,'判定（堆積）'!$A$4:$G$513,7,FALSE)</f>
        <v>×</v>
      </c>
      <c r="K417" s="297"/>
      <c r="M417" s="296" t="str">
        <f>VLOOKUP(A417,'判定（移動）'!$A$6:$O$515,15,FALSE)</f>
        <v>×</v>
      </c>
      <c r="N417" s="297" t="str">
        <f>VLOOKUP(A417,'判定（堆積）'!$A$4:$H$513,8,FALSE)</f>
        <v>×</v>
      </c>
    </row>
    <row r="418" spans="1:33" s="293" customFormat="1" ht="11.1" customHeight="1" x14ac:dyDescent="0.15">
      <c r="A418" s="377">
        <v>39.299999999999997</v>
      </c>
      <c r="B418" s="378"/>
      <c r="C418" s="300">
        <f>VLOOKUP(A418,'判定（移動）'!$A$6:$L$515,12,FALSE)</f>
        <v>0</v>
      </c>
      <c r="D418" s="301">
        <v>1</v>
      </c>
      <c r="E418" s="301">
        <f>VLOOKUP(A418,'判定（移動）'!$A$6:$M$515,13,FALSE)</f>
        <v>7.6739130434782608</v>
      </c>
      <c r="F418" s="297" t="str">
        <f>VLOOKUP(A418,'判定（移動）'!$A$6:$N$515,14,FALSE)</f>
        <v>×</v>
      </c>
      <c r="G418" s="300">
        <f>VLOOKUP(入力及び印刷!A418,'判定（堆積）'!$A$4:$D$513,4,FALSE)</f>
        <v>0</v>
      </c>
      <c r="H418" s="301">
        <f>VLOOKUP(A418,'判定（堆積）'!$A$4:$E$513,5,FALSE)</f>
        <v>0</v>
      </c>
      <c r="I418" s="301" t="e">
        <f>VLOOKUP(A418,'判定（堆積）'!$A$4:$F$513,6,FALSE)</f>
        <v>#DIV/0!</v>
      </c>
      <c r="J418" s="297" t="str">
        <f>VLOOKUP(A418,'判定（堆積）'!$A$4:$G$513,7,FALSE)</f>
        <v>×</v>
      </c>
      <c r="K418" s="297"/>
      <c r="M418" s="296" t="str">
        <f>VLOOKUP(A418,'判定（移動）'!$A$6:$O$515,15,FALSE)</f>
        <v>×</v>
      </c>
      <c r="N418" s="297" t="str">
        <f>VLOOKUP(A418,'判定（堆積）'!$A$4:$H$513,8,FALSE)</f>
        <v>×</v>
      </c>
    </row>
    <row r="419" spans="1:33" s="293" customFormat="1" ht="11.1" customHeight="1" x14ac:dyDescent="0.15">
      <c r="A419" s="377">
        <v>39.4</v>
      </c>
      <c r="B419" s="378"/>
      <c r="C419" s="300">
        <f>VLOOKUP(A419,'判定（移動）'!$A$6:$L$515,12,FALSE)</f>
        <v>0</v>
      </c>
      <c r="D419" s="301">
        <v>1</v>
      </c>
      <c r="E419" s="301">
        <f>VLOOKUP(A419,'判定（移動）'!$A$6:$M$515,13,FALSE)</f>
        <v>7.6739130434782608</v>
      </c>
      <c r="F419" s="297" t="str">
        <f>VLOOKUP(A419,'判定（移動）'!$A$6:$N$515,14,FALSE)</f>
        <v>×</v>
      </c>
      <c r="G419" s="300">
        <f>VLOOKUP(入力及び印刷!A419,'判定（堆積）'!$A$4:$D$513,4,FALSE)</f>
        <v>0</v>
      </c>
      <c r="H419" s="301">
        <f>VLOOKUP(A419,'判定（堆積）'!$A$4:$E$513,5,FALSE)</f>
        <v>0</v>
      </c>
      <c r="I419" s="301" t="e">
        <f>VLOOKUP(A419,'判定（堆積）'!$A$4:$F$513,6,FALSE)</f>
        <v>#DIV/0!</v>
      </c>
      <c r="J419" s="297" t="str">
        <f>VLOOKUP(A419,'判定（堆積）'!$A$4:$G$513,7,FALSE)</f>
        <v>×</v>
      </c>
      <c r="K419" s="297"/>
      <c r="M419" s="296" t="str">
        <f>VLOOKUP(A419,'判定（移動）'!$A$6:$O$515,15,FALSE)</f>
        <v>×</v>
      </c>
      <c r="N419" s="297" t="str">
        <f>VLOOKUP(A419,'判定（堆積）'!$A$4:$H$513,8,FALSE)</f>
        <v>×</v>
      </c>
    </row>
    <row r="420" spans="1:33" s="293" customFormat="1" ht="11.1" customHeight="1" x14ac:dyDescent="0.15">
      <c r="A420" s="377">
        <v>39.5</v>
      </c>
      <c r="B420" s="378"/>
      <c r="C420" s="300">
        <f>VLOOKUP(A420,'判定（移動）'!$A$6:$L$515,12,FALSE)</f>
        <v>0</v>
      </c>
      <c r="D420" s="301">
        <v>1</v>
      </c>
      <c r="E420" s="301">
        <f>VLOOKUP(A420,'判定（移動）'!$A$6:$M$515,13,FALSE)</f>
        <v>7.6739130434782608</v>
      </c>
      <c r="F420" s="297" t="str">
        <f>VLOOKUP(A420,'判定（移動）'!$A$6:$N$515,14,FALSE)</f>
        <v>×</v>
      </c>
      <c r="G420" s="300">
        <f>VLOOKUP(入力及び印刷!A420,'判定（堆積）'!$A$4:$D$513,4,FALSE)</f>
        <v>0</v>
      </c>
      <c r="H420" s="301">
        <f>VLOOKUP(A420,'判定（堆積）'!$A$4:$E$513,5,FALSE)</f>
        <v>0</v>
      </c>
      <c r="I420" s="301" t="e">
        <f>VLOOKUP(A420,'判定（堆積）'!$A$4:$F$513,6,FALSE)</f>
        <v>#DIV/0!</v>
      </c>
      <c r="J420" s="297" t="str">
        <f>VLOOKUP(A420,'判定（堆積）'!$A$4:$G$513,7,FALSE)</f>
        <v>×</v>
      </c>
      <c r="K420" s="297"/>
      <c r="M420" s="296" t="str">
        <f>VLOOKUP(A420,'判定（移動）'!$A$6:$O$515,15,FALSE)</f>
        <v>×</v>
      </c>
      <c r="N420" s="297" t="str">
        <f>VLOOKUP(A420,'判定（堆積）'!$A$4:$H$513,8,FALSE)</f>
        <v>×</v>
      </c>
    </row>
    <row r="421" spans="1:33" s="293" customFormat="1" ht="11.1" customHeight="1" x14ac:dyDescent="0.15">
      <c r="A421" s="377">
        <v>39.6</v>
      </c>
      <c r="B421" s="378"/>
      <c r="C421" s="300">
        <f>VLOOKUP(A421,'判定（移動）'!$A$6:$L$515,12,FALSE)</f>
        <v>0</v>
      </c>
      <c r="D421" s="301">
        <v>1</v>
      </c>
      <c r="E421" s="301">
        <f>VLOOKUP(A421,'判定（移動）'!$A$6:$M$515,13,FALSE)</f>
        <v>7.6739130434782608</v>
      </c>
      <c r="F421" s="297" t="str">
        <f>VLOOKUP(A421,'判定（移動）'!$A$6:$N$515,14,FALSE)</f>
        <v>×</v>
      </c>
      <c r="G421" s="300">
        <f>VLOOKUP(入力及び印刷!A421,'判定（堆積）'!$A$4:$D$513,4,FALSE)</f>
        <v>0</v>
      </c>
      <c r="H421" s="301">
        <f>VLOOKUP(A421,'判定（堆積）'!$A$4:$E$513,5,FALSE)</f>
        <v>0</v>
      </c>
      <c r="I421" s="301" t="e">
        <f>VLOOKUP(A421,'判定（堆積）'!$A$4:$F$513,6,FALSE)</f>
        <v>#DIV/0!</v>
      </c>
      <c r="J421" s="297" t="str">
        <f>VLOOKUP(A421,'判定（堆積）'!$A$4:$G$513,7,FALSE)</f>
        <v>×</v>
      </c>
      <c r="K421" s="297"/>
      <c r="M421" s="296" t="str">
        <f>VLOOKUP(A421,'判定（移動）'!$A$6:$O$515,15,FALSE)</f>
        <v>×</v>
      </c>
      <c r="N421" s="297" t="str">
        <f>VLOOKUP(A421,'判定（堆積）'!$A$4:$H$513,8,FALSE)</f>
        <v>×</v>
      </c>
    </row>
    <row r="422" spans="1:33" s="293" customFormat="1" ht="11.1" customHeight="1" x14ac:dyDescent="0.15">
      <c r="A422" s="377">
        <v>39.700000000000003</v>
      </c>
      <c r="B422" s="378"/>
      <c r="C422" s="300">
        <f>VLOOKUP(A422,'判定（移動）'!$A$6:$L$515,12,FALSE)</f>
        <v>0</v>
      </c>
      <c r="D422" s="301">
        <v>1</v>
      </c>
      <c r="E422" s="301">
        <f>VLOOKUP(A422,'判定（移動）'!$A$6:$M$515,13,FALSE)</f>
        <v>7.6739130434782608</v>
      </c>
      <c r="F422" s="297" t="str">
        <f>VLOOKUP(A422,'判定（移動）'!$A$6:$N$515,14,FALSE)</f>
        <v>×</v>
      </c>
      <c r="G422" s="300">
        <f>VLOOKUP(入力及び印刷!A422,'判定（堆積）'!$A$4:$D$513,4,FALSE)</f>
        <v>0</v>
      </c>
      <c r="H422" s="301">
        <f>VLOOKUP(A422,'判定（堆積）'!$A$4:$E$513,5,FALSE)</f>
        <v>0</v>
      </c>
      <c r="I422" s="301" t="e">
        <f>VLOOKUP(A422,'判定（堆積）'!$A$4:$F$513,6,FALSE)</f>
        <v>#DIV/0!</v>
      </c>
      <c r="J422" s="297" t="str">
        <f>VLOOKUP(A422,'判定（堆積）'!$A$4:$G$513,7,FALSE)</f>
        <v>×</v>
      </c>
      <c r="K422" s="297"/>
      <c r="M422" s="296" t="str">
        <f>VLOOKUP(A422,'判定（移動）'!$A$6:$O$515,15,FALSE)</f>
        <v>×</v>
      </c>
      <c r="N422" s="297" t="str">
        <f>VLOOKUP(A422,'判定（堆積）'!$A$4:$H$513,8,FALSE)</f>
        <v>×</v>
      </c>
    </row>
    <row r="423" spans="1:33" s="293" customFormat="1" ht="11.1" customHeight="1" x14ac:dyDescent="0.15">
      <c r="A423" s="377">
        <v>39.799999999999997</v>
      </c>
      <c r="B423" s="378"/>
      <c r="C423" s="300">
        <f>VLOOKUP(A423,'判定（移動）'!$A$6:$L$515,12,FALSE)</f>
        <v>0</v>
      </c>
      <c r="D423" s="301">
        <v>1</v>
      </c>
      <c r="E423" s="301">
        <f>VLOOKUP(A423,'判定（移動）'!$A$6:$M$515,13,FALSE)</f>
        <v>7.6739130434782608</v>
      </c>
      <c r="F423" s="297" t="str">
        <f>VLOOKUP(A423,'判定（移動）'!$A$6:$N$515,14,FALSE)</f>
        <v>×</v>
      </c>
      <c r="G423" s="300">
        <f>VLOOKUP(入力及び印刷!A423,'判定（堆積）'!$A$4:$D$513,4,FALSE)</f>
        <v>0</v>
      </c>
      <c r="H423" s="301">
        <f>VLOOKUP(A423,'判定（堆積）'!$A$4:$E$513,5,FALSE)</f>
        <v>0</v>
      </c>
      <c r="I423" s="301" t="e">
        <f>VLOOKUP(A423,'判定（堆積）'!$A$4:$F$513,6,FALSE)</f>
        <v>#DIV/0!</v>
      </c>
      <c r="J423" s="297" t="str">
        <f>VLOOKUP(A423,'判定（堆積）'!$A$4:$G$513,7,FALSE)</f>
        <v>×</v>
      </c>
      <c r="K423" s="297"/>
      <c r="M423" s="296" t="str">
        <f>VLOOKUP(A423,'判定（移動）'!$A$6:$O$515,15,FALSE)</f>
        <v>×</v>
      </c>
      <c r="N423" s="297" t="str">
        <f>VLOOKUP(A423,'判定（堆積）'!$A$4:$H$513,8,FALSE)</f>
        <v>×</v>
      </c>
    </row>
    <row r="424" spans="1:33" s="293" customFormat="1" ht="11.1" customHeight="1" x14ac:dyDescent="0.15">
      <c r="A424" s="377">
        <v>39.9</v>
      </c>
      <c r="B424" s="378"/>
      <c r="C424" s="300">
        <f>VLOOKUP(A424,'判定（移動）'!$A$6:$L$515,12,FALSE)</f>
        <v>0</v>
      </c>
      <c r="D424" s="301">
        <v>1</v>
      </c>
      <c r="E424" s="301">
        <f>VLOOKUP(A424,'判定（移動）'!$A$6:$M$515,13,FALSE)</f>
        <v>7.6739130434782608</v>
      </c>
      <c r="F424" s="297" t="str">
        <f>VLOOKUP(A424,'判定（移動）'!$A$6:$N$515,14,FALSE)</f>
        <v>×</v>
      </c>
      <c r="G424" s="300">
        <f>VLOOKUP(入力及び印刷!A424,'判定（堆積）'!$A$4:$D$513,4,FALSE)</f>
        <v>0</v>
      </c>
      <c r="H424" s="301">
        <f>VLOOKUP(A424,'判定（堆積）'!$A$4:$E$513,5,FALSE)</f>
        <v>0</v>
      </c>
      <c r="I424" s="301" t="e">
        <f>VLOOKUP(A424,'判定（堆積）'!$A$4:$F$513,6,FALSE)</f>
        <v>#DIV/0!</v>
      </c>
      <c r="J424" s="297" t="str">
        <f>VLOOKUP(A424,'判定（堆積）'!$A$4:$G$513,7,FALSE)</f>
        <v>×</v>
      </c>
      <c r="K424" s="297"/>
      <c r="M424" s="296" t="str">
        <f>VLOOKUP(A424,'判定（移動）'!$A$6:$O$515,15,FALSE)</f>
        <v>×</v>
      </c>
      <c r="N424" s="297" t="str">
        <f>VLOOKUP(A424,'判定（堆積）'!$A$4:$H$513,8,FALSE)</f>
        <v>×</v>
      </c>
    </row>
    <row r="425" spans="1:33" s="293" customFormat="1" ht="11.1" customHeight="1" thickBot="1" x14ac:dyDescent="0.2">
      <c r="A425" s="379">
        <v>40</v>
      </c>
      <c r="B425" s="380"/>
      <c r="C425" s="302">
        <f>VLOOKUP(A425,'判定（移動）'!$A$6:$L$515,12,FALSE)</f>
        <v>0</v>
      </c>
      <c r="D425" s="303">
        <v>1</v>
      </c>
      <c r="E425" s="303">
        <f>VLOOKUP(A425,'判定（移動）'!$A$6:$M$515,13,FALSE)</f>
        <v>7.6739130434782608</v>
      </c>
      <c r="F425" s="299" t="str">
        <f>VLOOKUP(A425,'判定（移動）'!$A$6:$N$515,14,FALSE)</f>
        <v>×</v>
      </c>
      <c r="G425" s="302">
        <f>VLOOKUP(入力及び印刷!A425,'判定（堆積）'!$A$4:$D$513,4,FALSE)</f>
        <v>0</v>
      </c>
      <c r="H425" s="303">
        <f>VLOOKUP(A425,'判定（堆積）'!$A$4:$E$513,5,FALSE)</f>
        <v>0</v>
      </c>
      <c r="I425" s="303" t="e">
        <f>VLOOKUP(A425,'判定（堆積）'!$A$4:$F$513,6,FALSE)</f>
        <v>#DIV/0!</v>
      </c>
      <c r="J425" s="299" t="str">
        <f>VLOOKUP(A425,'判定（堆積）'!$A$4:$G$513,7,FALSE)</f>
        <v>×</v>
      </c>
      <c r="K425" s="299"/>
      <c r="M425" s="298" t="str">
        <f>VLOOKUP(A425,'判定（移動）'!$A$6:$O$515,15,FALSE)</f>
        <v>×</v>
      </c>
      <c r="N425" s="299" t="str">
        <f>VLOOKUP(A425,'判定（堆積）'!$A$4:$H$513,8,FALSE)</f>
        <v>×</v>
      </c>
    </row>
    <row r="426" spans="1:33" s="293" customFormat="1" ht="11.1" customHeight="1" x14ac:dyDescent="0.15">
      <c r="A426" s="375">
        <v>40.1</v>
      </c>
      <c r="B426" s="376"/>
      <c r="C426" s="300">
        <f>VLOOKUP(A426,'判定（移動）'!$A$6:$L$515,12,FALSE)</f>
        <v>0</v>
      </c>
      <c r="D426" s="301">
        <v>1</v>
      </c>
      <c r="E426" s="301">
        <f>VLOOKUP(A426,'判定（移動）'!$A$6:$M$515,13,FALSE)</f>
        <v>7.6739130434782608</v>
      </c>
      <c r="F426" s="297" t="str">
        <f>VLOOKUP(A426,'判定（移動）'!$A$6:$N$515,14,FALSE)</f>
        <v>×</v>
      </c>
      <c r="G426" s="300">
        <f>VLOOKUP(入力及び印刷!A426,'判定（堆積）'!$A$4:$D$513,4,FALSE)</f>
        <v>0</v>
      </c>
      <c r="H426" s="301">
        <f>VLOOKUP(A426,'判定（堆積）'!$A$4:$E$513,5,FALSE)</f>
        <v>0</v>
      </c>
      <c r="I426" s="301" t="e">
        <f>VLOOKUP(A426,'判定（堆積）'!$A$4:$F$513,6,FALSE)</f>
        <v>#DIV/0!</v>
      </c>
      <c r="J426" s="297" t="str">
        <f>VLOOKUP(A426,'判定（堆積）'!$A$4:$G$513,7,FALSE)</f>
        <v>×</v>
      </c>
      <c r="K426" s="297"/>
      <c r="M426" s="296" t="str">
        <f>VLOOKUP(A426,'判定（移動）'!$A$6:$O$515,15,FALSE)</f>
        <v>×</v>
      </c>
      <c r="N426" s="297" t="str">
        <f>VLOOKUP(A426,'判定（堆積）'!$A$4:$H$513,8,FALSE)</f>
        <v>×</v>
      </c>
      <c r="O426" s="292"/>
      <c r="Q426" s="292"/>
      <c r="R426" s="292"/>
      <c r="S426" s="292"/>
      <c r="T426" s="292"/>
      <c r="U426" s="292"/>
      <c r="V426" s="292"/>
      <c r="W426" s="292"/>
      <c r="X426" s="292"/>
      <c r="Y426" s="292"/>
      <c r="Z426" s="292"/>
      <c r="AA426" s="292"/>
      <c r="AB426" s="292"/>
      <c r="AC426" s="292"/>
      <c r="AD426" s="292"/>
      <c r="AE426" s="292"/>
      <c r="AF426" s="292"/>
      <c r="AG426" s="292"/>
    </row>
    <row r="427" spans="1:33" s="293" customFormat="1" ht="11.1" customHeight="1" x14ac:dyDescent="0.15">
      <c r="A427" s="377">
        <v>40.200000000000003</v>
      </c>
      <c r="B427" s="378"/>
      <c r="C427" s="300">
        <f>VLOOKUP(A427,'判定（移動）'!$A$6:$L$515,12,FALSE)</f>
        <v>0</v>
      </c>
      <c r="D427" s="301">
        <v>1</v>
      </c>
      <c r="E427" s="301">
        <f>VLOOKUP(A427,'判定（移動）'!$A$6:$M$515,13,FALSE)</f>
        <v>7.6739130434782608</v>
      </c>
      <c r="F427" s="297" t="str">
        <f>VLOOKUP(A427,'判定（移動）'!$A$6:$N$515,14,FALSE)</f>
        <v>×</v>
      </c>
      <c r="G427" s="300">
        <f>VLOOKUP(入力及び印刷!A427,'判定（堆積）'!$A$4:$D$513,4,FALSE)</f>
        <v>0</v>
      </c>
      <c r="H427" s="301">
        <f>VLOOKUP(A427,'判定（堆積）'!$A$4:$E$513,5,FALSE)</f>
        <v>0</v>
      </c>
      <c r="I427" s="301" t="e">
        <f>VLOOKUP(A427,'判定（堆積）'!$A$4:$F$513,6,FALSE)</f>
        <v>#DIV/0!</v>
      </c>
      <c r="J427" s="297" t="str">
        <f>VLOOKUP(A427,'判定（堆積）'!$A$4:$G$513,7,FALSE)</f>
        <v>×</v>
      </c>
      <c r="K427" s="297"/>
      <c r="M427" s="296" t="str">
        <f>VLOOKUP(A427,'判定（移動）'!$A$6:$O$515,15,FALSE)</f>
        <v>×</v>
      </c>
      <c r="N427" s="297" t="str">
        <f>VLOOKUP(A427,'判定（堆積）'!$A$4:$H$513,8,FALSE)</f>
        <v>×</v>
      </c>
    </row>
    <row r="428" spans="1:33" s="293" customFormat="1" ht="11.1" customHeight="1" x14ac:dyDescent="0.15">
      <c r="A428" s="377">
        <v>40.299999999999997</v>
      </c>
      <c r="B428" s="378"/>
      <c r="C428" s="300">
        <f>VLOOKUP(A428,'判定（移動）'!$A$6:$L$515,12,FALSE)</f>
        <v>0</v>
      </c>
      <c r="D428" s="301">
        <v>1</v>
      </c>
      <c r="E428" s="301">
        <f>VLOOKUP(A428,'判定（移動）'!$A$6:$M$515,13,FALSE)</f>
        <v>7.6739130434782608</v>
      </c>
      <c r="F428" s="297" t="str">
        <f>VLOOKUP(A428,'判定（移動）'!$A$6:$N$515,14,FALSE)</f>
        <v>×</v>
      </c>
      <c r="G428" s="300">
        <f>VLOOKUP(入力及び印刷!A428,'判定（堆積）'!$A$4:$D$513,4,FALSE)</f>
        <v>0</v>
      </c>
      <c r="H428" s="301">
        <f>VLOOKUP(A428,'判定（堆積）'!$A$4:$E$513,5,FALSE)</f>
        <v>0</v>
      </c>
      <c r="I428" s="301" t="e">
        <f>VLOOKUP(A428,'判定（堆積）'!$A$4:$F$513,6,FALSE)</f>
        <v>#DIV/0!</v>
      </c>
      <c r="J428" s="297" t="str">
        <f>VLOOKUP(A428,'判定（堆積）'!$A$4:$G$513,7,FALSE)</f>
        <v>×</v>
      </c>
      <c r="K428" s="297"/>
      <c r="M428" s="296" t="str">
        <f>VLOOKUP(A428,'判定（移動）'!$A$6:$O$515,15,FALSE)</f>
        <v>×</v>
      </c>
      <c r="N428" s="297" t="str">
        <f>VLOOKUP(A428,'判定（堆積）'!$A$4:$H$513,8,FALSE)</f>
        <v>×</v>
      </c>
    </row>
    <row r="429" spans="1:33" s="293" customFormat="1" ht="11.1" customHeight="1" x14ac:dyDescent="0.15">
      <c r="A429" s="377">
        <v>40.4</v>
      </c>
      <c r="B429" s="378"/>
      <c r="C429" s="300">
        <f>VLOOKUP(A429,'判定（移動）'!$A$6:$L$515,12,FALSE)</f>
        <v>0</v>
      </c>
      <c r="D429" s="301">
        <v>1</v>
      </c>
      <c r="E429" s="301">
        <f>VLOOKUP(A429,'判定（移動）'!$A$6:$M$515,13,FALSE)</f>
        <v>7.6739130434782608</v>
      </c>
      <c r="F429" s="297" t="str">
        <f>VLOOKUP(A429,'判定（移動）'!$A$6:$N$515,14,FALSE)</f>
        <v>×</v>
      </c>
      <c r="G429" s="300">
        <f>VLOOKUP(入力及び印刷!A429,'判定（堆積）'!$A$4:$D$513,4,FALSE)</f>
        <v>0</v>
      </c>
      <c r="H429" s="301">
        <f>VLOOKUP(A429,'判定（堆積）'!$A$4:$E$513,5,FALSE)</f>
        <v>0</v>
      </c>
      <c r="I429" s="301" t="e">
        <f>VLOOKUP(A429,'判定（堆積）'!$A$4:$F$513,6,FALSE)</f>
        <v>#DIV/0!</v>
      </c>
      <c r="J429" s="297" t="str">
        <f>VLOOKUP(A429,'判定（堆積）'!$A$4:$G$513,7,FALSE)</f>
        <v>×</v>
      </c>
      <c r="K429" s="297"/>
      <c r="M429" s="296" t="str">
        <f>VLOOKUP(A429,'判定（移動）'!$A$6:$O$515,15,FALSE)</f>
        <v>×</v>
      </c>
      <c r="N429" s="297" t="str">
        <f>VLOOKUP(A429,'判定（堆積）'!$A$4:$H$513,8,FALSE)</f>
        <v>×</v>
      </c>
    </row>
    <row r="430" spans="1:33" s="293" customFormat="1" ht="11.1" customHeight="1" x14ac:dyDescent="0.15">
      <c r="A430" s="377">
        <v>40.5</v>
      </c>
      <c r="B430" s="378"/>
      <c r="C430" s="300">
        <f>VLOOKUP(A430,'判定（移動）'!$A$6:$L$515,12,FALSE)</f>
        <v>0</v>
      </c>
      <c r="D430" s="301">
        <v>1</v>
      </c>
      <c r="E430" s="301">
        <f>VLOOKUP(A430,'判定（移動）'!$A$6:$M$515,13,FALSE)</f>
        <v>7.6739130434782608</v>
      </c>
      <c r="F430" s="297" t="str">
        <f>VLOOKUP(A430,'判定（移動）'!$A$6:$N$515,14,FALSE)</f>
        <v>×</v>
      </c>
      <c r="G430" s="300">
        <f>VLOOKUP(入力及び印刷!A430,'判定（堆積）'!$A$4:$D$513,4,FALSE)</f>
        <v>0</v>
      </c>
      <c r="H430" s="301">
        <f>VLOOKUP(A430,'判定（堆積）'!$A$4:$E$513,5,FALSE)</f>
        <v>0</v>
      </c>
      <c r="I430" s="301" t="e">
        <f>VLOOKUP(A430,'判定（堆積）'!$A$4:$F$513,6,FALSE)</f>
        <v>#DIV/0!</v>
      </c>
      <c r="J430" s="297" t="str">
        <f>VLOOKUP(A430,'判定（堆積）'!$A$4:$G$513,7,FALSE)</f>
        <v>×</v>
      </c>
      <c r="K430" s="297"/>
      <c r="M430" s="296" t="str">
        <f>VLOOKUP(A430,'判定（移動）'!$A$6:$O$515,15,FALSE)</f>
        <v>×</v>
      </c>
      <c r="N430" s="297" t="str">
        <f>VLOOKUP(A430,'判定（堆積）'!$A$4:$H$513,8,FALSE)</f>
        <v>×</v>
      </c>
    </row>
    <row r="431" spans="1:33" s="293" customFormat="1" ht="11.1" customHeight="1" x14ac:dyDescent="0.15">
      <c r="A431" s="377">
        <v>40.6</v>
      </c>
      <c r="B431" s="378"/>
      <c r="C431" s="300">
        <f>VLOOKUP(A431,'判定（移動）'!$A$6:$L$515,12,FALSE)</f>
        <v>0</v>
      </c>
      <c r="D431" s="301">
        <v>1</v>
      </c>
      <c r="E431" s="301">
        <f>VLOOKUP(A431,'判定（移動）'!$A$6:$M$515,13,FALSE)</f>
        <v>7.6739130434782608</v>
      </c>
      <c r="F431" s="297" t="str">
        <f>VLOOKUP(A431,'判定（移動）'!$A$6:$N$515,14,FALSE)</f>
        <v>×</v>
      </c>
      <c r="G431" s="300">
        <f>VLOOKUP(入力及び印刷!A431,'判定（堆積）'!$A$4:$D$513,4,FALSE)</f>
        <v>0</v>
      </c>
      <c r="H431" s="301">
        <f>VLOOKUP(A431,'判定（堆積）'!$A$4:$E$513,5,FALSE)</f>
        <v>0</v>
      </c>
      <c r="I431" s="301" t="e">
        <f>VLOOKUP(A431,'判定（堆積）'!$A$4:$F$513,6,FALSE)</f>
        <v>#DIV/0!</v>
      </c>
      <c r="J431" s="297" t="str">
        <f>VLOOKUP(A431,'判定（堆積）'!$A$4:$G$513,7,FALSE)</f>
        <v>×</v>
      </c>
      <c r="K431" s="297"/>
      <c r="M431" s="296" t="str">
        <f>VLOOKUP(A431,'判定（移動）'!$A$6:$O$515,15,FALSE)</f>
        <v>×</v>
      </c>
      <c r="N431" s="297" t="str">
        <f>VLOOKUP(A431,'判定（堆積）'!$A$4:$H$513,8,FALSE)</f>
        <v>×</v>
      </c>
    </row>
    <row r="432" spans="1:33" s="293" customFormat="1" ht="11.1" customHeight="1" x14ac:dyDescent="0.15">
      <c r="A432" s="377">
        <v>40.700000000000003</v>
      </c>
      <c r="B432" s="378"/>
      <c r="C432" s="300">
        <f>VLOOKUP(A432,'判定（移動）'!$A$6:$L$515,12,FALSE)</f>
        <v>0</v>
      </c>
      <c r="D432" s="301">
        <v>1</v>
      </c>
      <c r="E432" s="301">
        <f>VLOOKUP(A432,'判定（移動）'!$A$6:$M$515,13,FALSE)</f>
        <v>7.6739130434782608</v>
      </c>
      <c r="F432" s="297" t="str">
        <f>VLOOKUP(A432,'判定（移動）'!$A$6:$N$515,14,FALSE)</f>
        <v>×</v>
      </c>
      <c r="G432" s="300">
        <f>VLOOKUP(入力及び印刷!A432,'判定（堆積）'!$A$4:$D$513,4,FALSE)</f>
        <v>0</v>
      </c>
      <c r="H432" s="301">
        <f>VLOOKUP(A432,'判定（堆積）'!$A$4:$E$513,5,FALSE)</f>
        <v>0</v>
      </c>
      <c r="I432" s="301" t="e">
        <f>VLOOKUP(A432,'判定（堆積）'!$A$4:$F$513,6,FALSE)</f>
        <v>#DIV/0!</v>
      </c>
      <c r="J432" s="297" t="str">
        <f>VLOOKUP(A432,'判定（堆積）'!$A$4:$G$513,7,FALSE)</f>
        <v>×</v>
      </c>
      <c r="K432" s="297"/>
      <c r="M432" s="296" t="str">
        <f>VLOOKUP(A432,'判定（移動）'!$A$6:$O$515,15,FALSE)</f>
        <v>×</v>
      </c>
      <c r="N432" s="297" t="str">
        <f>VLOOKUP(A432,'判定（堆積）'!$A$4:$H$513,8,FALSE)</f>
        <v>×</v>
      </c>
    </row>
    <row r="433" spans="1:14" s="293" customFormat="1" ht="11.1" customHeight="1" x14ac:dyDescent="0.15">
      <c r="A433" s="377">
        <v>40.799999999999997</v>
      </c>
      <c r="B433" s="378"/>
      <c r="C433" s="300">
        <f>VLOOKUP(A433,'判定（移動）'!$A$6:$L$515,12,FALSE)</f>
        <v>0</v>
      </c>
      <c r="D433" s="301">
        <v>1</v>
      </c>
      <c r="E433" s="301">
        <f>VLOOKUP(A433,'判定（移動）'!$A$6:$M$515,13,FALSE)</f>
        <v>7.6739130434782608</v>
      </c>
      <c r="F433" s="297" t="str">
        <f>VLOOKUP(A433,'判定（移動）'!$A$6:$N$515,14,FALSE)</f>
        <v>×</v>
      </c>
      <c r="G433" s="300">
        <f>VLOOKUP(入力及び印刷!A433,'判定（堆積）'!$A$4:$D$513,4,FALSE)</f>
        <v>0</v>
      </c>
      <c r="H433" s="301">
        <f>VLOOKUP(A433,'判定（堆積）'!$A$4:$E$513,5,FALSE)</f>
        <v>0</v>
      </c>
      <c r="I433" s="301" t="e">
        <f>VLOOKUP(A433,'判定（堆積）'!$A$4:$F$513,6,FALSE)</f>
        <v>#DIV/0!</v>
      </c>
      <c r="J433" s="297" t="str">
        <f>VLOOKUP(A433,'判定（堆積）'!$A$4:$G$513,7,FALSE)</f>
        <v>×</v>
      </c>
      <c r="K433" s="297"/>
      <c r="M433" s="296" t="str">
        <f>VLOOKUP(A433,'判定（移動）'!$A$6:$O$515,15,FALSE)</f>
        <v>×</v>
      </c>
      <c r="N433" s="297" t="str">
        <f>VLOOKUP(A433,'判定（堆積）'!$A$4:$H$513,8,FALSE)</f>
        <v>×</v>
      </c>
    </row>
    <row r="434" spans="1:14" s="293" customFormat="1" ht="11.1" customHeight="1" x14ac:dyDescent="0.15">
      <c r="A434" s="377">
        <v>40.9</v>
      </c>
      <c r="B434" s="378"/>
      <c r="C434" s="300">
        <f>VLOOKUP(A434,'判定（移動）'!$A$6:$L$515,12,FALSE)</f>
        <v>0</v>
      </c>
      <c r="D434" s="301">
        <v>1</v>
      </c>
      <c r="E434" s="301">
        <f>VLOOKUP(A434,'判定（移動）'!$A$6:$M$515,13,FALSE)</f>
        <v>7.6739130434782608</v>
      </c>
      <c r="F434" s="297" t="str">
        <f>VLOOKUP(A434,'判定（移動）'!$A$6:$N$515,14,FALSE)</f>
        <v>×</v>
      </c>
      <c r="G434" s="300">
        <f>VLOOKUP(入力及び印刷!A434,'判定（堆積）'!$A$4:$D$513,4,FALSE)</f>
        <v>0</v>
      </c>
      <c r="H434" s="301">
        <f>VLOOKUP(A434,'判定（堆積）'!$A$4:$E$513,5,FALSE)</f>
        <v>0</v>
      </c>
      <c r="I434" s="301" t="e">
        <f>VLOOKUP(A434,'判定（堆積）'!$A$4:$F$513,6,FALSE)</f>
        <v>#DIV/0!</v>
      </c>
      <c r="J434" s="297" t="str">
        <f>VLOOKUP(A434,'判定（堆積）'!$A$4:$G$513,7,FALSE)</f>
        <v>×</v>
      </c>
      <c r="K434" s="297"/>
      <c r="M434" s="296" t="str">
        <f>VLOOKUP(A434,'判定（移動）'!$A$6:$O$515,15,FALSE)</f>
        <v>×</v>
      </c>
      <c r="N434" s="297" t="str">
        <f>VLOOKUP(A434,'判定（堆積）'!$A$4:$H$513,8,FALSE)</f>
        <v>×</v>
      </c>
    </row>
    <row r="435" spans="1:14" s="293" customFormat="1" ht="11.1" customHeight="1" x14ac:dyDescent="0.15">
      <c r="A435" s="377">
        <v>41</v>
      </c>
      <c r="B435" s="378"/>
      <c r="C435" s="300">
        <f>VLOOKUP(A435,'判定（移動）'!$A$6:$L$515,12,FALSE)</f>
        <v>0</v>
      </c>
      <c r="D435" s="301">
        <v>1</v>
      </c>
      <c r="E435" s="301">
        <f>VLOOKUP(A435,'判定（移動）'!$A$6:$M$515,13,FALSE)</f>
        <v>7.6739130434782608</v>
      </c>
      <c r="F435" s="297" t="str">
        <f>VLOOKUP(A435,'判定（移動）'!$A$6:$N$515,14,FALSE)</f>
        <v>×</v>
      </c>
      <c r="G435" s="300">
        <f>VLOOKUP(入力及び印刷!A435,'判定（堆積）'!$A$4:$D$513,4,FALSE)</f>
        <v>0</v>
      </c>
      <c r="H435" s="301">
        <f>VLOOKUP(A435,'判定（堆積）'!$A$4:$E$513,5,FALSE)</f>
        <v>0</v>
      </c>
      <c r="I435" s="301" t="e">
        <f>VLOOKUP(A435,'判定（堆積）'!$A$4:$F$513,6,FALSE)</f>
        <v>#DIV/0!</v>
      </c>
      <c r="J435" s="297" t="str">
        <f>VLOOKUP(A435,'判定（堆積）'!$A$4:$G$513,7,FALSE)</f>
        <v>×</v>
      </c>
      <c r="K435" s="297"/>
      <c r="M435" s="296" t="str">
        <f>VLOOKUP(A435,'判定（移動）'!$A$6:$O$515,15,FALSE)</f>
        <v>×</v>
      </c>
      <c r="N435" s="297" t="str">
        <f>VLOOKUP(A435,'判定（堆積）'!$A$4:$H$513,8,FALSE)</f>
        <v>×</v>
      </c>
    </row>
    <row r="436" spans="1:14" s="293" customFormat="1" ht="11.1" customHeight="1" x14ac:dyDescent="0.15">
      <c r="A436" s="377">
        <v>41.1</v>
      </c>
      <c r="B436" s="378"/>
      <c r="C436" s="300">
        <f>VLOOKUP(A436,'判定（移動）'!$A$6:$L$515,12,FALSE)</f>
        <v>0</v>
      </c>
      <c r="D436" s="301">
        <v>1</v>
      </c>
      <c r="E436" s="301">
        <f>VLOOKUP(A436,'判定（移動）'!$A$6:$M$515,13,FALSE)</f>
        <v>7.6739130434782608</v>
      </c>
      <c r="F436" s="297" t="str">
        <f>VLOOKUP(A436,'判定（移動）'!$A$6:$N$515,14,FALSE)</f>
        <v>×</v>
      </c>
      <c r="G436" s="300">
        <f>VLOOKUP(入力及び印刷!A436,'判定（堆積）'!$A$4:$D$513,4,FALSE)</f>
        <v>0</v>
      </c>
      <c r="H436" s="301">
        <f>VLOOKUP(A436,'判定（堆積）'!$A$4:$E$513,5,FALSE)</f>
        <v>0</v>
      </c>
      <c r="I436" s="301" t="e">
        <f>VLOOKUP(A436,'判定（堆積）'!$A$4:$F$513,6,FALSE)</f>
        <v>#DIV/0!</v>
      </c>
      <c r="J436" s="297" t="str">
        <f>VLOOKUP(A436,'判定（堆積）'!$A$4:$G$513,7,FALSE)</f>
        <v>×</v>
      </c>
      <c r="K436" s="297"/>
      <c r="M436" s="296" t="str">
        <f>VLOOKUP(A436,'判定（移動）'!$A$6:$O$515,15,FALSE)</f>
        <v>×</v>
      </c>
      <c r="N436" s="297" t="str">
        <f>VLOOKUP(A436,'判定（堆積）'!$A$4:$H$513,8,FALSE)</f>
        <v>×</v>
      </c>
    </row>
    <row r="437" spans="1:14" s="293" customFormat="1" ht="11.1" customHeight="1" x14ac:dyDescent="0.15">
      <c r="A437" s="377">
        <v>41.2</v>
      </c>
      <c r="B437" s="378"/>
      <c r="C437" s="300">
        <f>VLOOKUP(A437,'判定（移動）'!$A$6:$L$515,12,FALSE)</f>
        <v>0</v>
      </c>
      <c r="D437" s="301">
        <v>1</v>
      </c>
      <c r="E437" s="301">
        <f>VLOOKUP(A437,'判定（移動）'!$A$6:$M$515,13,FALSE)</f>
        <v>7.6739130434782608</v>
      </c>
      <c r="F437" s="297" t="str">
        <f>VLOOKUP(A437,'判定（移動）'!$A$6:$N$515,14,FALSE)</f>
        <v>×</v>
      </c>
      <c r="G437" s="300">
        <f>VLOOKUP(入力及び印刷!A437,'判定（堆積）'!$A$4:$D$513,4,FALSE)</f>
        <v>0</v>
      </c>
      <c r="H437" s="301">
        <f>VLOOKUP(A437,'判定（堆積）'!$A$4:$E$513,5,FALSE)</f>
        <v>0</v>
      </c>
      <c r="I437" s="301" t="e">
        <f>VLOOKUP(A437,'判定（堆積）'!$A$4:$F$513,6,FALSE)</f>
        <v>#DIV/0!</v>
      </c>
      <c r="J437" s="297" t="str">
        <f>VLOOKUP(A437,'判定（堆積）'!$A$4:$G$513,7,FALSE)</f>
        <v>×</v>
      </c>
      <c r="K437" s="297"/>
      <c r="M437" s="296" t="str">
        <f>VLOOKUP(A437,'判定（移動）'!$A$6:$O$515,15,FALSE)</f>
        <v>×</v>
      </c>
      <c r="N437" s="297" t="str">
        <f>VLOOKUP(A437,'判定（堆積）'!$A$4:$H$513,8,FALSE)</f>
        <v>×</v>
      </c>
    </row>
    <row r="438" spans="1:14" s="293" customFormat="1" ht="11.1" customHeight="1" x14ac:dyDescent="0.15">
      <c r="A438" s="377">
        <v>41.3</v>
      </c>
      <c r="B438" s="378"/>
      <c r="C438" s="300">
        <f>VLOOKUP(A438,'判定（移動）'!$A$6:$L$515,12,FALSE)</f>
        <v>0</v>
      </c>
      <c r="D438" s="301">
        <v>1</v>
      </c>
      <c r="E438" s="301">
        <f>VLOOKUP(A438,'判定（移動）'!$A$6:$M$515,13,FALSE)</f>
        <v>7.6739130434782608</v>
      </c>
      <c r="F438" s="297" t="str">
        <f>VLOOKUP(A438,'判定（移動）'!$A$6:$N$515,14,FALSE)</f>
        <v>×</v>
      </c>
      <c r="G438" s="300">
        <f>VLOOKUP(入力及び印刷!A438,'判定（堆積）'!$A$4:$D$513,4,FALSE)</f>
        <v>0</v>
      </c>
      <c r="H438" s="301">
        <f>VLOOKUP(A438,'判定（堆積）'!$A$4:$E$513,5,FALSE)</f>
        <v>0</v>
      </c>
      <c r="I438" s="301" t="e">
        <f>VLOOKUP(A438,'判定（堆積）'!$A$4:$F$513,6,FALSE)</f>
        <v>#DIV/0!</v>
      </c>
      <c r="J438" s="297" t="str">
        <f>VLOOKUP(A438,'判定（堆積）'!$A$4:$G$513,7,FALSE)</f>
        <v>×</v>
      </c>
      <c r="K438" s="297"/>
      <c r="M438" s="296" t="str">
        <f>VLOOKUP(A438,'判定（移動）'!$A$6:$O$515,15,FALSE)</f>
        <v>×</v>
      </c>
      <c r="N438" s="297" t="str">
        <f>VLOOKUP(A438,'判定（堆積）'!$A$4:$H$513,8,FALSE)</f>
        <v>×</v>
      </c>
    </row>
    <row r="439" spans="1:14" s="293" customFormat="1" ht="11.1" customHeight="1" x14ac:dyDescent="0.15">
      <c r="A439" s="377">
        <v>41.4</v>
      </c>
      <c r="B439" s="378"/>
      <c r="C439" s="300">
        <f>VLOOKUP(A439,'判定（移動）'!$A$6:$L$515,12,FALSE)</f>
        <v>0</v>
      </c>
      <c r="D439" s="301">
        <v>1</v>
      </c>
      <c r="E439" s="301">
        <f>VLOOKUP(A439,'判定（移動）'!$A$6:$M$515,13,FALSE)</f>
        <v>7.6739130434782608</v>
      </c>
      <c r="F439" s="297" t="str">
        <f>VLOOKUP(A439,'判定（移動）'!$A$6:$N$515,14,FALSE)</f>
        <v>×</v>
      </c>
      <c r="G439" s="300">
        <f>VLOOKUP(入力及び印刷!A439,'判定（堆積）'!$A$4:$D$513,4,FALSE)</f>
        <v>0</v>
      </c>
      <c r="H439" s="301">
        <f>VLOOKUP(A439,'判定（堆積）'!$A$4:$E$513,5,FALSE)</f>
        <v>0</v>
      </c>
      <c r="I439" s="301" t="e">
        <f>VLOOKUP(A439,'判定（堆積）'!$A$4:$F$513,6,FALSE)</f>
        <v>#DIV/0!</v>
      </c>
      <c r="J439" s="297" t="str">
        <f>VLOOKUP(A439,'判定（堆積）'!$A$4:$G$513,7,FALSE)</f>
        <v>×</v>
      </c>
      <c r="K439" s="297"/>
      <c r="M439" s="296" t="str">
        <f>VLOOKUP(A439,'判定（移動）'!$A$6:$O$515,15,FALSE)</f>
        <v>×</v>
      </c>
      <c r="N439" s="297" t="str">
        <f>VLOOKUP(A439,'判定（堆積）'!$A$4:$H$513,8,FALSE)</f>
        <v>×</v>
      </c>
    </row>
    <row r="440" spans="1:14" s="293" customFormat="1" ht="11.1" customHeight="1" x14ac:dyDescent="0.15">
      <c r="A440" s="377">
        <v>41.5</v>
      </c>
      <c r="B440" s="378"/>
      <c r="C440" s="300">
        <f>VLOOKUP(A440,'判定（移動）'!$A$6:$L$515,12,FALSE)</f>
        <v>0</v>
      </c>
      <c r="D440" s="301">
        <v>1</v>
      </c>
      <c r="E440" s="301">
        <f>VLOOKUP(A440,'判定（移動）'!$A$6:$M$515,13,FALSE)</f>
        <v>7.6739130434782608</v>
      </c>
      <c r="F440" s="297" t="str">
        <f>VLOOKUP(A440,'判定（移動）'!$A$6:$N$515,14,FALSE)</f>
        <v>×</v>
      </c>
      <c r="G440" s="300">
        <f>VLOOKUP(入力及び印刷!A440,'判定（堆積）'!$A$4:$D$513,4,FALSE)</f>
        <v>0</v>
      </c>
      <c r="H440" s="301">
        <f>VLOOKUP(A440,'判定（堆積）'!$A$4:$E$513,5,FALSE)</f>
        <v>0</v>
      </c>
      <c r="I440" s="301" t="e">
        <f>VLOOKUP(A440,'判定（堆積）'!$A$4:$F$513,6,FALSE)</f>
        <v>#DIV/0!</v>
      </c>
      <c r="J440" s="297" t="str">
        <f>VLOOKUP(A440,'判定（堆積）'!$A$4:$G$513,7,FALSE)</f>
        <v>×</v>
      </c>
      <c r="K440" s="297"/>
      <c r="M440" s="296" t="str">
        <f>VLOOKUP(A440,'判定（移動）'!$A$6:$O$515,15,FALSE)</f>
        <v>×</v>
      </c>
      <c r="N440" s="297" t="str">
        <f>VLOOKUP(A440,'判定（堆積）'!$A$4:$H$513,8,FALSE)</f>
        <v>×</v>
      </c>
    </row>
    <row r="441" spans="1:14" s="293" customFormat="1" ht="11.1" customHeight="1" x14ac:dyDescent="0.15">
      <c r="A441" s="377">
        <v>41.6</v>
      </c>
      <c r="B441" s="378"/>
      <c r="C441" s="300">
        <f>VLOOKUP(A441,'判定（移動）'!$A$6:$L$515,12,FALSE)</f>
        <v>0</v>
      </c>
      <c r="D441" s="301">
        <v>1</v>
      </c>
      <c r="E441" s="301">
        <f>VLOOKUP(A441,'判定（移動）'!$A$6:$M$515,13,FALSE)</f>
        <v>7.6739130434782608</v>
      </c>
      <c r="F441" s="297" t="str">
        <f>VLOOKUP(A441,'判定（移動）'!$A$6:$N$515,14,FALSE)</f>
        <v>×</v>
      </c>
      <c r="G441" s="300">
        <f>VLOOKUP(入力及び印刷!A441,'判定（堆積）'!$A$4:$D$513,4,FALSE)</f>
        <v>0</v>
      </c>
      <c r="H441" s="301">
        <f>VLOOKUP(A441,'判定（堆積）'!$A$4:$E$513,5,FALSE)</f>
        <v>0</v>
      </c>
      <c r="I441" s="301" t="e">
        <f>VLOOKUP(A441,'判定（堆積）'!$A$4:$F$513,6,FALSE)</f>
        <v>#DIV/0!</v>
      </c>
      <c r="J441" s="297" t="str">
        <f>VLOOKUP(A441,'判定（堆積）'!$A$4:$G$513,7,FALSE)</f>
        <v>×</v>
      </c>
      <c r="K441" s="297"/>
      <c r="M441" s="296" t="str">
        <f>VLOOKUP(A441,'判定（移動）'!$A$6:$O$515,15,FALSE)</f>
        <v>×</v>
      </c>
      <c r="N441" s="297" t="str">
        <f>VLOOKUP(A441,'判定（堆積）'!$A$4:$H$513,8,FALSE)</f>
        <v>×</v>
      </c>
    </row>
    <row r="442" spans="1:14" s="293" customFormat="1" ht="11.1" customHeight="1" x14ac:dyDescent="0.15">
      <c r="A442" s="377">
        <v>41.7</v>
      </c>
      <c r="B442" s="378"/>
      <c r="C442" s="300">
        <f>VLOOKUP(A442,'判定（移動）'!$A$6:$L$515,12,FALSE)</f>
        <v>0</v>
      </c>
      <c r="D442" s="301">
        <v>1</v>
      </c>
      <c r="E442" s="301">
        <f>VLOOKUP(A442,'判定（移動）'!$A$6:$M$515,13,FALSE)</f>
        <v>7.6739130434782608</v>
      </c>
      <c r="F442" s="297" t="str">
        <f>VLOOKUP(A442,'判定（移動）'!$A$6:$N$515,14,FALSE)</f>
        <v>×</v>
      </c>
      <c r="G442" s="300">
        <f>VLOOKUP(入力及び印刷!A442,'判定（堆積）'!$A$4:$D$513,4,FALSE)</f>
        <v>0</v>
      </c>
      <c r="H442" s="301">
        <f>VLOOKUP(A442,'判定（堆積）'!$A$4:$E$513,5,FALSE)</f>
        <v>0</v>
      </c>
      <c r="I442" s="301" t="e">
        <f>VLOOKUP(A442,'判定（堆積）'!$A$4:$F$513,6,FALSE)</f>
        <v>#DIV/0!</v>
      </c>
      <c r="J442" s="297" t="str">
        <f>VLOOKUP(A442,'判定（堆積）'!$A$4:$G$513,7,FALSE)</f>
        <v>×</v>
      </c>
      <c r="K442" s="297"/>
      <c r="M442" s="296" t="str">
        <f>VLOOKUP(A442,'判定（移動）'!$A$6:$O$515,15,FALSE)</f>
        <v>×</v>
      </c>
      <c r="N442" s="297" t="str">
        <f>VLOOKUP(A442,'判定（堆積）'!$A$4:$H$513,8,FALSE)</f>
        <v>×</v>
      </c>
    </row>
    <row r="443" spans="1:14" s="293" customFormat="1" ht="11.1" customHeight="1" x14ac:dyDescent="0.15">
      <c r="A443" s="377">
        <v>41.8</v>
      </c>
      <c r="B443" s="378"/>
      <c r="C443" s="300">
        <f>VLOOKUP(A443,'判定（移動）'!$A$6:$L$515,12,FALSE)</f>
        <v>0</v>
      </c>
      <c r="D443" s="301">
        <v>1</v>
      </c>
      <c r="E443" s="301">
        <f>VLOOKUP(A443,'判定（移動）'!$A$6:$M$515,13,FALSE)</f>
        <v>7.6739130434782608</v>
      </c>
      <c r="F443" s="297" t="str">
        <f>VLOOKUP(A443,'判定（移動）'!$A$6:$N$515,14,FALSE)</f>
        <v>×</v>
      </c>
      <c r="G443" s="300">
        <f>VLOOKUP(入力及び印刷!A443,'判定（堆積）'!$A$4:$D$513,4,FALSE)</f>
        <v>0</v>
      </c>
      <c r="H443" s="301">
        <f>VLOOKUP(A443,'判定（堆積）'!$A$4:$E$513,5,FALSE)</f>
        <v>0</v>
      </c>
      <c r="I443" s="301" t="e">
        <f>VLOOKUP(A443,'判定（堆積）'!$A$4:$F$513,6,FALSE)</f>
        <v>#DIV/0!</v>
      </c>
      <c r="J443" s="297" t="str">
        <f>VLOOKUP(A443,'判定（堆積）'!$A$4:$G$513,7,FALSE)</f>
        <v>×</v>
      </c>
      <c r="K443" s="297"/>
      <c r="M443" s="296" t="str">
        <f>VLOOKUP(A443,'判定（移動）'!$A$6:$O$515,15,FALSE)</f>
        <v>×</v>
      </c>
      <c r="N443" s="297" t="str">
        <f>VLOOKUP(A443,'判定（堆積）'!$A$4:$H$513,8,FALSE)</f>
        <v>×</v>
      </c>
    </row>
    <row r="444" spans="1:14" s="293" customFormat="1" ht="11.1" customHeight="1" x14ac:dyDescent="0.15">
      <c r="A444" s="377">
        <v>41.9</v>
      </c>
      <c r="B444" s="378"/>
      <c r="C444" s="300">
        <f>VLOOKUP(A444,'判定（移動）'!$A$6:$L$515,12,FALSE)</f>
        <v>0</v>
      </c>
      <c r="D444" s="301">
        <v>1</v>
      </c>
      <c r="E444" s="301">
        <f>VLOOKUP(A444,'判定（移動）'!$A$6:$M$515,13,FALSE)</f>
        <v>7.6739130434782608</v>
      </c>
      <c r="F444" s="297" t="str">
        <f>VLOOKUP(A444,'判定（移動）'!$A$6:$N$515,14,FALSE)</f>
        <v>×</v>
      </c>
      <c r="G444" s="300">
        <f>VLOOKUP(入力及び印刷!A444,'判定（堆積）'!$A$4:$D$513,4,FALSE)</f>
        <v>0</v>
      </c>
      <c r="H444" s="301">
        <f>VLOOKUP(A444,'判定（堆積）'!$A$4:$E$513,5,FALSE)</f>
        <v>0</v>
      </c>
      <c r="I444" s="301" t="e">
        <f>VLOOKUP(A444,'判定（堆積）'!$A$4:$F$513,6,FALSE)</f>
        <v>#DIV/0!</v>
      </c>
      <c r="J444" s="297" t="str">
        <f>VLOOKUP(A444,'判定（堆積）'!$A$4:$G$513,7,FALSE)</f>
        <v>×</v>
      </c>
      <c r="K444" s="297"/>
      <c r="M444" s="296" t="str">
        <f>VLOOKUP(A444,'判定（移動）'!$A$6:$O$515,15,FALSE)</f>
        <v>×</v>
      </c>
      <c r="N444" s="297" t="str">
        <f>VLOOKUP(A444,'判定（堆積）'!$A$4:$H$513,8,FALSE)</f>
        <v>×</v>
      </c>
    </row>
    <row r="445" spans="1:14" s="293" customFormat="1" ht="11.1" customHeight="1" x14ac:dyDescent="0.15">
      <c r="A445" s="377">
        <v>42</v>
      </c>
      <c r="B445" s="378"/>
      <c r="C445" s="300">
        <f>VLOOKUP(A445,'判定（移動）'!$A$6:$L$515,12,FALSE)</f>
        <v>0</v>
      </c>
      <c r="D445" s="301">
        <v>1</v>
      </c>
      <c r="E445" s="301">
        <f>VLOOKUP(A445,'判定（移動）'!$A$6:$M$515,13,FALSE)</f>
        <v>7.6739130434782608</v>
      </c>
      <c r="F445" s="297" t="str">
        <f>VLOOKUP(A445,'判定（移動）'!$A$6:$N$515,14,FALSE)</f>
        <v>×</v>
      </c>
      <c r="G445" s="300">
        <f>VLOOKUP(入力及び印刷!A445,'判定（堆積）'!$A$4:$D$513,4,FALSE)</f>
        <v>0</v>
      </c>
      <c r="H445" s="301">
        <f>VLOOKUP(A445,'判定（堆積）'!$A$4:$E$513,5,FALSE)</f>
        <v>0</v>
      </c>
      <c r="I445" s="301" t="e">
        <f>VLOOKUP(A445,'判定（堆積）'!$A$4:$F$513,6,FALSE)</f>
        <v>#DIV/0!</v>
      </c>
      <c r="J445" s="297" t="str">
        <f>VLOOKUP(A445,'判定（堆積）'!$A$4:$G$513,7,FALSE)</f>
        <v>×</v>
      </c>
      <c r="K445" s="297"/>
      <c r="M445" s="296" t="str">
        <f>VLOOKUP(A445,'判定（移動）'!$A$6:$O$515,15,FALSE)</f>
        <v>×</v>
      </c>
      <c r="N445" s="297" t="str">
        <f>VLOOKUP(A445,'判定（堆積）'!$A$4:$H$513,8,FALSE)</f>
        <v>×</v>
      </c>
    </row>
    <row r="446" spans="1:14" s="293" customFormat="1" ht="11.1" customHeight="1" x14ac:dyDescent="0.15">
      <c r="A446" s="377">
        <v>42.1</v>
      </c>
      <c r="B446" s="378"/>
      <c r="C446" s="300">
        <f>VLOOKUP(A446,'判定（移動）'!$A$6:$L$515,12,FALSE)</f>
        <v>0</v>
      </c>
      <c r="D446" s="301">
        <v>1</v>
      </c>
      <c r="E446" s="301">
        <f>VLOOKUP(A446,'判定（移動）'!$A$6:$M$515,13,FALSE)</f>
        <v>7.6739130434782608</v>
      </c>
      <c r="F446" s="297" t="str">
        <f>VLOOKUP(A446,'判定（移動）'!$A$6:$N$515,14,FALSE)</f>
        <v>×</v>
      </c>
      <c r="G446" s="300">
        <f>VLOOKUP(入力及び印刷!A446,'判定（堆積）'!$A$4:$D$513,4,FALSE)</f>
        <v>0</v>
      </c>
      <c r="H446" s="301">
        <f>VLOOKUP(A446,'判定（堆積）'!$A$4:$E$513,5,FALSE)</f>
        <v>0</v>
      </c>
      <c r="I446" s="301" t="e">
        <f>VLOOKUP(A446,'判定（堆積）'!$A$4:$F$513,6,FALSE)</f>
        <v>#DIV/0!</v>
      </c>
      <c r="J446" s="297" t="str">
        <f>VLOOKUP(A446,'判定（堆積）'!$A$4:$G$513,7,FALSE)</f>
        <v>×</v>
      </c>
      <c r="K446" s="297"/>
      <c r="M446" s="296" t="str">
        <f>VLOOKUP(A446,'判定（移動）'!$A$6:$O$515,15,FALSE)</f>
        <v>×</v>
      </c>
      <c r="N446" s="297" t="str">
        <f>VLOOKUP(A446,'判定（堆積）'!$A$4:$H$513,8,FALSE)</f>
        <v>×</v>
      </c>
    </row>
    <row r="447" spans="1:14" s="293" customFormat="1" ht="11.1" customHeight="1" x14ac:dyDescent="0.15">
      <c r="A447" s="377">
        <v>42.2</v>
      </c>
      <c r="B447" s="378"/>
      <c r="C447" s="300">
        <f>VLOOKUP(A447,'判定（移動）'!$A$6:$L$515,12,FALSE)</f>
        <v>0</v>
      </c>
      <c r="D447" s="301">
        <v>1</v>
      </c>
      <c r="E447" s="301">
        <f>VLOOKUP(A447,'判定（移動）'!$A$6:$M$515,13,FALSE)</f>
        <v>7.6739130434782608</v>
      </c>
      <c r="F447" s="297" t="str">
        <f>VLOOKUP(A447,'判定（移動）'!$A$6:$N$515,14,FALSE)</f>
        <v>×</v>
      </c>
      <c r="G447" s="300">
        <f>VLOOKUP(入力及び印刷!A447,'判定（堆積）'!$A$4:$D$513,4,FALSE)</f>
        <v>0</v>
      </c>
      <c r="H447" s="301">
        <f>VLOOKUP(A447,'判定（堆積）'!$A$4:$E$513,5,FALSE)</f>
        <v>0</v>
      </c>
      <c r="I447" s="301" t="e">
        <f>VLOOKUP(A447,'判定（堆積）'!$A$4:$F$513,6,FALSE)</f>
        <v>#DIV/0!</v>
      </c>
      <c r="J447" s="297" t="str">
        <f>VLOOKUP(A447,'判定（堆積）'!$A$4:$G$513,7,FALSE)</f>
        <v>×</v>
      </c>
      <c r="K447" s="297"/>
      <c r="M447" s="296" t="str">
        <f>VLOOKUP(A447,'判定（移動）'!$A$6:$O$515,15,FALSE)</f>
        <v>×</v>
      </c>
      <c r="N447" s="297" t="str">
        <f>VLOOKUP(A447,'判定（堆積）'!$A$4:$H$513,8,FALSE)</f>
        <v>×</v>
      </c>
    </row>
    <row r="448" spans="1:14" s="293" customFormat="1" ht="11.1" customHeight="1" x14ac:dyDescent="0.15">
      <c r="A448" s="377">
        <v>42.3</v>
      </c>
      <c r="B448" s="378"/>
      <c r="C448" s="300">
        <f>VLOOKUP(A448,'判定（移動）'!$A$6:$L$515,12,FALSE)</f>
        <v>0</v>
      </c>
      <c r="D448" s="301">
        <v>1</v>
      </c>
      <c r="E448" s="301">
        <f>VLOOKUP(A448,'判定（移動）'!$A$6:$M$515,13,FALSE)</f>
        <v>7.6739130434782608</v>
      </c>
      <c r="F448" s="297" t="str">
        <f>VLOOKUP(A448,'判定（移動）'!$A$6:$N$515,14,FALSE)</f>
        <v>×</v>
      </c>
      <c r="G448" s="300">
        <f>VLOOKUP(入力及び印刷!A448,'判定（堆積）'!$A$4:$D$513,4,FALSE)</f>
        <v>0</v>
      </c>
      <c r="H448" s="301">
        <f>VLOOKUP(A448,'判定（堆積）'!$A$4:$E$513,5,FALSE)</f>
        <v>0</v>
      </c>
      <c r="I448" s="301" t="e">
        <f>VLOOKUP(A448,'判定（堆積）'!$A$4:$F$513,6,FALSE)</f>
        <v>#DIV/0!</v>
      </c>
      <c r="J448" s="297" t="str">
        <f>VLOOKUP(A448,'判定（堆積）'!$A$4:$G$513,7,FALSE)</f>
        <v>×</v>
      </c>
      <c r="K448" s="297"/>
      <c r="M448" s="296" t="str">
        <f>VLOOKUP(A448,'判定（移動）'!$A$6:$O$515,15,FALSE)</f>
        <v>×</v>
      </c>
      <c r="N448" s="297" t="str">
        <f>VLOOKUP(A448,'判定（堆積）'!$A$4:$H$513,8,FALSE)</f>
        <v>×</v>
      </c>
    </row>
    <row r="449" spans="1:14" s="293" customFormat="1" ht="11.1" customHeight="1" x14ac:dyDescent="0.15">
      <c r="A449" s="377">
        <v>42.4</v>
      </c>
      <c r="B449" s="378"/>
      <c r="C449" s="300">
        <f>VLOOKUP(A449,'判定（移動）'!$A$6:$L$515,12,FALSE)</f>
        <v>0</v>
      </c>
      <c r="D449" s="301">
        <v>1</v>
      </c>
      <c r="E449" s="301">
        <f>VLOOKUP(A449,'判定（移動）'!$A$6:$M$515,13,FALSE)</f>
        <v>7.6739130434782608</v>
      </c>
      <c r="F449" s="297" t="str">
        <f>VLOOKUP(A449,'判定（移動）'!$A$6:$N$515,14,FALSE)</f>
        <v>×</v>
      </c>
      <c r="G449" s="300">
        <f>VLOOKUP(入力及び印刷!A449,'判定（堆積）'!$A$4:$D$513,4,FALSE)</f>
        <v>0</v>
      </c>
      <c r="H449" s="301">
        <f>VLOOKUP(A449,'判定（堆積）'!$A$4:$E$513,5,FALSE)</f>
        <v>0</v>
      </c>
      <c r="I449" s="301" t="e">
        <f>VLOOKUP(A449,'判定（堆積）'!$A$4:$F$513,6,FALSE)</f>
        <v>#DIV/0!</v>
      </c>
      <c r="J449" s="297" t="str">
        <f>VLOOKUP(A449,'判定（堆積）'!$A$4:$G$513,7,FALSE)</f>
        <v>×</v>
      </c>
      <c r="K449" s="297"/>
      <c r="M449" s="296" t="str">
        <f>VLOOKUP(A449,'判定（移動）'!$A$6:$O$515,15,FALSE)</f>
        <v>×</v>
      </c>
      <c r="N449" s="297" t="str">
        <f>VLOOKUP(A449,'判定（堆積）'!$A$4:$H$513,8,FALSE)</f>
        <v>×</v>
      </c>
    </row>
    <row r="450" spans="1:14" s="293" customFormat="1" ht="11.1" customHeight="1" x14ac:dyDescent="0.15">
      <c r="A450" s="377">
        <v>42.5</v>
      </c>
      <c r="B450" s="378"/>
      <c r="C450" s="300">
        <f>VLOOKUP(A450,'判定（移動）'!$A$6:$L$515,12,FALSE)</f>
        <v>0</v>
      </c>
      <c r="D450" s="301">
        <v>1</v>
      </c>
      <c r="E450" s="301">
        <f>VLOOKUP(A450,'判定（移動）'!$A$6:$M$515,13,FALSE)</f>
        <v>7.6739130434782608</v>
      </c>
      <c r="F450" s="297" t="str">
        <f>VLOOKUP(A450,'判定（移動）'!$A$6:$N$515,14,FALSE)</f>
        <v>×</v>
      </c>
      <c r="G450" s="300">
        <f>VLOOKUP(入力及び印刷!A450,'判定（堆積）'!$A$4:$D$513,4,FALSE)</f>
        <v>0</v>
      </c>
      <c r="H450" s="301">
        <f>VLOOKUP(A450,'判定（堆積）'!$A$4:$E$513,5,FALSE)</f>
        <v>0</v>
      </c>
      <c r="I450" s="301" t="e">
        <f>VLOOKUP(A450,'判定（堆積）'!$A$4:$F$513,6,FALSE)</f>
        <v>#DIV/0!</v>
      </c>
      <c r="J450" s="297" t="str">
        <f>VLOOKUP(A450,'判定（堆積）'!$A$4:$G$513,7,FALSE)</f>
        <v>×</v>
      </c>
      <c r="K450" s="297"/>
      <c r="M450" s="296" t="str">
        <f>VLOOKUP(A450,'判定（移動）'!$A$6:$O$515,15,FALSE)</f>
        <v>×</v>
      </c>
      <c r="N450" s="297" t="str">
        <f>VLOOKUP(A450,'判定（堆積）'!$A$4:$H$513,8,FALSE)</f>
        <v>×</v>
      </c>
    </row>
    <row r="451" spans="1:14" s="293" customFormat="1" ht="11.1" customHeight="1" x14ac:dyDescent="0.15">
      <c r="A451" s="377">
        <v>42.6</v>
      </c>
      <c r="B451" s="378"/>
      <c r="C451" s="300">
        <f>VLOOKUP(A451,'判定（移動）'!$A$6:$L$515,12,FALSE)</f>
        <v>0</v>
      </c>
      <c r="D451" s="301">
        <v>1</v>
      </c>
      <c r="E451" s="301">
        <f>VLOOKUP(A451,'判定（移動）'!$A$6:$M$515,13,FALSE)</f>
        <v>7.6739130434782608</v>
      </c>
      <c r="F451" s="297" t="str">
        <f>VLOOKUP(A451,'判定（移動）'!$A$6:$N$515,14,FALSE)</f>
        <v>×</v>
      </c>
      <c r="G451" s="300">
        <f>VLOOKUP(入力及び印刷!A451,'判定（堆積）'!$A$4:$D$513,4,FALSE)</f>
        <v>0</v>
      </c>
      <c r="H451" s="301">
        <f>VLOOKUP(A451,'判定（堆積）'!$A$4:$E$513,5,FALSE)</f>
        <v>0</v>
      </c>
      <c r="I451" s="301" t="e">
        <f>VLOOKUP(A451,'判定（堆積）'!$A$4:$F$513,6,FALSE)</f>
        <v>#DIV/0!</v>
      </c>
      <c r="J451" s="297" t="str">
        <f>VLOOKUP(A451,'判定（堆積）'!$A$4:$G$513,7,FALSE)</f>
        <v>×</v>
      </c>
      <c r="K451" s="297"/>
      <c r="M451" s="296" t="str">
        <f>VLOOKUP(A451,'判定（移動）'!$A$6:$O$515,15,FALSE)</f>
        <v>×</v>
      </c>
      <c r="N451" s="297" t="str">
        <f>VLOOKUP(A451,'判定（堆積）'!$A$4:$H$513,8,FALSE)</f>
        <v>×</v>
      </c>
    </row>
    <row r="452" spans="1:14" s="293" customFormat="1" ht="11.1" customHeight="1" x14ac:dyDescent="0.15">
      <c r="A452" s="377">
        <v>42.7</v>
      </c>
      <c r="B452" s="378"/>
      <c r="C452" s="300">
        <f>VLOOKUP(A452,'判定（移動）'!$A$6:$L$515,12,FALSE)</f>
        <v>0</v>
      </c>
      <c r="D452" s="301">
        <v>1</v>
      </c>
      <c r="E452" s="301">
        <f>VLOOKUP(A452,'判定（移動）'!$A$6:$M$515,13,FALSE)</f>
        <v>7.6739130434782608</v>
      </c>
      <c r="F452" s="297" t="str">
        <f>VLOOKUP(A452,'判定（移動）'!$A$6:$N$515,14,FALSE)</f>
        <v>×</v>
      </c>
      <c r="G452" s="300">
        <f>VLOOKUP(入力及び印刷!A452,'判定（堆積）'!$A$4:$D$513,4,FALSE)</f>
        <v>0</v>
      </c>
      <c r="H452" s="301">
        <f>VLOOKUP(A452,'判定（堆積）'!$A$4:$E$513,5,FALSE)</f>
        <v>0</v>
      </c>
      <c r="I452" s="301" t="e">
        <f>VLOOKUP(A452,'判定（堆積）'!$A$4:$F$513,6,FALSE)</f>
        <v>#DIV/0!</v>
      </c>
      <c r="J452" s="297" t="str">
        <f>VLOOKUP(A452,'判定（堆積）'!$A$4:$G$513,7,FALSE)</f>
        <v>×</v>
      </c>
      <c r="K452" s="297"/>
      <c r="M452" s="296" t="str">
        <f>VLOOKUP(A452,'判定（移動）'!$A$6:$O$515,15,FALSE)</f>
        <v>×</v>
      </c>
      <c r="N452" s="297" t="str">
        <f>VLOOKUP(A452,'判定（堆積）'!$A$4:$H$513,8,FALSE)</f>
        <v>×</v>
      </c>
    </row>
    <row r="453" spans="1:14" s="293" customFormat="1" ht="11.1" customHeight="1" x14ac:dyDescent="0.15">
      <c r="A453" s="377">
        <v>42.8</v>
      </c>
      <c r="B453" s="378"/>
      <c r="C453" s="300">
        <f>VLOOKUP(A453,'判定（移動）'!$A$6:$L$515,12,FALSE)</f>
        <v>0</v>
      </c>
      <c r="D453" s="301">
        <v>1</v>
      </c>
      <c r="E453" s="301">
        <f>VLOOKUP(A453,'判定（移動）'!$A$6:$M$515,13,FALSE)</f>
        <v>7.6739130434782608</v>
      </c>
      <c r="F453" s="297" t="str">
        <f>VLOOKUP(A453,'判定（移動）'!$A$6:$N$515,14,FALSE)</f>
        <v>×</v>
      </c>
      <c r="G453" s="300">
        <f>VLOOKUP(入力及び印刷!A453,'判定（堆積）'!$A$4:$D$513,4,FALSE)</f>
        <v>0</v>
      </c>
      <c r="H453" s="301">
        <f>VLOOKUP(A453,'判定（堆積）'!$A$4:$E$513,5,FALSE)</f>
        <v>0</v>
      </c>
      <c r="I453" s="301" t="e">
        <f>VLOOKUP(A453,'判定（堆積）'!$A$4:$F$513,6,FALSE)</f>
        <v>#DIV/0!</v>
      </c>
      <c r="J453" s="297" t="str">
        <f>VLOOKUP(A453,'判定（堆積）'!$A$4:$G$513,7,FALSE)</f>
        <v>×</v>
      </c>
      <c r="K453" s="297"/>
      <c r="M453" s="296" t="str">
        <f>VLOOKUP(A453,'判定（移動）'!$A$6:$O$515,15,FALSE)</f>
        <v>×</v>
      </c>
      <c r="N453" s="297" t="str">
        <f>VLOOKUP(A453,'判定（堆積）'!$A$4:$H$513,8,FALSE)</f>
        <v>×</v>
      </c>
    </row>
    <row r="454" spans="1:14" s="293" customFormat="1" ht="11.1" customHeight="1" x14ac:dyDescent="0.15">
      <c r="A454" s="377">
        <v>42.9</v>
      </c>
      <c r="B454" s="378"/>
      <c r="C454" s="300">
        <f>VLOOKUP(A454,'判定（移動）'!$A$6:$L$515,12,FALSE)</f>
        <v>0</v>
      </c>
      <c r="D454" s="301">
        <v>1</v>
      </c>
      <c r="E454" s="301">
        <f>VLOOKUP(A454,'判定（移動）'!$A$6:$M$515,13,FALSE)</f>
        <v>7.6739130434782608</v>
      </c>
      <c r="F454" s="297" t="str">
        <f>VLOOKUP(A454,'判定（移動）'!$A$6:$N$515,14,FALSE)</f>
        <v>×</v>
      </c>
      <c r="G454" s="300">
        <f>VLOOKUP(入力及び印刷!A454,'判定（堆積）'!$A$4:$D$513,4,FALSE)</f>
        <v>0</v>
      </c>
      <c r="H454" s="301">
        <f>VLOOKUP(A454,'判定（堆積）'!$A$4:$E$513,5,FALSE)</f>
        <v>0</v>
      </c>
      <c r="I454" s="301" t="e">
        <f>VLOOKUP(A454,'判定（堆積）'!$A$4:$F$513,6,FALSE)</f>
        <v>#DIV/0!</v>
      </c>
      <c r="J454" s="297" t="str">
        <f>VLOOKUP(A454,'判定（堆積）'!$A$4:$G$513,7,FALSE)</f>
        <v>×</v>
      </c>
      <c r="K454" s="297"/>
      <c r="M454" s="296" t="str">
        <f>VLOOKUP(A454,'判定（移動）'!$A$6:$O$515,15,FALSE)</f>
        <v>×</v>
      </c>
      <c r="N454" s="297" t="str">
        <f>VLOOKUP(A454,'判定（堆積）'!$A$4:$H$513,8,FALSE)</f>
        <v>×</v>
      </c>
    </row>
    <row r="455" spans="1:14" s="293" customFormat="1" ht="11.1" customHeight="1" x14ac:dyDescent="0.15">
      <c r="A455" s="377">
        <v>43</v>
      </c>
      <c r="B455" s="378"/>
      <c r="C455" s="300">
        <f>VLOOKUP(A455,'判定（移動）'!$A$6:$L$515,12,FALSE)</f>
        <v>0</v>
      </c>
      <c r="D455" s="301">
        <v>1</v>
      </c>
      <c r="E455" s="301">
        <f>VLOOKUP(A455,'判定（移動）'!$A$6:$M$515,13,FALSE)</f>
        <v>7.6739130434782608</v>
      </c>
      <c r="F455" s="297" t="str">
        <f>VLOOKUP(A455,'判定（移動）'!$A$6:$N$515,14,FALSE)</f>
        <v>×</v>
      </c>
      <c r="G455" s="300">
        <f>VLOOKUP(入力及び印刷!A455,'判定（堆積）'!$A$4:$D$513,4,FALSE)</f>
        <v>0</v>
      </c>
      <c r="H455" s="301">
        <f>VLOOKUP(A455,'判定（堆積）'!$A$4:$E$513,5,FALSE)</f>
        <v>0</v>
      </c>
      <c r="I455" s="301" t="e">
        <f>VLOOKUP(A455,'判定（堆積）'!$A$4:$F$513,6,FALSE)</f>
        <v>#DIV/0!</v>
      </c>
      <c r="J455" s="297" t="str">
        <f>VLOOKUP(A455,'判定（堆積）'!$A$4:$G$513,7,FALSE)</f>
        <v>×</v>
      </c>
      <c r="K455" s="297"/>
      <c r="M455" s="296" t="str">
        <f>VLOOKUP(A455,'判定（移動）'!$A$6:$O$515,15,FALSE)</f>
        <v>×</v>
      </c>
      <c r="N455" s="297" t="str">
        <f>VLOOKUP(A455,'判定（堆積）'!$A$4:$H$513,8,FALSE)</f>
        <v>×</v>
      </c>
    </row>
    <row r="456" spans="1:14" s="293" customFormat="1" ht="11.1" customHeight="1" x14ac:dyDescent="0.15">
      <c r="A456" s="377">
        <v>43.1</v>
      </c>
      <c r="B456" s="378"/>
      <c r="C456" s="300">
        <f>VLOOKUP(A456,'判定（移動）'!$A$6:$L$515,12,FALSE)</f>
        <v>0</v>
      </c>
      <c r="D456" s="301">
        <v>1</v>
      </c>
      <c r="E456" s="301">
        <f>VLOOKUP(A456,'判定（移動）'!$A$6:$M$515,13,FALSE)</f>
        <v>7.6739130434782608</v>
      </c>
      <c r="F456" s="297" t="str">
        <f>VLOOKUP(A456,'判定（移動）'!$A$6:$N$515,14,FALSE)</f>
        <v>×</v>
      </c>
      <c r="G456" s="300">
        <f>VLOOKUP(入力及び印刷!A456,'判定（堆積）'!$A$4:$D$513,4,FALSE)</f>
        <v>0</v>
      </c>
      <c r="H456" s="301">
        <f>VLOOKUP(A456,'判定（堆積）'!$A$4:$E$513,5,FALSE)</f>
        <v>0</v>
      </c>
      <c r="I456" s="301" t="e">
        <f>VLOOKUP(A456,'判定（堆積）'!$A$4:$F$513,6,FALSE)</f>
        <v>#DIV/0!</v>
      </c>
      <c r="J456" s="297" t="str">
        <f>VLOOKUP(A456,'判定（堆積）'!$A$4:$G$513,7,FALSE)</f>
        <v>×</v>
      </c>
      <c r="K456" s="297"/>
      <c r="M456" s="296" t="str">
        <f>VLOOKUP(A456,'判定（移動）'!$A$6:$O$515,15,FALSE)</f>
        <v>×</v>
      </c>
      <c r="N456" s="297" t="str">
        <f>VLOOKUP(A456,'判定（堆積）'!$A$4:$H$513,8,FALSE)</f>
        <v>×</v>
      </c>
    </row>
    <row r="457" spans="1:14" s="293" customFormat="1" ht="11.1" customHeight="1" x14ac:dyDescent="0.15">
      <c r="A457" s="377">
        <v>43.2</v>
      </c>
      <c r="B457" s="378"/>
      <c r="C457" s="300">
        <f>VLOOKUP(A457,'判定（移動）'!$A$6:$L$515,12,FALSE)</f>
        <v>0</v>
      </c>
      <c r="D457" s="301">
        <v>1</v>
      </c>
      <c r="E457" s="301">
        <f>VLOOKUP(A457,'判定（移動）'!$A$6:$M$515,13,FALSE)</f>
        <v>7.6739130434782608</v>
      </c>
      <c r="F457" s="297" t="str">
        <f>VLOOKUP(A457,'判定（移動）'!$A$6:$N$515,14,FALSE)</f>
        <v>×</v>
      </c>
      <c r="G457" s="300">
        <f>VLOOKUP(入力及び印刷!A457,'判定（堆積）'!$A$4:$D$513,4,FALSE)</f>
        <v>0</v>
      </c>
      <c r="H457" s="301">
        <f>VLOOKUP(A457,'判定（堆積）'!$A$4:$E$513,5,FALSE)</f>
        <v>0</v>
      </c>
      <c r="I457" s="301" t="e">
        <f>VLOOKUP(A457,'判定（堆積）'!$A$4:$F$513,6,FALSE)</f>
        <v>#DIV/0!</v>
      </c>
      <c r="J457" s="297" t="str">
        <f>VLOOKUP(A457,'判定（堆積）'!$A$4:$G$513,7,FALSE)</f>
        <v>×</v>
      </c>
      <c r="K457" s="297"/>
      <c r="M457" s="296" t="str">
        <f>VLOOKUP(A457,'判定（移動）'!$A$6:$O$515,15,FALSE)</f>
        <v>×</v>
      </c>
      <c r="N457" s="297" t="str">
        <f>VLOOKUP(A457,'判定（堆積）'!$A$4:$H$513,8,FALSE)</f>
        <v>×</v>
      </c>
    </row>
    <row r="458" spans="1:14" s="293" customFormat="1" ht="11.1" customHeight="1" x14ac:dyDescent="0.15">
      <c r="A458" s="377">
        <v>43.3</v>
      </c>
      <c r="B458" s="378"/>
      <c r="C458" s="300">
        <f>VLOOKUP(A458,'判定（移動）'!$A$6:$L$515,12,FALSE)</f>
        <v>0</v>
      </c>
      <c r="D458" s="301">
        <v>1</v>
      </c>
      <c r="E458" s="301">
        <f>VLOOKUP(A458,'判定（移動）'!$A$6:$M$515,13,FALSE)</f>
        <v>7.6739130434782608</v>
      </c>
      <c r="F458" s="297" t="str">
        <f>VLOOKUP(A458,'判定（移動）'!$A$6:$N$515,14,FALSE)</f>
        <v>×</v>
      </c>
      <c r="G458" s="300">
        <f>VLOOKUP(入力及び印刷!A458,'判定（堆積）'!$A$4:$D$513,4,FALSE)</f>
        <v>0</v>
      </c>
      <c r="H458" s="301">
        <f>VLOOKUP(A458,'判定（堆積）'!$A$4:$E$513,5,FALSE)</f>
        <v>0</v>
      </c>
      <c r="I458" s="301" t="e">
        <f>VLOOKUP(A458,'判定（堆積）'!$A$4:$F$513,6,FALSE)</f>
        <v>#DIV/0!</v>
      </c>
      <c r="J458" s="297" t="str">
        <f>VLOOKUP(A458,'判定（堆積）'!$A$4:$G$513,7,FALSE)</f>
        <v>×</v>
      </c>
      <c r="K458" s="297"/>
      <c r="M458" s="296" t="str">
        <f>VLOOKUP(A458,'判定（移動）'!$A$6:$O$515,15,FALSE)</f>
        <v>×</v>
      </c>
      <c r="N458" s="297" t="str">
        <f>VLOOKUP(A458,'判定（堆積）'!$A$4:$H$513,8,FALSE)</f>
        <v>×</v>
      </c>
    </row>
    <row r="459" spans="1:14" s="293" customFormat="1" ht="11.1" customHeight="1" x14ac:dyDescent="0.15">
      <c r="A459" s="377">
        <v>43.4</v>
      </c>
      <c r="B459" s="378"/>
      <c r="C459" s="300">
        <f>VLOOKUP(A459,'判定（移動）'!$A$6:$L$515,12,FALSE)</f>
        <v>0</v>
      </c>
      <c r="D459" s="301">
        <v>1</v>
      </c>
      <c r="E459" s="301">
        <f>VLOOKUP(A459,'判定（移動）'!$A$6:$M$515,13,FALSE)</f>
        <v>7.6739130434782608</v>
      </c>
      <c r="F459" s="297" t="str">
        <f>VLOOKUP(A459,'判定（移動）'!$A$6:$N$515,14,FALSE)</f>
        <v>×</v>
      </c>
      <c r="G459" s="300">
        <f>VLOOKUP(入力及び印刷!A459,'判定（堆積）'!$A$4:$D$513,4,FALSE)</f>
        <v>0</v>
      </c>
      <c r="H459" s="301">
        <f>VLOOKUP(A459,'判定（堆積）'!$A$4:$E$513,5,FALSE)</f>
        <v>0</v>
      </c>
      <c r="I459" s="301" t="e">
        <f>VLOOKUP(A459,'判定（堆積）'!$A$4:$F$513,6,FALSE)</f>
        <v>#DIV/0!</v>
      </c>
      <c r="J459" s="297" t="str">
        <f>VLOOKUP(A459,'判定（堆積）'!$A$4:$G$513,7,FALSE)</f>
        <v>×</v>
      </c>
      <c r="K459" s="297"/>
      <c r="M459" s="296" t="str">
        <f>VLOOKUP(A459,'判定（移動）'!$A$6:$O$515,15,FALSE)</f>
        <v>×</v>
      </c>
      <c r="N459" s="297" t="str">
        <f>VLOOKUP(A459,'判定（堆積）'!$A$4:$H$513,8,FALSE)</f>
        <v>×</v>
      </c>
    </row>
    <row r="460" spans="1:14" s="293" customFormat="1" ht="11.1" customHeight="1" x14ac:dyDescent="0.15">
      <c r="A460" s="377">
        <v>43.5</v>
      </c>
      <c r="B460" s="378"/>
      <c r="C460" s="300">
        <f>VLOOKUP(A460,'判定（移動）'!$A$6:$L$515,12,FALSE)</f>
        <v>0</v>
      </c>
      <c r="D460" s="301">
        <v>1</v>
      </c>
      <c r="E460" s="301">
        <f>VLOOKUP(A460,'判定（移動）'!$A$6:$M$515,13,FALSE)</f>
        <v>7.6739130434782608</v>
      </c>
      <c r="F460" s="297" t="str">
        <f>VLOOKUP(A460,'判定（移動）'!$A$6:$N$515,14,FALSE)</f>
        <v>×</v>
      </c>
      <c r="G460" s="300">
        <f>VLOOKUP(入力及び印刷!A460,'判定（堆積）'!$A$4:$D$513,4,FALSE)</f>
        <v>0</v>
      </c>
      <c r="H460" s="301">
        <f>VLOOKUP(A460,'判定（堆積）'!$A$4:$E$513,5,FALSE)</f>
        <v>0</v>
      </c>
      <c r="I460" s="301" t="e">
        <f>VLOOKUP(A460,'判定（堆積）'!$A$4:$F$513,6,FALSE)</f>
        <v>#DIV/0!</v>
      </c>
      <c r="J460" s="297" t="str">
        <f>VLOOKUP(A460,'判定（堆積）'!$A$4:$G$513,7,FALSE)</f>
        <v>×</v>
      </c>
      <c r="K460" s="297"/>
      <c r="M460" s="296" t="str">
        <f>VLOOKUP(A460,'判定（移動）'!$A$6:$O$515,15,FALSE)</f>
        <v>×</v>
      </c>
      <c r="N460" s="297" t="str">
        <f>VLOOKUP(A460,'判定（堆積）'!$A$4:$H$513,8,FALSE)</f>
        <v>×</v>
      </c>
    </row>
    <row r="461" spans="1:14" s="293" customFormat="1" ht="11.1" customHeight="1" x14ac:dyDescent="0.15">
      <c r="A461" s="377">
        <v>43.6</v>
      </c>
      <c r="B461" s="378"/>
      <c r="C461" s="300">
        <f>VLOOKUP(A461,'判定（移動）'!$A$6:$L$515,12,FALSE)</f>
        <v>0</v>
      </c>
      <c r="D461" s="301">
        <v>1</v>
      </c>
      <c r="E461" s="301">
        <f>VLOOKUP(A461,'判定（移動）'!$A$6:$M$515,13,FALSE)</f>
        <v>7.6739130434782608</v>
      </c>
      <c r="F461" s="297" t="str">
        <f>VLOOKUP(A461,'判定（移動）'!$A$6:$N$515,14,FALSE)</f>
        <v>×</v>
      </c>
      <c r="G461" s="300">
        <f>VLOOKUP(入力及び印刷!A461,'判定（堆積）'!$A$4:$D$513,4,FALSE)</f>
        <v>0</v>
      </c>
      <c r="H461" s="301">
        <f>VLOOKUP(A461,'判定（堆積）'!$A$4:$E$513,5,FALSE)</f>
        <v>0</v>
      </c>
      <c r="I461" s="301" t="e">
        <f>VLOOKUP(A461,'判定（堆積）'!$A$4:$F$513,6,FALSE)</f>
        <v>#DIV/0!</v>
      </c>
      <c r="J461" s="297" t="str">
        <f>VLOOKUP(A461,'判定（堆積）'!$A$4:$G$513,7,FALSE)</f>
        <v>×</v>
      </c>
      <c r="K461" s="297"/>
      <c r="M461" s="296" t="str">
        <f>VLOOKUP(A461,'判定（移動）'!$A$6:$O$515,15,FALSE)</f>
        <v>×</v>
      </c>
      <c r="N461" s="297" t="str">
        <f>VLOOKUP(A461,'判定（堆積）'!$A$4:$H$513,8,FALSE)</f>
        <v>×</v>
      </c>
    </row>
    <row r="462" spans="1:14" s="293" customFormat="1" ht="11.1" customHeight="1" x14ac:dyDescent="0.15">
      <c r="A462" s="377">
        <v>43.7</v>
      </c>
      <c r="B462" s="378"/>
      <c r="C462" s="300">
        <f>VLOOKUP(A462,'判定（移動）'!$A$6:$L$515,12,FALSE)</f>
        <v>0</v>
      </c>
      <c r="D462" s="301">
        <v>1</v>
      </c>
      <c r="E462" s="301">
        <f>VLOOKUP(A462,'判定（移動）'!$A$6:$M$515,13,FALSE)</f>
        <v>7.6739130434782608</v>
      </c>
      <c r="F462" s="297" t="str">
        <f>VLOOKUP(A462,'判定（移動）'!$A$6:$N$515,14,FALSE)</f>
        <v>×</v>
      </c>
      <c r="G462" s="300">
        <f>VLOOKUP(入力及び印刷!A462,'判定（堆積）'!$A$4:$D$513,4,FALSE)</f>
        <v>0</v>
      </c>
      <c r="H462" s="301">
        <f>VLOOKUP(A462,'判定（堆積）'!$A$4:$E$513,5,FALSE)</f>
        <v>0</v>
      </c>
      <c r="I462" s="301" t="e">
        <f>VLOOKUP(A462,'判定（堆積）'!$A$4:$F$513,6,FALSE)</f>
        <v>#DIV/0!</v>
      </c>
      <c r="J462" s="297" t="str">
        <f>VLOOKUP(A462,'判定（堆積）'!$A$4:$G$513,7,FALSE)</f>
        <v>×</v>
      </c>
      <c r="K462" s="297"/>
      <c r="M462" s="296" t="str">
        <f>VLOOKUP(A462,'判定（移動）'!$A$6:$O$515,15,FALSE)</f>
        <v>×</v>
      </c>
      <c r="N462" s="297" t="str">
        <f>VLOOKUP(A462,'判定（堆積）'!$A$4:$H$513,8,FALSE)</f>
        <v>×</v>
      </c>
    </row>
    <row r="463" spans="1:14" s="293" customFormat="1" ht="11.1" customHeight="1" x14ac:dyDescent="0.15">
      <c r="A463" s="377">
        <v>43.8</v>
      </c>
      <c r="B463" s="378"/>
      <c r="C463" s="300">
        <f>VLOOKUP(A463,'判定（移動）'!$A$6:$L$515,12,FALSE)</f>
        <v>0</v>
      </c>
      <c r="D463" s="301">
        <v>1</v>
      </c>
      <c r="E463" s="301">
        <f>VLOOKUP(A463,'判定（移動）'!$A$6:$M$515,13,FALSE)</f>
        <v>7.6739130434782608</v>
      </c>
      <c r="F463" s="297" t="str">
        <f>VLOOKUP(A463,'判定（移動）'!$A$6:$N$515,14,FALSE)</f>
        <v>×</v>
      </c>
      <c r="G463" s="300">
        <f>VLOOKUP(入力及び印刷!A463,'判定（堆積）'!$A$4:$D$513,4,FALSE)</f>
        <v>0</v>
      </c>
      <c r="H463" s="301">
        <f>VLOOKUP(A463,'判定（堆積）'!$A$4:$E$513,5,FALSE)</f>
        <v>0</v>
      </c>
      <c r="I463" s="301" t="e">
        <f>VLOOKUP(A463,'判定（堆積）'!$A$4:$F$513,6,FALSE)</f>
        <v>#DIV/0!</v>
      </c>
      <c r="J463" s="297" t="str">
        <f>VLOOKUP(A463,'判定（堆積）'!$A$4:$G$513,7,FALSE)</f>
        <v>×</v>
      </c>
      <c r="K463" s="297"/>
      <c r="M463" s="296" t="str">
        <f>VLOOKUP(A463,'判定（移動）'!$A$6:$O$515,15,FALSE)</f>
        <v>×</v>
      </c>
      <c r="N463" s="297" t="str">
        <f>VLOOKUP(A463,'判定（堆積）'!$A$4:$H$513,8,FALSE)</f>
        <v>×</v>
      </c>
    </row>
    <row r="464" spans="1:14" s="293" customFormat="1" ht="11.1" customHeight="1" x14ac:dyDescent="0.15">
      <c r="A464" s="377">
        <v>43.9</v>
      </c>
      <c r="B464" s="378"/>
      <c r="C464" s="300">
        <f>VLOOKUP(A464,'判定（移動）'!$A$6:$L$515,12,FALSE)</f>
        <v>0</v>
      </c>
      <c r="D464" s="301">
        <v>1</v>
      </c>
      <c r="E464" s="301">
        <f>VLOOKUP(A464,'判定（移動）'!$A$6:$M$515,13,FALSE)</f>
        <v>7.6739130434782608</v>
      </c>
      <c r="F464" s="297" t="str">
        <f>VLOOKUP(A464,'判定（移動）'!$A$6:$N$515,14,FALSE)</f>
        <v>×</v>
      </c>
      <c r="G464" s="300">
        <f>VLOOKUP(入力及び印刷!A464,'判定（堆積）'!$A$4:$D$513,4,FALSE)</f>
        <v>0</v>
      </c>
      <c r="H464" s="301">
        <f>VLOOKUP(A464,'判定（堆積）'!$A$4:$E$513,5,FALSE)</f>
        <v>0</v>
      </c>
      <c r="I464" s="301" t="e">
        <f>VLOOKUP(A464,'判定（堆積）'!$A$4:$F$513,6,FALSE)</f>
        <v>#DIV/0!</v>
      </c>
      <c r="J464" s="297" t="str">
        <f>VLOOKUP(A464,'判定（堆積）'!$A$4:$G$513,7,FALSE)</f>
        <v>×</v>
      </c>
      <c r="K464" s="297"/>
      <c r="M464" s="296" t="str">
        <f>VLOOKUP(A464,'判定（移動）'!$A$6:$O$515,15,FALSE)</f>
        <v>×</v>
      </c>
      <c r="N464" s="297" t="str">
        <f>VLOOKUP(A464,'判定（堆積）'!$A$4:$H$513,8,FALSE)</f>
        <v>×</v>
      </c>
    </row>
    <row r="465" spans="1:33" s="293" customFormat="1" ht="11.1" customHeight="1" x14ac:dyDescent="0.15">
      <c r="A465" s="377">
        <v>44</v>
      </c>
      <c r="B465" s="378"/>
      <c r="C465" s="300">
        <f>VLOOKUP(A465,'判定（移動）'!$A$6:$L$515,12,FALSE)</f>
        <v>0</v>
      </c>
      <c r="D465" s="301">
        <v>1</v>
      </c>
      <c r="E465" s="301">
        <f>VLOOKUP(A465,'判定（移動）'!$A$6:$M$515,13,FALSE)</f>
        <v>7.6739130434782608</v>
      </c>
      <c r="F465" s="297" t="str">
        <f>VLOOKUP(A465,'判定（移動）'!$A$6:$N$515,14,FALSE)</f>
        <v>×</v>
      </c>
      <c r="G465" s="300">
        <f>VLOOKUP(入力及び印刷!A465,'判定（堆積）'!$A$4:$D$513,4,FALSE)</f>
        <v>0</v>
      </c>
      <c r="H465" s="301">
        <f>VLOOKUP(A465,'判定（堆積）'!$A$4:$E$513,5,FALSE)</f>
        <v>0</v>
      </c>
      <c r="I465" s="301" t="e">
        <f>VLOOKUP(A465,'判定（堆積）'!$A$4:$F$513,6,FALSE)</f>
        <v>#DIV/0!</v>
      </c>
      <c r="J465" s="297" t="str">
        <f>VLOOKUP(A465,'判定（堆積）'!$A$4:$G$513,7,FALSE)</f>
        <v>×</v>
      </c>
      <c r="K465" s="297"/>
      <c r="M465" s="296" t="str">
        <f>VLOOKUP(A465,'判定（移動）'!$A$6:$O$515,15,FALSE)</f>
        <v>×</v>
      </c>
      <c r="N465" s="297" t="str">
        <f>VLOOKUP(A465,'判定（堆積）'!$A$4:$H$513,8,FALSE)</f>
        <v>×</v>
      </c>
    </row>
    <row r="466" spans="1:33" s="293" customFormat="1" ht="11.1" customHeight="1" x14ac:dyDescent="0.15">
      <c r="A466" s="377">
        <v>44.1</v>
      </c>
      <c r="B466" s="378"/>
      <c r="C466" s="300">
        <f>VLOOKUP(A466,'判定（移動）'!$A$6:$L$515,12,FALSE)</f>
        <v>0</v>
      </c>
      <c r="D466" s="301">
        <v>1</v>
      </c>
      <c r="E466" s="301">
        <f>VLOOKUP(A466,'判定（移動）'!$A$6:$M$515,13,FALSE)</f>
        <v>7.6739130434782608</v>
      </c>
      <c r="F466" s="297" t="str">
        <f>VLOOKUP(A466,'判定（移動）'!$A$6:$N$515,14,FALSE)</f>
        <v>×</v>
      </c>
      <c r="G466" s="300">
        <f>VLOOKUP(入力及び印刷!A466,'判定（堆積）'!$A$4:$D$513,4,FALSE)</f>
        <v>0</v>
      </c>
      <c r="H466" s="301">
        <f>VLOOKUP(A466,'判定（堆積）'!$A$4:$E$513,5,FALSE)</f>
        <v>0</v>
      </c>
      <c r="I466" s="301" t="e">
        <f>VLOOKUP(A466,'判定（堆積）'!$A$4:$F$513,6,FALSE)</f>
        <v>#DIV/0!</v>
      </c>
      <c r="J466" s="297" t="str">
        <f>VLOOKUP(A466,'判定（堆積）'!$A$4:$G$513,7,FALSE)</f>
        <v>×</v>
      </c>
      <c r="K466" s="297"/>
      <c r="M466" s="296" t="str">
        <f>VLOOKUP(A466,'判定（移動）'!$A$6:$O$515,15,FALSE)</f>
        <v>×</v>
      </c>
      <c r="N466" s="297" t="str">
        <f>VLOOKUP(A466,'判定（堆積）'!$A$4:$H$513,8,FALSE)</f>
        <v>×</v>
      </c>
    </row>
    <row r="467" spans="1:33" s="293" customFormat="1" ht="11.1" customHeight="1" x14ac:dyDescent="0.15">
      <c r="A467" s="377">
        <v>44.2</v>
      </c>
      <c r="B467" s="378"/>
      <c r="C467" s="300">
        <f>VLOOKUP(A467,'判定（移動）'!$A$6:$L$515,12,FALSE)</f>
        <v>0</v>
      </c>
      <c r="D467" s="301">
        <v>1</v>
      </c>
      <c r="E467" s="301">
        <f>VLOOKUP(A467,'判定（移動）'!$A$6:$M$515,13,FALSE)</f>
        <v>7.6739130434782608</v>
      </c>
      <c r="F467" s="297" t="str">
        <f>VLOOKUP(A467,'判定（移動）'!$A$6:$N$515,14,FALSE)</f>
        <v>×</v>
      </c>
      <c r="G467" s="300">
        <f>VLOOKUP(入力及び印刷!A467,'判定（堆積）'!$A$4:$D$513,4,FALSE)</f>
        <v>0</v>
      </c>
      <c r="H467" s="301">
        <f>VLOOKUP(A467,'判定（堆積）'!$A$4:$E$513,5,FALSE)</f>
        <v>0</v>
      </c>
      <c r="I467" s="301" t="e">
        <f>VLOOKUP(A467,'判定（堆積）'!$A$4:$F$513,6,FALSE)</f>
        <v>#DIV/0!</v>
      </c>
      <c r="J467" s="297" t="str">
        <f>VLOOKUP(A467,'判定（堆積）'!$A$4:$G$513,7,FALSE)</f>
        <v>×</v>
      </c>
      <c r="K467" s="297"/>
      <c r="M467" s="296" t="str">
        <f>VLOOKUP(A467,'判定（移動）'!$A$6:$O$515,15,FALSE)</f>
        <v>×</v>
      </c>
      <c r="N467" s="297" t="str">
        <f>VLOOKUP(A467,'判定（堆積）'!$A$4:$H$513,8,FALSE)</f>
        <v>×</v>
      </c>
    </row>
    <row r="468" spans="1:33" s="293" customFormat="1" ht="11.1" customHeight="1" x14ac:dyDescent="0.15">
      <c r="A468" s="377">
        <v>44.3</v>
      </c>
      <c r="B468" s="378"/>
      <c r="C468" s="300">
        <f>VLOOKUP(A468,'判定（移動）'!$A$6:$L$515,12,FALSE)</f>
        <v>0</v>
      </c>
      <c r="D468" s="301">
        <v>1</v>
      </c>
      <c r="E468" s="301">
        <f>VLOOKUP(A468,'判定（移動）'!$A$6:$M$515,13,FALSE)</f>
        <v>7.6739130434782608</v>
      </c>
      <c r="F468" s="297" t="str">
        <f>VLOOKUP(A468,'判定（移動）'!$A$6:$N$515,14,FALSE)</f>
        <v>×</v>
      </c>
      <c r="G468" s="300">
        <f>VLOOKUP(入力及び印刷!A468,'判定（堆積）'!$A$4:$D$513,4,FALSE)</f>
        <v>0</v>
      </c>
      <c r="H468" s="301">
        <f>VLOOKUP(A468,'判定（堆積）'!$A$4:$E$513,5,FALSE)</f>
        <v>0</v>
      </c>
      <c r="I468" s="301" t="e">
        <f>VLOOKUP(A468,'判定（堆積）'!$A$4:$F$513,6,FALSE)</f>
        <v>#DIV/0!</v>
      </c>
      <c r="J468" s="297" t="str">
        <f>VLOOKUP(A468,'判定（堆積）'!$A$4:$G$513,7,FALSE)</f>
        <v>×</v>
      </c>
      <c r="K468" s="297"/>
      <c r="M468" s="296" t="str">
        <f>VLOOKUP(A468,'判定（移動）'!$A$6:$O$515,15,FALSE)</f>
        <v>×</v>
      </c>
      <c r="N468" s="297" t="str">
        <f>VLOOKUP(A468,'判定（堆積）'!$A$4:$H$513,8,FALSE)</f>
        <v>×</v>
      </c>
    </row>
    <row r="469" spans="1:33" s="293" customFormat="1" ht="11.1" customHeight="1" x14ac:dyDescent="0.15">
      <c r="A469" s="377">
        <v>44.4</v>
      </c>
      <c r="B469" s="378"/>
      <c r="C469" s="300">
        <f>VLOOKUP(A469,'判定（移動）'!$A$6:$L$515,12,FALSE)</f>
        <v>0</v>
      </c>
      <c r="D469" s="301">
        <v>1</v>
      </c>
      <c r="E469" s="301">
        <f>VLOOKUP(A469,'判定（移動）'!$A$6:$M$515,13,FALSE)</f>
        <v>7.6739130434782608</v>
      </c>
      <c r="F469" s="297" t="str">
        <f>VLOOKUP(A469,'判定（移動）'!$A$6:$N$515,14,FALSE)</f>
        <v>×</v>
      </c>
      <c r="G469" s="300">
        <f>VLOOKUP(入力及び印刷!A469,'判定（堆積）'!$A$4:$D$513,4,FALSE)</f>
        <v>0</v>
      </c>
      <c r="H469" s="301">
        <f>VLOOKUP(A469,'判定（堆積）'!$A$4:$E$513,5,FALSE)</f>
        <v>0</v>
      </c>
      <c r="I469" s="301" t="e">
        <f>VLOOKUP(A469,'判定（堆積）'!$A$4:$F$513,6,FALSE)</f>
        <v>#DIV/0!</v>
      </c>
      <c r="J469" s="297" t="str">
        <f>VLOOKUP(A469,'判定（堆積）'!$A$4:$G$513,7,FALSE)</f>
        <v>×</v>
      </c>
      <c r="K469" s="297"/>
      <c r="M469" s="296" t="str">
        <f>VLOOKUP(A469,'判定（移動）'!$A$6:$O$515,15,FALSE)</f>
        <v>×</v>
      </c>
      <c r="N469" s="297" t="str">
        <f>VLOOKUP(A469,'判定（堆積）'!$A$4:$H$513,8,FALSE)</f>
        <v>×</v>
      </c>
    </row>
    <row r="470" spans="1:33" s="293" customFormat="1" ht="11.1" customHeight="1" x14ac:dyDescent="0.15">
      <c r="A470" s="377">
        <v>44.5</v>
      </c>
      <c r="B470" s="378"/>
      <c r="C470" s="300">
        <f>VLOOKUP(A470,'判定（移動）'!$A$6:$L$515,12,FALSE)</f>
        <v>0</v>
      </c>
      <c r="D470" s="301">
        <v>1</v>
      </c>
      <c r="E470" s="301">
        <f>VLOOKUP(A470,'判定（移動）'!$A$6:$M$515,13,FALSE)</f>
        <v>7.6739130434782608</v>
      </c>
      <c r="F470" s="297" t="str">
        <f>VLOOKUP(A470,'判定（移動）'!$A$6:$N$515,14,FALSE)</f>
        <v>×</v>
      </c>
      <c r="G470" s="300">
        <f>VLOOKUP(入力及び印刷!A470,'判定（堆積）'!$A$4:$D$513,4,FALSE)</f>
        <v>0</v>
      </c>
      <c r="H470" s="301">
        <f>VLOOKUP(A470,'判定（堆積）'!$A$4:$E$513,5,FALSE)</f>
        <v>0</v>
      </c>
      <c r="I470" s="301" t="e">
        <f>VLOOKUP(A470,'判定（堆積）'!$A$4:$F$513,6,FALSE)</f>
        <v>#DIV/0!</v>
      </c>
      <c r="J470" s="297" t="str">
        <f>VLOOKUP(A470,'判定（堆積）'!$A$4:$G$513,7,FALSE)</f>
        <v>×</v>
      </c>
      <c r="K470" s="297"/>
      <c r="M470" s="296" t="str">
        <f>VLOOKUP(A470,'判定（移動）'!$A$6:$O$515,15,FALSE)</f>
        <v>×</v>
      </c>
      <c r="N470" s="297" t="str">
        <f>VLOOKUP(A470,'判定（堆積）'!$A$4:$H$513,8,FALSE)</f>
        <v>×</v>
      </c>
    </row>
    <row r="471" spans="1:33" s="293" customFormat="1" ht="11.1" customHeight="1" x14ac:dyDescent="0.15">
      <c r="A471" s="377">
        <v>44.6</v>
      </c>
      <c r="B471" s="378"/>
      <c r="C471" s="300">
        <f>VLOOKUP(A471,'判定（移動）'!$A$6:$L$515,12,FALSE)</f>
        <v>0</v>
      </c>
      <c r="D471" s="301">
        <v>1</v>
      </c>
      <c r="E471" s="301">
        <f>VLOOKUP(A471,'判定（移動）'!$A$6:$M$515,13,FALSE)</f>
        <v>7.6739130434782608</v>
      </c>
      <c r="F471" s="297" t="str">
        <f>VLOOKUP(A471,'判定（移動）'!$A$6:$N$515,14,FALSE)</f>
        <v>×</v>
      </c>
      <c r="G471" s="300">
        <f>VLOOKUP(入力及び印刷!A471,'判定（堆積）'!$A$4:$D$513,4,FALSE)</f>
        <v>0</v>
      </c>
      <c r="H471" s="301">
        <f>VLOOKUP(A471,'判定（堆積）'!$A$4:$E$513,5,FALSE)</f>
        <v>0</v>
      </c>
      <c r="I471" s="301" t="e">
        <f>VLOOKUP(A471,'判定（堆積）'!$A$4:$F$513,6,FALSE)</f>
        <v>#DIV/0!</v>
      </c>
      <c r="J471" s="297" t="str">
        <f>VLOOKUP(A471,'判定（堆積）'!$A$4:$G$513,7,FALSE)</f>
        <v>×</v>
      </c>
      <c r="K471" s="297"/>
      <c r="M471" s="296" t="str">
        <f>VLOOKUP(A471,'判定（移動）'!$A$6:$O$515,15,FALSE)</f>
        <v>×</v>
      </c>
      <c r="N471" s="297" t="str">
        <f>VLOOKUP(A471,'判定（堆積）'!$A$4:$H$513,8,FALSE)</f>
        <v>×</v>
      </c>
    </row>
    <row r="472" spans="1:33" s="293" customFormat="1" ht="11.1" customHeight="1" x14ac:dyDescent="0.15">
      <c r="A472" s="377">
        <v>44.7</v>
      </c>
      <c r="B472" s="378"/>
      <c r="C472" s="300">
        <f>VLOOKUP(A472,'判定（移動）'!$A$6:$L$515,12,FALSE)</f>
        <v>0</v>
      </c>
      <c r="D472" s="301">
        <v>1</v>
      </c>
      <c r="E472" s="301">
        <f>VLOOKUP(A472,'判定（移動）'!$A$6:$M$515,13,FALSE)</f>
        <v>7.6739130434782608</v>
      </c>
      <c r="F472" s="297" t="str">
        <f>VLOOKUP(A472,'判定（移動）'!$A$6:$N$515,14,FALSE)</f>
        <v>×</v>
      </c>
      <c r="G472" s="300">
        <f>VLOOKUP(入力及び印刷!A472,'判定（堆積）'!$A$4:$D$513,4,FALSE)</f>
        <v>0</v>
      </c>
      <c r="H472" s="301">
        <f>VLOOKUP(A472,'判定（堆積）'!$A$4:$E$513,5,FALSE)</f>
        <v>0</v>
      </c>
      <c r="I472" s="301" t="e">
        <f>VLOOKUP(A472,'判定（堆積）'!$A$4:$F$513,6,FALSE)</f>
        <v>#DIV/0!</v>
      </c>
      <c r="J472" s="297" t="str">
        <f>VLOOKUP(A472,'判定（堆積）'!$A$4:$G$513,7,FALSE)</f>
        <v>×</v>
      </c>
      <c r="K472" s="297"/>
      <c r="M472" s="296" t="str">
        <f>VLOOKUP(A472,'判定（移動）'!$A$6:$O$515,15,FALSE)</f>
        <v>×</v>
      </c>
      <c r="N472" s="297" t="str">
        <f>VLOOKUP(A472,'判定（堆積）'!$A$4:$H$513,8,FALSE)</f>
        <v>×</v>
      </c>
    </row>
    <row r="473" spans="1:33" s="293" customFormat="1" ht="11.1" customHeight="1" x14ac:dyDescent="0.15">
      <c r="A473" s="377">
        <v>44.8</v>
      </c>
      <c r="B473" s="378"/>
      <c r="C473" s="300">
        <f>VLOOKUP(A473,'判定（移動）'!$A$6:$L$515,12,FALSE)</f>
        <v>0</v>
      </c>
      <c r="D473" s="301">
        <v>1</v>
      </c>
      <c r="E473" s="301">
        <f>VLOOKUP(A473,'判定（移動）'!$A$6:$M$515,13,FALSE)</f>
        <v>7.6739130434782608</v>
      </c>
      <c r="F473" s="297" t="str">
        <f>VLOOKUP(A473,'判定（移動）'!$A$6:$N$515,14,FALSE)</f>
        <v>×</v>
      </c>
      <c r="G473" s="300">
        <f>VLOOKUP(入力及び印刷!A473,'判定（堆積）'!$A$4:$D$513,4,FALSE)</f>
        <v>0</v>
      </c>
      <c r="H473" s="301">
        <f>VLOOKUP(A473,'判定（堆積）'!$A$4:$E$513,5,FALSE)</f>
        <v>0</v>
      </c>
      <c r="I473" s="301" t="e">
        <f>VLOOKUP(A473,'判定（堆積）'!$A$4:$F$513,6,FALSE)</f>
        <v>#DIV/0!</v>
      </c>
      <c r="J473" s="297" t="str">
        <f>VLOOKUP(A473,'判定（堆積）'!$A$4:$G$513,7,FALSE)</f>
        <v>×</v>
      </c>
      <c r="K473" s="297"/>
      <c r="M473" s="296" t="str">
        <f>VLOOKUP(A473,'判定（移動）'!$A$6:$O$515,15,FALSE)</f>
        <v>×</v>
      </c>
      <c r="N473" s="297" t="str">
        <f>VLOOKUP(A473,'判定（堆積）'!$A$4:$H$513,8,FALSE)</f>
        <v>×</v>
      </c>
    </row>
    <row r="474" spans="1:33" s="293" customFormat="1" ht="11.1" customHeight="1" x14ac:dyDescent="0.15">
      <c r="A474" s="377">
        <v>44.9</v>
      </c>
      <c r="B474" s="378"/>
      <c r="C474" s="300">
        <f>VLOOKUP(A474,'判定（移動）'!$A$6:$L$515,12,FALSE)</f>
        <v>0</v>
      </c>
      <c r="D474" s="301">
        <v>1</v>
      </c>
      <c r="E474" s="301">
        <f>VLOOKUP(A474,'判定（移動）'!$A$6:$M$515,13,FALSE)</f>
        <v>7.6739130434782608</v>
      </c>
      <c r="F474" s="297" t="str">
        <f>VLOOKUP(A474,'判定（移動）'!$A$6:$N$515,14,FALSE)</f>
        <v>×</v>
      </c>
      <c r="G474" s="300">
        <f>VLOOKUP(入力及び印刷!A474,'判定（堆積）'!$A$4:$D$513,4,FALSE)</f>
        <v>0</v>
      </c>
      <c r="H474" s="301">
        <f>VLOOKUP(A474,'判定（堆積）'!$A$4:$E$513,5,FALSE)</f>
        <v>0</v>
      </c>
      <c r="I474" s="301" t="e">
        <f>VLOOKUP(A474,'判定（堆積）'!$A$4:$F$513,6,FALSE)</f>
        <v>#DIV/0!</v>
      </c>
      <c r="J474" s="297" t="str">
        <f>VLOOKUP(A474,'判定（堆積）'!$A$4:$G$513,7,FALSE)</f>
        <v>×</v>
      </c>
      <c r="K474" s="297"/>
      <c r="M474" s="296" t="str">
        <f>VLOOKUP(A474,'判定（移動）'!$A$6:$O$515,15,FALSE)</f>
        <v>×</v>
      </c>
      <c r="N474" s="297" t="str">
        <f>VLOOKUP(A474,'判定（堆積）'!$A$4:$H$513,8,FALSE)</f>
        <v>×</v>
      </c>
    </row>
    <row r="475" spans="1:33" s="293" customFormat="1" ht="11.1" customHeight="1" thickBot="1" x14ac:dyDescent="0.2">
      <c r="A475" s="379">
        <v>45</v>
      </c>
      <c r="B475" s="380"/>
      <c r="C475" s="302">
        <f>VLOOKUP(A475,'判定（移動）'!$A$6:$L$515,12,FALSE)</f>
        <v>0</v>
      </c>
      <c r="D475" s="303">
        <v>1</v>
      </c>
      <c r="E475" s="303">
        <f>VLOOKUP(A475,'判定（移動）'!$A$6:$M$515,13,FALSE)</f>
        <v>7.6739130434782608</v>
      </c>
      <c r="F475" s="299" t="str">
        <f>VLOOKUP(A475,'判定（移動）'!$A$6:$N$515,14,FALSE)</f>
        <v>×</v>
      </c>
      <c r="G475" s="302">
        <f>VLOOKUP(入力及び印刷!A475,'判定（堆積）'!$A$4:$D$513,4,FALSE)</f>
        <v>0</v>
      </c>
      <c r="H475" s="303">
        <f>VLOOKUP(A475,'判定（堆積）'!$A$4:$E$513,5,FALSE)</f>
        <v>0</v>
      </c>
      <c r="I475" s="303" t="e">
        <f>VLOOKUP(A475,'判定（堆積）'!$A$4:$F$513,6,FALSE)</f>
        <v>#DIV/0!</v>
      </c>
      <c r="J475" s="299" t="str">
        <f>VLOOKUP(A475,'判定（堆積）'!$A$4:$G$513,7,FALSE)</f>
        <v>×</v>
      </c>
      <c r="K475" s="299"/>
      <c r="M475" s="298" t="str">
        <f>VLOOKUP(A475,'判定（移動）'!$A$6:$O$515,15,FALSE)</f>
        <v>×</v>
      </c>
      <c r="N475" s="299" t="str">
        <f>VLOOKUP(A475,'判定（堆積）'!$A$4:$H$513,8,FALSE)</f>
        <v>×</v>
      </c>
    </row>
    <row r="476" spans="1:33" s="293" customFormat="1" ht="11.1" customHeight="1" x14ac:dyDescent="0.15">
      <c r="A476" s="375">
        <v>45.1</v>
      </c>
      <c r="B476" s="376"/>
      <c r="C476" s="300">
        <f>VLOOKUP(A476,'判定（移動）'!$A$6:$L$515,12,FALSE)</f>
        <v>0</v>
      </c>
      <c r="D476" s="301">
        <v>1</v>
      </c>
      <c r="E476" s="301">
        <f>VLOOKUP(A476,'判定（移動）'!$A$6:$M$515,13,FALSE)</f>
        <v>7.6739130434782608</v>
      </c>
      <c r="F476" s="297" t="str">
        <f>VLOOKUP(A476,'判定（移動）'!$A$6:$N$515,14,FALSE)</f>
        <v>×</v>
      </c>
      <c r="G476" s="300">
        <f>VLOOKUP(入力及び印刷!A476,'判定（堆積）'!$A$4:$D$513,4,FALSE)</f>
        <v>0</v>
      </c>
      <c r="H476" s="301">
        <f>VLOOKUP(A476,'判定（堆積）'!$A$4:$E$513,5,FALSE)</f>
        <v>0</v>
      </c>
      <c r="I476" s="301" t="e">
        <f>VLOOKUP(A476,'判定（堆積）'!$A$4:$F$513,6,FALSE)</f>
        <v>#DIV/0!</v>
      </c>
      <c r="J476" s="297" t="str">
        <f>VLOOKUP(A476,'判定（堆積）'!$A$4:$G$513,7,FALSE)</f>
        <v>×</v>
      </c>
      <c r="K476" s="297"/>
      <c r="M476" s="296" t="str">
        <f>VLOOKUP(A476,'判定（移動）'!$A$6:$O$515,15,FALSE)</f>
        <v>×</v>
      </c>
      <c r="N476" s="297" t="str">
        <f>VLOOKUP(A476,'判定（堆積）'!$A$4:$H$513,8,FALSE)</f>
        <v>×</v>
      </c>
      <c r="O476" s="292"/>
      <c r="Q476" s="292"/>
      <c r="R476" s="292"/>
      <c r="S476" s="292"/>
      <c r="T476" s="292"/>
      <c r="U476" s="292"/>
      <c r="V476" s="292"/>
      <c r="W476" s="292"/>
      <c r="X476" s="292"/>
      <c r="Y476" s="292"/>
      <c r="Z476" s="292"/>
      <c r="AA476" s="292"/>
      <c r="AB476" s="292"/>
      <c r="AC476" s="292"/>
      <c r="AD476" s="292"/>
      <c r="AE476" s="292"/>
      <c r="AF476" s="292"/>
      <c r="AG476" s="292"/>
    </row>
    <row r="477" spans="1:33" s="293" customFormat="1" ht="11.1" customHeight="1" x14ac:dyDescent="0.15">
      <c r="A477" s="377">
        <v>45.2</v>
      </c>
      <c r="B477" s="378"/>
      <c r="C477" s="300">
        <f>VLOOKUP(A477,'判定（移動）'!$A$6:$L$515,12,FALSE)</f>
        <v>0</v>
      </c>
      <c r="D477" s="301">
        <v>1</v>
      </c>
      <c r="E477" s="301">
        <f>VLOOKUP(A477,'判定（移動）'!$A$6:$M$515,13,FALSE)</f>
        <v>7.6739130434782608</v>
      </c>
      <c r="F477" s="297" t="str">
        <f>VLOOKUP(A477,'判定（移動）'!$A$6:$N$515,14,FALSE)</f>
        <v>×</v>
      </c>
      <c r="G477" s="300">
        <f>VLOOKUP(入力及び印刷!A477,'判定（堆積）'!$A$4:$D$513,4,FALSE)</f>
        <v>0</v>
      </c>
      <c r="H477" s="301">
        <f>VLOOKUP(A477,'判定（堆積）'!$A$4:$E$513,5,FALSE)</f>
        <v>0</v>
      </c>
      <c r="I477" s="301" t="e">
        <f>VLOOKUP(A477,'判定（堆積）'!$A$4:$F$513,6,FALSE)</f>
        <v>#DIV/0!</v>
      </c>
      <c r="J477" s="297" t="str">
        <f>VLOOKUP(A477,'判定（堆積）'!$A$4:$G$513,7,FALSE)</f>
        <v>×</v>
      </c>
      <c r="K477" s="297"/>
      <c r="M477" s="296" t="str">
        <f>VLOOKUP(A477,'判定（移動）'!$A$6:$O$515,15,FALSE)</f>
        <v>×</v>
      </c>
      <c r="N477" s="297" t="str">
        <f>VLOOKUP(A477,'判定（堆積）'!$A$4:$H$513,8,FALSE)</f>
        <v>×</v>
      </c>
    </row>
    <row r="478" spans="1:33" s="293" customFormat="1" ht="11.1" customHeight="1" x14ac:dyDescent="0.15">
      <c r="A478" s="377">
        <v>45.3</v>
      </c>
      <c r="B478" s="378"/>
      <c r="C478" s="300">
        <f>VLOOKUP(A478,'判定（移動）'!$A$6:$L$515,12,FALSE)</f>
        <v>0</v>
      </c>
      <c r="D478" s="301">
        <v>1</v>
      </c>
      <c r="E478" s="301">
        <f>VLOOKUP(A478,'判定（移動）'!$A$6:$M$515,13,FALSE)</f>
        <v>7.6739130434782608</v>
      </c>
      <c r="F478" s="297" t="str">
        <f>VLOOKUP(A478,'判定（移動）'!$A$6:$N$515,14,FALSE)</f>
        <v>×</v>
      </c>
      <c r="G478" s="300">
        <f>VLOOKUP(入力及び印刷!A478,'判定（堆積）'!$A$4:$D$513,4,FALSE)</f>
        <v>0</v>
      </c>
      <c r="H478" s="301">
        <f>VLOOKUP(A478,'判定（堆積）'!$A$4:$E$513,5,FALSE)</f>
        <v>0</v>
      </c>
      <c r="I478" s="301" t="e">
        <f>VLOOKUP(A478,'判定（堆積）'!$A$4:$F$513,6,FALSE)</f>
        <v>#DIV/0!</v>
      </c>
      <c r="J478" s="297" t="str">
        <f>VLOOKUP(A478,'判定（堆積）'!$A$4:$G$513,7,FALSE)</f>
        <v>×</v>
      </c>
      <c r="K478" s="297"/>
      <c r="M478" s="296" t="str">
        <f>VLOOKUP(A478,'判定（移動）'!$A$6:$O$515,15,FALSE)</f>
        <v>×</v>
      </c>
      <c r="N478" s="297" t="str">
        <f>VLOOKUP(A478,'判定（堆積）'!$A$4:$H$513,8,FALSE)</f>
        <v>×</v>
      </c>
    </row>
    <row r="479" spans="1:33" s="293" customFormat="1" ht="11.1" customHeight="1" x14ac:dyDescent="0.15">
      <c r="A479" s="377">
        <v>45.4</v>
      </c>
      <c r="B479" s="378"/>
      <c r="C479" s="300">
        <f>VLOOKUP(A479,'判定（移動）'!$A$6:$L$515,12,FALSE)</f>
        <v>0</v>
      </c>
      <c r="D479" s="301">
        <v>1</v>
      </c>
      <c r="E479" s="301">
        <f>VLOOKUP(A479,'判定（移動）'!$A$6:$M$515,13,FALSE)</f>
        <v>7.6739130434782608</v>
      </c>
      <c r="F479" s="297" t="str">
        <f>VLOOKUP(A479,'判定（移動）'!$A$6:$N$515,14,FALSE)</f>
        <v>×</v>
      </c>
      <c r="G479" s="300">
        <f>VLOOKUP(入力及び印刷!A479,'判定（堆積）'!$A$4:$D$513,4,FALSE)</f>
        <v>0</v>
      </c>
      <c r="H479" s="301">
        <f>VLOOKUP(A479,'判定（堆積）'!$A$4:$E$513,5,FALSE)</f>
        <v>0</v>
      </c>
      <c r="I479" s="301" t="e">
        <f>VLOOKUP(A479,'判定（堆積）'!$A$4:$F$513,6,FALSE)</f>
        <v>#DIV/0!</v>
      </c>
      <c r="J479" s="297" t="str">
        <f>VLOOKUP(A479,'判定（堆積）'!$A$4:$G$513,7,FALSE)</f>
        <v>×</v>
      </c>
      <c r="K479" s="297"/>
      <c r="M479" s="296" t="str">
        <f>VLOOKUP(A479,'判定（移動）'!$A$6:$O$515,15,FALSE)</f>
        <v>×</v>
      </c>
      <c r="N479" s="297" t="str">
        <f>VLOOKUP(A479,'判定（堆積）'!$A$4:$H$513,8,FALSE)</f>
        <v>×</v>
      </c>
    </row>
    <row r="480" spans="1:33" s="293" customFormat="1" ht="11.1" customHeight="1" x14ac:dyDescent="0.15">
      <c r="A480" s="377">
        <v>45.5</v>
      </c>
      <c r="B480" s="378"/>
      <c r="C480" s="300">
        <f>VLOOKUP(A480,'判定（移動）'!$A$6:$L$515,12,FALSE)</f>
        <v>0</v>
      </c>
      <c r="D480" s="301">
        <v>1</v>
      </c>
      <c r="E480" s="301">
        <f>VLOOKUP(A480,'判定（移動）'!$A$6:$M$515,13,FALSE)</f>
        <v>7.6739130434782608</v>
      </c>
      <c r="F480" s="297" t="str">
        <f>VLOOKUP(A480,'判定（移動）'!$A$6:$N$515,14,FALSE)</f>
        <v>×</v>
      </c>
      <c r="G480" s="300">
        <f>VLOOKUP(入力及び印刷!A480,'判定（堆積）'!$A$4:$D$513,4,FALSE)</f>
        <v>0</v>
      </c>
      <c r="H480" s="301">
        <f>VLOOKUP(A480,'判定（堆積）'!$A$4:$E$513,5,FALSE)</f>
        <v>0</v>
      </c>
      <c r="I480" s="301" t="e">
        <f>VLOOKUP(A480,'判定（堆積）'!$A$4:$F$513,6,FALSE)</f>
        <v>#DIV/0!</v>
      </c>
      <c r="J480" s="297" t="str">
        <f>VLOOKUP(A480,'判定（堆積）'!$A$4:$G$513,7,FALSE)</f>
        <v>×</v>
      </c>
      <c r="K480" s="297"/>
      <c r="M480" s="296" t="str">
        <f>VLOOKUP(A480,'判定（移動）'!$A$6:$O$515,15,FALSE)</f>
        <v>×</v>
      </c>
      <c r="N480" s="297" t="str">
        <f>VLOOKUP(A480,'判定（堆積）'!$A$4:$H$513,8,FALSE)</f>
        <v>×</v>
      </c>
    </row>
    <row r="481" spans="1:14" s="293" customFormat="1" ht="11.1" customHeight="1" x14ac:dyDescent="0.15">
      <c r="A481" s="377">
        <v>45.6</v>
      </c>
      <c r="B481" s="378"/>
      <c r="C481" s="300">
        <f>VLOOKUP(A481,'判定（移動）'!$A$6:$L$515,12,FALSE)</f>
        <v>0</v>
      </c>
      <c r="D481" s="301">
        <v>1</v>
      </c>
      <c r="E481" s="301">
        <f>VLOOKUP(A481,'判定（移動）'!$A$6:$M$515,13,FALSE)</f>
        <v>7.6739130434782608</v>
      </c>
      <c r="F481" s="297" t="str">
        <f>VLOOKUP(A481,'判定（移動）'!$A$6:$N$515,14,FALSE)</f>
        <v>×</v>
      </c>
      <c r="G481" s="300">
        <f>VLOOKUP(入力及び印刷!A481,'判定（堆積）'!$A$4:$D$513,4,FALSE)</f>
        <v>0</v>
      </c>
      <c r="H481" s="301">
        <f>VLOOKUP(A481,'判定（堆積）'!$A$4:$E$513,5,FALSE)</f>
        <v>0</v>
      </c>
      <c r="I481" s="301" t="e">
        <f>VLOOKUP(A481,'判定（堆積）'!$A$4:$F$513,6,FALSE)</f>
        <v>#DIV/0!</v>
      </c>
      <c r="J481" s="297" t="str">
        <f>VLOOKUP(A481,'判定（堆積）'!$A$4:$G$513,7,FALSE)</f>
        <v>×</v>
      </c>
      <c r="K481" s="297"/>
      <c r="M481" s="296" t="str">
        <f>VLOOKUP(A481,'判定（移動）'!$A$6:$O$515,15,FALSE)</f>
        <v>×</v>
      </c>
      <c r="N481" s="297" t="str">
        <f>VLOOKUP(A481,'判定（堆積）'!$A$4:$H$513,8,FALSE)</f>
        <v>×</v>
      </c>
    </row>
    <row r="482" spans="1:14" s="293" customFormat="1" ht="11.1" customHeight="1" x14ac:dyDescent="0.15">
      <c r="A482" s="377">
        <v>45.7</v>
      </c>
      <c r="B482" s="378"/>
      <c r="C482" s="300">
        <f>VLOOKUP(A482,'判定（移動）'!$A$6:$L$515,12,FALSE)</f>
        <v>0</v>
      </c>
      <c r="D482" s="301">
        <v>1</v>
      </c>
      <c r="E482" s="301">
        <f>VLOOKUP(A482,'判定（移動）'!$A$6:$M$515,13,FALSE)</f>
        <v>7.6739130434782608</v>
      </c>
      <c r="F482" s="297" t="str">
        <f>VLOOKUP(A482,'判定（移動）'!$A$6:$N$515,14,FALSE)</f>
        <v>×</v>
      </c>
      <c r="G482" s="300">
        <f>VLOOKUP(入力及び印刷!A482,'判定（堆積）'!$A$4:$D$513,4,FALSE)</f>
        <v>0</v>
      </c>
      <c r="H482" s="301">
        <f>VLOOKUP(A482,'判定（堆積）'!$A$4:$E$513,5,FALSE)</f>
        <v>0</v>
      </c>
      <c r="I482" s="301" t="e">
        <f>VLOOKUP(A482,'判定（堆積）'!$A$4:$F$513,6,FALSE)</f>
        <v>#DIV/0!</v>
      </c>
      <c r="J482" s="297" t="str">
        <f>VLOOKUP(A482,'判定（堆積）'!$A$4:$G$513,7,FALSE)</f>
        <v>×</v>
      </c>
      <c r="K482" s="297"/>
      <c r="M482" s="296" t="str">
        <f>VLOOKUP(A482,'判定（移動）'!$A$6:$O$515,15,FALSE)</f>
        <v>×</v>
      </c>
      <c r="N482" s="297" t="str">
        <f>VLOOKUP(A482,'判定（堆積）'!$A$4:$H$513,8,FALSE)</f>
        <v>×</v>
      </c>
    </row>
    <row r="483" spans="1:14" s="293" customFormat="1" ht="11.1" customHeight="1" x14ac:dyDescent="0.15">
      <c r="A483" s="377">
        <v>45.8</v>
      </c>
      <c r="B483" s="378"/>
      <c r="C483" s="300">
        <f>VLOOKUP(A483,'判定（移動）'!$A$6:$L$515,12,FALSE)</f>
        <v>0</v>
      </c>
      <c r="D483" s="301">
        <v>1</v>
      </c>
      <c r="E483" s="301">
        <f>VLOOKUP(A483,'判定（移動）'!$A$6:$M$515,13,FALSE)</f>
        <v>7.6739130434782608</v>
      </c>
      <c r="F483" s="297" t="str">
        <f>VLOOKUP(A483,'判定（移動）'!$A$6:$N$515,14,FALSE)</f>
        <v>×</v>
      </c>
      <c r="G483" s="300">
        <f>VLOOKUP(入力及び印刷!A483,'判定（堆積）'!$A$4:$D$513,4,FALSE)</f>
        <v>0</v>
      </c>
      <c r="H483" s="301">
        <f>VLOOKUP(A483,'判定（堆積）'!$A$4:$E$513,5,FALSE)</f>
        <v>0</v>
      </c>
      <c r="I483" s="301" t="e">
        <f>VLOOKUP(A483,'判定（堆積）'!$A$4:$F$513,6,FALSE)</f>
        <v>#DIV/0!</v>
      </c>
      <c r="J483" s="297" t="str">
        <f>VLOOKUP(A483,'判定（堆積）'!$A$4:$G$513,7,FALSE)</f>
        <v>×</v>
      </c>
      <c r="K483" s="297"/>
      <c r="M483" s="296" t="str">
        <f>VLOOKUP(A483,'判定（移動）'!$A$6:$O$515,15,FALSE)</f>
        <v>×</v>
      </c>
      <c r="N483" s="297" t="str">
        <f>VLOOKUP(A483,'判定（堆積）'!$A$4:$H$513,8,FALSE)</f>
        <v>×</v>
      </c>
    </row>
    <row r="484" spans="1:14" s="293" customFormat="1" ht="11.1" customHeight="1" x14ac:dyDescent="0.15">
      <c r="A484" s="377">
        <v>45.9</v>
      </c>
      <c r="B484" s="378"/>
      <c r="C484" s="300">
        <f>VLOOKUP(A484,'判定（移動）'!$A$6:$L$515,12,FALSE)</f>
        <v>0</v>
      </c>
      <c r="D484" s="301">
        <v>1</v>
      </c>
      <c r="E484" s="301">
        <f>VLOOKUP(A484,'判定（移動）'!$A$6:$M$515,13,FALSE)</f>
        <v>7.6739130434782608</v>
      </c>
      <c r="F484" s="297" t="str">
        <f>VLOOKUP(A484,'判定（移動）'!$A$6:$N$515,14,FALSE)</f>
        <v>×</v>
      </c>
      <c r="G484" s="300">
        <f>VLOOKUP(入力及び印刷!A484,'判定（堆積）'!$A$4:$D$513,4,FALSE)</f>
        <v>0</v>
      </c>
      <c r="H484" s="301">
        <f>VLOOKUP(A484,'判定（堆積）'!$A$4:$E$513,5,FALSE)</f>
        <v>0</v>
      </c>
      <c r="I484" s="301" t="e">
        <f>VLOOKUP(A484,'判定（堆積）'!$A$4:$F$513,6,FALSE)</f>
        <v>#DIV/0!</v>
      </c>
      <c r="J484" s="297" t="str">
        <f>VLOOKUP(A484,'判定（堆積）'!$A$4:$G$513,7,FALSE)</f>
        <v>×</v>
      </c>
      <c r="K484" s="297"/>
      <c r="M484" s="296" t="str">
        <f>VLOOKUP(A484,'判定（移動）'!$A$6:$O$515,15,FALSE)</f>
        <v>×</v>
      </c>
      <c r="N484" s="297" t="str">
        <f>VLOOKUP(A484,'判定（堆積）'!$A$4:$H$513,8,FALSE)</f>
        <v>×</v>
      </c>
    </row>
    <row r="485" spans="1:14" s="293" customFormat="1" ht="11.1" customHeight="1" x14ac:dyDescent="0.15">
      <c r="A485" s="377">
        <v>46</v>
      </c>
      <c r="B485" s="378"/>
      <c r="C485" s="300">
        <f>VLOOKUP(A485,'判定（移動）'!$A$6:$L$515,12,FALSE)</f>
        <v>0</v>
      </c>
      <c r="D485" s="301">
        <v>1</v>
      </c>
      <c r="E485" s="301">
        <f>VLOOKUP(A485,'判定（移動）'!$A$6:$M$515,13,FALSE)</f>
        <v>7.6739130434782608</v>
      </c>
      <c r="F485" s="297" t="str">
        <f>VLOOKUP(A485,'判定（移動）'!$A$6:$N$515,14,FALSE)</f>
        <v>×</v>
      </c>
      <c r="G485" s="300">
        <f>VLOOKUP(入力及び印刷!A485,'判定（堆積）'!$A$4:$D$513,4,FALSE)</f>
        <v>0</v>
      </c>
      <c r="H485" s="301">
        <f>VLOOKUP(A485,'判定（堆積）'!$A$4:$E$513,5,FALSE)</f>
        <v>0</v>
      </c>
      <c r="I485" s="301" t="e">
        <f>VLOOKUP(A485,'判定（堆積）'!$A$4:$F$513,6,FALSE)</f>
        <v>#DIV/0!</v>
      </c>
      <c r="J485" s="297" t="str">
        <f>VLOOKUP(A485,'判定（堆積）'!$A$4:$G$513,7,FALSE)</f>
        <v>×</v>
      </c>
      <c r="K485" s="297"/>
      <c r="M485" s="296" t="str">
        <f>VLOOKUP(A485,'判定（移動）'!$A$6:$O$515,15,FALSE)</f>
        <v>×</v>
      </c>
      <c r="N485" s="297" t="str">
        <f>VLOOKUP(A485,'判定（堆積）'!$A$4:$H$513,8,FALSE)</f>
        <v>×</v>
      </c>
    </row>
    <row r="486" spans="1:14" s="293" customFormat="1" ht="11.1" customHeight="1" x14ac:dyDescent="0.15">
      <c r="A486" s="377">
        <v>46.1</v>
      </c>
      <c r="B486" s="378"/>
      <c r="C486" s="300">
        <f>VLOOKUP(A486,'判定（移動）'!$A$6:$L$515,12,FALSE)</f>
        <v>0</v>
      </c>
      <c r="D486" s="301">
        <v>1</v>
      </c>
      <c r="E486" s="301">
        <f>VLOOKUP(A486,'判定（移動）'!$A$6:$M$515,13,FALSE)</f>
        <v>7.6739130434782608</v>
      </c>
      <c r="F486" s="297" t="str">
        <f>VLOOKUP(A486,'判定（移動）'!$A$6:$N$515,14,FALSE)</f>
        <v>×</v>
      </c>
      <c r="G486" s="300">
        <f>VLOOKUP(入力及び印刷!A486,'判定（堆積）'!$A$4:$D$513,4,FALSE)</f>
        <v>0</v>
      </c>
      <c r="H486" s="301">
        <f>VLOOKUP(A486,'判定（堆積）'!$A$4:$E$513,5,FALSE)</f>
        <v>0</v>
      </c>
      <c r="I486" s="301" t="e">
        <f>VLOOKUP(A486,'判定（堆積）'!$A$4:$F$513,6,FALSE)</f>
        <v>#DIV/0!</v>
      </c>
      <c r="J486" s="297" t="str">
        <f>VLOOKUP(A486,'判定（堆積）'!$A$4:$G$513,7,FALSE)</f>
        <v>×</v>
      </c>
      <c r="K486" s="297"/>
      <c r="M486" s="296" t="str">
        <f>VLOOKUP(A486,'判定（移動）'!$A$6:$O$515,15,FALSE)</f>
        <v>×</v>
      </c>
      <c r="N486" s="297" t="str">
        <f>VLOOKUP(A486,'判定（堆積）'!$A$4:$H$513,8,FALSE)</f>
        <v>×</v>
      </c>
    </row>
    <row r="487" spans="1:14" s="293" customFormat="1" ht="11.1" customHeight="1" x14ac:dyDescent="0.15">
      <c r="A487" s="377">
        <v>46.2</v>
      </c>
      <c r="B487" s="378"/>
      <c r="C487" s="300">
        <f>VLOOKUP(A487,'判定（移動）'!$A$6:$L$515,12,FALSE)</f>
        <v>0</v>
      </c>
      <c r="D487" s="301">
        <v>1</v>
      </c>
      <c r="E487" s="301">
        <f>VLOOKUP(A487,'判定（移動）'!$A$6:$M$515,13,FALSE)</f>
        <v>7.6739130434782608</v>
      </c>
      <c r="F487" s="297" t="str">
        <f>VLOOKUP(A487,'判定（移動）'!$A$6:$N$515,14,FALSE)</f>
        <v>×</v>
      </c>
      <c r="G487" s="300">
        <f>VLOOKUP(入力及び印刷!A487,'判定（堆積）'!$A$4:$D$513,4,FALSE)</f>
        <v>0</v>
      </c>
      <c r="H487" s="301">
        <f>VLOOKUP(A487,'判定（堆積）'!$A$4:$E$513,5,FALSE)</f>
        <v>0</v>
      </c>
      <c r="I487" s="301" t="e">
        <f>VLOOKUP(A487,'判定（堆積）'!$A$4:$F$513,6,FALSE)</f>
        <v>#DIV/0!</v>
      </c>
      <c r="J487" s="297" t="str">
        <f>VLOOKUP(A487,'判定（堆積）'!$A$4:$G$513,7,FALSE)</f>
        <v>×</v>
      </c>
      <c r="K487" s="297"/>
      <c r="M487" s="296" t="str">
        <f>VLOOKUP(A487,'判定（移動）'!$A$6:$O$515,15,FALSE)</f>
        <v>×</v>
      </c>
      <c r="N487" s="297" t="str">
        <f>VLOOKUP(A487,'判定（堆積）'!$A$4:$H$513,8,FALSE)</f>
        <v>×</v>
      </c>
    </row>
    <row r="488" spans="1:14" s="293" customFormat="1" ht="11.1" customHeight="1" x14ac:dyDescent="0.15">
      <c r="A488" s="377">
        <v>46.3</v>
      </c>
      <c r="B488" s="378"/>
      <c r="C488" s="300">
        <f>VLOOKUP(A488,'判定（移動）'!$A$6:$L$515,12,FALSE)</f>
        <v>0</v>
      </c>
      <c r="D488" s="301">
        <v>1</v>
      </c>
      <c r="E488" s="301">
        <f>VLOOKUP(A488,'判定（移動）'!$A$6:$M$515,13,FALSE)</f>
        <v>7.6739130434782608</v>
      </c>
      <c r="F488" s="297" t="str">
        <f>VLOOKUP(A488,'判定（移動）'!$A$6:$N$515,14,FALSE)</f>
        <v>×</v>
      </c>
      <c r="G488" s="300">
        <f>VLOOKUP(入力及び印刷!A488,'判定（堆積）'!$A$4:$D$513,4,FALSE)</f>
        <v>0</v>
      </c>
      <c r="H488" s="301">
        <f>VLOOKUP(A488,'判定（堆積）'!$A$4:$E$513,5,FALSE)</f>
        <v>0</v>
      </c>
      <c r="I488" s="301" t="e">
        <f>VLOOKUP(A488,'判定（堆積）'!$A$4:$F$513,6,FALSE)</f>
        <v>#DIV/0!</v>
      </c>
      <c r="J488" s="297" t="str">
        <f>VLOOKUP(A488,'判定（堆積）'!$A$4:$G$513,7,FALSE)</f>
        <v>×</v>
      </c>
      <c r="K488" s="297"/>
      <c r="M488" s="296" t="str">
        <f>VLOOKUP(A488,'判定（移動）'!$A$6:$O$515,15,FALSE)</f>
        <v>×</v>
      </c>
      <c r="N488" s="297" t="str">
        <f>VLOOKUP(A488,'判定（堆積）'!$A$4:$H$513,8,FALSE)</f>
        <v>×</v>
      </c>
    </row>
    <row r="489" spans="1:14" s="293" customFormat="1" ht="11.1" customHeight="1" x14ac:dyDescent="0.15">
      <c r="A489" s="377">
        <v>46.4</v>
      </c>
      <c r="B489" s="378"/>
      <c r="C489" s="300">
        <f>VLOOKUP(A489,'判定（移動）'!$A$6:$L$515,12,FALSE)</f>
        <v>0</v>
      </c>
      <c r="D489" s="301">
        <v>1</v>
      </c>
      <c r="E489" s="301">
        <f>VLOOKUP(A489,'判定（移動）'!$A$6:$M$515,13,FALSE)</f>
        <v>7.6739130434782608</v>
      </c>
      <c r="F489" s="297" t="str">
        <f>VLOOKUP(A489,'判定（移動）'!$A$6:$N$515,14,FALSE)</f>
        <v>×</v>
      </c>
      <c r="G489" s="300">
        <f>VLOOKUP(入力及び印刷!A489,'判定（堆積）'!$A$4:$D$513,4,FALSE)</f>
        <v>0</v>
      </c>
      <c r="H489" s="301">
        <f>VLOOKUP(A489,'判定（堆積）'!$A$4:$E$513,5,FALSE)</f>
        <v>0</v>
      </c>
      <c r="I489" s="301" t="e">
        <f>VLOOKUP(A489,'判定（堆積）'!$A$4:$F$513,6,FALSE)</f>
        <v>#DIV/0!</v>
      </c>
      <c r="J489" s="297" t="str">
        <f>VLOOKUP(A489,'判定（堆積）'!$A$4:$G$513,7,FALSE)</f>
        <v>×</v>
      </c>
      <c r="K489" s="297"/>
      <c r="M489" s="296" t="str">
        <f>VLOOKUP(A489,'判定（移動）'!$A$6:$O$515,15,FALSE)</f>
        <v>×</v>
      </c>
      <c r="N489" s="297" t="str">
        <f>VLOOKUP(A489,'判定（堆積）'!$A$4:$H$513,8,FALSE)</f>
        <v>×</v>
      </c>
    </row>
    <row r="490" spans="1:14" s="293" customFormat="1" ht="11.1" customHeight="1" x14ac:dyDescent="0.15">
      <c r="A490" s="377">
        <v>46.5</v>
      </c>
      <c r="B490" s="378"/>
      <c r="C490" s="300">
        <f>VLOOKUP(A490,'判定（移動）'!$A$6:$L$515,12,FALSE)</f>
        <v>0</v>
      </c>
      <c r="D490" s="301">
        <v>1</v>
      </c>
      <c r="E490" s="301">
        <f>VLOOKUP(A490,'判定（移動）'!$A$6:$M$515,13,FALSE)</f>
        <v>7.6739130434782608</v>
      </c>
      <c r="F490" s="297" t="str">
        <f>VLOOKUP(A490,'判定（移動）'!$A$6:$N$515,14,FALSE)</f>
        <v>×</v>
      </c>
      <c r="G490" s="300">
        <f>VLOOKUP(入力及び印刷!A490,'判定（堆積）'!$A$4:$D$513,4,FALSE)</f>
        <v>0</v>
      </c>
      <c r="H490" s="301">
        <f>VLOOKUP(A490,'判定（堆積）'!$A$4:$E$513,5,FALSE)</f>
        <v>0</v>
      </c>
      <c r="I490" s="301" t="e">
        <f>VLOOKUP(A490,'判定（堆積）'!$A$4:$F$513,6,FALSE)</f>
        <v>#DIV/0!</v>
      </c>
      <c r="J490" s="297" t="str">
        <f>VLOOKUP(A490,'判定（堆積）'!$A$4:$G$513,7,FALSE)</f>
        <v>×</v>
      </c>
      <c r="K490" s="297"/>
      <c r="M490" s="296" t="str">
        <f>VLOOKUP(A490,'判定（移動）'!$A$6:$O$515,15,FALSE)</f>
        <v>×</v>
      </c>
      <c r="N490" s="297" t="str">
        <f>VLOOKUP(A490,'判定（堆積）'!$A$4:$H$513,8,FALSE)</f>
        <v>×</v>
      </c>
    </row>
    <row r="491" spans="1:14" s="293" customFormat="1" ht="11.1" customHeight="1" x14ac:dyDescent="0.15">
      <c r="A491" s="377">
        <v>46.6</v>
      </c>
      <c r="B491" s="378"/>
      <c r="C491" s="300">
        <f>VLOOKUP(A491,'判定（移動）'!$A$6:$L$515,12,FALSE)</f>
        <v>0</v>
      </c>
      <c r="D491" s="301">
        <v>1</v>
      </c>
      <c r="E491" s="301">
        <f>VLOOKUP(A491,'判定（移動）'!$A$6:$M$515,13,FALSE)</f>
        <v>7.6739130434782608</v>
      </c>
      <c r="F491" s="297" t="str">
        <f>VLOOKUP(A491,'判定（移動）'!$A$6:$N$515,14,FALSE)</f>
        <v>×</v>
      </c>
      <c r="G491" s="300">
        <f>VLOOKUP(入力及び印刷!A491,'判定（堆積）'!$A$4:$D$513,4,FALSE)</f>
        <v>0</v>
      </c>
      <c r="H491" s="301">
        <f>VLOOKUP(A491,'判定（堆積）'!$A$4:$E$513,5,FALSE)</f>
        <v>0</v>
      </c>
      <c r="I491" s="301" t="e">
        <f>VLOOKUP(A491,'判定（堆積）'!$A$4:$F$513,6,FALSE)</f>
        <v>#DIV/0!</v>
      </c>
      <c r="J491" s="297" t="str">
        <f>VLOOKUP(A491,'判定（堆積）'!$A$4:$G$513,7,FALSE)</f>
        <v>×</v>
      </c>
      <c r="K491" s="297"/>
      <c r="M491" s="296" t="str">
        <f>VLOOKUP(A491,'判定（移動）'!$A$6:$O$515,15,FALSE)</f>
        <v>×</v>
      </c>
      <c r="N491" s="297" t="str">
        <f>VLOOKUP(A491,'判定（堆積）'!$A$4:$H$513,8,FALSE)</f>
        <v>×</v>
      </c>
    </row>
    <row r="492" spans="1:14" s="293" customFormat="1" ht="11.1" customHeight="1" x14ac:dyDescent="0.15">
      <c r="A492" s="377">
        <v>46.7</v>
      </c>
      <c r="B492" s="378"/>
      <c r="C492" s="300">
        <f>VLOOKUP(A492,'判定（移動）'!$A$6:$L$515,12,FALSE)</f>
        <v>0</v>
      </c>
      <c r="D492" s="301">
        <v>1</v>
      </c>
      <c r="E492" s="301">
        <f>VLOOKUP(A492,'判定（移動）'!$A$6:$M$515,13,FALSE)</f>
        <v>7.6739130434782608</v>
      </c>
      <c r="F492" s="297" t="str">
        <f>VLOOKUP(A492,'判定（移動）'!$A$6:$N$515,14,FALSE)</f>
        <v>×</v>
      </c>
      <c r="G492" s="300">
        <f>VLOOKUP(入力及び印刷!A492,'判定（堆積）'!$A$4:$D$513,4,FALSE)</f>
        <v>0</v>
      </c>
      <c r="H492" s="301">
        <f>VLOOKUP(A492,'判定（堆積）'!$A$4:$E$513,5,FALSE)</f>
        <v>0</v>
      </c>
      <c r="I492" s="301" t="e">
        <f>VLOOKUP(A492,'判定（堆積）'!$A$4:$F$513,6,FALSE)</f>
        <v>#DIV/0!</v>
      </c>
      <c r="J492" s="297" t="str">
        <f>VLOOKUP(A492,'判定（堆積）'!$A$4:$G$513,7,FALSE)</f>
        <v>×</v>
      </c>
      <c r="K492" s="297"/>
      <c r="M492" s="296" t="str">
        <f>VLOOKUP(A492,'判定（移動）'!$A$6:$O$515,15,FALSE)</f>
        <v>×</v>
      </c>
      <c r="N492" s="297" t="str">
        <f>VLOOKUP(A492,'判定（堆積）'!$A$4:$H$513,8,FALSE)</f>
        <v>×</v>
      </c>
    </row>
    <row r="493" spans="1:14" s="293" customFormat="1" ht="11.1" customHeight="1" x14ac:dyDescent="0.15">
      <c r="A493" s="377">
        <v>46.8</v>
      </c>
      <c r="B493" s="378"/>
      <c r="C493" s="300">
        <f>VLOOKUP(A493,'判定（移動）'!$A$6:$L$515,12,FALSE)</f>
        <v>0</v>
      </c>
      <c r="D493" s="301">
        <v>1</v>
      </c>
      <c r="E493" s="301">
        <f>VLOOKUP(A493,'判定（移動）'!$A$6:$M$515,13,FALSE)</f>
        <v>7.6739130434782608</v>
      </c>
      <c r="F493" s="297" t="str">
        <f>VLOOKUP(A493,'判定（移動）'!$A$6:$N$515,14,FALSE)</f>
        <v>×</v>
      </c>
      <c r="G493" s="300">
        <f>VLOOKUP(入力及び印刷!A493,'判定（堆積）'!$A$4:$D$513,4,FALSE)</f>
        <v>0</v>
      </c>
      <c r="H493" s="301">
        <f>VLOOKUP(A493,'判定（堆積）'!$A$4:$E$513,5,FALSE)</f>
        <v>0</v>
      </c>
      <c r="I493" s="301" t="e">
        <f>VLOOKUP(A493,'判定（堆積）'!$A$4:$F$513,6,FALSE)</f>
        <v>#DIV/0!</v>
      </c>
      <c r="J493" s="297" t="str">
        <f>VLOOKUP(A493,'判定（堆積）'!$A$4:$G$513,7,FALSE)</f>
        <v>×</v>
      </c>
      <c r="K493" s="297"/>
      <c r="M493" s="296" t="str">
        <f>VLOOKUP(A493,'判定（移動）'!$A$6:$O$515,15,FALSE)</f>
        <v>×</v>
      </c>
      <c r="N493" s="297" t="str">
        <f>VLOOKUP(A493,'判定（堆積）'!$A$4:$H$513,8,FALSE)</f>
        <v>×</v>
      </c>
    </row>
    <row r="494" spans="1:14" s="293" customFormat="1" ht="11.1" customHeight="1" x14ac:dyDescent="0.15">
      <c r="A494" s="377">
        <v>46.9</v>
      </c>
      <c r="B494" s="378"/>
      <c r="C494" s="300">
        <f>VLOOKUP(A494,'判定（移動）'!$A$6:$L$515,12,FALSE)</f>
        <v>0</v>
      </c>
      <c r="D494" s="301">
        <v>1</v>
      </c>
      <c r="E494" s="301">
        <f>VLOOKUP(A494,'判定（移動）'!$A$6:$M$515,13,FALSE)</f>
        <v>7.6739130434782608</v>
      </c>
      <c r="F494" s="297" t="str">
        <f>VLOOKUP(A494,'判定（移動）'!$A$6:$N$515,14,FALSE)</f>
        <v>×</v>
      </c>
      <c r="G494" s="300">
        <f>VLOOKUP(入力及び印刷!A494,'判定（堆積）'!$A$4:$D$513,4,FALSE)</f>
        <v>0</v>
      </c>
      <c r="H494" s="301">
        <f>VLOOKUP(A494,'判定（堆積）'!$A$4:$E$513,5,FALSE)</f>
        <v>0</v>
      </c>
      <c r="I494" s="301" t="e">
        <f>VLOOKUP(A494,'判定（堆積）'!$A$4:$F$513,6,FALSE)</f>
        <v>#DIV/0!</v>
      </c>
      <c r="J494" s="297" t="str">
        <f>VLOOKUP(A494,'判定（堆積）'!$A$4:$G$513,7,FALSE)</f>
        <v>×</v>
      </c>
      <c r="K494" s="297"/>
      <c r="M494" s="296" t="str">
        <f>VLOOKUP(A494,'判定（移動）'!$A$6:$O$515,15,FALSE)</f>
        <v>×</v>
      </c>
      <c r="N494" s="297" t="str">
        <f>VLOOKUP(A494,'判定（堆積）'!$A$4:$H$513,8,FALSE)</f>
        <v>×</v>
      </c>
    </row>
    <row r="495" spans="1:14" s="293" customFormat="1" ht="11.1" customHeight="1" x14ac:dyDescent="0.15">
      <c r="A495" s="377">
        <v>47</v>
      </c>
      <c r="B495" s="378"/>
      <c r="C495" s="300">
        <f>VLOOKUP(A495,'判定（移動）'!$A$6:$L$515,12,FALSE)</f>
        <v>0</v>
      </c>
      <c r="D495" s="301">
        <v>1</v>
      </c>
      <c r="E495" s="301">
        <f>VLOOKUP(A495,'判定（移動）'!$A$6:$M$515,13,FALSE)</f>
        <v>7.6739130434782608</v>
      </c>
      <c r="F495" s="297" t="str">
        <f>VLOOKUP(A495,'判定（移動）'!$A$6:$N$515,14,FALSE)</f>
        <v>×</v>
      </c>
      <c r="G495" s="300">
        <f>VLOOKUP(入力及び印刷!A495,'判定（堆積）'!$A$4:$D$513,4,FALSE)</f>
        <v>0</v>
      </c>
      <c r="H495" s="301">
        <f>VLOOKUP(A495,'判定（堆積）'!$A$4:$E$513,5,FALSE)</f>
        <v>0</v>
      </c>
      <c r="I495" s="301" t="e">
        <f>VLOOKUP(A495,'判定（堆積）'!$A$4:$F$513,6,FALSE)</f>
        <v>#DIV/0!</v>
      </c>
      <c r="J495" s="297" t="str">
        <f>VLOOKUP(A495,'判定（堆積）'!$A$4:$G$513,7,FALSE)</f>
        <v>×</v>
      </c>
      <c r="K495" s="297"/>
      <c r="M495" s="296" t="str">
        <f>VLOOKUP(A495,'判定（移動）'!$A$6:$O$515,15,FALSE)</f>
        <v>×</v>
      </c>
      <c r="N495" s="297" t="str">
        <f>VLOOKUP(A495,'判定（堆積）'!$A$4:$H$513,8,FALSE)</f>
        <v>×</v>
      </c>
    </row>
    <row r="496" spans="1:14" s="293" customFormat="1" ht="11.1" customHeight="1" x14ac:dyDescent="0.15">
      <c r="A496" s="377">
        <v>47.1</v>
      </c>
      <c r="B496" s="378"/>
      <c r="C496" s="300">
        <f>VLOOKUP(A496,'判定（移動）'!$A$6:$L$515,12,FALSE)</f>
        <v>0</v>
      </c>
      <c r="D496" s="301">
        <v>1</v>
      </c>
      <c r="E496" s="301">
        <f>VLOOKUP(A496,'判定（移動）'!$A$6:$M$515,13,FALSE)</f>
        <v>7.6739130434782608</v>
      </c>
      <c r="F496" s="297" t="str">
        <f>VLOOKUP(A496,'判定（移動）'!$A$6:$N$515,14,FALSE)</f>
        <v>×</v>
      </c>
      <c r="G496" s="300">
        <f>VLOOKUP(入力及び印刷!A496,'判定（堆積）'!$A$4:$D$513,4,FALSE)</f>
        <v>0</v>
      </c>
      <c r="H496" s="301">
        <f>VLOOKUP(A496,'判定（堆積）'!$A$4:$E$513,5,FALSE)</f>
        <v>0</v>
      </c>
      <c r="I496" s="301" t="e">
        <f>VLOOKUP(A496,'判定（堆積）'!$A$4:$F$513,6,FALSE)</f>
        <v>#DIV/0!</v>
      </c>
      <c r="J496" s="297" t="str">
        <f>VLOOKUP(A496,'判定（堆積）'!$A$4:$G$513,7,FALSE)</f>
        <v>×</v>
      </c>
      <c r="K496" s="297"/>
      <c r="M496" s="296" t="str">
        <f>VLOOKUP(A496,'判定（移動）'!$A$6:$O$515,15,FALSE)</f>
        <v>×</v>
      </c>
      <c r="N496" s="297" t="str">
        <f>VLOOKUP(A496,'判定（堆積）'!$A$4:$H$513,8,FALSE)</f>
        <v>×</v>
      </c>
    </row>
    <row r="497" spans="1:14" s="293" customFormat="1" ht="11.1" customHeight="1" x14ac:dyDescent="0.15">
      <c r="A497" s="377">
        <v>47.2</v>
      </c>
      <c r="B497" s="378"/>
      <c r="C497" s="300">
        <f>VLOOKUP(A497,'判定（移動）'!$A$6:$L$515,12,FALSE)</f>
        <v>0</v>
      </c>
      <c r="D497" s="301">
        <v>1</v>
      </c>
      <c r="E497" s="301">
        <f>VLOOKUP(A497,'判定（移動）'!$A$6:$M$515,13,FALSE)</f>
        <v>7.6739130434782608</v>
      </c>
      <c r="F497" s="297" t="str">
        <f>VLOOKUP(A497,'判定（移動）'!$A$6:$N$515,14,FALSE)</f>
        <v>×</v>
      </c>
      <c r="G497" s="300">
        <f>VLOOKUP(入力及び印刷!A497,'判定（堆積）'!$A$4:$D$513,4,FALSE)</f>
        <v>0</v>
      </c>
      <c r="H497" s="301">
        <f>VLOOKUP(A497,'判定（堆積）'!$A$4:$E$513,5,FALSE)</f>
        <v>0</v>
      </c>
      <c r="I497" s="301" t="e">
        <f>VLOOKUP(A497,'判定（堆積）'!$A$4:$F$513,6,FALSE)</f>
        <v>#DIV/0!</v>
      </c>
      <c r="J497" s="297" t="str">
        <f>VLOOKUP(A497,'判定（堆積）'!$A$4:$G$513,7,FALSE)</f>
        <v>×</v>
      </c>
      <c r="K497" s="297"/>
      <c r="M497" s="296" t="str">
        <f>VLOOKUP(A497,'判定（移動）'!$A$6:$O$515,15,FALSE)</f>
        <v>×</v>
      </c>
      <c r="N497" s="297" t="str">
        <f>VLOOKUP(A497,'判定（堆積）'!$A$4:$H$513,8,FALSE)</f>
        <v>×</v>
      </c>
    </row>
    <row r="498" spans="1:14" s="293" customFormat="1" ht="11.1" customHeight="1" x14ac:dyDescent="0.15">
      <c r="A498" s="377">
        <v>47.3</v>
      </c>
      <c r="B498" s="378"/>
      <c r="C498" s="300">
        <f>VLOOKUP(A498,'判定（移動）'!$A$6:$L$515,12,FALSE)</f>
        <v>0</v>
      </c>
      <c r="D498" s="301">
        <v>1</v>
      </c>
      <c r="E498" s="301">
        <f>VLOOKUP(A498,'判定（移動）'!$A$6:$M$515,13,FALSE)</f>
        <v>7.6739130434782608</v>
      </c>
      <c r="F498" s="297" t="str">
        <f>VLOOKUP(A498,'判定（移動）'!$A$6:$N$515,14,FALSE)</f>
        <v>×</v>
      </c>
      <c r="G498" s="300">
        <f>VLOOKUP(入力及び印刷!A498,'判定（堆積）'!$A$4:$D$513,4,FALSE)</f>
        <v>0</v>
      </c>
      <c r="H498" s="301">
        <f>VLOOKUP(A498,'判定（堆積）'!$A$4:$E$513,5,FALSE)</f>
        <v>0</v>
      </c>
      <c r="I498" s="301" t="e">
        <f>VLOOKUP(A498,'判定（堆積）'!$A$4:$F$513,6,FALSE)</f>
        <v>#DIV/0!</v>
      </c>
      <c r="J498" s="297" t="str">
        <f>VLOOKUP(A498,'判定（堆積）'!$A$4:$G$513,7,FALSE)</f>
        <v>×</v>
      </c>
      <c r="K498" s="297"/>
      <c r="M498" s="296" t="str">
        <f>VLOOKUP(A498,'判定（移動）'!$A$6:$O$515,15,FALSE)</f>
        <v>×</v>
      </c>
      <c r="N498" s="297" t="str">
        <f>VLOOKUP(A498,'判定（堆積）'!$A$4:$H$513,8,FALSE)</f>
        <v>×</v>
      </c>
    </row>
    <row r="499" spans="1:14" s="293" customFormat="1" ht="11.1" customHeight="1" x14ac:dyDescent="0.15">
      <c r="A499" s="377">
        <v>47.4</v>
      </c>
      <c r="B499" s="378"/>
      <c r="C499" s="300">
        <f>VLOOKUP(A499,'判定（移動）'!$A$6:$L$515,12,FALSE)</f>
        <v>0</v>
      </c>
      <c r="D499" s="301">
        <v>1</v>
      </c>
      <c r="E499" s="301">
        <f>VLOOKUP(A499,'判定（移動）'!$A$6:$M$515,13,FALSE)</f>
        <v>7.6739130434782608</v>
      </c>
      <c r="F499" s="297" t="str">
        <f>VLOOKUP(A499,'判定（移動）'!$A$6:$N$515,14,FALSE)</f>
        <v>×</v>
      </c>
      <c r="G499" s="300">
        <f>VLOOKUP(入力及び印刷!A499,'判定（堆積）'!$A$4:$D$513,4,FALSE)</f>
        <v>0</v>
      </c>
      <c r="H499" s="301">
        <f>VLOOKUP(A499,'判定（堆積）'!$A$4:$E$513,5,FALSE)</f>
        <v>0</v>
      </c>
      <c r="I499" s="301" t="e">
        <f>VLOOKUP(A499,'判定（堆積）'!$A$4:$F$513,6,FALSE)</f>
        <v>#DIV/0!</v>
      </c>
      <c r="J499" s="297" t="str">
        <f>VLOOKUP(A499,'判定（堆積）'!$A$4:$G$513,7,FALSE)</f>
        <v>×</v>
      </c>
      <c r="K499" s="297"/>
      <c r="M499" s="296" t="str">
        <f>VLOOKUP(A499,'判定（移動）'!$A$6:$O$515,15,FALSE)</f>
        <v>×</v>
      </c>
      <c r="N499" s="297" t="str">
        <f>VLOOKUP(A499,'判定（堆積）'!$A$4:$H$513,8,FALSE)</f>
        <v>×</v>
      </c>
    </row>
    <row r="500" spans="1:14" s="293" customFormat="1" ht="11.1" customHeight="1" x14ac:dyDescent="0.15">
      <c r="A500" s="377">
        <v>47.5</v>
      </c>
      <c r="B500" s="378"/>
      <c r="C500" s="300">
        <f>VLOOKUP(A500,'判定（移動）'!$A$6:$L$515,12,FALSE)</f>
        <v>0</v>
      </c>
      <c r="D500" s="301">
        <v>1</v>
      </c>
      <c r="E500" s="301">
        <f>VLOOKUP(A500,'判定（移動）'!$A$6:$M$515,13,FALSE)</f>
        <v>7.6739130434782608</v>
      </c>
      <c r="F500" s="297" t="str">
        <f>VLOOKUP(A500,'判定（移動）'!$A$6:$N$515,14,FALSE)</f>
        <v>×</v>
      </c>
      <c r="G500" s="300">
        <f>VLOOKUP(入力及び印刷!A500,'判定（堆積）'!$A$4:$D$513,4,FALSE)</f>
        <v>0</v>
      </c>
      <c r="H500" s="301">
        <f>VLOOKUP(A500,'判定（堆積）'!$A$4:$E$513,5,FALSE)</f>
        <v>0</v>
      </c>
      <c r="I500" s="301" t="e">
        <f>VLOOKUP(A500,'判定（堆積）'!$A$4:$F$513,6,FALSE)</f>
        <v>#DIV/0!</v>
      </c>
      <c r="J500" s="297" t="str">
        <f>VLOOKUP(A500,'判定（堆積）'!$A$4:$G$513,7,FALSE)</f>
        <v>×</v>
      </c>
      <c r="K500" s="297"/>
      <c r="M500" s="296" t="str">
        <f>VLOOKUP(A500,'判定（移動）'!$A$6:$O$515,15,FALSE)</f>
        <v>×</v>
      </c>
      <c r="N500" s="297" t="str">
        <f>VLOOKUP(A500,'判定（堆積）'!$A$4:$H$513,8,FALSE)</f>
        <v>×</v>
      </c>
    </row>
    <row r="501" spans="1:14" s="293" customFormat="1" ht="11.1" customHeight="1" x14ac:dyDescent="0.15">
      <c r="A501" s="377">
        <v>47.6</v>
      </c>
      <c r="B501" s="378"/>
      <c r="C501" s="300">
        <f>VLOOKUP(A501,'判定（移動）'!$A$6:$L$515,12,FALSE)</f>
        <v>0</v>
      </c>
      <c r="D501" s="301">
        <v>1</v>
      </c>
      <c r="E501" s="301">
        <f>VLOOKUP(A501,'判定（移動）'!$A$6:$M$515,13,FALSE)</f>
        <v>7.6739130434782608</v>
      </c>
      <c r="F501" s="297" t="str">
        <f>VLOOKUP(A501,'判定（移動）'!$A$6:$N$515,14,FALSE)</f>
        <v>×</v>
      </c>
      <c r="G501" s="300">
        <f>VLOOKUP(入力及び印刷!A501,'判定（堆積）'!$A$4:$D$513,4,FALSE)</f>
        <v>0</v>
      </c>
      <c r="H501" s="301">
        <f>VLOOKUP(A501,'判定（堆積）'!$A$4:$E$513,5,FALSE)</f>
        <v>0</v>
      </c>
      <c r="I501" s="301" t="e">
        <f>VLOOKUP(A501,'判定（堆積）'!$A$4:$F$513,6,FALSE)</f>
        <v>#DIV/0!</v>
      </c>
      <c r="J501" s="297" t="str">
        <f>VLOOKUP(A501,'判定（堆積）'!$A$4:$G$513,7,FALSE)</f>
        <v>×</v>
      </c>
      <c r="K501" s="297"/>
      <c r="M501" s="296" t="str">
        <f>VLOOKUP(A501,'判定（移動）'!$A$6:$O$515,15,FALSE)</f>
        <v>×</v>
      </c>
      <c r="N501" s="297" t="str">
        <f>VLOOKUP(A501,'判定（堆積）'!$A$4:$H$513,8,FALSE)</f>
        <v>×</v>
      </c>
    </row>
    <row r="502" spans="1:14" s="293" customFormat="1" ht="11.1" customHeight="1" x14ac:dyDescent="0.15">
      <c r="A502" s="377">
        <v>47.7</v>
      </c>
      <c r="B502" s="378"/>
      <c r="C502" s="300">
        <f>VLOOKUP(A502,'判定（移動）'!$A$6:$L$515,12,FALSE)</f>
        <v>0</v>
      </c>
      <c r="D502" s="301">
        <v>1</v>
      </c>
      <c r="E502" s="301">
        <f>VLOOKUP(A502,'判定（移動）'!$A$6:$M$515,13,FALSE)</f>
        <v>7.6739130434782608</v>
      </c>
      <c r="F502" s="297" t="str">
        <f>VLOOKUP(A502,'判定（移動）'!$A$6:$N$515,14,FALSE)</f>
        <v>×</v>
      </c>
      <c r="G502" s="300">
        <f>VLOOKUP(入力及び印刷!A502,'判定（堆積）'!$A$4:$D$513,4,FALSE)</f>
        <v>0</v>
      </c>
      <c r="H502" s="301">
        <f>VLOOKUP(A502,'判定（堆積）'!$A$4:$E$513,5,FALSE)</f>
        <v>0</v>
      </c>
      <c r="I502" s="301" t="e">
        <f>VLOOKUP(A502,'判定（堆積）'!$A$4:$F$513,6,FALSE)</f>
        <v>#DIV/0!</v>
      </c>
      <c r="J502" s="297" t="str">
        <f>VLOOKUP(A502,'判定（堆積）'!$A$4:$G$513,7,FALSE)</f>
        <v>×</v>
      </c>
      <c r="K502" s="297"/>
      <c r="M502" s="296" t="str">
        <f>VLOOKUP(A502,'判定（移動）'!$A$6:$O$515,15,FALSE)</f>
        <v>×</v>
      </c>
      <c r="N502" s="297" t="str">
        <f>VLOOKUP(A502,'判定（堆積）'!$A$4:$H$513,8,FALSE)</f>
        <v>×</v>
      </c>
    </row>
    <row r="503" spans="1:14" s="293" customFormat="1" ht="11.1" customHeight="1" x14ac:dyDescent="0.15">
      <c r="A503" s="377">
        <v>47.8</v>
      </c>
      <c r="B503" s="378"/>
      <c r="C503" s="300">
        <f>VLOOKUP(A503,'判定（移動）'!$A$6:$L$515,12,FALSE)</f>
        <v>0</v>
      </c>
      <c r="D503" s="301">
        <v>1</v>
      </c>
      <c r="E503" s="301">
        <f>VLOOKUP(A503,'判定（移動）'!$A$6:$M$515,13,FALSE)</f>
        <v>7.6739130434782608</v>
      </c>
      <c r="F503" s="297" t="str">
        <f>VLOOKUP(A503,'判定（移動）'!$A$6:$N$515,14,FALSE)</f>
        <v>×</v>
      </c>
      <c r="G503" s="300">
        <f>VLOOKUP(入力及び印刷!A503,'判定（堆積）'!$A$4:$D$513,4,FALSE)</f>
        <v>0</v>
      </c>
      <c r="H503" s="301">
        <f>VLOOKUP(A503,'判定（堆積）'!$A$4:$E$513,5,FALSE)</f>
        <v>0</v>
      </c>
      <c r="I503" s="301" t="e">
        <f>VLOOKUP(A503,'判定（堆積）'!$A$4:$F$513,6,FALSE)</f>
        <v>#DIV/0!</v>
      </c>
      <c r="J503" s="297" t="str">
        <f>VLOOKUP(A503,'判定（堆積）'!$A$4:$G$513,7,FALSE)</f>
        <v>×</v>
      </c>
      <c r="K503" s="297"/>
      <c r="M503" s="296" t="str">
        <f>VLOOKUP(A503,'判定（移動）'!$A$6:$O$515,15,FALSE)</f>
        <v>×</v>
      </c>
      <c r="N503" s="297" t="str">
        <f>VLOOKUP(A503,'判定（堆積）'!$A$4:$H$513,8,FALSE)</f>
        <v>×</v>
      </c>
    </row>
    <row r="504" spans="1:14" s="293" customFormat="1" ht="11.1" customHeight="1" x14ac:dyDescent="0.15">
      <c r="A504" s="377">
        <v>47.9</v>
      </c>
      <c r="B504" s="378"/>
      <c r="C504" s="300">
        <f>VLOOKUP(A504,'判定（移動）'!$A$6:$L$515,12,FALSE)</f>
        <v>0</v>
      </c>
      <c r="D504" s="301">
        <v>1</v>
      </c>
      <c r="E504" s="301">
        <f>VLOOKUP(A504,'判定（移動）'!$A$6:$M$515,13,FALSE)</f>
        <v>7.6739130434782608</v>
      </c>
      <c r="F504" s="297" t="str">
        <f>VLOOKUP(A504,'判定（移動）'!$A$6:$N$515,14,FALSE)</f>
        <v>×</v>
      </c>
      <c r="G504" s="300">
        <f>VLOOKUP(入力及び印刷!A504,'判定（堆積）'!$A$4:$D$513,4,FALSE)</f>
        <v>0</v>
      </c>
      <c r="H504" s="301">
        <f>VLOOKUP(A504,'判定（堆積）'!$A$4:$E$513,5,FALSE)</f>
        <v>0</v>
      </c>
      <c r="I504" s="301" t="e">
        <f>VLOOKUP(A504,'判定（堆積）'!$A$4:$F$513,6,FALSE)</f>
        <v>#DIV/0!</v>
      </c>
      <c r="J504" s="297" t="str">
        <f>VLOOKUP(A504,'判定（堆積）'!$A$4:$G$513,7,FALSE)</f>
        <v>×</v>
      </c>
      <c r="K504" s="297"/>
      <c r="M504" s="296" t="str">
        <f>VLOOKUP(A504,'判定（移動）'!$A$6:$O$515,15,FALSE)</f>
        <v>×</v>
      </c>
      <c r="N504" s="297" t="str">
        <f>VLOOKUP(A504,'判定（堆積）'!$A$4:$H$513,8,FALSE)</f>
        <v>×</v>
      </c>
    </row>
    <row r="505" spans="1:14" s="293" customFormat="1" ht="11.1" customHeight="1" x14ac:dyDescent="0.15">
      <c r="A505" s="377">
        <v>48</v>
      </c>
      <c r="B505" s="378"/>
      <c r="C505" s="300">
        <f>VLOOKUP(A505,'判定（移動）'!$A$6:$L$515,12,FALSE)</f>
        <v>0</v>
      </c>
      <c r="D505" s="301">
        <v>1</v>
      </c>
      <c r="E505" s="301">
        <f>VLOOKUP(A505,'判定（移動）'!$A$6:$M$515,13,FALSE)</f>
        <v>7.6739130434782608</v>
      </c>
      <c r="F505" s="297" t="str">
        <f>VLOOKUP(A505,'判定（移動）'!$A$6:$N$515,14,FALSE)</f>
        <v>×</v>
      </c>
      <c r="G505" s="300">
        <f>VLOOKUP(入力及び印刷!A505,'判定（堆積）'!$A$4:$D$513,4,FALSE)</f>
        <v>0</v>
      </c>
      <c r="H505" s="301">
        <f>VLOOKUP(A505,'判定（堆積）'!$A$4:$E$513,5,FALSE)</f>
        <v>0</v>
      </c>
      <c r="I505" s="301" t="e">
        <f>VLOOKUP(A505,'判定（堆積）'!$A$4:$F$513,6,FALSE)</f>
        <v>#DIV/0!</v>
      </c>
      <c r="J505" s="297" t="str">
        <f>VLOOKUP(A505,'判定（堆積）'!$A$4:$G$513,7,FALSE)</f>
        <v>×</v>
      </c>
      <c r="K505" s="297"/>
      <c r="M505" s="296" t="str">
        <f>VLOOKUP(A505,'判定（移動）'!$A$6:$O$515,15,FALSE)</f>
        <v>×</v>
      </c>
      <c r="N505" s="297" t="str">
        <f>VLOOKUP(A505,'判定（堆積）'!$A$4:$H$513,8,FALSE)</f>
        <v>×</v>
      </c>
    </row>
    <row r="506" spans="1:14" s="293" customFormat="1" ht="11.1" customHeight="1" x14ac:dyDescent="0.15">
      <c r="A506" s="377">
        <v>48.1</v>
      </c>
      <c r="B506" s="378"/>
      <c r="C506" s="300">
        <f>VLOOKUP(A506,'判定（移動）'!$A$6:$L$515,12,FALSE)</f>
        <v>0</v>
      </c>
      <c r="D506" s="301">
        <v>1</v>
      </c>
      <c r="E506" s="301">
        <f>VLOOKUP(A506,'判定（移動）'!$A$6:$M$515,13,FALSE)</f>
        <v>7.6739130434782608</v>
      </c>
      <c r="F506" s="297" t="str">
        <f>VLOOKUP(A506,'判定（移動）'!$A$6:$N$515,14,FALSE)</f>
        <v>×</v>
      </c>
      <c r="G506" s="300">
        <f>VLOOKUP(入力及び印刷!A506,'判定（堆積）'!$A$4:$D$513,4,FALSE)</f>
        <v>0</v>
      </c>
      <c r="H506" s="301">
        <f>VLOOKUP(A506,'判定（堆積）'!$A$4:$E$513,5,FALSE)</f>
        <v>0</v>
      </c>
      <c r="I506" s="301" t="e">
        <f>VLOOKUP(A506,'判定（堆積）'!$A$4:$F$513,6,FALSE)</f>
        <v>#DIV/0!</v>
      </c>
      <c r="J506" s="297" t="str">
        <f>VLOOKUP(A506,'判定（堆積）'!$A$4:$G$513,7,FALSE)</f>
        <v>×</v>
      </c>
      <c r="K506" s="297"/>
      <c r="M506" s="296" t="str">
        <f>VLOOKUP(A506,'判定（移動）'!$A$6:$O$515,15,FALSE)</f>
        <v>×</v>
      </c>
      <c r="N506" s="297" t="str">
        <f>VLOOKUP(A506,'判定（堆積）'!$A$4:$H$513,8,FALSE)</f>
        <v>×</v>
      </c>
    </row>
    <row r="507" spans="1:14" s="293" customFormat="1" ht="11.1" customHeight="1" x14ac:dyDescent="0.15">
      <c r="A507" s="377">
        <v>48.2</v>
      </c>
      <c r="B507" s="378"/>
      <c r="C507" s="300">
        <f>VLOOKUP(A507,'判定（移動）'!$A$6:$L$515,12,FALSE)</f>
        <v>0</v>
      </c>
      <c r="D507" s="301">
        <v>1</v>
      </c>
      <c r="E507" s="301">
        <f>VLOOKUP(A507,'判定（移動）'!$A$6:$M$515,13,FALSE)</f>
        <v>7.6739130434782608</v>
      </c>
      <c r="F507" s="297" t="str">
        <f>VLOOKUP(A507,'判定（移動）'!$A$6:$N$515,14,FALSE)</f>
        <v>×</v>
      </c>
      <c r="G507" s="300">
        <f>VLOOKUP(入力及び印刷!A507,'判定（堆積）'!$A$4:$D$513,4,FALSE)</f>
        <v>0</v>
      </c>
      <c r="H507" s="301">
        <f>VLOOKUP(A507,'判定（堆積）'!$A$4:$E$513,5,FALSE)</f>
        <v>0</v>
      </c>
      <c r="I507" s="301" t="e">
        <f>VLOOKUP(A507,'判定（堆積）'!$A$4:$F$513,6,FALSE)</f>
        <v>#DIV/0!</v>
      </c>
      <c r="J507" s="297" t="str">
        <f>VLOOKUP(A507,'判定（堆積）'!$A$4:$G$513,7,FALSE)</f>
        <v>×</v>
      </c>
      <c r="K507" s="297"/>
      <c r="M507" s="296" t="str">
        <f>VLOOKUP(A507,'判定（移動）'!$A$6:$O$515,15,FALSE)</f>
        <v>×</v>
      </c>
      <c r="N507" s="297" t="str">
        <f>VLOOKUP(A507,'判定（堆積）'!$A$4:$H$513,8,FALSE)</f>
        <v>×</v>
      </c>
    </row>
    <row r="508" spans="1:14" s="293" customFormat="1" ht="11.1" customHeight="1" x14ac:dyDescent="0.15">
      <c r="A508" s="377">
        <v>48.3</v>
      </c>
      <c r="B508" s="378"/>
      <c r="C508" s="300">
        <f>VLOOKUP(A508,'判定（移動）'!$A$6:$L$515,12,FALSE)</f>
        <v>0</v>
      </c>
      <c r="D508" s="301">
        <v>1</v>
      </c>
      <c r="E508" s="301">
        <f>VLOOKUP(A508,'判定（移動）'!$A$6:$M$515,13,FALSE)</f>
        <v>7.6739130434782608</v>
      </c>
      <c r="F508" s="297" t="str">
        <f>VLOOKUP(A508,'判定（移動）'!$A$6:$N$515,14,FALSE)</f>
        <v>×</v>
      </c>
      <c r="G508" s="300">
        <f>VLOOKUP(入力及び印刷!A508,'判定（堆積）'!$A$4:$D$513,4,FALSE)</f>
        <v>0</v>
      </c>
      <c r="H508" s="301">
        <f>VLOOKUP(A508,'判定（堆積）'!$A$4:$E$513,5,FALSE)</f>
        <v>0</v>
      </c>
      <c r="I508" s="301" t="e">
        <f>VLOOKUP(A508,'判定（堆積）'!$A$4:$F$513,6,FALSE)</f>
        <v>#DIV/0!</v>
      </c>
      <c r="J508" s="297" t="str">
        <f>VLOOKUP(A508,'判定（堆積）'!$A$4:$G$513,7,FALSE)</f>
        <v>×</v>
      </c>
      <c r="K508" s="297"/>
      <c r="M508" s="296" t="str">
        <f>VLOOKUP(A508,'判定（移動）'!$A$6:$O$515,15,FALSE)</f>
        <v>×</v>
      </c>
      <c r="N508" s="297" t="str">
        <f>VLOOKUP(A508,'判定（堆積）'!$A$4:$H$513,8,FALSE)</f>
        <v>×</v>
      </c>
    </row>
    <row r="509" spans="1:14" s="293" customFormat="1" ht="11.1" customHeight="1" x14ac:dyDescent="0.15">
      <c r="A509" s="377">
        <v>48.4</v>
      </c>
      <c r="B509" s="378"/>
      <c r="C509" s="300">
        <f>VLOOKUP(A509,'判定（移動）'!$A$6:$L$515,12,FALSE)</f>
        <v>0</v>
      </c>
      <c r="D509" s="301">
        <v>1</v>
      </c>
      <c r="E509" s="301">
        <f>VLOOKUP(A509,'判定（移動）'!$A$6:$M$515,13,FALSE)</f>
        <v>7.6739130434782608</v>
      </c>
      <c r="F509" s="297" t="str">
        <f>VLOOKUP(A509,'判定（移動）'!$A$6:$N$515,14,FALSE)</f>
        <v>×</v>
      </c>
      <c r="G509" s="300">
        <f>VLOOKUP(入力及び印刷!A509,'判定（堆積）'!$A$4:$D$513,4,FALSE)</f>
        <v>0</v>
      </c>
      <c r="H509" s="301">
        <f>VLOOKUP(A509,'判定（堆積）'!$A$4:$E$513,5,FALSE)</f>
        <v>0</v>
      </c>
      <c r="I509" s="301" t="e">
        <f>VLOOKUP(A509,'判定（堆積）'!$A$4:$F$513,6,FALSE)</f>
        <v>#DIV/0!</v>
      </c>
      <c r="J509" s="297" t="str">
        <f>VLOOKUP(A509,'判定（堆積）'!$A$4:$G$513,7,FALSE)</f>
        <v>×</v>
      </c>
      <c r="K509" s="297"/>
      <c r="M509" s="296" t="str">
        <f>VLOOKUP(A509,'判定（移動）'!$A$6:$O$515,15,FALSE)</f>
        <v>×</v>
      </c>
      <c r="N509" s="297" t="str">
        <f>VLOOKUP(A509,'判定（堆積）'!$A$4:$H$513,8,FALSE)</f>
        <v>×</v>
      </c>
    </row>
    <row r="510" spans="1:14" s="293" customFormat="1" ht="11.1" customHeight="1" x14ac:dyDescent="0.15">
      <c r="A510" s="377">
        <v>48.5</v>
      </c>
      <c r="B510" s="378"/>
      <c r="C510" s="300">
        <f>VLOOKUP(A510,'判定（移動）'!$A$6:$L$515,12,FALSE)</f>
        <v>0</v>
      </c>
      <c r="D510" s="301">
        <v>1</v>
      </c>
      <c r="E510" s="301">
        <f>VLOOKUP(A510,'判定（移動）'!$A$6:$M$515,13,FALSE)</f>
        <v>7.6739130434782608</v>
      </c>
      <c r="F510" s="297" t="str">
        <f>VLOOKUP(A510,'判定（移動）'!$A$6:$N$515,14,FALSE)</f>
        <v>×</v>
      </c>
      <c r="G510" s="300">
        <f>VLOOKUP(入力及び印刷!A510,'判定（堆積）'!$A$4:$D$513,4,FALSE)</f>
        <v>0</v>
      </c>
      <c r="H510" s="301">
        <f>VLOOKUP(A510,'判定（堆積）'!$A$4:$E$513,5,FALSE)</f>
        <v>0</v>
      </c>
      <c r="I510" s="301" t="e">
        <f>VLOOKUP(A510,'判定（堆積）'!$A$4:$F$513,6,FALSE)</f>
        <v>#DIV/0!</v>
      </c>
      <c r="J510" s="297" t="str">
        <f>VLOOKUP(A510,'判定（堆積）'!$A$4:$G$513,7,FALSE)</f>
        <v>×</v>
      </c>
      <c r="K510" s="297"/>
      <c r="M510" s="296" t="str">
        <f>VLOOKUP(A510,'判定（移動）'!$A$6:$O$515,15,FALSE)</f>
        <v>×</v>
      </c>
      <c r="N510" s="297" t="str">
        <f>VLOOKUP(A510,'判定（堆積）'!$A$4:$H$513,8,FALSE)</f>
        <v>×</v>
      </c>
    </row>
    <row r="511" spans="1:14" s="293" customFormat="1" ht="11.1" customHeight="1" x14ac:dyDescent="0.15">
      <c r="A511" s="377">
        <v>48.6</v>
      </c>
      <c r="B511" s="378"/>
      <c r="C511" s="300">
        <f>VLOOKUP(A511,'判定（移動）'!$A$6:$L$515,12,FALSE)</f>
        <v>0</v>
      </c>
      <c r="D511" s="301">
        <v>1</v>
      </c>
      <c r="E511" s="301">
        <f>VLOOKUP(A511,'判定（移動）'!$A$6:$M$515,13,FALSE)</f>
        <v>7.6739130434782608</v>
      </c>
      <c r="F511" s="297" t="str">
        <f>VLOOKUP(A511,'判定（移動）'!$A$6:$N$515,14,FALSE)</f>
        <v>×</v>
      </c>
      <c r="G511" s="300">
        <f>VLOOKUP(入力及び印刷!A511,'判定（堆積）'!$A$4:$D$513,4,FALSE)</f>
        <v>0</v>
      </c>
      <c r="H511" s="301">
        <f>VLOOKUP(A511,'判定（堆積）'!$A$4:$E$513,5,FALSE)</f>
        <v>0</v>
      </c>
      <c r="I511" s="301" t="e">
        <f>VLOOKUP(A511,'判定（堆積）'!$A$4:$F$513,6,FALSE)</f>
        <v>#DIV/0!</v>
      </c>
      <c r="J511" s="297" t="str">
        <f>VLOOKUP(A511,'判定（堆積）'!$A$4:$G$513,7,FALSE)</f>
        <v>×</v>
      </c>
      <c r="K511" s="297"/>
      <c r="M511" s="296" t="str">
        <f>VLOOKUP(A511,'判定（移動）'!$A$6:$O$515,15,FALSE)</f>
        <v>×</v>
      </c>
      <c r="N511" s="297" t="str">
        <f>VLOOKUP(A511,'判定（堆積）'!$A$4:$H$513,8,FALSE)</f>
        <v>×</v>
      </c>
    </row>
    <row r="512" spans="1:14" s="293" customFormat="1" ht="11.1" customHeight="1" x14ac:dyDescent="0.15">
      <c r="A512" s="377">
        <v>48.7</v>
      </c>
      <c r="B512" s="378"/>
      <c r="C512" s="300">
        <f>VLOOKUP(A512,'判定（移動）'!$A$6:$L$515,12,FALSE)</f>
        <v>0</v>
      </c>
      <c r="D512" s="301">
        <v>1</v>
      </c>
      <c r="E512" s="301">
        <f>VLOOKUP(A512,'判定（移動）'!$A$6:$M$515,13,FALSE)</f>
        <v>7.6739130434782608</v>
      </c>
      <c r="F512" s="297" t="str">
        <f>VLOOKUP(A512,'判定（移動）'!$A$6:$N$515,14,FALSE)</f>
        <v>×</v>
      </c>
      <c r="G512" s="300">
        <f>VLOOKUP(入力及び印刷!A512,'判定（堆積）'!$A$4:$D$513,4,FALSE)</f>
        <v>0</v>
      </c>
      <c r="H512" s="301">
        <f>VLOOKUP(A512,'判定（堆積）'!$A$4:$E$513,5,FALSE)</f>
        <v>0</v>
      </c>
      <c r="I512" s="301" t="e">
        <f>VLOOKUP(A512,'判定（堆積）'!$A$4:$F$513,6,FALSE)</f>
        <v>#DIV/0!</v>
      </c>
      <c r="J512" s="297" t="str">
        <f>VLOOKUP(A512,'判定（堆積）'!$A$4:$G$513,7,FALSE)</f>
        <v>×</v>
      </c>
      <c r="K512" s="297"/>
      <c r="M512" s="296" t="str">
        <f>VLOOKUP(A512,'判定（移動）'!$A$6:$O$515,15,FALSE)</f>
        <v>×</v>
      </c>
      <c r="N512" s="297" t="str">
        <f>VLOOKUP(A512,'判定（堆積）'!$A$4:$H$513,8,FALSE)</f>
        <v>×</v>
      </c>
    </row>
    <row r="513" spans="1:14" s="293" customFormat="1" ht="11.1" customHeight="1" x14ac:dyDescent="0.15">
      <c r="A513" s="377">
        <v>48.8</v>
      </c>
      <c r="B513" s="378"/>
      <c r="C513" s="300">
        <f>VLOOKUP(A513,'判定（移動）'!$A$6:$L$515,12,FALSE)</f>
        <v>0</v>
      </c>
      <c r="D513" s="301">
        <v>1</v>
      </c>
      <c r="E513" s="301">
        <f>VLOOKUP(A513,'判定（移動）'!$A$6:$M$515,13,FALSE)</f>
        <v>7.6739130434782608</v>
      </c>
      <c r="F513" s="297" t="str">
        <f>VLOOKUP(A513,'判定（移動）'!$A$6:$N$515,14,FALSE)</f>
        <v>×</v>
      </c>
      <c r="G513" s="300">
        <f>VLOOKUP(入力及び印刷!A513,'判定（堆積）'!$A$4:$D$513,4,FALSE)</f>
        <v>0</v>
      </c>
      <c r="H513" s="301">
        <f>VLOOKUP(A513,'判定（堆積）'!$A$4:$E$513,5,FALSE)</f>
        <v>0</v>
      </c>
      <c r="I513" s="301" t="e">
        <f>VLOOKUP(A513,'判定（堆積）'!$A$4:$F$513,6,FALSE)</f>
        <v>#DIV/0!</v>
      </c>
      <c r="J513" s="297" t="str">
        <f>VLOOKUP(A513,'判定（堆積）'!$A$4:$G$513,7,FALSE)</f>
        <v>×</v>
      </c>
      <c r="K513" s="297"/>
      <c r="M513" s="296" t="str">
        <f>VLOOKUP(A513,'判定（移動）'!$A$6:$O$515,15,FALSE)</f>
        <v>×</v>
      </c>
      <c r="N513" s="297" t="str">
        <f>VLOOKUP(A513,'判定（堆積）'!$A$4:$H$513,8,FALSE)</f>
        <v>×</v>
      </c>
    </row>
    <row r="514" spans="1:14" s="293" customFormat="1" ht="11.1" customHeight="1" x14ac:dyDescent="0.15">
      <c r="A514" s="377">
        <v>48.9</v>
      </c>
      <c r="B514" s="378"/>
      <c r="C514" s="300">
        <f>VLOOKUP(A514,'判定（移動）'!$A$6:$L$515,12,FALSE)</f>
        <v>0</v>
      </c>
      <c r="D514" s="301">
        <v>1</v>
      </c>
      <c r="E514" s="301">
        <f>VLOOKUP(A514,'判定（移動）'!$A$6:$M$515,13,FALSE)</f>
        <v>7.6739130434782608</v>
      </c>
      <c r="F514" s="297" t="str">
        <f>VLOOKUP(A514,'判定（移動）'!$A$6:$N$515,14,FALSE)</f>
        <v>×</v>
      </c>
      <c r="G514" s="300">
        <f>VLOOKUP(入力及び印刷!A514,'判定（堆積）'!$A$4:$D$513,4,FALSE)</f>
        <v>0</v>
      </c>
      <c r="H514" s="301">
        <f>VLOOKUP(A514,'判定（堆積）'!$A$4:$E$513,5,FALSE)</f>
        <v>0</v>
      </c>
      <c r="I514" s="301" t="e">
        <f>VLOOKUP(A514,'判定（堆積）'!$A$4:$F$513,6,FALSE)</f>
        <v>#DIV/0!</v>
      </c>
      <c r="J514" s="297" t="str">
        <f>VLOOKUP(A514,'判定（堆積）'!$A$4:$G$513,7,FALSE)</f>
        <v>×</v>
      </c>
      <c r="K514" s="297"/>
      <c r="M514" s="296" t="str">
        <f>VLOOKUP(A514,'判定（移動）'!$A$6:$O$515,15,FALSE)</f>
        <v>×</v>
      </c>
      <c r="N514" s="297" t="str">
        <f>VLOOKUP(A514,'判定（堆積）'!$A$4:$H$513,8,FALSE)</f>
        <v>×</v>
      </c>
    </row>
    <row r="515" spans="1:14" s="293" customFormat="1" ht="11.1" customHeight="1" x14ac:dyDescent="0.15">
      <c r="A515" s="377">
        <v>49</v>
      </c>
      <c r="B515" s="378"/>
      <c r="C515" s="300">
        <f>VLOOKUP(A515,'判定（移動）'!$A$6:$L$515,12,FALSE)</f>
        <v>0</v>
      </c>
      <c r="D515" s="301">
        <v>1</v>
      </c>
      <c r="E515" s="301">
        <f>VLOOKUP(A515,'判定（移動）'!$A$6:$M$515,13,FALSE)</f>
        <v>7.6739130434782608</v>
      </c>
      <c r="F515" s="297" t="str">
        <f>VLOOKUP(A515,'判定（移動）'!$A$6:$N$515,14,FALSE)</f>
        <v>×</v>
      </c>
      <c r="G515" s="300">
        <f>VLOOKUP(入力及び印刷!A515,'判定（堆積）'!$A$4:$D$513,4,FALSE)</f>
        <v>0</v>
      </c>
      <c r="H515" s="301">
        <f>VLOOKUP(A515,'判定（堆積）'!$A$4:$E$513,5,FALSE)</f>
        <v>0</v>
      </c>
      <c r="I515" s="301" t="e">
        <f>VLOOKUP(A515,'判定（堆積）'!$A$4:$F$513,6,FALSE)</f>
        <v>#DIV/0!</v>
      </c>
      <c r="J515" s="297" t="str">
        <f>VLOOKUP(A515,'判定（堆積）'!$A$4:$G$513,7,FALSE)</f>
        <v>×</v>
      </c>
      <c r="K515" s="297"/>
      <c r="M515" s="296" t="str">
        <f>VLOOKUP(A515,'判定（移動）'!$A$6:$O$515,15,FALSE)</f>
        <v>×</v>
      </c>
      <c r="N515" s="297" t="str">
        <f>VLOOKUP(A515,'判定（堆積）'!$A$4:$H$513,8,FALSE)</f>
        <v>×</v>
      </c>
    </row>
    <row r="516" spans="1:14" s="293" customFormat="1" ht="11.1" customHeight="1" x14ac:dyDescent="0.15">
      <c r="A516" s="377">
        <v>49.1</v>
      </c>
      <c r="B516" s="378"/>
      <c r="C516" s="300">
        <f>VLOOKUP(A516,'判定（移動）'!$A$6:$L$515,12,FALSE)</f>
        <v>0</v>
      </c>
      <c r="D516" s="301">
        <v>1</v>
      </c>
      <c r="E516" s="301">
        <f>VLOOKUP(A516,'判定（移動）'!$A$6:$M$515,13,FALSE)</f>
        <v>7.6739130434782608</v>
      </c>
      <c r="F516" s="297" t="str">
        <f>VLOOKUP(A516,'判定（移動）'!$A$6:$N$515,14,FALSE)</f>
        <v>×</v>
      </c>
      <c r="G516" s="300">
        <f>VLOOKUP(入力及び印刷!A516,'判定（堆積）'!$A$4:$D$513,4,FALSE)</f>
        <v>0</v>
      </c>
      <c r="H516" s="301">
        <f>VLOOKUP(A516,'判定（堆積）'!$A$4:$E$513,5,FALSE)</f>
        <v>0</v>
      </c>
      <c r="I516" s="301" t="e">
        <f>VLOOKUP(A516,'判定（堆積）'!$A$4:$F$513,6,FALSE)</f>
        <v>#DIV/0!</v>
      </c>
      <c r="J516" s="297" t="str">
        <f>VLOOKUP(A516,'判定（堆積）'!$A$4:$G$513,7,FALSE)</f>
        <v>×</v>
      </c>
      <c r="K516" s="297"/>
      <c r="M516" s="296" t="str">
        <f>VLOOKUP(A516,'判定（移動）'!$A$6:$O$515,15,FALSE)</f>
        <v>×</v>
      </c>
      <c r="N516" s="297" t="str">
        <f>VLOOKUP(A516,'判定（堆積）'!$A$4:$H$513,8,FALSE)</f>
        <v>×</v>
      </c>
    </row>
    <row r="517" spans="1:14" s="293" customFormat="1" ht="11.1" customHeight="1" x14ac:dyDescent="0.15">
      <c r="A517" s="377">
        <v>49.2</v>
      </c>
      <c r="B517" s="378"/>
      <c r="C517" s="300">
        <f>VLOOKUP(A517,'判定（移動）'!$A$6:$L$515,12,FALSE)</f>
        <v>0</v>
      </c>
      <c r="D517" s="301">
        <v>1</v>
      </c>
      <c r="E517" s="301">
        <f>VLOOKUP(A517,'判定（移動）'!$A$6:$M$515,13,FALSE)</f>
        <v>7.6739130434782608</v>
      </c>
      <c r="F517" s="297" t="str">
        <f>VLOOKUP(A517,'判定（移動）'!$A$6:$N$515,14,FALSE)</f>
        <v>×</v>
      </c>
      <c r="G517" s="300">
        <f>VLOOKUP(入力及び印刷!A517,'判定（堆積）'!$A$4:$D$513,4,FALSE)</f>
        <v>0</v>
      </c>
      <c r="H517" s="301">
        <f>VLOOKUP(A517,'判定（堆積）'!$A$4:$E$513,5,FALSE)</f>
        <v>0</v>
      </c>
      <c r="I517" s="301" t="e">
        <f>VLOOKUP(A517,'判定（堆積）'!$A$4:$F$513,6,FALSE)</f>
        <v>#DIV/0!</v>
      </c>
      <c r="J517" s="297" t="str">
        <f>VLOOKUP(A517,'判定（堆積）'!$A$4:$G$513,7,FALSE)</f>
        <v>×</v>
      </c>
      <c r="K517" s="297"/>
      <c r="M517" s="296" t="str">
        <f>VLOOKUP(A517,'判定（移動）'!$A$6:$O$515,15,FALSE)</f>
        <v>×</v>
      </c>
      <c r="N517" s="297" t="str">
        <f>VLOOKUP(A517,'判定（堆積）'!$A$4:$H$513,8,FALSE)</f>
        <v>×</v>
      </c>
    </row>
    <row r="518" spans="1:14" s="293" customFormat="1" ht="11.1" customHeight="1" x14ac:dyDescent="0.15">
      <c r="A518" s="377">
        <v>49.3</v>
      </c>
      <c r="B518" s="378"/>
      <c r="C518" s="300">
        <f>VLOOKUP(A518,'判定（移動）'!$A$6:$L$515,12,FALSE)</f>
        <v>0</v>
      </c>
      <c r="D518" s="301">
        <v>1</v>
      </c>
      <c r="E518" s="301">
        <f>VLOOKUP(A518,'判定（移動）'!$A$6:$M$515,13,FALSE)</f>
        <v>7.6739130434782608</v>
      </c>
      <c r="F518" s="297" t="str">
        <f>VLOOKUP(A518,'判定（移動）'!$A$6:$N$515,14,FALSE)</f>
        <v>×</v>
      </c>
      <c r="G518" s="300">
        <f>VLOOKUP(入力及び印刷!A518,'判定（堆積）'!$A$4:$D$513,4,FALSE)</f>
        <v>0</v>
      </c>
      <c r="H518" s="301">
        <f>VLOOKUP(A518,'判定（堆積）'!$A$4:$E$513,5,FALSE)</f>
        <v>0</v>
      </c>
      <c r="I518" s="301" t="e">
        <f>VLOOKUP(A518,'判定（堆積）'!$A$4:$F$513,6,FALSE)</f>
        <v>#DIV/0!</v>
      </c>
      <c r="J518" s="297" t="str">
        <f>VLOOKUP(A518,'判定（堆積）'!$A$4:$G$513,7,FALSE)</f>
        <v>×</v>
      </c>
      <c r="K518" s="297"/>
      <c r="M518" s="296" t="str">
        <f>VLOOKUP(A518,'判定（移動）'!$A$6:$O$515,15,FALSE)</f>
        <v>×</v>
      </c>
      <c r="N518" s="297" t="str">
        <f>VLOOKUP(A518,'判定（堆積）'!$A$4:$H$513,8,FALSE)</f>
        <v>×</v>
      </c>
    </row>
    <row r="519" spans="1:14" s="293" customFormat="1" ht="11.1" customHeight="1" x14ac:dyDescent="0.15">
      <c r="A519" s="377">
        <v>49.4</v>
      </c>
      <c r="B519" s="378"/>
      <c r="C519" s="300">
        <f>VLOOKUP(A519,'判定（移動）'!$A$6:$L$515,12,FALSE)</f>
        <v>0</v>
      </c>
      <c r="D519" s="301">
        <v>1</v>
      </c>
      <c r="E519" s="301">
        <f>VLOOKUP(A519,'判定（移動）'!$A$6:$M$515,13,FALSE)</f>
        <v>7.6739130434782608</v>
      </c>
      <c r="F519" s="297" t="str">
        <f>VLOOKUP(A519,'判定（移動）'!$A$6:$N$515,14,FALSE)</f>
        <v>×</v>
      </c>
      <c r="G519" s="300">
        <f>VLOOKUP(入力及び印刷!A519,'判定（堆積）'!$A$4:$D$513,4,FALSE)</f>
        <v>0</v>
      </c>
      <c r="H519" s="301">
        <f>VLOOKUP(A519,'判定（堆積）'!$A$4:$E$513,5,FALSE)</f>
        <v>0</v>
      </c>
      <c r="I519" s="301" t="e">
        <f>VLOOKUP(A519,'判定（堆積）'!$A$4:$F$513,6,FALSE)</f>
        <v>#DIV/0!</v>
      </c>
      <c r="J519" s="297" t="str">
        <f>VLOOKUP(A519,'判定（堆積）'!$A$4:$G$513,7,FALSE)</f>
        <v>×</v>
      </c>
      <c r="K519" s="297"/>
      <c r="M519" s="296" t="str">
        <f>VLOOKUP(A519,'判定（移動）'!$A$6:$O$515,15,FALSE)</f>
        <v>×</v>
      </c>
      <c r="N519" s="297" t="str">
        <f>VLOOKUP(A519,'判定（堆積）'!$A$4:$H$513,8,FALSE)</f>
        <v>×</v>
      </c>
    </row>
    <row r="520" spans="1:14" s="293" customFormat="1" ht="11.1" customHeight="1" x14ac:dyDescent="0.15">
      <c r="A520" s="377">
        <v>49.5</v>
      </c>
      <c r="B520" s="378"/>
      <c r="C520" s="300">
        <f>VLOOKUP(A520,'判定（移動）'!$A$6:$L$515,12,FALSE)</f>
        <v>0</v>
      </c>
      <c r="D520" s="301">
        <v>1</v>
      </c>
      <c r="E520" s="301">
        <f>VLOOKUP(A520,'判定（移動）'!$A$6:$M$515,13,FALSE)</f>
        <v>7.6739130434782608</v>
      </c>
      <c r="F520" s="297" t="str">
        <f>VLOOKUP(A520,'判定（移動）'!$A$6:$N$515,14,FALSE)</f>
        <v>×</v>
      </c>
      <c r="G520" s="300">
        <f>VLOOKUP(入力及び印刷!A520,'判定（堆積）'!$A$4:$D$513,4,FALSE)</f>
        <v>0</v>
      </c>
      <c r="H520" s="301">
        <f>VLOOKUP(A520,'判定（堆積）'!$A$4:$E$513,5,FALSE)</f>
        <v>0</v>
      </c>
      <c r="I520" s="301" t="e">
        <f>VLOOKUP(A520,'判定（堆積）'!$A$4:$F$513,6,FALSE)</f>
        <v>#DIV/0!</v>
      </c>
      <c r="J520" s="297" t="str">
        <f>VLOOKUP(A520,'判定（堆積）'!$A$4:$G$513,7,FALSE)</f>
        <v>×</v>
      </c>
      <c r="K520" s="297"/>
      <c r="M520" s="296" t="str">
        <f>VLOOKUP(A520,'判定（移動）'!$A$6:$O$515,15,FALSE)</f>
        <v>×</v>
      </c>
      <c r="N520" s="297" t="str">
        <f>VLOOKUP(A520,'判定（堆積）'!$A$4:$H$513,8,FALSE)</f>
        <v>×</v>
      </c>
    </row>
    <row r="521" spans="1:14" s="293" customFormat="1" ht="11.1" customHeight="1" x14ac:dyDescent="0.15">
      <c r="A521" s="377">
        <v>49.6</v>
      </c>
      <c r="B521" s="378"/>
      <c r="C521" s="300">
        <f>VLOOKUP(A521,'判定（移動）'!$A$6:$L$515,12,FALSE)</f>
        <v>0</v>
      </c>
      <c r="D521" s="301">
        <v>1</v>
      </c>
      <c r="E521" s="301">
        <f>VLOOKUP(A521,'判定（移動）'!$A$6:$M$515,13,FALSE)</f>
        <v>7.6739130434782608</v>
      </c>
      <c r="F521" s="297" t="str">
        <f>VLOOKUP(A521,'判定（移動）'!$A$6:$N$515,14,FALSE)</f>
        <v>×</v>
      </c>
      <c r="G521" s="300">
        <f>VLOOKUP(入力及び印刷!A521,'判定（堆積）'!$A$4:$D$513,4,FALSE)</f>
        <v>0</v>
      </c>
      <c r="H521" s="301">
        <f>VLOOKUP(A521,'判定（堆積）'!$A$4:$E$513,5,FALSE)</f>
        <v>0</v>
      </c>
      <c r="I521" s="301" t="e">
        <f>VLOOKUP(A521,'判定（堆積）'!$A$4:$F$513,6,FALSE)</f>
        <v>#DIV/0!</v>
      </c>
      <c r="J521" s="297" t="str">
        <f>VLOOKUP(A521,'判定（堆積）'!$A$4:$G$513,7,FALSE)</f>
        <v>×</v>
      </c>
      <c r="K521" s="297"/>
      <c r="M521" s="296" t="str">
        <f>VLOOKUP(A521,'判定（移動）'!$A$6:$O$515,15,FALSE)</f>
        <v>×</v>
      </c>
      <c r="N521" s="297" t="str">
        <f>VLOOKUP(A521,'判定（堆積）'!$A$4:$H$513,8,FALSE)</f>
        <v>×</v>
      </c>
    </row>
    <row r="522" spans="1:14" s="293" customFormat="1" ht="11.1" customHeight="1" x14ac:dyDescent="0.15">
      <c r="A522" s="377">
        <v>49.7</v>
      </c>
      <c r="B522" s="378"/>
      <c r="C522" s="300">
        <f>VLOOKUP(A522,'判定（移動）'!$A$6:$L$515,12,FALSE)</f>
        <v>0</v>
      </c>
      <c r="D522" s="301">
        <v>1</v>
      </c>
      <c r="E522" s="301">
        <f>VLOOKUP(A522,'判定（移動）'!$A$6:$M$515,13,FALSE)</f>
        <v>7.6739130434782608</v>
      </c>
      <c r="F522" s="297" t="str">
        <f>VLOOKUP(A522,'判定（移動）'!$A$6:$N$515,14,FALSE)</f>
        <v>×</v>
      </c>
      <c r="G522" s="300">
        <f>VLOOKUP(入力及び印刷!A522,'判定（堆積）'!$A$4:$D$513,4,FALSE)</f>
        <v>0</v>
      </c>
      <c r="H522" s="301">
        <f>VLOOKUP(A522,'判定（堆積）'!$A$4:$E$513,5,FALSE)</f>
        <v>0</v>
      </c>
      <c r="I522" s="301" t="e">
        <f>VLOOKUP(A522,'判定（堆積）'!$A$4:$F$513,6,FALSE)</f>
        <v>#DIV/0!</v>
      </c>
      <c r="J522" s="297" t="str">
        <f>VLOOKUP(A522,'判定（堆積）'!$A$4:$G$513,7,FALSE)</f>
        <v>×</v>
      </c>
      <c r="K522" s="297"/>
      <c r="M522" s="296" t="str">
        <f>VLOOKUP(A522,'判定（移動）'!$A$6:$O$515,15,FALSE)</f>
        <v>×</v>
      </c>
      <c r="N522" s="297" t="str">
        <f>VLOOKUP(A522,'判定（堆積）'!$A$4:$H$513,8,FALSE)</f>
        <v>×</v>
      </c>
    </row>
    <row r="523" spans="1:14" s="293" customFormat="1" ht="11.1" customHeight="1" x14ac:dyDescent="0.15">
      <c r="A523" s="377">
        <v>49.8</v>
      </c>
      <c r="B523" s="378"/>
      <c r="C523" s="300">
        <f>VLOOKUP(A523,'判定（移動）'!$A$6:$L$515,12,FALSE)</f>
        <v>0</v>
      </c>
      <c r="D523" s="301">
        <v>1</v>
      </c>
      <c r="E523" s="301">
        <f>VLOOKUP(A523,'判定（移動）'!$A$6:$M$515,13,FALSE)</f>
        <v>7.6739130434782608</v>
      </c>
      <c r="F523" s="297" t="str">
        <f>VLOOKUP(A523,'判定（移動）'!$A$6:$N$515,14,FALSE)</f>
        <v>×</v>
      </c>
      <c r="G523" s="300">
        <f>VLOOKUP(入力及び印刷!A523,'判定（堆積）'!$A$4:$D$513,4,FALSE)</f>
        <v>0</v>
      </c>
      <c r="H523" s="301">
        <f>VLOOKUP(A523,'判定（堆積）'!$A$4:$E$513,5,FALSE)</f>
        <v>0</v>
      </c>
      <c r="I523" s="301" t="e">
        <f>VLOOKUP(A523,'判定（堆積）'!$A$4:$F$513,6,FALSE)</f>
        <v>#DIV/0!</v>
      </c>
      <c r="J523" s="297" t="str">
        <f>VLOOKUP(A523,'判定（堆積）'!$A$4:$G$513,7,FALSE)</f>
        <v>×</v>
      </c>
      <c r="K523" s="297"/>
      <c r="M523" s="296" t="str">
        <f>VLOOKUP(A523,'判定（移動）'!$A$6:$O$515,15,FALSE)</f>
        <v>×</v>
      </c>
      <c r="N523" s="297" t="str">
        <f>VLOOKUP(A523,'判定（堆積）'!$A$4:$H$513,8,FALSE)</f>
        <v>×</v>
      </c>
    </row>
    <row r="524" spans="1:14" s="293" customFormat="1" ht="11.1" customHeight="1" x14ac:dyDescent="0.15">
      <c r="A524" s="377">
        <v>49.9</v>
      </c>
      <c r="B524" s="378"/>
      <c r="C524" s="300">
        <f>VLOOKUP(A524,'判定（移動）'!$A$6:$L$515,12,FALSE)</f>
        <v>0</v>
      </c>
      <c r="D524" s="301">
        <v>1</v>
      </c>
      <c r="E524" s="301">
        <f>VLOOKUP(A524,'判定（移動）'!$A$6:$M$515,13,FALSE)</f>
        <v>7.6739130434782608</v>
      </c>
      <c r="F524" s="297" t="str">
        <f>VLOOKUP(A524,'判定（移動）'!$A$6:$N$515,14,FALSE)</f>
        <v>×</v>
      </c>
      <c r="G524" s="300">
        <f>VLOOKUP(入力及び印刷!A524,'判定（堆積）'!$A$4:$D$513,4,FALSE)</f>
        <v>0</v>
      </c>
      <c r="H524" s="301">
        <f>VLOOKUP(A524,'判定（堆積）'!$A$4:$E$513,5,FALSE)</f>
        <v>0</v>
      </c>
      <c r="I524" s="301" t="e">
        <f>VLOOKUP(A524,'判定（堆積）'!$A$4:$F$513,6,FALSE)</f>
        <v>#DIV/0!</v>
      </c>
      <c r="J524" s="297" t="str">
        <f>VLOOKUP(A524,'判定（堆積）'!$A$4:$G$513,7,FALSE)</f>
        <v>×</v>
      </c>
      <c r="K524" s="297"/>
      <c r="M524" s="296" t="str">
        <f>VLOOKUP(A524,'判定（移動）'!$A$6:$O$515,15,FALSE)</f>
        <v>×</v>
      </c>
      <c r="N524" s="297" t="str">
        <f>VLOOKUP(A524,'判定（堆積）'!$A$4:$H$513,8,FALSE)</f>
        <v>×</v>
      </c>
    </row>
    <row r="525" spans="1:14" s="293" customFormat="1" ht="11.1" customHeight="1" thickBot="1" x14ac:dyDescent="0.2">
      <c r="A525" s="379">
        <v>50</v>
      </c>
      <c r="B525" s="380"/>
      <c r="C525" s="302">
        <f>VLOOKUP(A525,'判定（移動）'!$A$6:$L$515,12,FALSE)</f>
        <v>0</v>
      </c>
      <c r="D525" s="303">
        <v>1</v>
      </c>
      <c r="E525" s="303">
        <f>VLOOKUP(A525,'判定（移動）'!$A$6:$M$515,13,FALSE)</f>
        <v>7.6739130434782608</v>
      </c>
      <c r="F525" s="299" t="str">
        <f>VLOOKUP(A525,'判定（移動）'!$A$6:$N$515,14,FALSE)</f>
        <v>×</v>
      </c>
      <c r="G525" s="302">
        <f>VLOOKUP(入力及び印刷!A525,'判定（堆積）'!$A$4:$D$513,4,FALSE)</f>
        <v>0</v>
      </c>
      <c r="H525" s="303">
        <f>VLOOKUP(A525,'判定（堆積）'!$A$4:$E$513,5,FALSE)</f>
        <v>0</v>
      </c>
      <c r="I525" s="303" t="e">
        <f>VLOOKUP(A525,'判定（堆積）'!$A$4:$F$513,6,FALSE)</f>
        <v>#DIV/0!</v>
      </c>
      <c r="J525" s="299" t="str">
        <f>VLOOKUP(A525,'判定（堆積）'!$A$4:$G$513,7,FALSE)</f>
        <v>×</v>
      </c>
      <c r="K525" s="299"/>
      <c r="M525" s="298" t="str">
        <f>VLOOKUP(A525,'判定（移動）'!$A$6:$O$515,15,FALSE)</f>
        <v>×</v>
      </c>
      <c r="N525" s="299" t="str">
        <f>VLOOKUP(A525,'判定（堆積）'!$A$4:$H$513,8,FALSE)</f>
        <v>×</v>
      </c>
    </row>
  </sheetData>
  <mergeCells count="560">
    <mergeCell ref="A73:B73"/>
    <mergeCell ref="A525:B525"/>
    <mergeCell ref="A520:B520"/>
    <mergeCell ref="A521:B521"/>
    <mergeCell ref="A522:B522"/>
    <mergeCell ref="A523:B523"/>
    <mergeCell ref="A524:B524"/>
    <mergeCell ref="A515:B515"/>
    <mergeCell ref="A516:B516"/>
    <mergeCell ref="A517:B517"/>
    <mergeCell ref="A518:B518"/>
    <mergeCell ref="A519:B519"/>
    <mergeCell ref="A510:B510"/>
    <mergeCell ref="A511:B511"/>
    <mergeCell ref="A512:B512"/>
    <mergeCell ref="A513:B513"/>
    <mergeCell ref="A514:B514"/>
    <mergeCell ref="A505:B505"/>
    <mergeCell ref="A506:B506"/>
    <mergeCell ref="A507:B507"/>
    <mergeCell ref="A508:B508"/>
    <mergeCell ref="A509:B509"/>
    <mergeCell ref="A500:B500"/>
    <mergeCell ref="A501:B501"/>
    <mergeCell ref="A502:B502"/>
    <mergeCell ref="A503:B503"/>
    <mergeCell ref="A504:B504"/>
    <mergeCell ref="A495:B495"/>
    <mergeCell ref="A496:B496"/>
    <mergeCell ref="A497:B497"/>
    <mergeCell ref="A498:B498"/>
    <mergeCell ref="A499:B499"/>
    <mergeCell ref="A490:B490"/>
    <mergeCell ref="A491:B491"/>
    <mergeCell ref="A492:B492"/>
    <mergeCell ref="A493:B493"/>
    <mergeCell ref="A494:B494"/>
    <mergeCell ref="A485:B485"/>
    <mergeCell ref="A486:B486"/>
    <mergeCell ref="A487:B487"/>
    <mergeCell ref="A488:B488"/>
    <mergeCell ref="A489:B489"/>
    <mergeCell ref="A480:B480"/>
    <mergeCell ref="A481:B481"/>
    <mergeCell ref="A482:B482"/>
    <mergeCell ref="A483:B483"/>
    <mergeCell ref="A484:B484"/>
    <mergeCell ref="A475:B475"/>
    <mergeCell ref="A476:B476"/>
    <mergeCell ref="A477:B477"/>
    <mergeCell ref="A478:B478"/>
    <mergeCell ref="A479:B479"/>
    <mergeCell ref="A470:B470"/>
    <mergeCell ref="A471:B471"/>
    <mergeCell ref="A472:B472"/>
    <mergeCell ref="A473:B473"/>
    <mergeCell ref="A474:B474"/>
    <mergeCell ref="A465:B465"/>
    <mergeCell ref="A466:B466"/>
    <mergeCell ref="A467:B467"/>
    <mergeCell ref="A468:B468"/>
    <mergeCell ref="A469:B469"/>
    <mergeCell ref="A460:B460"/>
    <mergeCell ref="A461:B461"/>
    <mergeCell ref="A462:B462"/>
    <mergeCell ref="A463:B463"/>
    <mergeCell ref="A464:B464"/>
    <mergeCell ref="A455:B455"/>
    <mergeCell ref="A456:B456"/>
    <mergeCell ref="A457:B457"/>
    <mergeCell ref="A458:B458"/>
    <mergeCell ref="A459:B459"/>
    <mergeCell ref="A450:B450"/>
    <mergeCell ref="A451:B451"/>
    <mergeCell ref="A452:B452"/>
    <mergeCell ref="A453:B453"/>
    <mergeCell ref="A454:B454"/>
    <mergeCell ref="A445:B445"/>
    <mergeCell ref="A446:B446"/>
    <mergeCell ref="A447:B447"/>
    <mergeCell ref="A448:B448"/>
    <mergeCell ref="A449:B449"/>
    <mergeCell ref="A440:B440"/>
    <mergeCell ref="A441:B441"/>
    <mergeCell ref="A442:B442"/>
    <mergeCell ref="A443:B443"/>
    <mergeCell ref="A444:B444"/>
    <mergeCell ref="A435:B435"/>
    <mergeCell ref="A436:B436"/>
    <mergeCell ref="A437:B437"/>
    <mergeCell ref="A438:B438"/>
    <mergeCell ref="A439:B439"/>
    <mergeCell ref="A430:B430"/>
    <mergeCell ref="A431:B431"/>
    <mergeCell ref="A432:B432"/>
    <mergeCell ref="A433:B433"/>
    <mergeCell ref="A434:B434"/>
    <mergeCell ref="A425:B425"/>
    <mergeCell ref="A426:B426"/>
    <mergeCell ref="A427:B427"/>
    <mergeCell ref="A428:B428"/>
    <mergeCell ref="A429:B429"/>
    <mergeCell ref="A420:B420"/>
    <mergeCell ref="A421:B421"/>
    <mergeCell ref="A422:B422"/>
    <mergeCell ref="A423:B423"/>
    <mergeCell ref="A424:B424"/>
    <mergeCell ref="A415:B415"/>
    <mergeCell ref="A416:B416"/>
    <mergeCell ref="A417:B417"/>
    <mergeCell ref="A418:B418"/>
    <mergeCell ref="A419:B419"/>
    <mergeCell ref="A410:B410"/>
    <mergeCell ref="A411:B411"/>
    <mergeCell ref="A412:B412"/>
    <mergeCell ref="A413:B413"/>
    <mergeCell ref="A414:B414"/>
    <mergeCell ref="A405:B405"/>
    <mergeCell ref="A406:B406"/>
    <mergeCell ref="A407:B407"/>
    <mergeCell ref="A408:B408"/>
    <mergeCell ref="A409:B409"/>
    <mergeCell ref="A400:B400"/>
    <mergeCell ref="A401:B401"/>
    <mergeCell ref="A402:B402"/>
    <mergeCell ref="A403:B403"/>
    <mergeCell ref="A404:B404"/>
    <mergeCell ref="A395:B395"/>
    <mergeCell ref="A396:B396"/>
    <mergeCell ref="A397:B397"/>
    <mergeCell ref="A398:B398"/>
    <mergeCell ref="A399:B399"/>
    <mergeCell ref="A390:B390"/>
    <mergeCell ref="A391:B391"/>
    <mergeCell ref="A392:B392"/>
    <mergeCell ref="A393:B393"/>
    <mergeCell ref="A394:B394"/>
    <mergeCell ref="A385:B385"/>
    <mergeCell ref="A386:B386"/>
    <mergeCell ref="A387:B387"/>
    <mergeCell ref="A388:B388"/>
    <mergeCell ref="A389:B389"/>
    <mergeCell ref="A380:B380"/>
    <mergeCell ref="A381:B381"/>
    <mergeCell ref="A382:B382"/>
    <mergeCell ref="A383:B383"/>
    <mergeCell ref="A384:B384"/>
    <mergeCell ref="A375:B375"/>
    <mergeCell ref="A376:B376"/>
    <mergeCell ref="A377:B377"/>
    <mergeCell ref="A378:B378"/>
    <mergeCell ref="A379:B379"/>
    <mergeCell ref="A370:B370"/>
    <mergeCell ref="A371:B371"/>
    <mergeCell ref="A372:B372"/>
    <mergeCell ref="A373:B373"/>
    <mergeCell ref="A374:B374"/>
    <mergeCell ref="A365:B365"/>
    <mergeCell ref="A366:B366"/>
    <mergeCell ref="A367:B367"/>
    <mergeCell ref="A368:B368"/>
    <mergeCell ref="A369:B369"/>
    <mergeCell ref="A360:B360"/>
    <mergeCell ref="A361:B361"/>
    <mergeCell ref="A362:B362"/>
    <mergeCell ref="A363:B363"/>
    <mergeCell ref="A364:B364"/>
    <mergeCell ref="A355:B355"/>
    <mergeCell ref="A356:B356"/>
    <mergeCell ref="A357:B357"/>
    <mergeCell ref="A358:B358"/>
    <mergeCell ref="A359:B359"/>
    <mergeCell ref="A350:B350"/>
    <mergeCell ref="A351:B351"/>
    <mergeCell ref="A352:B352"/>
    <mergeCell ref="A353:B353"/>
    <mergeCell ref="A354:B354"/>
    <mergeCell ref="A345:B345"/>
    <mergeCell ref="A346:B346"/>
    <mergeCell ref="A347:B347"/>
    <mergeCell ref="A348:B348"/>
    <mergeCell ref="A349:B349"/>
    <mergeCell ref="A340:B340"/>
    <mergeCell ref="A341:B341"/>
    <mergeCell ref="A342:B342"/>
    <mergeCell ref="A343:B343"/>
    <mergeCell ref="A344:B344"/>
    <mergeCell ref="A335:B335"/>
    <mergeCell ref="A336:B336"/>
    <mergeCell ref="A337:B337"/>
    <mergeCell ref="A338:B338"/>
    <mergeCell ref="A339:B339"/>
    <mergeCell ref="A330:B330"/>
    <mergeCell ref="A331:B331"/>
    <mergeCell ref="A332:B332"/>
    <mergeCell ref="A333:B333"/>
    <mergeCell ref="A334:B334"/>
    <mergeCell ref="A325:B325"/>
    <mergeCell ref="A326:B326"/>
    <mergeCell ref="A327:B327"/>
    <mergeCell ref="A328:B328"/>
    <mergeCell ref="A329:B329"/>
    <mergeCell ref="A320:B320"/>
    <mergeCell ref="A321:B321"/>
    <mergeCell ref="A322:B322"/>
    <mergeCell ref="A323:B323"/>
    <mergeCell ref="A324:B324"/>
    <mergeCell ref="A315:B315"/>
    <mergeCell ref="A316:B316"/>
    <mergeCell ref="A317:B317"/>
    <mergeCell ref="A318:B318"/>
    <mergeCell ref="A319:B319"/>
    <mergeCell ref="A310:B310"/>
    <mergeCell ref="A311:B311"/>
    <mergeCell ref="A312:B312"/>
    <mergeCell ref="A313:B313"/>
    <mergeCell ref="A314:B314"/>
    <mergeCell ref="A305:B305"/>
    <mergeCell ref="A306:B306"/>
    <mergeCell ref="A307:B307"/>
    <mergeCell ref="A308:B308"/>
    <mergeCell ref="A309:B309"/>
    <mergeCell ref="A300:B300"/>
    <mergeCell ref="A301:B301"/>
    <mergeCell ref="A302:B302"/>
    <mergeCell ref="A303:B303"/>
    <mergeCell ref="A304:B304"/>
    <mergeCell ref="A295:B295"/>
    <mergeCell ref="A296:B296"/>
    <mergeCell ref="A297:B297"/>
    <mergeCell ref="A298:B298"/>
    <mergeCell ref="A299:B299"/>
    <mergeCell ref="A290:B290"/>
    <mergeCell ref="A291:B291"/>
    <mergeCell ref="A292:B292"/>
    <mergeCell ref="A293:B293"/>
    <mergeCell ref="A294:B294"/>
    <mergeCell ref="A285:B285"/>
    <mergeCell ref="A286:B286"/>
    <mergeCell ref="A287:B287"/>
    <mergeCell ref="A288:B288"/>
    <mergeCell ref="A289:B289"/>
    <mergeCell ref="A280:B280"/>
    <mergeCell ref="A281:B281"/>
    <mergeCell ref="A282:B282"/>
    <mergeCell ref="A283:B283"/>
    <mergeCell ref="A284:B284"/>
    <mergeCell ref="A275:B275"/>
    <mergeCell ref="A276:B276"/>
    <mergeCell ref="A277:B277"/>
    <mergeCell ref="A278:B278"/>
    <mergeCell ref="A279:B279"/>
    <mergeCell ref="A270:B270"/>
    <mergeCell ref="A271:B271"/>
    <mergeCell ref="A272:B272"/>
    <mergeCell ref="A273:B273"/>
    <mergeCell ref="A274:B274"/>
    <mergeCell ref="A265:B265"/>
    <mergeCell ref="A266:B266"/>
    <mergeCell ref="A267:B267"/>
    <mergeCell ref="A268:B268"/>
    <mergeCell ref="A269:B269"/>
    <mergeCell ref="A260:B260"/>
    <mergeCell ref="A261:B261"/>
    <mergeCell ref="A262:B262"/>
    <mergeCell ref="A263:B263"/>
    <mergeCell ref="A264:B264"/>
    <mergeCell ref="A255:B255"/>
    <mergeCell ref="A256:B256"/>
    <mergeCell ref="A257:B257"/>
    <mergeCell ref="A258:B258"/>
    <mergeCell ref="A259:B259"/>
    <mergeCell ref="A250:B250"/>
    <mergeCell ref="A251:B251"/>
    <mergeCell ref="A252:B252"/>
    <mergeCell ref="A253:B253"/>
    <mergeCell ref="A254:B254"/>
    <mergeCell ref="A245:B245"/>
    <mergeCell ref="A246:B246"/>
    <mergeCell ref="A247:B247"/>
    <mergeCell ref="A248:B248"/>
    <mergeCell ref="A249:B249"/>
    <mergeCell ref="A240:B240"/>
    <mergeCell ref="A241:B241"/>
    <mergeCell ref="A242:B242"/>
    <mergeCell ref="A243:B243"/>
    <mergeCell ref="A244:B244"/>
    <mergeCell ref="A235:B235"/>
    <mergeCell ref="A236:B236"/>
    <mergeCell ref="A237:B237"/>
    <mergeCell ref="A238:B238"/>
    <mergeCell ref="A239:B239"/>
    <mergeCell ref="A230:B230"/>
    <mergeCell ref="A231:B231"/>
    <mergeCell ref="A232:B232"/>
    <mergeCell ref="A233:B233"/>
    <mergeCell ref="A234:B234"/>
    <mergeCell ref="A225:B225"/>
    <mergeCell ref="A226:B226"/>
    <mergeCell ref="A227:B227"/>
    <mergeCell ref="A228:B228"/>
    <mergeCell ref="A229:B229"/>
    <mergeCell ref="A220:B220"/>
    <mergeCell ref="A221:B221"/>
    <mergeCell ref="A222:B222"/>
    <mergeCell ref="A223:B223"/>
    <mergeCell ref="A224:B224"/>
    <mergeCell ref="A215:B215"/>
    <mergeCell ref="A216:B216"/>
    <mergeCell ref="A217:B217"/>
    <mergeCell ref="A218:B218"/>
    <mergeCell ref="A219:B219"/>
    <mergeCell ref="A210:B210"/>
    <mergeCell ref="A211:B211"/>
    <mergeCell ref="A212:B212"/>
    <mergeCell ref="A213:B213"/>
    <mergeCell ref="A214:B214"/>
    <mergeCell ref="A205:B205"/>
    <mergeCell ref="A206:B206"/>
    <mergeCell ref="A207:B207"/>
    <mergeCell ref="A208:B208"/>
    <mergeCell ref="A209:B209"/>
    <mergeCell ref="A200:B200"/>
    <mergeCell ref="A201:B201"/>
    <mergeCell ref="A202:B202"/>
    <mergeCell ref="A203:B203"/>
    <mergeCell ref="A204:B204"/>
    <mergeCell ref="A195:B195"/>
    <mergeCell ref="A196:B196"/>
    <mergeCell ref="A197:B197"/>
    <mergeCell ref="A198:B198"/>
    <mergeCell ref="A199:B199"/>
    <mergeCell ref="A190:B190"/>
    <mergeCell ref="A191:B191"/>
    <mergeCell ref="A192:B192"/>
    <mergeCell ref="A193:B193"/>
    <mergeCell ref="A194:B194"/>
    <mergeCell ref="A185:B185"/>
    <mergeCell ref="A186:B186"/>
    <mergeCell ref="A187:B187"/>
    <mergeCell ref="A188:B188"/>
    <mergeCell ref="A189:B189"/>
    <mergeCell ref="A180:B180"/>
    <mergeCell ref="A181:B181"/>
    <mergeCell ref="A182:B182"/>
    <mergeCell ref="A183:B183"/>
    <mergeCell ref="A184:B184"/>
    <mergeCell ref="A175:B175"/>
    <mergeCell ref="A176:B176"/>
    <mergeCell ref="A177:B177"/>
    <mergeCell ref="A178:B178"/>
    <mergeCell ref="A179:B179"/>
    <mergeCell ref="A170:B170"/>
    <mergeCell ref="A171:B171"/>
    <mergeCell ref="A172:B172"/>
    <mergeCell ref="A173:B173"/>
    <mergeCell ref="A174:B174"/>
    <mergeCell ref="A165:B165"/>
    <mergeCell ref="A166:B166"/>
    <mergeCell ref="A167:B167"/>
    <mergeCell ref="A168:B168"/>
    <mergeCell ref="A169:B169"/>
    <mergeCell ref="A160:B160"/>
    <mergeCell ref="A161:B161"/>
    <mergeCell ref="A162:B162"/>
    <mergeCell ref="A163:B163"/>
    <mergeCell ref="A164:B164"/>
    <mergeCell ref="A155:B155"/>
    <mergeCell ref="A156:B156"/>
    <mergeCell ref="A157:B157"/>
    <mergeCell ref="A158:B158"/>
    <mergeCell ref="A159:B159"/>
    <mergeCell ref="A150:B150"/>
    <mergeCell ref="A151:B151"/>
    <mergeCell ref="A152:B152"/>
    <mergeCell ref="A153:B153"/>
    <mergeCell ref="A154:B154"/>
    <mergeCell ref="A145:B145"/>
    <mergeCell ref="A146:B146"/>
    <mergeCell ref="A147:B147"/>
    <mergeCell ref="A148:B148"/>
    <mergeCell ref="A149:B149"/>
    <mergeCell ref="A140:B140"/>
    <mergeCell ref="A141:B141"/>
    <mergeCell ref="A142:B142"/>
    <mergeCell ref="A143:B143"/>
    <mergeCell ref="A144:B144"/>
    <mergeCell ref="A135:B135"/>
    <mergeCell ref="A136:B136"/>
    <mergeCell ref="A137:B137"/>
    <mergeCell ref="A138:B138"/>
    <mergeCell ref="A139:B139"/>
    <mergeCell ref="A130:B130"/>
    <mergeCell ref="A131:B131"/>
    <mergeCell ref="A132:B132"/>
    <mergeCell ref="A133:B133"/>
    <mergeCell ref="A134:B134"/>
    <mergeCell ref="A125:B125"/>
    <mergeCell ref="A126:B126"/>
    <mergeCell ref="A127:B127"/>
    <mergeCell ref="A128:B128"/>
    <mergeCell ref="A129:B129"/>
    <mergeCell ref="A120:B120"/>
    <mergeCell ref="A121:B121"/>
    <mergeCell ref="A122:B122"/>
    <mergeCell ref="A123:B123"/>
    <mergeCell ref="A124:B124"/>
    <mergeCell ref="A115:B115"/>
    <mergeCell ref="A116:B116"/>
    <mergeCell ref="A117:B117"/>
    <mergeCell ref="A118:B118"/>
    <mergeCell ref="A119:B119"/>
    <mergeCell ref="A110:B110"/>
    <mergeCell ref="A111:B111"/>
    <mergeCell ref="A112:B112"/>
    <mergeCell ref="A113:B113"/>
    <mergeCell ref="A114:B114"/>
    <mergeCell ref="A105:B105"/>
    <mergeCell ref="A106:B106"/>
    <mergeCell ref="A107:B107"/>
    <mergeCell ref="A108:B108"/>
    <mergeCell ref="A109:B109"/>
    <mergeCell ref="A100:B100"/>
    <mergeCell ref="A101:B101"/>
    <mergeCell ref="A102:B102"/>
    <mergeCell ref="A103:B103"/>
    <mergeCell ref="A104:B104"/>
    <mergeCell ref="A95:B95"/>
    <mergeCell ref="A96:B96"/>
    <mergeCell ref="A97:B97"/>
    <mergeCell ref="A98:B98"/>
    <mergeCell ref="A99:B99"/>
    <mergeCell ref="A90:B90"/>
    <mergeCell ref="A91:B91"/>
    <mergeCell ref="A92:B92"/>
    <mergeCell ref="A93:B93"/>
    <mergeCell ref="A94:B94"/>
    <mergeCell ref="A85:B85"/>
    <mergeCell ref="A86:B86"/>
    <mergeCell ref="A87:B87"/>
    <mergeCell ref="A88:B88"/>
    <mergeCell ref="A89:B89"/>
    <mergeCell ref="A80:B80"/>
    <mergeCell ref="A81:B81"/>
    <mergeCell ref="A82:B82"/>
    <mergeCell ref="A83:B83"/>
    <mergeCell ref="A84:B84"/>
    <mergeCell ref="A76:B76"/>
    <mergeCell ref="A77:B77"/>
    <mergeCell ref="A78:B78"/>
    <mergeCell ref="A79:B79"/>
    <mergeCell ref="A1:K1"/>
    <mergeCell ref="A4:K4"/>
    <mergeCell ref="A20:K20"/>
    <mergeCell ref="A23:B23"/>
    <mergeCell ref="N22:N24"/>
    <mergeCell ref="C21:F21"/>
    <mergeCell ref="A21:B22"/>
    <mergeCell ref="A24:B24"/>
    <mergeCell ref="F22:F24"/>
    <mergeCell ref="M22:M24"/>
    <mergeCell ref="J22:J24"/>
    <mergeCell ref="M11:O11"/>
    <mergeCell ref="M12:O12"/>
    <mergeCell ref="M13:O13"/>
    <mergeCell ref="M14:O14"/>
    <mergeCell ref="M2:Q2"/>
    <mergeCell ref="A5:A6"/>
    <mergeCell ref="B5:B6"/>
    <mergeCell ref="C5:C6"/>
    <mergeCell ref="D5:D6"/>
    <mergeCell ref="A75:B75"/>
    <mergeCell ref="A27:B27"/>
    <mergeCell ref="A28:B28"/>
    <mergeCell ref="A29:B29"/>
    <mergeCell ref="A30:B30"/>
    <mergeCell ref="A31:B31"/>
    <mergeCell ref="A32:B32"/>
    <mergeCell ref="A33:B33"/>
    <mergeCell ref="A69:B69"/>
    <mergeCell ref="A70:B70"/>
    <mergeCell ref="A74:B74"/>
    <mergeCell ref="A67:B67"/>
    <mergeCell ref="A68:B68"/>
    <mergeCell ref="A61:B61"/>
    <mergeCell ref="A62:B62"/>
    <mergeCell ref="A63:B63"/>
    <mergeCell ref="A64:B64"/>
    <mergeCell ref="A57:B57"/>
    <mergeCell ref="A58:B58"/>
    <mergeCell ref="A59:B59"/>
    <mergeCell ref="A65:B65"/>
    <mergeCell ref="A66:B66"/>
    <mergeCell ref="A71:B71"/>
    <mergeCell ref="A72:B72"/>
    <mergeCell ref="A60:B60"/>
    <mergeCell ref="A53:B53"/>
    <mergeCell ref="A54:B54"/>
    <mergeCell ref="A55:B55"/>
    <mergeCell ref="A56:B56"/>
    <mergeCell ref="A49:B49"/>
    <mergeCell ref="A50:B50"/>
    <mergeCell ref="A51:B51"/>
    <mergeCell ref="A52:B52"/>
    <mergeCell ref="A45:B45"/>
    <mergeCell ref="A46:B46"/>
    <mergeCell ref="A47:B47"/>
    <mergeCell ref="A48:B48"/>
    <mergeCell ref="A41:B41"/>
    <mergeCell ref="A42:B42"/>
    <mergeCell ref="A43:B43"/>
    <mergeCell ref="A44:B44"/>
    <mergeCell ref="A37:B37"/>
    <mergeCell ref="A38:B38"/>
    <mergeCell ref="A39:B39"/>
    <mergeCell ref="A40:B40"/>
    <mergeCell ref="A34:B34"/>
    <mergeCell ref="A35:B35"/>
    <mergeCell ref="A36:B36"/>
    <mergeCell ref="A25:B25"/>
    <mergeCell ref="A26:B26"/>
    <mergeCell ref="A10:K10"/>
    <mergeCell ref="A14:H14"/>
    <mergeCell ref="A12:H12"/>
    <mergeCell ref="I12:J12"/>
    <mergeCell ref="A11:H11"/>
    <mergeCell ref="A13:H13"/>
    <mergeCell ref="I13:J13"/>
    <mergeCell ref="I11:J11"/>
    <mergeCell ref="G21:J21"/>
    <mergeCell ref="K21:K24"/>
    <mergeCell ref="A16:H16"/>
    <mergeCell ref="A18:H18"/>
    <mergeCell ref="I14:J14"/>
    <mergeCell ref="I16:J16"/>
    <mergeCell ref="I18:J18"/>
    <mergeCell ref="A15:H15"/>
    <mergeCell ref="A17:H17"/>
    <mergeCell ref="I15:J15"/>
    <mergeCell ref="I17:J17"/>
    <mergeCell ref="M3:O3"/>
    <mergeCell ref="M4:O4"/>
    <mergeCell ref="M5:O5"/>
    <mergeCell ref="M6:O6"/>
    <mergeCell ref="M7:O7"/>
    <mergeCell ref="M8:O8"/>
    <mergeCell ref="M9:O9"/>
    <mergeCell ref="M10:O10"/>
    <mergeCell ref="B2:C2"/>
    <mergeCell ref="D2:E2"/>
    <mergeCell ref="F2:G2"/>
    <mergeCell ref="H2:I2"/>
    <mergeCell ref="J2:K2"/>
    <mergeCell ref="I5:I6"/>
    <mergeCell ref="E5:E6"/>
    <mergeCell ref="F5:F6"/>
    <mergeCell ref="G5:G6"/>
    <mergeCell ref="H5:H6"/>
    <mergeCell ref="J5:J6"/>
    <mergeCell ref="K5:K6"/>
  </mergeCells>
  <phoneticPr fontId="1"/>
  <pageMargins left="0.78740157480314965" right="0.78740157480314965" top="0.47244094488188981" bottom="0.47244094488188981" header="0" footer="0"/>
  <headerFooter alignWithMargins="0"/>
  <rowBreaks count="3" manualBreakCount="3">
    <brk id="75" max="10" man="1"/>
    <brk id="125" max="10" man="1"/>
    <brk id="175"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Q515"/>
  <sheetViews>
    <sheetView workbookViewId="0">
      <pane xSplit="1" ySplit="5" topLeftCell="B6" activePane="bottomRight" state="frozen"/>
      <selection activeCell="B32" sqref="B32"/>
      <selection pane="topRight" activeCell="B32" sqref="B32"/>
      <selection pane="bottomLeft" activeCell="B32" sqref="B32"/>
      <selection pane="bottomRight" activeCell="F52" sqref="F52"/>
    </sheetView>
  </sheetViews>
  <sheetFormatPr defaultRowHeight="13.5" x14ac:dyDescent="0.15"/>
  <cols>
    <col min="1" max="1" width="6.5" customWidth="1"/>
    <col min="2" max="5" width="4.625" customWidth="1"/>
    <col min="6" max="6" width="5.625" customWidth="1"/>
    <col min="7" max="7" width="4.625" customWidth="1"/>
    <col min="8" max="9" width="5.625" customWidth="1"/>
    <col min="10" max="11" width="6.625" hidden="1" customWidth="1"/>
    <col min="12" max="15" width="6.625" customWidth="1"/>
    <col min="16" max="17" width="7.375" customWidth="1"/>
  </cols>
  <sheetData>
    <row r="2" spans="1:17" ht="14.25" thickBot="1" x14ac:dyDescent="0.2"/>
    <row r="3" spans="1:17" s="74" customFormat="1" ht="31.5" x14ac:dyDescent="0.15">
      <c r="A3" s="71" t="s">
        <v>77</v>
      </c>
      <c r="B3" s="72"/>
      <c r="C3" s="72"/>
      <c r="D3" s="72"/>
      <c r="E3" s="72"/>
      <c r="F3" s="72"/>
      <c r="G3" s="72"/>
      <c r="H3" s="72"/>
      <c r="I3" s="72" t="s">
        <v>275</v>
      </c>
      <c r="J3" s="72" t="s">
        <v>153</v>
      </c>
      <c r="K3" s="72" t="s">
        <v>153</v>
      </c>
      <c r="L3" s="72" t="s">
        <v>154</v>
      </c>
      <c r="M3" s="72" t="s">
        <v>144</v>
      </c>
      <c r="N3" s="72" t="s">
        <v>155</v>
      </c>
      <c r="O3" s="73" t="s">
        <v>285</v>
      </c>
      <c r="P3" s="138">
        <f>DMAX(A4:Q515,A4,P4:P5)</f>
        <v>0</v>
      </c>
      <c r="Q3" s="152">
        <f>IF(Q6&lt;0,DMAX(A4:Q515,A4,Q4:Q5),0)</f>
        <v>0</v>
      </c>
    </row>
    <row r="4" spans="1:17" s="79" customFormat="1" ht="9" x14ac:dyDescent="0.15">
      <c r="A4" s="75" t="s">
        <v>78</v>
      </c>
      <c r="B4" s="76" t="s">
        <v>145</v>
      </c>
      <c r="C4" s="76" t="s">
        <v>146</v>
      </c>
      <c r="D4" s="76" t="s">
        <v>147</v>
      </c>
      <c r="E4" s="77" t="s">
        <v>148</v>
      </c>
      <c r="F4" s="76" t="s">
        <v>149</v>
      </c>
      <c r="G4" s="77" t="s">
        <v>150</v>
      </c>
      <c r="H4" s="76" t="s">
        <v>151</v>
      </c>
      <c r="I4" s="76"/>
      <c r="J4" s="76" t="s">
        <v>152</v>
      </c>
      <c r="K4" s="76" t="s">
        <v>157</v>
      </c>
      <c r="L4" s="76" t="s">
        <v>142</v>
      </c>
      <c r="M4" s="76" t="s">
        <v>143</v>
      </c>
      <c r="N4" s="76" t="s">
        <v>79</v>
      </c>
      <c r="O4" s="78" t="s">
        <v>90</v>
      </c>
      <c r="P4" s="131" t="s">
        <v>276</v>
      </c>
      <c r="Q4" s="131" t="s">
        <v>277</v>
      </c>
    </row>
    <row r="5" spans="1:17" s="83" customFormat="1" ht="11.25" thickBot="1" x14ac:dyDescent="0.2">
      <c r="A5" s="80" t="s">
        <v>80</v>
      </c>
      <c r="B5" s="81"/>
      <c r="C5" s="81" t="s">
        <v>91</v>
      </c>
      <c r="D5" s="81"/>
      <c r="E5" s="81"/>
      <c r="F5" s="81"/>
      <c r="G5" s="81"/>
      <c r="H5" s="81"/>
      <c r="I5" s="81"/>
      <c r="J5" s="81"/>
      <c r="K5" s="81"/>
      <c r="L5" s="81" t="s">
        <v>81</v>
      </c>
      <c r="M5" s="81" t="s">
        <v>81</v>
      </c>
      <c r="N5" s="81"/>
      <c r="O5" s="82"/>
      <c r="P5" s="132" t="s">
        <v>279</v>
      </c>
      <c r="Q5" s="132" t="s">
        <v>279</v>
      </c>
    </row>
    <row r="6" spans="1:17" s="18" customFormat="1" ht="10.5" customHeight="1" x14ac:dyDescent="0.15">
      <c r="A6" s="44">
        <v>0</v>
      </c>
      <c r="B6" s="45">
        <f>A6/パラメータ!$C$30</f>
        <v>0</v>
      </c>
      <c r="C6" s="45">
        <f>A6-パラメータ!$C$38</f>
        <v>0</v>
      </c>
      <c r="D6" s="46">
        <f>C6/パラメータ!$C$30</f>
        <v>0</v>
      </c>
      <c r="E6" s="46">
        <f>-2*'計算（移動）'!$C$2*B6</f>
        <v>0</v>
      </c>
      <c r="F6" s="46">
        <f>EXP(E6)</f>
        <v>1</v>
      </c>
      <c r="G6" s="46">
        <f>-2*'計算（移動）'!$C$2*D6</f>
        <v>0</v>
      </c>
      <c r="H6" s="46">
        <f>EXP(G6)</f>
        <v>1</v>
      </c>
      <c r="I6" s="125">
        <f>IF((パラメータ!$C$13)&gt;=1,IF(((パラメータ!$C$10)-A6)&lt;0,0,1),1)</f>
        <v>1</v>
      </c>
      <c r="J6" s="46">
        <f>'計算（移動）'!$C$68*('計算（移動）'!$C$49*'計算（移動）'!$C$53*F6+'計算（移動）'!$C$57*(1-F6))</f>
        <v>0</v>
      </c>
      <c r="K6" s="46">
        <f>'計算（移動）'!$C$68*(('計算（移動）'!$C$49*'計算（移動）'!$C$53*'計算（移動）'!$C$37+'計算（移動）'!$C$55)*('計算（移動）'!$C$59*H6)+('計算（移動）'!$C$66*(1-H6)))</f>
        <v>0</v>
      </c>
      <c r="L6" s="69">
        <f>IF(IF(C6&lt;=0,J6*I6,K6*I6)&gt;=0,IF(C6&lt;=0,J6*I6,K6*I6),0)</f>
        <v>0</v>
      </c>
      <c r="M6" s="46">
        <f>35.3/(パラメータ!$C$30*(5.6-パラメータ!$C$30))</f>
        <v>7.6739130434782608</v>
      </c>
      <c r="N6" s="47" t="str">
        <f>IF(I6&gt;0,IF(L6&gt;M6,"○","×"),"×")</f>
        <v>×</v>
      </c>
      <c r="O6" s="48" t="str">
        <f>IF(L6&gt;=100,"○","×")</f>
        <v>×</v>
      </c>
      <c r="P6" s="134">
        <f>M6-L6</f>
        <v>7.6739130434782608</v>
      </c>
      <c r="Q6" s="133">
        <f>100-L6</f>
        <v>100</v>
      </c>
    </row>
    <row r="7" spans="1:17" s="18" customFormat="1" ht="10.5" customHeight="1" x14ac:dyDescent="0.15">
      <c r="A7" s="150">
        <v>0.01</v>
      </c>
      <c r="B7" s="45">
        <f>A7/パラメータ!$C$30</f>
        <v>0.01</v>
      </c>
      <c r="C7" s="45">
        <f>A7-パラメータ!$C$38</f>
        <v>0.01</v>
      </c>
      <c r="D7" s="46">
        <f>C7/パラメータ!$C$30</f>
        <v>0.01</v>
      </c>
      <c r="E7" s="46">
        <f>-2*'計算（移動）'!$C$2*B7</f>
        <v>-5.5555555555555556E-4</v>
      </c>
      <c r="F7" s="46">
        <f t="shared" ref="F7:F15" si="0">EXP(E7)</f>
        <v>0.99944459873685809</v>
      </c>
      <c r="G7" s="46">
        <f>-2*'計算（移動）'!$C$2*D7</f>
        <v>-5.5555555555555556E-4</v>
      </c>
      <c r="H7" s="46">
        <f t="shared" ref="H7:H15" si="1">EXP(G7)</f>
        <v>0.99944459873685809</v>
      </c>
      <c r="I7" s="125">
        <f>IF((パラメータ!$C$13)&gt;=1,IF(((パラメータ!$C$10)-A7)&lt;0,0,1),1)</f>
        <v>1</v>
      </c>
      <c r="J7" s="46">
        <f>'計算（移動）'!$C$68*('計算（移動）'!$C$49*'計算（移動）'!$C$53*F7+'計算（移動）'!$C$57*(1-F7))</f>
        <v>-9.0503380053381335E-2</v>
      </c>
      <c r="K7" s="46">
        <f>'計算（移動）'!$C$68*(('計算（移動）'!$C$49*'計算（移動）'!$C$53*'計算（移動）'!$C$37+'計算（移動）'!$C$55)*('計算（移動）'!$C$59*H7)+('計算（移動）'!$C$66*(1-H7)))</f>
        <v>-9.0503380053381335E-2</v>
      </c>
      <c r="L7" s="69">
        <f t="shared" ref="L7:L15" si="2">IF(IF(C7&lt;=0,J7*I7,K7*I7)&gt;=0,IF(C7&lt;=0,J7*I7,K7*I7),0)</f>
        <v>0</v>
      </c>
      <c r="M7" s="46">
        <f>35.3/(パラメータ!$C$30*(5.6-パラメータ!$C$30))</f>
        <v>7.6739130434782608</v>
      </c>
      <c r="N7" s="47" t="str">
        <f t="shared" ref="N7:N15" si="3">IF(I7&gt;0,IF(L7&gt;M7,"○","×"),"×")</f>
        <v>×</v>
      </c>
      <c r="O7" s="48" t="str">
        <f t="shared" ref="O7:O15" si="4">IF(L7&gt;=100,"○","×")</f>
        <v>×</v>
      </c>
      <c r="P7" s="134"/>
      <c r="Q7" s="133"/>
    </row>
    <row r="8" spans="1:17" s="18" customFormat="1" ht="10.5" customHeight="1" x14ac:dyDescent="0.15">
      <c r="A8" s="150">
        <v>0.02</v>
      </c>
      <c r="B8" s="45">
        <f>A8/パラメータ!$C$30</f>
        <v>0.02</v>
      </c>
      <c r="C8" s="45">
        <f>A8-パラメータ!$C$38</f>
        <v>0.02</v>
      </c>
      <c r="D8" s="46">
        <f>C8/パラメータ!$C$30</f>
        <v>0.02</v>
      </c>
      <c r="E8" s="46">
        <f>-2*'計算（移動）'!$C$2*B8</f>
        <v>-1.1111111111111111E-3</v>
      </c>
      <c r="F8" s="46">
        <f t="shared" si="0"/>
        <v>0.99888950594427928</v>
      </c>
      <c r="G8" s="46">
        <f>-2*'計算（移動）'!$C$2*D8</f>
        <v>-1.1111111111111111E-3</v>
      </c>
      <c r="H8" s="46">
        <f t="shared" si="1"/>
        <v>0.99888950594427928</v>
      </c>
      <c r="I8" s="125">
        <f>IF((パラメータ!$C$13)&gt;=1,IF(((パラメータ!$C$10)-A8)&lt;0,0,1),1)</f>
        <v>1</v>
      </c>
      <c r="J8" s="46">
        <f>'計算（移動）'!$C$68*('計算（移動）'!$C$49*'計算（移動）'!$C$53*F8+'計算（移動）'!$C$57*(1-F8))</f>
        <v>-0.18095649441516351</v>
      </c>
      <c r="K8" s="46">
        <f>'計算（移動）'!$C$68*(('計算（移動）'!$C$49*'計算（移動）'!$C$53*'計算（移動）'!$C$37+'計算（移動）'!$C$55)*('計算（移動）'!$C$59*H8)+('計算（移動）'!$C$66*(1-H8)))</f>
        <v>-0.18095649441516351</v>
      </c>
      <c r="L8" s="69">
        <f t="shared" si="2"/>
        <v>0</v>
      </c>
      <c r="M8" s="46">
        <f>35.3/(パラメータ!$C$30*(5.6-パラメータ!$C$30))</f>
        <v>7.6739130434782608</v>
      </c>
      <c r="N8" s="47" t="str">
        <f t="shared" si="3"/>
        <v>×</v>
      </c>
      <c r="O8" s="48" t="str">
        <f t="shared" si="4"/>
        <v>×</v>
      </c>
      <c r="P8" s="134"/>
      <c r="Q8" s="133"/>
    </row>
    <row r="9" spans="1:17" s="18" customFormat="1" ht="10.5" customHeight="1" x14ac:dyDescent="0.15">
      <c r="A9" s="150">
        <v>0.03</v>
      </c>
      <c r="B9" s="45">
        <f>A9/パラメータ!$C$30</f>
        <v>0.03</v>
      </c>
      <c r="C9" s="45">
        <f>A9-パラメータ!$C$38</f>
        <v>0.03</v>
      </c>
      <c r="D9" s="46">
        <f>C9/パラメータ!$C$30</f>
        <v>0.03</v>
      </c>
      <c r="E9" s="46">
        <f>-2*'計算（移動）'!$C$2*B9</f>
        <v>-1.6666666666666668E-3</v>
      </c>
      <c r="F9" s="46">
        <f t="shared" si="0"/>
        <v>0.99833472145093871</v>
      </c>
      <c r="G9" s="46">
        <f>-2*'計算（移動）'!$C$2*D9</f>
        <v>-1.6666666666666668E-3</v>
      </c>
      <c r="H9" s="46">
        <f t="shared" si="1"/>
        <v>0.99833472145093871</v>
      </c>
      <c r="I9" s="125">
        <f>IF((パラメータ!$C$13)&gt;=1,IF(((パラメータ!$C$10)-A9)&lt;0,0,1),1)</f>
        <v>1</v>
      </c>
      <c r="J9" s="46">
        <f>'計算（移動）'!$C$68*('計算（移動）'!$C$49*'計算（移動）'!$C$53*F9+'計算（移動）'!$C$57*(1-F9))</f>
        <v>-0.27135937100295926</v>
      </c>
      <c r="K9" s="46">
        <f>'計算（移動）'!$C$68*(('計算（移動）'!$C$49*'計算（移動）'!$C$53*'計算（移動）'!$C$37+'計算（移動）'!$C$55)*('計算（移動）'!$C$59*H9)+('計算（移動）'!$C$66*(1-H9)))</f>
        <v>-0.27135937100295926</v>
      </c>
      <c r="L9" s="69">
        <f t="shared" si="2"/>
        <v>0</v>
      </c>
      <c r="M9" s="46">
        <f>35.3/(パラメータ!$C$30*(5.6-パラメータ!$C$30))</f>
        <v>7.6739130434782608</v>
      </c>
      <c r="N9" s="47" t="str">
        <f t="shared" si="3"/>
        <v>×</v>
      </c>
      <c r="O9" s="48" t="str">
        <f t="shared" si="4"/>
        <v>×</v>
      </c>
      <c r="P9" s="134"/>
      <c r="Q9" s="133"/>
    </row>
    <row r="10" spans="1:17" s="18" customFormat="1" ht="10.5" customHeight="1" x14ac:dyDescent="0.15">
      <c r="A10" s="150">
        <v>0.04</v>
      </c>
      <c r="B10" s="45">
        <f>A10/パラメータ!$C$30</f>
        <v>0.04</v>
      </c>
      <c r="C10" s="45">
        <f>A10-パラメータ!$C$38</f>
        <v>0.04</v>
      </c>
      <c r="D10" s="46">
        <f>C10/パラメータ!$C$30</f>
        <v>0.04</v>
      </c>
      <c r="E10" s="46">
        <f>-2*'計算（移動）'!$C$2*B10</f>
        <v>-2.2222222222222222E-3</v>
      </c>
      <c r="F10" s="46">
        <f t="shared" si="0"/>
        <v>0.99778024508560637</v>
      </c>
      <c r="G10" s="46">
        <f>-2*'計算（移動）'!$C$2*D10</f>
        <v>-2.2222222222222222E-3</v>
      </c>
      <c r="H10" s="46">
        <f t="shared" si="1"/>
        <v>0.99778024508560637</v>
      </c>
      <c r="I10" s="125">
        <f>IF((パラメータ!$C$13)&gt;=1,IF(((パラメータ!$C$10)-A10)&lt;0,0,1),1)</f>
        <v>1</v>
      </c>
      <c r="J10" s="46">
        <f>'計算（移動）'!$C$68*('計算（移動）'!$C$49*'計算（移動）'!$C$53*F10+'計算（移動）'!$C$57*(1-F10))</f>
        <v>-0.36171203771893151</v>
      </c>
      <c r="K10" s="46">
        <f>'計算（移動）'!$C$68*(('計算（移動）'!$C$49*'計算（移動）'!$C$53*'計算（移動）'!$C$37+'計算（移動）'!$C$55)*('計算（移動）'!$C$59*H10)+('計算（移動）'!$C$66*(1-H10)))</f>
        <v>-0.36171203771893151</v>
      </c>
      <c r="L10" s="69">
        <f t="shared" si="2"/>
        <v>0</v>
      </c>
      <c r="M10" s="46">
        <f>35.3/(パラメータ!$C$30*(5.6-パラメータ!$C$30))</f>
        <v>7.6739130434782608</v>
      </c>
      <c r="N10" s="47" t="str">
        <f t="shared" si="3"/>
        <v>×</v>
      </c>
      <c r="O10" s="48" t="str">
        <f t="shared" si="4"/>
        <v>×</v>
      </c>
      <c r="P10" s="134"/>
      <c r="Q10" s="133"/>
    </row>
    <row r="11" spans="1:17" s="18" customFormat="1" ht="10.5" customHeight="1" x14ac:dyDescent="0.15">
      <c r="A11" s="150">
        <v>0.05</v>
      </c>
      <c r="B11" s="45">
        <f>A11/パラメータ!$C$30</f>
        <v>0.05</v>
      </c>
      <c r="C11" s="45">
        <f>A11-パラメータ!$C$38</f>
        <v>0.05</v>
      </c>
      <c r="D11" s="46">
        <f>C11/パラメータ!$C$30</f>
        <v>0.05</v>
      </c>
      <c r="E11" s="46">
        <f>-2*'計算（移動）'!$C$2*B11</f>
        <v>-2.7777777777777783E-3</v>
      </c>
      <c r="F11" s="46">
        <f t="shared" si="0"/>
        <v>0.9972260766771478</v>
      </c>
      <c r="G11" s="46">
        <f>-2*'計算（移動）'!$C$2*D11</f>
        <v>-2.7777777777777783E-3</v>
      </c>
      <c r="H11" s="46">
        <f t="shared" si="1"/>
        <v>0.9972260766771478</v>
      </c>
      <c r="I11" s="125">
        <f>IF((パラメータ!$C$13)&gt;=1,IF(((パラメータ!$C$10)-A11)&lt;0,0,1),1)</f>
        <v>1</v>
      </c>
      <c r="J11" s="46">
        <f>'計算（移動）'!$C$68*('計算（移動）'!$C$49*'計算（移動）'!$C$53*F11+'計算（移動）'!$C$57*(1-F11))</f>
        <v>-0.4520145224496665</v>
      </c>
      <c r="K11" s="46">
        <f>'計算（移動）'!$C$68*(('計算（移動）'!$C$49*'計算（移動）'!$C$53*'計算（移動）'!$C$37+'計算（移動）'!$C$55)*('計算（移動）'!$C$59*H11)+('計算（移動）'!$C$66*(1-H11)))</f>
        <v>-0.4520145224496665</v>
      </c>
      <c r="L11" s="69">
        <f t="shared" si="2"/>
        <v>0</v>
      </c>
      <c r="M11" s="46">
        <f>35.3/(パラメータ!$C$30*(5.6-パラメータ!$C$30))</f>
        <v>7.6739130434782608</v>
      </c>
      <c r="N11" s="47" t="str">
        <f t="shared" si="3"/>
        <v>×</v>
      </c>
      <c r="O11" s="48" t="str">
        <f t="shared" si="4"/>
        <v>×</v>
      </c>
      <c r="P11" s="134"/>
      <c r="Q11" s="133"/>
    </row>
    <row r="12" spans="1:17" s="18" customFormat="1" ht="10.5" customHeight="1" x14ac:dyDescent="0.15">
      <c r="A12" s="150">
        <v>0.06</v>
      </c>
      <c r="B12" s="45">
        <f>A12/パラメータ!$C$30</f>
        <v>0.06</v>
      </c>
      <c r="C12" s="45">
        <f>A12-パラメータ!$C$38</f>
        <v>0.06</v>
      </c>
      <c r="D12" s="46">
        <f>C12/パラメータ!$C$30</f>
        <v>0.06</v>
      </c>
      <c r="E12" s="46">
        <f>-2*'計算（移動）'!$C$2*B12</f>
        <v>-3.3333333333333335E-3</v>
      </c>
      <c r="F12" s="46">
        <f t="shared" si="0"/>
        <v>0.99667221605452327</v>
      </c>
      <c r="G12" s="46">
        <f>-2*'計算（移動）'!$C$2*D12</f>
        <v>-3.3333333333333335E-3</v>
      </c>
      <c r="H12" s="46">
        <f t="shared" si="1"/>
        <v>0.99667221605452327</v>
      </c>
      <c r="I12" s="125">
        <f>IF((パラメータ!$C$13)&gt;=1,IF(((パラメータ!$C$10)-A12)&lt;0,0,1),1)</f>
        <v>1</v>
      </c>
      <c r="J12" s="46">
        <f>'計算（移動）'!$C$68*('計算（移動）'!$C$49*'計算（移動）'!$C$53*F12+'計算（移動）'!$C$57*(1-F12))</f>
        <v>-0.54226685306631872</v>
      </c>
      <c r="K12" s="46">
        <f>'計算（移動）'!$C$68*(('計算（移動）'!$C$49*'計算（移動）'!$C$53*'計算（移動）'!$C$37+'計算（移動）'!$C$55)*('計算（移動）'!$C$59*H12)+('計算（移動）'!$C$66*(1-H12)))</f>
        <v>-0.54226685306631872</v>
      </c>
      <c r="L12" s="69">
        <f t="shared" si="2"/>
        <v>0</v>
      </c>
      <c r="M12" s="46">
        <f>35.3/(パラメータ!$C$30*(5.6-パラメータ!$C$30))</f>
        <v>7.6739130434782608</v>
      </c>
      <c r="N12" s="47" t="str">
        <f t="shared" si="3"/>
        <v>×</v>
      </c>
      <c r="O12" s="48" t="str">
        <f t="shared" si="4"/>
        <v>×</v>
      </c>
      <c r="P12" s="134"/>
      <c r="Q12" s="133"/>
    </row>
    <row r="13" spans="1:17" s="18" customFormat="1" ht="10.5" customHeight="1" x14ac:dyDescent="0.15">
      <c r="A13" s="150">
        <v>7.0000000000000007E-2</v>
      </c>
      <c r="B13" s="45">
        <f>A13/パラメータ!$C$30</f>
        <v>7.0000000000000007E-2</v>
      </c>
      <c r="C13" s="45">
        <f>A13-パラメータ!$C$38</f>
        <v>7.0000000000000007E-2</v>
      </c>
      <c r="D13" s="46">
        <f>C13/パラメータ!$C$30</f>
        <v>7.0000000000000007E-2</v>
      </c>
      <c r="E13" s="46">
        <f>-2*'計算（移動）'!$C$2*B13</f>
        <v>-3.8888888888888896E-3</v>
      </c>
      <c r="F13" s="46">
        <f t="shared" si="0"/>
        <v>0.9961186630467882</v>
      </c>
      <c r="G13" s="46">
        <f>-2*'計算（移動）'!$C$2*D13</f>
        <v>-3.8888888888888896E-3</v>
      </c>
      <c r="H13" s="46">
        <f t="shared" si="1"/>
        <v>0.9961186630467882</v>
      </c>
      <c r="I13" s="125">
        <f>IF((パラメータ!$C$13)&gt;=1,IF(((パラメータ!$C$10)-A13)&lt;0,0,1),1)</f>
        <v>1</v>
      </c>
      <c r="J13" s="46">
        <f>'計算（移動）'!$C$68*('計算（移動）'!$C$49*'計算（移動）'!$C$53*F13+'計算（移動）'!$C$57*(1-F13))</f>
        <v>-0.63246905742453863</v>
      </c>
      <c r="K13" s="46">
        <f>'計算（移動）'!$C$68*(('計算（移動）'!$C$49*'計算（移動）'!$C$53*'計算（移動）'!$C$37+'計算（移動）'!$C$55)*('計算（移動）'!$C$59*H13)+('計算（移動）'!$C$66*(1-H13)))</f>
        <v>-0.63246905742453863</v>
      </c>
      <c r="L13" s="69">
        <f t="shared" si="2"/>
        <v>0</v>
      </c>
      <c r="M13" s="46">
        <f>35.3/(パラメータ!$C$30*(5.6-パラメータ!$C$30))</f>
        <v>7.6739130434782608</v>
      </c>
      <c r="N13" s="47" t="str">
        <f t="shared" si="3"/>
        <v>×</v>
      </c>
      <c r="O13" s="48" t="str">
        <f t="shared" si="4"/>
        <v>×</v>
      </c>
      <c r="P13" s="134"/>
      <c r="Q13" s="133"/>
    </row>
    <row r="14" spans="1:17" s="18" customFormat="1" ht="10.5" customHeight="1" x14ac:dyDescent="0.15">
      <c r="A14" s="150">
        <v>0.08</v>
      </c>
      <c r="B14" s="45">
        <f>A14/パラメータ!$C$30</f>
        <v>0.08</v>
      </c>
      <c r="C14" s="45">
        <f>A14-パラメータ!$C$38</f>
        <v>0.08</v>
      </c>
      <c r="D14" s="46">
        <f>C14/パラメータ!$C$30</f>
        <v>0.08</v>
      </c>
      <c r="E14" s="46">
        <f>-2*'計算（移動）'!$C$2*B14</f>
        <v>-4.4444444444444444E-3</v>
      </c>
      <c r="F14" s="46">
        <f t="shared" si="0"/>
        <v>0.9955654174830928</v>
      </c>
      <c r="G14" s="46">
        <f>-2*'計算（移動）'!$C$2*D14</f>
        <v>-4.4444444444444444E-3</v>
      </c>
      <c r="H14" s="46">
        <f t="shared" si="1"/>
        <v>0.9955654174830928</v>
      </c>
      <c r="I14" s="125">
        <f>IF((パラメータ!$C$13)&gt;=1,IF(((パラメータ!$C$10)-A14)&lt;0,0,1),1)</f>
        <v>1</v>
      </c>
      <c r="J14" s="46">
        <f>'計算（移動）'!$C$68*('計算（移動）'!$C$49*'計算（移動）'!$C$53*F14+'計算（移動）'!$C$57*(1-F14))</f>
        <v>-0.72262116336452631</v>
      </c>
      <c r="K14" s="46">
        <f>'計算（移動）'!$C$68*(('計算（移動）'!$C$49*'計算（移動）'!$C$53*'計算（移動）'!$C$37+'計算（移動）'!$C$55)*('計算（移動）'!$C$59*H14)+('計算（移動）'!$C$66*(1-H14)))</f>
        <v>-0.72262116336452631</v>
      </c>
      <c r="L14" s="69">
        <f t="shared" si="2"/>
        <v>0</v>
      </c>
      <c r="M14" s="46">
        <f>35.3/(パラメータ!$C$30*(5.6-パラメータ!$C$30))</f>
        <v>7.6739130434782608</v>
      </c>
      <c r="N14" s="47" t="str">
        <f t="shared" si="3"/>
        <v>×</v>
      </c>
      <c r="O14" s="48" t="str">
        <f t="shared" si="4"/>
        <v>×</v>
      </c>
      <c r="P14" s="134"/>
      <c r="Q14" s="133"/>
    </row>
    <row r="15" spans="1:17" s="18" customFormat="1" ht="10.5" customHeight="1" x14ac:dyDescent="0.15">
      <c r="A15" s="150">
        <v>0.09</v>
      </c>
      <c r="B15" s="45">
        <f>A15/パラメータ!$C$30</f>
        <v>0.09</v>
      </c>
      <c r="C15" s="45">
        <f>A15-パラメータ!$C$38</f>
        <v>0.09</v>
      </c>
      <c r="D15" s="46">
        <f>C15/パラメータ!$C$30</f>
        <v>0.09</v>
      </c>
      <c r="E15" s="46">
        <f>-2*'計算（移動）'!$C$2*B15</f>
        <v>-5.0000000000000001E-3</v>
      </c>
      <c r="F15" s="46">
        <f t="shared" si="0"/>
        <v>0.99501247919268232</v>
      </c>
      <c r="G15" s="46">
        <f>-2*'計算（移動）'!$C$2*D15</f>
        <v>-5.0000000000000001E-3</v>
      </c>
      <c r="H15" s="46">
        <f t="shared" si="1"/>
        <v>0.99501247919268232</v>
      </c>
      <c r="I15" s="125">
        <f>IF((パラメータ!$C$13)&gt;=1,IF(((パラメータ!$C$10)-A15)&lt;0,0,1),1)</f>
        <v>1</v>
      </c>
      <c r="J15" s="46">
        <f>'計算（移動）'!$C$68*('計算（移動）'!$C$49*'計算（移動）'!$C$53*F15+'計算（移動）'!$C$57*(1-F15))</f>
        <v>-0.81272319871099641</v>
      </c>
      <c r="K15" s="46">
        <f>'計算（移動）'!$C$68*(('計算（移動）'!$C$49*'計算（移動）'!$C$53*'計算（移動）'!$C$37+'計算（移動）'!$C$55)*('計算（移動）'!$C$59*H15)+('計算（移動）'!$C$66*(1-H15)))</f>
        <v>-0.81272319871099641</v>
      </c>
      <c r="L15" s="69">
        <f t="shared" si="2"/>
        <v>0</v>
      </c>
      <c r="M15" s="46">
        <f>35.3/(パラメータ!$C$30*(5.6-パラメータ!$C$30))</f>
        <v>7.6739130434782608</v>
      </c>
      <c r="N15" s="47" t="str">
        <f t="shared" si="3"/>
        <v>×</v>
      </c>
      <c r="O15" s="48" t="str">
        <f t="shared" si="4"/>
        <v>×</v>
      </c>
      <c r="P15" s="134"/>
      <c r="Q15" s="133"/>
    </row>
    <row r="16" spans="1:17" s="19" customFormat="1" ht="10.5" customHeight="1" x14ac:dyDescent="0.15">
      <c r="A16" s="63">
        <v>0.100000000000001</v>
      </c>
      <c r="B16" s="22">
        <f>A16/パラメータ!$C$30</f>
        <v>0.100000000000001</v>
      </c>
      <c r="C16" s="22">
        <f>A16-パラメータ!$C$38</f>
        <v>0.100000000000001</v>
      </c>
      <c r="D16" s="23">
        <f>C16/パラメータ!$C$30</f>
        <v>0.100000000000001</v>
      </c>
      <c r="E16" s="23">
        <f>-2*'計算（移動）'!$C$2*B16</f>
        <v>-5.5555555555556121E-3</v>
      </c>
      <c r="F16" s="23">
        <f t="shared" ref="F16:F79" si="5">EXP(E16)</f>
        <v>0.99445984800489673</v>
      </c>
      <c r="G16" s="23">
        <f>-2*'計算（移動）'!$C$2*D16</f>
        <v>-5.5555555555556121E-3</v>
      </c>
      <c r="H16" s="23">
        <f t="shared" ref="H16:H79" si="6">EXP(G16)</f>
        <v>0.99445984800489673</v>
      </c>
      <c r="I16" s="126">
        <f>IF((パラメータ!$C$13)&gt;=1,IF(((パラメータ!$C$10)-A16)&lt;0,0,1),1)</f>
        <v>1</v>
      </c>
      <c r="J16" s="23">
        <f>'計算（移動）'!$C$68*('計算（移動）'!$C$49*'計算（移動）'!$C$53*F16+'計算（移動）'!$C$57*(1-F16))</f>
        <v>-0.90277519127323091</v>
      </c>
      <c r="K16" s="23">
        <f>'計算（移動）'!$C$68*(('計算（移動）'!$C$49*'計算（移動）'!$C$53*'計算（移動）'!$C$37+'計算（移動）'!$C$55)*('計算（移動）'!$C$59*H16)+('計算（移動）'!$C$66*(1-H16)))</f>
        <v>-0.90277519127323091</v>
      </c>
      <c r="L16" s="23">
        <f t="shared" ref="L16:L79" si="7">IF(IF(C16&lt;=0,J16*I16,K16*I16)&gt;=0,IF(C16&lt;=0,J16*I16,K16*I16),0)</f>
        <v>0</v>
      </c>
      <c r="M16" s="23">
        <f>35.3/(パラメータ!$C$30*(5.6-パラメータ!$C$30))</f>
        <v>7.6739130434782608</v>
      </c>
      <c r="N16" s="24" t="str">
        <f>IF(I16&gt;0,IF(P16&lt;0,"○","×"),"×")</f>
        <v>×</v>
      </c>
      <c r="O16" s="25" t="str">
        <f>IF(L16&gt;=100,"○","×")</f>
        <v>×</v>
      </c>
      <c r="P16" s="135">
        <f t="shared" ref="P16:P79" si="8">M16-L16</f>
        <v>7.6739130434782608</v>
      </c>
      <c r="Q16" s="135">
        <f t="shared" ref="Q16:Q79" si="9">100-L16</f>
        <v>100</v>
      </c>
    </row>
    <row r="17" spans="1:17" s="19" customFormat="1" ht="10.5" customHeight="1" x14ac:dyDescent="0.15">
      <c r="A17" s="63">
        <v>0.20000000000000101</v>
      </c>
      <c r="B17" s="22">
        <f>A17/パラメータ!$C$30</f>
        <v>0.20000000000000101</v>
      </c>
      <c r="C17" s="22">
        <f>A17-パラメータ!$C$38</f>
        <v>0.20000000000000101</v>
      </c>
      <c r="D17" s="23">
        <f>C17/パラメータ!$C$30</f>
        <v>0.20000000000000101</v>
      </c>
      <c r="E17" s="23">
        <f>-2*'計算（移動）'!$C$2*B17</f>
        <v>-1.1111111111111169E-2</v>
      </c>
      <c r="F17" s="23">
        <f t="shared" si="5"/>
        <v>0.98895038929392232</v>
      </c>
      <c r="G17" s="23">
        <f>-2*'計算（移動）'!$C$2*D17</f>
        <v>-1.1111111111111169E-2</v>
      </c>
      <c r="H17" s="23">
        <f t="shared" si="6"/>
        <v>0.98895038929392232</v>
      </c>
      <c r="I17" s="126">
        <f>IF((パラメータ!$C$13)&gt;=1,IF(((パラメータ!$C$10)-A17)&lt;0,0,1),1)</f>
        <v>1</v>
      </c>
      <c r="J17" s="23">
        <f>'計算（移動）'!$C$68*('計算（移動）'!$C$49*'計算（移動）'!$C$53*F17+'計算（移動）'!$C$57*(1-F17))</f>
        <v>-1.8005488707693982</v>
      </c>
      <c r="K17" s="23">
        <f>'計算（移動）'!$C$68*(('計算（移動）'!$C$49*'計算（移動）'!$C$53*'計算（移動）'!$C$37+'計算（移動）'!$C$55)*('計算（移動）'!$C$59*H17)+('計算（移動）'!$C$66*(1-H17)))</f>
        <v>-1.8005488707693982</v>
      </c>
      <c r="L17" s="23">
        <f t="shared" si="7"/>
        <v>0</v>
      </c>
      <c r="M17" s="23">
        <f>35.3/(パラメータ!$C$30*(5.6-パラメータ!$C$30))</f>
        <v>7.6739130434782608</v>
      </c>
      <c r="N17" s="24" t="str">
        <f t="shared" ref="N17:N80" si="10">IF(I17&gt;0,IF(P17&lt;0,"○","×"),"×")</f>
        <v>×</v>
      </c>
      <c r="O17" s="25" t="str">
        <f t="shared" ref="O17:O80" si="11">IF(L17&gt;=100,"○","×")</f>
        <v>×</v>
      </c>
      <c r="P17" s="135">
        <f t="shared" si="8"/>
        <v>7.6739130434782608</v>
      </c>
      <c r="Q17" s="135">
        <f t="shared" si="9"/>
        <v>100</v>
      </c>
    </row>
    <row r="18" spans="1:17" s="19" customFormat="1" ht="10.5" customHeight="1" x14ac:dyDescent="0.15">
      <c r="A18" s="63">
        <v>0.30000000000000099</v>
      </c>
      <c r="B18" s="22">
        <f>A18/パラメータ!$C$30</f>
        <v>0.30000000000000099</v>
      </c>
      <c r="C18" s="22">
        <f>A18-パラメータ!$C$38</f>
        <v>0.30000000000000099</v>
      </c>
      <c r="D18" s="23">
        <f>C18/パラメータ!$C$30</f>
        <v>0.30000000000000099</v>
      </c>
      <c r="E18" s="23">
        <f>-2*'計算（移動）'!$C$2*B18</f>
        <v>-1.6666666666666722E-2</v>
      </c>
      <c r="F18" s="23">
        <f t="shared" si="5"/>
        <v>0.98347145382161738</v>
      </c>
      <c r="G18" s="23">
        <f>-2*'計算（移動）'!$C$2*D18</f>
        <v>-1.6666666666666722E-2</v>
      </c>
      <c r="H18" s="23">
        <f t="shared" si="6"/>
        <v>0.98347145382161738</v>
      </c>
      <c r="I18" s="126">
        <f>IF((パラメータ!$C$13)&gt;=1,IF(((パラメータ!$C$10)-A18)&lt;0,0,1),1)</f>
        <v>1</v>
      </c>
      <c r="J18" s="23">
        <f>'計算（移動）'!$C$68*('計算（移動）'!$C$49*'計算（移動）'!$C$53*F18+'計算（移動）'!$C$57*(1-F18))</f>
        <v>-2.6933487476239639</v>
      </c>
      <c r="K18" s="23">
        <f>'計算（移動）'!$C$68*(('計算（移動）'!$C$49*'計算（移動）'!$C$53*'計算（移動）'!$C$37+'計算（移動）'!$C$55)*('計算（移動）'!$C$59*H18)+('計算（移動）'!$C$66*(1-H18)))</f>
        <v>-2.6933487476239639</v>
      </c>
      <c r="L18" s="23">
        <f t="shared" si="7"/>
        <v>0</v>
      </c>
      <c r="M18" s="23">
        <f>35.3/(パラメータ!$C$30*(5.6-パラメータ!$C$30))</f>
        <v>7.6739130434782608</v>
      </c>
      <c r="N18" s="24" t="str">
        <f t="shared" si="10"/>
        <v>×</v>
      </c>
      <c r="O18" s="25" t="str">
        <f t="shared" si="11"/>
        <v>×</v>
      </c>
      <c r="P18" s="135">
        <f t="shared" si="8"/>
        <v>7.6739130434782608</v>
      </c>
      <c r="Q18" s="135">
        <f t="shared" si="9"/>
        <v>100</v>
      </c>
    </row>
    <row r="19" spans="1:17" s="19" customFormat="1" ht="10.5" customHeight="1" x14ac:dyDescent="0.15">
      <c r="A19" s="63">
        <v>0.40000000000000102</v>
      </c>
      <c r="B19" s="22">
        <f>A19/パラメータ!$C$30</f>
        <v>0.40000000000000102</v>
      </c>
      <c r="C19" s="22">
        <f>A19-パラメータ!$C$38</f>
        <v>0.40000000000000102</v>
      </c>
      <c r="D19" s="23">
        <f>C19/パラメータ!$C$30</f>
        <v>0.40000000000000102</v>
      </c>
      <c r="E19" s="23">
        <f>-2*'計算（移動）'!$C$2*B19</f>
        <v>-2.2222222222222282E-2</v>
      </c>
      <c r="F19" s="23">
        <f t="shared" si="5"/>
        <v>0.97802287248460051</v>
      </c>
      <c r="G19" s="23">
        <f>-2*'計算（移動）'!$C$2*D19</f>
        <v>-2.2222222222222282E-2</v>
      </c>
      <c r="H19" s="23">
        <f t="shared" si="6"/>
        <v>0.97802287248460051</v>
      </c>
      <c r="I19" s="126">
        <f>IF((パラメータ!$C$13)&gt;=1,IF(((パラメータ!$C$10)-A19)&lt;0,0,1),1)</f>
        <v>1</v>
      </c>
      <c r="J19" s="23">
        <f>'計算（移動）'!$C$68*('計算（移動）'!$C$49*'計算（移動）'!$C$53*F19+'計算（移動）'!$C$57*(1-F19))</f>
        <v>-3.5812023774595239</v>
      </c>
      <c r="K19" s="23">
        <f>'計算（移動）'!$C$68*(('計算（移動）'!$C$49*'計算（移動）'!$C$53*'計算（移動）'!$C$37+'計算（移動）'!$C$55)*('計算（移動）'!$C$59*H19)+('計算（移動）'!$C$66*(1-H19)))</f>
        <v>-3.5812023774595239</v>
      </c>
      <c r="L19" s="23">
        <f t="shared" si="7"/>
        <v>0</v>
      </c>
      <c r="M19" s="23">
        <f>35.3/(パラメータ!$C$30*(5.6-パラメータ!$C$30))</f>
        <v>7.6739130434782608</v>
      </c>
      <c r="N19" s="24" t="str">
        <f t="shared" si="10"/>
        <v>×</v>
      </c>
      <c r="O19" s="25" t="str">
        <f t="shared" si="11"/>
        <v>×</v>
      </c>
      <c r="P19" s="135">
        <f t="shared" si="8"/>
        <v>7.6739130434782608</v>
      </c>
      <c r="Q19" s="135">
        <f t="shared" si="9"/>
        <v>100</v>
      </c>
    </row>
    <row r="20" spans="1:17" s="20" customFormat="1" ht="10.5" customHeight="1" x14ac:dyDescent="0.15">
      <c r="A20" s="63">
        <v>0.500000000000001</v>
      </c>
      <c r="B20" s="26">
        <f>A20/パラメータ!$C$30</f>
        <v>0.500000000000001</v>
      </c>
      <c r="C20" s="26">
        <f>A20-パラメータ!$C$38</f>
        <v>0.500000000000001</v>
      </c>
      <c r="D20" s="27">
        <f>C20/パラメータ!$C$30</f>
        <v>0.500000000000001</v>
      </c>
      <c r="E20" s="27">
        <f>-2*'計算（移動）'!$C$2*B20</f>
        <v>-2.7777777777777835E-2</v>
      </c>
      <c r="F20" s="27">
        <f t="shared" si="5"/>
        <v>0.97260447711634834</v>
      </c>
      <c r="G20" s="27">
        <f>-2*'計算（移動）'!$C$2*D20</f>
        <v>-2.7777777777777835E-2</v>
      </c>
      <c r="H20" s="27">
        <f t="shared" si="6"/>
        <v>0.97260447711634834</v>
      </c>
      <c r="I20" s="127">
        <f>IF((パラメータ!$C$13)&gt;=1,IF(((パラメータ!$C$10)-A20)&lt;0,0,1),1)</f>
        <v>1</v>
      </c>
      <c r="J20" s="27">
        <f>'計算（移動）'!$C$68*('計算（移動）'!$C$49*'計算（移動）'!$C$53*F20+'計算（移動）'!$C$57*(1-F20))</f>
        <v>-4.4641371632364013</v>
      </c>
      <c r="K20" s="27">
        <f>'計算（移動）'!$C$68*(('計算（移動）'!$C$49*'計算（移動）'!$C$53*'計算（移動）'!$C$37+'計算（移動）'!$C$55)*('計算（移動）'!$C$59*H20)+('計算（移動）'!$C$66*(1-H20)))</f>
        <v>-4.4641371632364013</v>
      </c>
      <c r="L20" s="27">
        <f t="shared" si="7"/>
        <v>0</v>
      </c>
      <c r="M20" s="27">
        <f>35.3/(パラメータ!$C$30*(5.6-パラメータ!$C$30))</f>
        <v>7.6739130434782608</v>
      </c>
      <c r="N20" s="28" t="str">
        <f t="shared" si="10"/>
        <v>×</v>
      </c>
      <c r="O20" s="29" t="str">
        <f t="shared" si="11"/>
        <v>×</v>
      </c>
      <c r="P20" s="136">
        <f t="shared" si="8"/>
        <v>7.6739130434782608</v>
      </c>
      <c r="Q20" s="136">
        <f t="shared" si="9"/>
        <v>100</v>
      </c>
    </row>
    <row r="21" spans="1:17" s="19" customFormat="1" ht="10.5" customHeight="1" x14ac:dyDescent="0.15">
      <c r="A21" s="63">
        <v>0.60000000000000098</v>
      </c>
      <c r="B21" s="22">
        <f>A21/パラメータ!$C$30</f>
        <v>0.60000000000000098</v>
      </c>
      <c r="C21" s="22">
        <f>A21-パラメータ!$C$38</f>
        <v>0.60000000000000098</v>
      </c>
      <c r="D21" s="23">
        <f>C21/パラメータ!$C$30</f>
        <v>0.60000000000000098</v>
      </c>
      <c r="E21" s="23">
        <f>-2*'計算（移動）'!$C$2*B21</f>
        <v>-3.3333333333333388E-2</v>
      </c>
      <c r="F21" s="23">
        <f t="shared" si="5"/>
        <v>0.9672161004820059</v>
      </c>
      <c r="G21" s="23">
        <f>-2*'計算（移動）'!$C$2*D21</f>
        <v>-3.3333333333333388E-2</v>
      </c>
      <c r="H21" s="23">
        <f t="shared" si="6"/>
        <v>0.9672161004820059</v>
      </c>
      <c r="I21" s="126">
        <f>IF((パラメータ!$C$13)&gt;=1,IF(((パラメータ!$C$10)-A21)&lt;0,0,1),1)</f>
        <v>1</v>
      </c>
      <c r="J21" s="23">
        <f>'計算（移動）'!$C$68*('計算（移動）'!$C$49*'計算（移動）'!$C$53*F21+'計算（移動）'!$C$57*(1-F21))</f>
        <v>-5.3421803560983019</v>
      </c>
      <c r="K21" s="23">
        <f>'計算（移動）'!$C$68*(('計算（移動）'!$C$49*'計算（移動）'!$C$53*'計算（移動）'!$C$37+'計算（移動）'!$C$55)*('計算（移動）'!$C$59*H21)+('計算（移動）'!$C$66*(1-H21)))</f>
        <v>-5.3421803560983019</v>
      </c>
      <c r="L21" s="23">
        <f t="shared" si="7"/>
        <v>0</v>
      </c>
      <c r="M21" s="23">
        <f>35.3/(パラメータ!$C$30*(5.6-パラメータ!$C$30))</f>
        <v>7.6739130434782608</v>
      </c>
      <c r="N21" s="24" t="str">
        <f t="shared" si="10"/>
        <v>×</v>
      </c>
      <c r="O21" s="25" t="str">
        <f t="shared" si="11"/>
        <v>×</v>
      </c>
      <c r="P21" s="135">
        <f t="shared" si="8"/>
        <v>7.6739130434782608</v>
      </c>
      <c r="Q21" s="135">
        <f t="shared" si="9"/>
        <v>100</v>
      </c>
    </row>
    <row r="22" spans="1:17" s="19" customFormat="1" ht="10.5" customHeight="1" x14ac:dyDescent="0.15">
      <c r="A22" s="63">
        <v>0.70000000000000095</v>
      </c>
      <c r="B22" s="22">
        <f>A22/パラメータ!$C$30</f>
        <v>0.70000000000000095</v>
      </c>
      <c r="C22" s="22">
        <f>A22-パラメータ!$C$38</f>
        <v>0.70000000000000095</v>
      </c>
      <c r="D22" s="23">
        <f>C22/パラメータ!$C$30</f>
        <v>0.70000000000000095</v>
      </c>
      <c r="E22" s="23">
        <f>-2*'計算（移動）'!$C$2*B22</f>
        <v>-3.8888888888888945E-2</v>
      </c>
      <c r="F22" s="23">
        <f t="shared" si="5"/>
        <v>0.96185757627322443</v>
      </c>
      <c r="G22" s="23">
        <f>-2*'計算（移動）'!$C$2*D22</f>
        <v>-3.8888888888888945E-2</v>
      </c>
      <c r="H22" s="23">
        <f t="shared" si="6"/>
        <v>0.96185757627322443</v>
      </c>
      <c r="I22" s="126">
        <f>IF((パラメータ!$C$13)&gt;=1,IF(((パラメータ!$C$10)-A22)&lt;0,0,1),1)</f>
        <v>1</v>
      </c>
      <c r="J22" s="23">
        <f>'計算（移動）'!$C$68*('計算（移動）'!$C$49*'計算（移動）'!$C$53*F22+'計算（移動）'!$C$57*(1-F22))</f>
        <v>-6.2153590562135053</v>
      </c>
      <c r="K22" s="23">
        <f>'計算（移動）'!$C$68*(('計算（移動）'!$C$49*'計算（移動）'!$C$53*'計算（移動）'!$C$37+'計算（移動）'!$C$55)*('計算（移動）'!$C$59*H22)+('計算（移動）'!$C$66*(1-H22)))</f>
        <v>-6.2153590562135053</v>
      </c>
      <c r="L22" s="23">
        <f t="shared" si="7"/>
        <v>0</v>
      </c>
      <c r="M22" s="23">
        <f>35.3/(パラメータ!$C$30*(5.6-パラメータ!$C$30))</f>
        <v>7.6739130434782608</v>
      </c>
      <c r="N22" s="24" t="str">
        <f t="shared" si="10"/>
        <v>×</v>
      </c>
      <c r="O22" s="25" t="str">
        <f t="shared" si="11"/>
        <v>×</v>
      </c>
      <c r="P22" s="135">
        <f t="shared" si="8"/>
        <v>7.6739130434782608</v>
      </c>
      <c r="Q22" s="135">
        <f t="shared" si="9"/>
        <v>100</v>
      </c>
    </row>
    <row r="23" spans="1:17" s="19" customFormat="1" ht="10.5" customHeight="1" x14ac:dyDescent="0.15">
      <c r="A23" s="63">
        <v>0.8</v>
      </c>
      <c r="B23" s="22">
        <f>A23/パラメータ!$C$30</f>
        <v>0.8</v>
      </c>
      <c r="C23" s="22">
        <f>A23-パラメータ!$C$38</f>
        <v>0.8</v>
      </c>
      <c r="D23" s="23">
        <f>C23/パラメータ!$C$30</f>
        <v>0.8</v>
      </c>
      <c r="E23" s="23">
        <f>-2*'計算（移動）'!$C$2*B23</f>
        <v>-4.4444444444444453E-2</v>
      </c>
      <c r="F23" s="23">
        <f t="shared" si="5"/>
        <v>0.95652873910302927</v>
      </c>
      <c r="G23" s="23">
        <f>-2*'計算（移動）'!$C$2*D23</f>
        <v>-4.4444444444444453E-2</v>
      </c>
      <c r="H23" s="23">
        <f t="shared" si="6"/>
        <v>0.95652873910302927</v>
      </c>
      <c r="I23" s="126">
        <f>IF((パラメータ!$C$13)&gt;=1,IF(((パラメータ!$C$10)-A23)&lt;0,0,1),1)</f>
        <v>1</v>
      </c>
      <c r="J23" s="23">
        <f>'計算（移動）'!$C$68*('計算（移動）'!$C$49*'計算（移動）'!$C$53*F23+'計算（移動）'!$C$57*(1-F23))</f>
        <v>-7.0837002136111495</v>
      </c>
      <c r="K23" s="23">
        <f>'計算（移動）'!$C$68*(('計算（移動）'!$C$49*'計算（移動）'!$C$53*'計算（移動）'!$C$37+'計算（移動）'!$C$55)*('計算（移動）'!$C$59*H23)+('計算（移動）'!$C$66*(1-H23)))</f>
        <v>-7.0837002136111495</v>
      </c>
      <c r="L23" s="23">
        <f t="shared" si="7"/>
        <v>0</v>
      </c>
      <c r="M23" s="23">
        <f>35.3/(パラメータ!$C$30*(5.6-パラメータ!$C$30))</f>
        <v>7.6739130434782608</v>
      </c>
      <c r="N23" s="24" t="str">
        <f t="shared" si="10"/>
        <v>×</v>
      </c>
      <c r="O23" s="25" t="str">
        <f t="shared" si="11"/>
        <v>×</v>
      </c>
      <c r="P23" s="135">
        <f t="shared" si="8"/>
        <v>7.6739130434782608</v>
      </c>
      <c r="Q23" s="135">
        <f t="shared" si="9"/>
        <v>100</v>
      </c>
    </row>
    <row r="24" spans="1:17" s="19" customFormat="1" ht="10.5" customHeight="1" x14ac:dyDescent="0.15">
      <c r="A24" s="63">
        <v>0.9</v>
      </c>
      <c r="B24" s="22">
        <f>A24/パラメータ!$C$30</f>
        <v>0.9</v>
      </c>
      <c r="C24" s="22">
        <f>A24-パラメータ!$C$38</f>
        <v>0.9</v>
      </c>
      <c r="D24" s="23">
        <f>C24/パラメータ!$C$30</f>
        <v>0.9</v>
      </c>
      <c r="E24" s="23">
        <f>-2*'計算（移動）'!$C$2*B24</f>
        <v>-0.05</v>
      </c>
      <c r="F24" s="23">
        <f t="shared" si="5"/>
        <v>0.95122942450071402</v>
      </c>
      <c r="G24" s="23">
        <f>-2*'計算（移動）'!$C$2*D24</f>
        <v>-0.05</v>
      </c>
      <c r="H24" s="23">
        <f t="shared" si="6"/>
        <v>0.95122942450071402</v>
      </c>
      <c r="I24" s="126">
        <f>IF((パラメータ!$C$13)&gt;=1,IF(((パラメータ!$C$10)-A24)&lt;0,0,1),1)</f>
        <v>1</v>
      </c>
      <c r="J24" s="23">
        <f>'計算（移動）'!$C$68*('計算（移動）'!$C$49*'計算（移動）'!$C$53*F24+'計算（移動）'!$C$57*(1-F24))</f>
        <v>-7.9472306290132284</v>
      </c>
      <c r="K24" s="23">
        <f>'計算（移動）'!$C$68*(('計算（移動）'!$C$49*'計算（移動）'!$C$53*'計算（移動）'!$C$37+'計算（移動）'!$C$55)*('計算（移動）'!$C$59*H24)+('計算（移動）'!$C$66*(1-H24)))</f>
        <v>-7.9472306290132284</v>
      </c>
      <c r="L24" s="23">
        <f t="shared" si="7"/>
        <v>0</v>
      </c>
      <c r="M24" s="23">
        <f>35.3/(パラメータ!$C$30*(5.6-パラメータ!$C$30))</f>
        <v>7.6739130434782608</v>
      </c>
      <c r="N24" s="24" t="str">
        <f t="shared" si="10"/>
        <v>×</v>
      </c>
      <c r="O24" s="25" t="str">
        <f t="shared" si="11"/>
        <v>×</v>
      </c>
      <c r="P24" s="135">
        <f t="shared" si="8"/>
        <v>7.6739130434782608</v>
      </c>
      <c r="Q24" s="135">
        <f t="shared" si="9"/>
        <v>100</v>
      </c>
    </row>
    <row r="25" spans="1:17" s="18" customFormat="1" ht="10.5" customHeight="1" x14ac:dyDescent="0.15">
      <c r="A25" s="30">
        <v>1</v>
      </c>
      <c r="B25" s="31">
        <f>A25/パラメータ!$C$30</f>
        <v>1</v>
      </c>
      <c r="C25" s="31">
        <f>A25-パラメータ!$C$38</f>
        <v>1</v>
      </c>
      <c r="D25" s="32">
        <f>C25/パラメータ!$C$30</f>
        <v>1</v>
      </c>
      <c r="E25" s="32">
        <f>-2*'計算（移動）'!$C$2*B25</f>
        <v>-5.5555555555555559E-2</v>
      </c>
      <c r="F25" s="32">
        <f t="shared" si="5"/>
        <v>0.94595946890676541</v>
      </c>
      <c r="G25" s="32">
        <f>-2*'計算（移動）'!$C$2*D25</f>
        <v>-5.5555555555555559E-2</v>
      </c>
      <c r="H25" s="32">
        <f t="shared" si="6"/>
        <v>0.94595946890676541</v>
      </c>
      <c r="I25" s="128">
        <f>IF((パラメータ!$C$13)&gt;=1,IF(((パラメータ!$C$10)-A25)&lt;0,0,1),1)</f>
        <v>1</v>
      </c>
      <c r="J25" s="32">
        <f>'計算（移動）'!$C$68*('計算（移動）'!$C$49*'計算（移動）'!$C$53*F25+'計算（移動）'!$C$57*(1-F25))</f>
        <v>-8.8059769546615918</v>
      </c>
      <c r="K25" s="32">
        <f>'計算（移動）'!$C$68*(('計算（移動）'!$C$49*'計算（移動）'!$C$53*'計算（移動）'!$C$37+'計算（移動）'!$C$55)*('計算（移動）'!$C$59*H25)+('計算（移動）'!$C$66*(1-H25)))</f>
        <v>-8.8059769546615918</v>
      </c>
      <c r="L25" s="32">
        <f t="shared" si="7"/>
        <v>0</v>
      </c>
      <c r="M25" s="32">
        <f>35.3/(パラメータ!$C$30*(5.6-パラメータ!$C$30))</f>
        <v>7.6739130434782608</v>
      </c>
      <c r="N25" s="33" t="str">
        <f t="shared" si="10"/>
        <v>×</v>
      </c>
      <c r="O25" s="34" t="str">
        <f t="shared" si="11"/>
        <v>×</v>
      </c>
      <c r="P25" s="134">
        <f t="shared" si="8"/>
        <v>7.6739130434782608</v>
      </c>
      <c r="Q25" s="134">
        <f t="shared" si="9"/>
        <v>100</v>
      </c>
    </row>
    <row r="26" spans="1:17" s="19" customFormat="1" ht="10.5" customHeight="1" x14ac:dyDescent="0.15">
      <c r="A26" s="63">
        <v>1.1000000000000001</v>
      </c>
      <c r="B26" s="22">
        <f>A26/パラメータ!$C$30</f>
        <v>1.1000000000000001</v>
      </c>
      <c r="C26" s="22">
        <f>A26-パラメータ!$C$38</f>
        <v>1.1000000000000001</v>
      </c>
      <c r="D26" s="23">
        <f>C26/パラメータ!$C$30</f>
        <v>1.1000000000000001</v>
      </c>
      <c r="E26" s="23">
        <f>-2*'計算（移動）'!$C$2*B26</f>
        <v>-6.1111111111111123E-2</v>
      </c>
      <c r="F26" s="23">
        <f t="shared" si="5"/>
        <v>0.94071870966781479</v>
      </c>
      <c r="G26" s="23">
        <f>-2*'計算（移動）'!$C$2*D26</f>
        <v>-6.1111111111111123E-2</v>
      </c>
      <c r="H26" s="23">
        <f t="shared" si="6"/>
        <v>0.94071870966781479</v>
      </c>
      <c r="I26" s="126">
        <f>IF((パラメータ!$C$13)&gt;=1,IF(((パラメータ!$C$10)-A26)&lt;0,0,1),1)</f>
        <v>1</v>
      </c>
      <c r="J26" s="23">
        <f>'計算（移動）'!$C$68*('計算（移動）'!$C$49*'計算（移動）'!$C$53*F26+'計算（移動）'!$C$57*(1-F26))</f>
        <v>-9.6599656951406168</v>
      </c>
      <c r="K26" s="23">
        <f>'計算（移動）'!$C$68*(('計算（移動）'!$C$49*'計算（移動）'!$C$53*'計算（移動）'!$C$37+'計算（移動）'!$C$55)*('計算（移動）'!$C$59*H26)+('計算（移動）'!$C$66*(1-H26)))</f>
        <v>-9.6599656951406168</v>
      </c>
      <c r="L26" s="23">
        <f t="shared" si="7"/>
        <v>0</v>
      </c>
      <c r="M26" s="23">
        <f>35.3/(パラメータ!$C$30*(5.6-パラメータ!$C$30))</f>
        <v>7.6739130434782608</v>
      </c>
      <c r="N26" s="24" t="str">
        <f t="shared" si="10"/>
        <v>×</v>
      </c>
      <c r="O26" s="25" t="str">
        <f t="shared" si="11"/>
        <v>×</v>
      </c>
      <c r="P26" s="135">
        <f t="shared" si="8"/>
        <v>7.6739130434782608</v>
      </c>
      <c r="Q26" s="135">
        <f t="shared" si="9"/>
        <v>100</v>
      </c>
    </row>
    <row r="27" spans="1:17" s="19" customFormat="1" ht="10.5" customHeight="1" x14ac:dyDescent="0.15">
      <c r="A27" s="63">
        <v>1.2</v>
      </c>
      <c r="B27" s="22">
        <f>A27/パラメータ!$C$30</f>
        <v>1.2</v>
      </c>
      <c r="C27" s="22">
        <f>A27-パラメータ!$C$38</f>
        <v>1.2</v>
      </c>
      <c r="D27" s="23">
        <f>C27/パラメータ!$C$30</f>
        <v>1.2</v>
      </c>
      <c r="E27" s="23">
        <f>-2*'計算（移動）'!$C$2*B27</f>
        <v>-6.6666666666666666E-2</v>
      </c>
      <c r="F27" s="23">
        <f t="shared" si="5"/>
        <v>0.93550698503161778</v>
      </c>
      <c r="G27" s="23">
        <f>-2*'計算（移動）'!$C$2*D27</f>
        <v>-6.6666666666666666E-2</v>
      </c>
      <c r="H27" s="23">
        <f t="shared" si="6"/>
        <v>0.93550698503161778</v>
      </c>
      <c r="I27" s="126">
        <f>IF((パラメータ!$C$13)&gt;=1,IF(((パラメータ!$C$10)-A27)&lt;0,0,1),1)</f>
        <v>1</v>
      </c>
      <c r="J27" s="23">
        <f>'計算（移動）'!$C$68*('計算（移動）'!$C$49*'計算（移動）'!$C$53*F27+'計算（移動）'!$C$57*(1-F27))</f>
        <v>-10.509223208195269</v>
      </c>
      <c r="K27" s="23">
        <f>'計算（移動）'!$C$68*(('計算（移動）'!$C$49*'計算（移動）'!$C$53*'計算（移動）'!$C$37+'計算（移動）'!$C$55)*('計算（移動）'!$C$59*H27)+('計算（移動）'!$C$66*(1-H27)))</f>
        <v>-10.509223208195269</v>
      </c>
      <c r="L27" s="23">
        <f t="shared" si="7"/>
        <v>0</v>
      </c>
      <c r="M27" s="23">
        <f>35.3/(パラメータ!$C$30*(5.6-パラメータ!$C$30))</f>
        <v>7.6739130434782608</v>
      </c>
      <c r="N27" s="24" t="str">
        <f t="shared" si="10"/>
        <v>×</v>
      </c>
      <c r="O27" s="25" t="str">
        <f t="shared" si="11"/>
        <v>×</v>
      </c>
      <c r="P27" s="135">
        <f t="shared" si="8"/>
        <v>7.6739130434782608</v>
      </c>
      <c r="Q27" s="135">
        <f t="shared" si="9"/>
        <v>100</v>
      </c>
    </row>
    <row r="28" spans="1:17" s="19" customFormat="1" ht="10.5" customHeight="1" x14ac:dyDescent="0.15">
      <c r="A28" s="63">
        <v>1.3</v>
      </c>
      <c r="B28" s="22">
        <f>A28/パラメータ!$C$30</f>
        <v>1.3</v>
      </c>
      <c r="C28" s="22">
        <f>A28-パラメータ!$C$38</f>
        <v>1.3</v>
      </c>
      <c r="D28" s="23">
        <f>C28/パラメータ!$C$30</f>
        <v>1.3</v>
      </c>
      <c r="E28" s="23">
        <f>-2*'計算（移動）'!$C$2*B28</f>
        <v>-7.2222222222222229E-2</v>
      </c>
      <c r="F28" s="23">
        <f t="shared" si="5"/>
        <v>0.93032413414206183</v>
      </c>
      <c r="G28" s="23">
        <f>-2*'計算（移動）'!$C$2*D28</f>
        <v>-7.2222222222222229E-2</v>
      </c>
      <c r="H28" s="23">
        <f t="shared" si="6"/>
        <v>0.93032413414206183</v>
      </c>
      <c r="I28" s="126">
        <f>IF((パラメータ!$C$13)&gt;=1,IF(((パラメータ!$C$10)-A28)&lt;0,0,1),1)</f>
        <v>1</v>
      </c>
      <c r="J28" s="23">
        <f>'計算（移動）'!$C$68*('計算（移動）'!$C$49*'計算（移動）'!$C$53*F28+'計算（移動）'!$C$57*(1-F28))</f>
        <v>-11.353775705544628</v>
      </c>
      <c r="K28" s="23">
        <f>'計算（移動）'!$C$68*(('計算（移動）'!$C$49*'計算（移動）'!$C$53*'計算（移動）'!$C$37+'計算（移動）'!$C$55)*('計算（移動）'!$C$59*H28)+('計算（移動）'!$C$66*(1-H28)))</f>
        <v>-11.353775705544628</v>
      </c>
      <c r="L28" s="23">
        <f t="shared" si="7"/>
        <v>0</v>
      </c>
      <c r="M28" s="23">
        <f>35.3/(パラメータ!$C$30*(5.6-パラメータ!$C$30))</f>
        <v>7.6739130434782608</v>
      </c>
      <c r="N28" s="24" t="str">
        <f t="shared" si="10"/>
        <v>×</v>
      </c>
      <c r="O28" s="25" t="str">
        <f t="shared" si="11"/>
        <v>×</v>
      </c>
      <c r="P28" s="135">
        <f t="shared" si="8"/>
        <v>7.6739130434782608</v>
      </c>
      <c r="Q28" s="135">
        <f t="shared" si="9"/>
        <v>100</v>
      </c>
    </row>
    <row r="29" spans="1:17" s="19" customFormat="1" ht="10.5" customHeight="1" x14ac:dyDescent="0.15">
      <c r="A29" s="63">
        <v>1.4</v>
      </c>
      <c r="B29" s="22">
        <f>A29/パラメータ!$C$30</f>
        <v>1.4</v>
      </c>
      <c r="C29" s="22">
        <f>A29-パラメータ!$C$38</f>
        <v>1.4</v>
      </c>
      <c r="D29" s="23">
        <f>C29/パラメータ!$C$30</f>
        <v>1.4</v>
      </c>
      <c r="E29" s="23">
        <f>-2*'計算（移動）'!$C$2*B29</f>
        <v>-7.7777777777777779E-2</v>
      </c>
      <c r="F29" s="23">
        <f t="shared" si="5"/>
        <v>0.925169997034202</v>
      </c>
      <c r="G29" s="23">
        <f>-2*'計算（移動）'!$C$2*D29</f>
        <v>-7.7777777777777779E-2</v>
      </c>
      <c r="H29" s="23">
        <f t="shared" si="6"/>
        <v>0.925169997034202</v>
      </c>
      <c r="I29" s="126">
        <f>IF((パラメータ!$C$13)&gt;=1,IF(((パラメータ!$C$10)-A29)&lt;0,0,1),1)</f>
        <v>1</v>
      </c>
      <c r="J29" s="23">
        <f>'計算（移動）'!$C$68*('計算（移動）'!$C$49*'計算（移動）'!$C$53*F29+'計算（移動）'!$C$57*(1-F29))</f>
        <v>-12.193649253690825</v>
      </c>
      <c r="K29" s="23">
        <f>'計算（移動）'!$C$68*(('計算（移動）'!$C$49*'計算（移動）'!$C$53*'計算（移動）'!$C$37+'計算（移動）'!$C$55)*('計算（移動）'!$C$59*H29)+('計算（移動）'!$C$66*(1-H29)))</f>
        <v>-12.193649253690825</v>
      </c>
      <c r="L29" s="23">
        <f t="shared" si="7"/>
        <v>0</v>
      </c>
      <c r="M29" s="23">
        <f>35.3/(パラメータ!$C$30*(5.6-パラメータ!$C$30))</f>
        <v>7.6739130434782608</v>
      </c>
      <c r="N29" s="24" t="str">
        <f t="shared" si="10"/>
        <v>×</v>
      </c>
      <c r="O29" s="25" t="str">
        <f t="shared" si="11"/>
        <v>×</v>
      </c>
      <c r="P29" s="135">
        <f t="shared" si="8"/>
        <v>7.6739130434782608</v>
      </c>
      <c r="Q29" s="135">
        <f t="shared" si="9"/>
        <v>100</v>
      </c>
    </row>
    <row r="30" spans="1:17" s="20" customFormat="1" ht="10.5" customHeight="1" x14ac:dyDescent="0.15">
      <c r="A30" s="63">
        <v>1.5</v>
      </c>
      <c r="B30" s="26">
        <f>A30/パラメータ!$C$30</f>
        <v>1.5</v>
      </c>
      <c r="C30" s="26">
        <f>A30-パラメータ!$C$38</f>
        <v>1.5</v>
      </c>
      <c r="D30" s="27">
        <f>C30/パラメータ!$C$30</f>
        <v>1.5</v>
      </c>
      <c r="E30" s="27">
        <f>-2*'計算（移動）'!$C$2*B30</f>
        <v>-8.3333333333333343E-2</v>
      </c>
      <c r="F30" s="27">
        <f t="shared" si="5"/>
        <v>0.92004441462932329</v>
      </c>
      <c r="G30" s="27">
        <f>-2*'計算（移動）'!$C$2*D30</f>
        <v>-8.3333333333333343E-2</v>
      </c>
      <c r="H30" s="27">
        <f t="shared" si="6"/>
        <v>0.92004441462932329</v>
      </c>
      <c r="I30" s="127">
        <f>IF((パラメータ!$C$13)&gt;=1,IF(((パラメータ!$C$10)-A30)&lt;0,0,1),1)</f>
        <v>1</v>
      </c>
      <c r="J30" s="27">
        <f>'計算（移動）'!$C$68*('計算（移動）'!$C$49*'計算（移動）'!$C$53*F30+'計算（移動）'!$C$57*(1-F30))</f>
        <v>-13.028869774723628</v>
      </c>
      <c r="K30" s="27">
        <f>'計算（移動）'!$C$68*(('計算（移動）'!$C$49*'計算（移動）'!$C$53*'計算（移動）'!$C$37+'計算（移動）'!$C$55)*('計算（移動）'!$C$59*H30)+('計算（移動）'!$C$66*(1-H30)))</f>
        <v>-13.028869774723628</v>
      </c>
      <c r="L30" s="27">
        <f t="shared" si="7"/>
        <v>0</v>
      </c>
      <c r="M30" s="27">
        <f>35.3/(パラメータ!$C$30*(5.6-パラメータ!$C$30))</f>
        <v>7.6739130434782608</v>
      </c>
      <c r="N30" s="28" t="str">
        <f t="shared" si="10"/>
        <v>×</v>
      </c>
      <c r="O30" s="29" t="str">
        <f t="shared" si="11"/>
        <v>×</v>
      </c>
      <c r="P30" s="136">
        <f t="shared" si="8"/>
        <v>7.6739130434782608</v>
      </c>
      <c r="Q30" s="136">
        <f t="shared" si="9"/>
        <v>100</v>
      </c>
    </row>
    <row r="31" spans="1:17" s="19" customFormat="1" ht="10.5" customHeight="1" x14ac:dyDescent="0.15">
      <c r="A31" s="63">
        <v>1.6</v>
      </c>
      <c r="B31" s="22">
        <f>A31/パラメータ!$C$30</f>
        <v>1.6</v>
      </c>
      <c r="C31" s="22">
        <f>A31-パラメータ!$C$38</f>
        <v>1.6</v>
      </c>
      <c r="D31" s="23">
        <f>C31/パラメータ!$C$30</f>
        <v>1.6</v>
      </c>
      <c r="E31" s="23">
        <f>-2*'計算（移動）'!$C$2*B31</f>
        <v>-8.8888888888888906E-2</v>
      </c>
      <c r="F31" s="23">
        <f t="shared" si="5"/>
        <v>0.91494722873003098</v>
      </c>
      <c r="G31" s="23">
        <f>-2*'計算（移動）'!$C$2*D31</f>
        <v>-8.8888888888888906E-2</v>
      </c>
      <c r="H31" s="23">
        <f t="shared" si="6"/>
        <v>0.91494722873003098</v>
      </c>
      <c r="I31" s="126">
        <f>IF((パラメータ!$C$13)&gt;=1,IF(((パラメータ!$C$10)-A31)&lt;0,0,1),1)</f>
        <v>1</v>
      </c>
      <c r="J31" s="23">
        <f>'計算（移動）'!$C$68*('計算（移動）'!$C$49*'計算（移動）'!$C$53*F31+'計算（移動）'!$C$57*(1-F31))</f>
        <v>-13.859463047120492</v>
      </c>
      <c r="K31" s="23">
        <f>'計算（移動）'!$C$68*(('計算（移動）'!$C$49*'計算（移動）'!$C$53*'計算（移動）'!$C$37+'計算（移動）'!$C$55)*('計算（移動）'!$C$59*H31)+('計算（移動）'!$C$66*(1-H31)))</f>
        <v>-13.859463047120492</v>
      </c>
      <c r="L31" s="23">
        <f t="shared" si="7"/>
        <v>0</v>
      </c>
      <c r="M31" s="23">
        <f>35.3/(パラメータ!$C$30*(5.6-パラメータ!$C$30))</f>
        <v>7.6739130434782608</v>
      </c>
      <c r="N31" s="24" t="str">
        <f t="shared" si="10"/>
        <v>×</v>
      </c>
      <c r="O31" s="25" t="str">
        <f t="shared" si="11"/>
        <v>×</v>
      </c>
      <c r="P31" s="135">
        <f t="shared" si="8"/>
        <v>7.6739130434782608</v>
      </c>
      <c r="Q31" s="135">
        <f t="shared" si="9"/>
        <v>100</v>
      </c>
    </row>
    <row r="32" spans="1:17" s="19" customFormat="1" ht="10.5" customHeight="1" x14ac:dyDescent="0.15">
      <c r="A32" s="63">
        <v>1.7</v>
      </c>
      <c r="B32" s="22">
        <f>A32/パラメータ!$C$30</f>
        <v>1.7</v>
      </c>
      <c r="C32" s="22">
        <f>A32-パラメータ!$C$38</f>
        <v>1.7</v>
      </c>
      <c r="D32" s="23">
        <f>C32/パラメータ!$C$30</f>
        <v>1.7</v>
      </c>
      <c r="E32" s="23">
        <f>-2*'計算（移動）'!$C$2*B32</f>
        <v>-9.4444444444444442E-2</v>
      </c>
      <c r="F32" s="23">
        <f t="shared" si="5"/>
        <v>0.90987828201536813</v>
      </c>
      <c r="G32" s="23">
        <f>-2*'計算（移動）'!$C$2*D32</f>
        <v>-9.4444444444444442E-2</v>
      </c>
      <c r="H32" s="23">
        <f t="shared" si="6"/>
        <v>0.90987828201536813</v>
      </c>
      <c r="I32" s="126">
        <f>IF((パラメータ!$C$13)&gt;=1,IF(((パラメータ!$C$10)-A32)&lt;0,0,1),1)</f>
        <v>1</v>
      </c>
      <c r="J32" s="23">
        <f>'計算（移動）'!$C$68*('計算（移動）'!$C$49*'計算（移動）'!$C$53*F32+'計算（移動）'!$C$57*(1-F32))</f>
        <v>-14.685454706542151</v>
      </c>
      <c r="K32" s="23">
        <f>'計算（移動）'!$C$68*(('計算（移動）'!$C$49*'計算（移動）'!$C$53*'計算（移動）'!$C$37+'計算（移動）'!$C$55)*('計算（移動）'!$C$59*H32)+('計算（移動）'!$C$66*(1-H32)))</f>
        <v>-14.685454706542151</v>
      </c>
      <c r="L32" s="23">
        <f t="shared" si="7"/>
        <v>0</v>
      </c>
      <c r="M32" s="23">
        <f>35.3/(パラメータ!$C$30*(5.6-パラメータ!$C$30))</f>
        <v>7.6739130434782608</v>
      </c>
      <c r="N32" s="24" t="str">
        <f t="shared" si="10"/>
        <v>×</v>
      </c>
      <c r="O32" s="25" t="str">
        <f t="shared" si="11"/>
        <v>×</v>
      </c>
      <c r="P32" s="135">
        <f t="shared" si="8"/>
        <v>7.6739130434782608</v>
      </c>
      <c r="Q32" s="135">
        <f t="shared" si="9"/>
        <v>100</v>
      </c>
    </row>
    <row r="33" spans="1:17" s="19" customFormat="1" ht="10.5" customHeight="1" x14ac:dyDescent="0.15">
      <c r="A33" s="63">
        <v>1.8</v>
      </c>
      <c r="B33" s="22">
        <f>A33/パラメータ!$C$30</f>
        <v>1.8</v>
      </c>
      <c r="C33" s="22">
        <f>A33-パラメータ!$C$38</f>
        <v>1.8</v>
      </c>
      <c r="D33" s="23">
        <f>C33/パラメータ!$C$30</f>
        <v>1.8</v>
      </c>
      <c r="E33" s="23">
        <f>-2*'計算（移動）'!$C$2*B33</f>
        <v>-0.1</v>
      </c>
      <c r="F33" s="23">
        <f t="shared" si="5"/>
        <v>0.90483741803595952</v>
      </c>
      <c r="G33" s="23">
        <f>-2*'計算（移動）'!$C$2*D33</f>
        <v>-0.1</v>
      </c>
      <c r="H33" s="23">
        <f t="shared" si="6"/>
        <v>0.90483741803595952</v>
      </c>
      <c r="I33" s="126">
        <f>IF((パラメータ!$C$13)&gt;=1,IF(((パラメータ!$C$10)-A33)&lt;0,0,1),1)</f>
        <v>1</v>
      </c>
      <c r="J33" s="23">
        <f>'計算（移動）'!$C$68*('計算（移動）'!$C$49*'計算（移動）'!$C$53*F33+'計算（移動）'!$C$57*(1-F33))</f>
        <v>-15.50687024662394</v>
      </c>
      <c r="K33" s="23">
        <f>'計算（移動）'!$C$68*(('計算（移動）'!$C$49*'計算（移動）'!$C$53*'計算（移動）'!$C$37+'計算（移動）'!$C$55)*('計算（移動）'!$C$59*H33)+('計算（移動）'!$C$66*(1-H33)))</f>
        <v>-15.50687024662394</v>
      </c>
      <c r="L33" s="23">
        <f t="shared" si="7"/>
        <v>0</v>
      </c>
      <c r="M33" s="23">
        <f>35.3/(パラメータ!$C$30*(5.6-パラメータ!$C$30))</f>
        <v>7.6739130434782608</v>
      </c>
      <c r="N33" s="24" t="str">
        <f t="shared" si="10"/>
        <v>×</v>
      </c>
      <c r="O33" s="25" t="str">
        <f t="shared" si="11"/>
        <v>×</v>
      </c>
      <c r="P33" s="135">
        <f t="shared" si="8"/>
        <v>7.6739130434782608</v>
      </c>
      <c r="Q33" s="135">
        <f t="shared" si="9"/>
        <v>100</v>
      </c>
    </row>
    <row r="34" spans="1:17" s="19" customFormat="1" ht="10.5" customHeight="1" x14ac:dyDescent="0.15">
      <c r="A34" s="63">
        <v>1.9</v>
      </c>
      <c r="B34" s="22">
        <f>A34/パラメータ!$C$30</f>
        <v>1.9</v>
      </c>
      <c r="C34" s="22">
        <f>A34-パラメータ!$C$38</f>
        <v>1.9</v>
      </c>
      <c r="D34" s="23">
        <f>C34/パラメータ!$C$30</f>
        <v>1.9</v>
      </c>
      <c r="E34" s="23">
        <f>-2*'計算（移動）'!$C$2*B34</f>
        <v>-0.10555555555555556</v>
      </c>
      <c r="F34" s="23">
        <f t="shared" si="5"/>
        <v>0.89982448120918357</v>
      </c>
      <c r="G34" s="23">
        <f>-2*'計算（移動）'!$C$2*D34</f>
        <v>-0.10555555555555556</v>
      </c>
      <c r="H34" s="23">
        <f t="shared" si="6"/>
        <v>0.89982448120918357</v>
      </c>
      <c r="I34" s="126">
        <f>IF((パラメータ!$C$13)&gt;=1,IF(((パラメータ!$C$10)-A34)&lt;0,0,1),1)</f>
        <v>1</v>
      </c>
      <c r="J34" s="23">
        <f>'計算（移動）'!$C$68*('計算（移動）'!$C$49*'計算（移動）'!$C$53*F34+'計算（移動）'!$C$57*(1-F34))</f>
        <v>-16.32373501976252</v>
      </c>
      <c r="K34" s="23">
        <f>'計算（移動）'!$C$68*(('計算（移動）'!$C$49*'計算（移動）'!$C$53*'計算（移動）'!$C$37+'計算（移動）'!$C$55)*('計算（移動）'!$C$59*H34)+('計算（移動）'!$C$66*(1-H34)))</f>
        <v>-16.32373501976252</v>
      </c>
      <c r="L34" s="23">
        <f t="shared" si="7"/>
        <v>0</v>
      </c>
      <c r="M34" s="23">
        <f>35.3/(パラメータ!$C$30*(5.6-パラメータ!$C$30))</f>
        <v>7.6739130434782608</v>
      </c>
      <c r="N34" s="24" t="str">
        <f t="shared" si="10"/>
        <v>×</v>
      </c>
      <c r="O34" s="25" t="str">
        <f t="shared" si="11"/>
        <v>×</v>
      </c>
      <c r="P34" s="135">
        <f t="shared" si="8"/>
        <v>7.6739130434782608</v>
      </c>
      <c r="Q34" s="135">
        <f t="shared" si="9"/>
        <v>100</v>
      </c>
    </row>
    <row r="35" spans="1:17" s="18" customFormat="1" ht="10.5" customHeight="1" x14ac:dyDescent="0.15">
      <c r="A35" s="30">
        <v>2</v>
      </c>
      <c r="B35" s="31">
        <f>A35/パラメータ!$C$30</f>
        <v>2</v>
      </c>
      <c r="C35" s="31">
        <f>A35-パラメータ!$C$38</f>
        <v>2</v>
      </c>
      <c r="D35" s="32">
        <f>C35/パラメータ!$C$30</f>
        <v>2</v>
      </c>
      <c r="E35" s="32">
        <f>-2*'計算（移動）'!$C$2*B35</f>
        <v>-0.11111111111111112</v>
      </c>
      <c r="F35" s="32">
        <f t="shared" si="5"/>
        <v>0.89483931681436979</v>
      </c>
      <c r="G35" s="32">
        <f>-2*'計算（移動）'!$C$2*D35</f>
        <v>-0.11111111111111112</v>
      </c>
      <c r="H35" s="32">
        <f t="shared" si="6"/>
        <v>0.89483931681436979</v>
      </c>
      <c r="I35" s="128">
        <f>IF((パラメータ!$C$13)&gt;=1,IF(((パラメータ!$C$10)-A35)&lt;0,0,1),1)</f>
        <v>1</v>
      </c>
      <c r="J35" s="32">
        <f>'計算（移動）'!$C$68*('計算（移動）'!$C$49*'計算（移動）'!$C$53*F35+'計算（移動）'!$C$57*(1-F35))</f>
        <v>-17.13607423789847</v>
      </c>
      <c r="K35" s="32">
        <f>'計算（移動）'!$C$68*(('計算（移動）'!$C$49*'計算（移動）'!$C$53*'計算（移動）'!$C$37+'計算（移動）'!$C$55)*('計算（移動）'!$C$59*H35)+('計算（移動）'!$C$66*(1-H35)))</f>
        <v>-17.13607423789847</v>
      </c>
      <c r="L35" s="32">
        <f t="shared" si="7"/>
        <v>0</v>
      </c>
      <c r="M35" s="32">
        <f>35.3/(パラメータ!$C$30*(5.6-パラメータ!$C$30))</f>
        <v>7.6739130434782608</v>
      </c>
      <c r="N35" s="33" t="str">
        <f t="shared" si="10"/>
        <v>×</v>
      </c>
      <c r="O35" s="34" t="str">
        <f t="shared" si="11"/>
        <v>×</v>
      </c>
      <c r="P35" s="134">
        <f t="shared" si="8"/>
        <v>7.6739130434782608</v>
      </c>
      <c r="Q35" s="134">
        <f t="shared" si="9"/>
        <v>100</v>
      </c>
    </row>
    <row r="36" spans="1:17" s="19" customFormat="1" ht="10.5" customHeight="1" x14ac:dyDescent="0.15">
      <c r="A36" s="63">
        <v>2.1</v>
      </c>
      <c r="B36" s="22">
        <f>A36/パラメータ!$C$30</f>
        <v>2.1</v>
      </c>
      <c r="C36" s="22">
        <f>A36-パラメータ!$C$38</f>
        <v>2.1</v>
      </c>
      <c r="D36" s="23">
        <f>C36/パラメータ!$C$30</f>
        <v>2.1</v>
      </c>
      <c r="E36" s="23">
        <f>-2*'計算（移動）'!$C$2*B36</f>
        <v>-0.11666666666666668</v>
      </c>
      <c r="F36" s="23">
        <f t="shared" si="5"/>
        <v>0.88988177098802379</v>
      </c>
      <c r="G36" s="23">
        <f>-2*'計算（移動）'!$C$2*D36</f>
        <v>-0.11666666666666668</v>
      </c>
      <c r="H36" s="23">
        <f t="shared" si="6"/>
        <v>0.88988177098802379</v>
      </c>
      <c r="I36" s="126">
        <f>IF((パラメータ!$C$13)&gt;=1,IF(((パラメータ!$C$10)-A36)&lt;0,0,1),1)</f>
        <v>1</v>
      </c>
      <c r="J36" s="23">
        <f>'計算（移動）'!$C$68*('計算（移動）'!$C$49*'計算（移動）'!$C$53*F36+'計算（移動）'!$C$57*(1-F36))</f>
        <v>-17.943912973294374</v>
      </c>
      <c r="K36" s="23">
        <f>'計算（移動）'!$C$68*(('計算（移動）'!$C$49*'計算（移動）'!$C$53*'計算（移動）'!$C$37+'計算（移動）'!$C$55)*('計算（移動）'!$C$59*H36)+('計算（移動）'!$C$66*(1-H36)))</f>
        <v>-17.943912973294374</v>
      </c>
      <c r="L36" s="23">
        <f t="shared" si="7"/>
        <v>0</v>
      </c>
      <c r="M36" s="23">
        <f>35.3/(パラメータ!$C$30*(5.6-パラメータ!$C$30))</f>
        <v>7.6739130434782608</v>
      </c>
      <c r="N36" s="24" t="str">
        <f t="shared" si="10"/>
        <v>×</v>
      </c>
      <c r="O36" s="25" t="str">
        <f t="shared" si="11"/>
        <v>×</v>
      </c>
      <c r="P36" s="135">
        <f t="shared" si="8"/>
        <v>7.6739130434782608</v>
      </c>
      <c r="Q36" s="135">
        <f t="shared" si="9"/>
        <v>100</v>
      </c>
    </row>
    <row r="37" spans="1:17" s="19" customFormat="1" ht="10.5" customHeight="1" x14ac:dyDescent="0.15">
      <c r="A37" s="63">
        <v>2.2000000000000002</v>
      </c>
      <c r="B37" s="22">
        <f>A37/パラメータ!$C$30</f>
        <v>2.2000000000000002</v>
      </c>
      <c r="C37" s="22">
        <f>A37-パラメータ!$C$38</f>
        <v>2.2000000000000002</v>
      </c>
      <c r="D37" s="23">
        <f>C37/パラメータ!$C$30</f>
        <v>2.2000000000000002</v>
      </c>
      <c r="E37" s="23">
        <f>-2*'計算（移動）'!$C$2*B37</f>
        <v>-0.12222222222222225</v>
      </c>
      <c r="F37" s="23">
        <f t="shared" si="5"/>
        <v>0.88495169071907853</v>
      </c>
      <c r="G37" s="23">
        <f>-2*'計算（移動）'!$C$2*D37</f>
        <v>-0.12222222222222225</v>
      </c>
      <c r="H37" s="23">
        <f t="shared" si="6"/>
        <v>0.88495169071907853</v>
      </c>
      <c r="I37" s="126">
        <f>IF((パラメータ!$C$13)&gt;=1,IF(((パラメータ!$C$10)-A37)&lt;0,0,1),1)</f>
        <v>1</v>
      </c>
      <c r="J37" s="23">
        <f>'計算（移動）'!$C$68*('計算（移動）'!$C$49*'計算（移動）'!$C$53*F37+'計算（移動）'!$C$57*(1-F37))</f>
        <v>-18.747276159308637</v>
      </c>
      <c r="K37" s="23">
        <f>'計算（移動）'!$C$68*(('計算（移動）'!$C$49*'計算（移動）'!$C$53*'計算（移動）'!$C$37+'計算（移動）'!$C$55)*('計算（移動）'!$C$59*H37)+('計算（移動）'!$C$66*(1-H37)))</f>
        <v>-18.747276159308637</v>
      </c>
      <c r="L37" s="23">
        <f t="shared" si="7"/>
        <v>0</v>
      </c>
      <c r="M37" s="23">
        <f>35.3/(パラメータ!$C$30*(5.6-パラメータ!$C$30))</f>
        <v>7.6739130434782608</v>
      </c>
      <c r="N37" s="24" t="str">
        <f t="shared" si="10"/>
        <v>×</v>
      </c>
      <c r="O37" s="25" t="str">
        <f t="shared" si="11"/>
        <v>×</v>
      </c>
      <c r="P37" s="135">
        <f t="shared" si="8"/>
        <v>7.6739130434782608</v>
      </c>
      <c r="Q37" s="135">
        <f t="shared" si="9"/>
        <v>100</v>
      </c>
    </row>
    <row r="38" spans="1:17" s="19" customFormat="1" ht="10.5" customHeight="1" x14ac:dyDescent="0.15">
      <c r="A38" s="63">
        <v>2.2999999999999998</v>
      </c>
      <c r="B38" s="22">
        <f>A38/パラメータ!$C$30</f>
        <v>2.2999999999999998</v>
      </c>
      <c r="C38" s="22">
        <f>A38-パラメータ!$C$38</f>
        <v>2.2999999999999998</v>
      </c>
      <c r="D38" s="23">
        <f>C38/パラメータ!$C$30</f>
        <v>2.2999999999999998</v>
      </c>
      <c r="E38" s="23">
        <f>-2*'計算（移動）'!$C$2*B38</f>
        <v>-0.12777777777777777</v>
      </c>
      <c r="F38" s="23">
        <f t="shared" si="5"/>
        <v>0.88004892384417122</v>
      </c>
      <c r="G38" s="23">
        <f>-2*'計算（移動）'!$C$2*D38</f>
        <v>-0.12777777777777777</v>
      </c>
      <c r="H38" s="23">
        <f t="shared" si="6"/>
        <v>0.88004892384417122</v>
      </c>
      <c r="I38" s="126">
        <f>IF((パラメータ!$C$13)&gt;=1,IF(((パラメータ!$C$10)-A38)&lt;0,0,1),1)</f>
        <v>1</v>
      </c>
      <c r="J38" s="23">
        <f>'計算（移動）'!$C$68*('計算（移動）'!$C$49*'計算（移動）'!$C$53*F38+'計算（移動）'!$C$57*(1-F38))</f>
        <v>-19.546188591165119</v>
      </c>
      <c r="K38" s="23">
        <f>'計算（移動）'!$C$68*(('計算（移動）'!$C$49*'計算（移動）'!$C$53*'計算（移動）'!$C$37+'計算（移動）'!$C$55)*('計算（移動）'!$C$59*H38)+('計算（移動）'!$C$66*(1-H38)))</f>
        <v>-19.546188591165119</v>
      </c>
      <c r="L38" s="23">
        <f t="shared" si="7"/>
        <v>0</v>
      </c>
      <c r="M38" s="23">
        <f>35.3/(パラメータ!$C$30*(5.6-パラメータ!$C$30))</f>
        <v>7.6739130434782608</v>
      </c>
      <c r="N38" s="24" t="str">
        <f t="shared" si="10"/>
        <v>×</v>
      </c>
      <c r="O38" s="25" t="str">
        <f t="shared" si="11"/>
        <v>×</v>
      </c>
      <c r="P38" s="135">
        <f t="shared" si="8"/>
        <v>7.6739130434782608</v>
      </c>
      <c r="Q38" s="135">
        <f t="shared" si="9"/>
        <v>100</v>
      </c>
    </row>
    <row r="39" spans="1:17" s="19" customFormat="1" ht="10.5" customHeight="1" x14ac:dyDescent="0.15">
      <c r="A39" s="63">
        <v>2.4</v>
      </c>
      <c r="B39" s="22">
        <f>A39/パラメータ!$C$30</f>
        <v>2.4</v>
      </c>
      <c r="C39" s="22">
        <f>A39-パラメータ!$C$38</f>
        <v>2.4</v>
      </c>
      <c r="D39" s="23">
        <f>C39/パラメータ!$C$30</f>
        <v>2.4</v>
      </c>
      <c r="E39" s="23">
        <f>-2*'計算（移動）'!$C$2*B39</f>
        <v>-0.13333333333333333</v>
      </c>
      <c r="F39" s="23">
        <f t="shared" si="5"/>
        <v>0.87517331904294748</v>
      </c>
      <c r="G39" s="23">
        <f>-2*'計算（移動）'!$C$2*D39</f>
        <v>-0.13333333333333333</v>
      </c>
      <c r="H39" s="23">
        <f t="shared" si="6"/>
        <v>0.87517331904294748</v>
      </c>
      <c r="I39" s="126">
        <f>IF((パラメータ!$C$13)&gt;=1,IF(((パラメータ!$C$10)-A39)&lt;0,0,1),1)</f>
        <v>1</v>
      </c>
      <c r="J39" s="23">
        <f>'計算（移動）'!$C$68*('計算（移動）'!$C$49*'計算（移動）'!$C$53*F39+'計算（移動）'!$C$57*(1-F39))</f>
        <v>-20.340674926718336</v>
      </c>
      <c r="K39" s="23">
        <f>'計算（移動）'!$C$68*(('計算（移動）'!$C$49*'計算（移動）'!$C$53*'計算（移動）'!$C$37+'計算（移動）'!$C$55)*('計算（移動）'!$C$59*H39)+('計算（移動）'!$C$66*(1-H39)))</f>
        <v>-20.340674926718336</v>
      </c>
      <c r="L39" s="23">
        <f t="shared" si="7"/>
        <v>0</v>
      </c>
      <c r="M39" s="23">
        <f>35.3/(パラメータ!$C$30*(5.6-パラメータ!$C$30))</f>
        <v>7.6739130434782608</v>
      </c>
      <c r="N39" s="24" t="str">
        <f t="shared" si="10"/>
        <v>×</v>
      </c>
      <c r="O39" s="25" t="str">
        <f t="shared" si="11"/>
        <v>×</v>
      </c>
      <c r="P39" s="135">
        <f t="shared" si="8"/>
        <v>7.6739130434782608</v>
      </c>
      <c r="Q39" s="135">
        <f t="shared" si="9"/>
        <v>100</v>
      </c>
    </row>
    <row r="40" spans="1:17" s="20" customFormat="1" ht="10.5" customHeight="1" x14ac:dyDescent="0.15">
      <c r="A40" s="63">
        <v>2.5</v>
      </c>
      <c r="B40" s="26">
        <f>A40/パラメータ!$C$30</f>
        <v>2.5</v>
      </c>
      <c r="C40" s="26">
        <f>A40-パラメータ!$C$38</f>
        <v>2.5</v>
      </c>
      <c r="D40" s="27">
        <f>C40/パラメータ!$C$30</f>
        <v>2.5</v>
      </c>
      <c r="E40" s="27">
        <f>-2*'計算（移動）'!$C$2*B40</f>
        <v>-0.1388888888888889</v>
      </c>
      <c r="F40" s="27">
        <f t="shared" si="5"/>
        <v>0.87032472583339049</v>
      </c>
      <c r="G40" s="27">
        <f>-2*'計算（移動）'!$C$2*D40</f>
        <v>-0.1388888888888889</v>
      </c>
      <c r="H40" s="27">
        <f t="shared" si="6"/>
        <v>0.87032472583339049</v>
      </c>
      <c r="I40" s="127">
        <f>IF((パラメータ!$C$13)&gt;=1,IF(((パラメータ!$C$10)-A40)&lt;0,0,1),1)</f>
        <v>1</v>
      </c>
      <c r="J40" s="27">
        <f>'計算（移動）'!$C$68*('計算（移動）'!$C$49*'計算（移動）'!$C$53*F40+'計算（移動）'!$C$57*(1-F40))</f>
        <v>-21.130759687214571</v>
      </c>
      <c r="K40" s="27">
        <f>'計算（移動）'!$C$68*(('計算（移動）'!$C$49*'計算（移動）'!$C$53*'計算（移動）'!$C$37+'計算（移動）'!$C$55)*('計算（移動）'!$C$59*H40)+('計算（移動）'!$C$66*(1-H40)))</f>
        <v>-21.130759687214571</v>
      </c>
      <c r="L40" s="27">
        <f t="shared" si="7"/>
        <v>0</v>
      </c>
      <c r="M40" s="27">
        <f>35.3/(パラメータ!$C$30*(5.6-パラメータ!$C$30))</f>
        <v>7.6739130434782608</v>
      </c>
      <c r="N40" s="28" t="str">
        <f t="shared" si="10"/>
        <v>×</v>
      </c>
      <c r="O40" s="29" t="str">
        <f t="shared" si="11"/>
        <v>×</v>
      </c>
      <c r="P40" s="136">
        <f t="shared" si="8"/>
        <v>7.6739130434782608</v>
      </c>
      <c r="Q40" s="136">
        <f t="shared" si="9"/>
        <v>100</v>
      </c>
    </row>
    <row r="41" spans="1:17" s="19" customFormat="1" ht="10.5" customHeight="1" x14ac:dyDescent="0.15">
      <c r="A41" s="63">
        <v>2.6</v>
      </c>
      <c r="B41" s="22">
        <f>A41/パラメータ!$C$30</f>
        <v>2.6</v>
      </c>
      <c r="C41" s="22">
        <f>A41-パラメータ!$C$38</f>
        <v>2.6</v>
      </c>
      <c r="D41" s="23">
        <f>C41/パラメータ!$C$30</f>
        <v>2.6</v>
      </c>
      <c r="E41" s="23">
        <f>-2*'計算（移動）'!$C$2*B41</f>
        <v>-0.14444444444444446</v>
      </c>
      <c r="F41" s="23">
        <f t="shared" si="5"/>
        <v>0.86550299456717694</v>
      </c>
      <c r="G41" s="23">
        <f>-2*'計算（移動）'!$C$2*D41</f>
        <v>-0.14444444444444446</v>
      </c>
      <c r="H41" s="23">
        <f t="shared" si="6"/>
        <v>0.86550299456717694</v>
      </c>
      <c r="I41" s="126">
        <f>IF((パラメータ!$C$13)&gt;=1,IF(((パラメータ!$C$10)-A41)&lt;0,0,1),1)</f>
        <v>1</v>
      </c>
      <c r="J41" s="23">
        <f>'計算（移動）'!$C$68*('計算（移動）'!$C$49*'計算（移動）'!$C$53*F41+'計算（移動）'!$C$57*(1-F41))</f>
        <v>-21.91646725804863</v>
      </c>
      <c r="K41" s="23">
        <f>'計算（移動）'!$C$68*(('計算（移動）'!$C$49*'計算（移動）'!$C$53*'計算（移動）'!$C$37+'計算（移動）'!$C$55)*('計算（移動）'!$C$59*H41)+('計算（移動）'!$C$66*(1-H41)))</f>
        <v>-21.91646725804863</v>
      </c>
      <c r="L41" s="23">
        <f t="shared" si="7"/>
        <v>0</v>
      </c>
      <c r="M41" s="23">
        <f>35.3/(パラメータ!$C$30*(5.6-パラメータ!$C$30))</f>
        <v>7.6739130434782608</v>
      </c>
      <c r="N41" s="24" t="str">
        <f t="shared" si="10"/>
        <v>×</v>
      </c>
      <c r="O41" s="25" t="str">
        <f t="shared" si="11"/>
        <v>×</v>
      </c>
      <c r="P41" s="135">
        <f t="shared" si="8"/>
        <v>7.6739130434782608</v>
      </c>
      <c r="Q41" s="135">
        <f t="shared" si="9"/>
        <v>100</v>
      </c>
    </row>
    <row r="42" spans="1:17" s="19" customFormat="1" ht="10.5" customHeight="1" x14ac:dyDescent="0.15">
      <c r="A42" s="63">
        <v>2.7</v>
      </c>
      <c r="B42" s="22">
        <f>A42/パラメータ!$C$30</f>
        <v>2.7</v>
      </c>
      <c r="C42" s="22">
        <f>A42-パラメータ!$C$38</f>
        <v>2.7</v>
      </c>
      <c r="D42" s="23">
        <f>C42/パラメータ!$C$30</f>
        <v>2.7</v>
      </c>
      <c r="E42" s="23">
        <f>-2*'計算（移動）'!$C$2*B42</f>
        <v>-0.15000000000000002</v>
      </c>
      <c r="F42" s="23">
        <f t="shared" si="5"/>
        <v>0.86070797642505781</v>
      </c>
      <c r="G42" s="23">
        <f>-2*'計算（移動）'!$C$2*D42</f>
        <v>-0.15000000000000002</v>
      </c>
      <c r="H42" s="23">
        <f t="shared" si="6"/>
        <v>0.86070797642505781</v>
      </c>
      <c r="I42" s="126">
        <f>IF((パラメータ!$C$13)&gt;=1,IF(((パラメータ!$C$10)-A42)&lt;0,0,1),1)</f>
        <v>1</v>
      </c>
      <c r="J42" s="23">
        <f>'計算（移動）'!$C$68*('計算（移動）'!$C$49*'計算（移動）'!$C$53*F42+'計算（移動）'!$C$57*(1-F42))</f>
        <v>-22.697821889516558</v>
      </c>
      <c r="K42" s="23">
        <f>'計算（移動）'!$C$68*(('計算（移動）'!$C$49*'計算（移動）'!$C$53*'計算（移動）'!$C$37+'計算（移動）'!$C$55)*('計算（移動）'!$C$59*H42)+('計算（移動）'!$C$66*(1-H42)))</f>
        <v>-22.697821889516558</v>
      </c>
      <c r="L42" s="23">
        <f t="shared" si="7"/>
        <v>0</v>
      </c>
      <c r="M42" s="23">
        <f>35.3/(パラメータ!$C$30*(5.6-パラメータ!$C$30))</f>
        <v>7.6739130434782608</v>
      </c>
      <c r="N42" s="24" t="str">
        <f t="shared" si="10"/>
        <v>×</v>
      </c>
      <c r="O42" s="25" t="str">
        <f t="shared" si="11"/>
        <v>×</v>
      </c>
      <c r="P42" s="135">
        <f t="shared" si="8"/>
        <v>7.6739130434782608</v>
      </c>
      <c r="Q42" s="135">
        <f t="shared" si="9"/>
        <v>100</v>
      </c>
    </row>
    <row r="43" spans="1:17" s="19" customFormat="1" ht="10.5" customHeight="1" x14ac:dyDescent="0.15">
      <c r="A43" s="63">
        <v>2.8</v>
      </c>
      <c r="B43" s="22">
        <f>A43/パラメータ!$C$30</f>
        <v>2.8</v>
      </c>
      <c r="C43" s="22">
        <f>A43-パラメータ!$C$38</f>
        <v>2.8</v>
      </c>
      <c r="D43" s="23">
        <f>C43/パラメータ!$C$30</f>
        <v>2.8</v>
      </c>
      <c r="E43" s="23">
        <f>-2*'計算（移動）'!$C$2*B43</f>
        <v>-0.15555555555555556</v>
      </c>
      <c r="F43" s="23">
        <f t="shared" si="5"/>
        <v>0.8559395234122652</v>
      </c>
      <c r="G43" s="23">
        <f>-2*'計算（移動）'!$C$2*D43</f>
        <v>-0.15555555555555556</v>
      </c>
      <c r="H43" s="23">
        <f t="shared" si="6"/>
        <v>0.8559395234122652</v>
      </c>
      <c r="I43" s="126">
        <f>IF((パラメータ!$C$13)&gt;=1,IF(((パラメータ!$C$10)-A43)&lt;0,0,1),1)</f>
        <v>1</v>
      </c>
      <c r="J43" s="23">
        <f>'計算（移動）'!$C$68*('計算（移動）'!$C$49*'計算（移動）'!$C$53*F43+'計算（移動）'!$C$57*(1-F43))</f>
        <v>-23.474847697564087</v>
      </c>
      <c r="K43" s="23">
        <f>'計算（移動）'!$C$68*(('計算（移動）'!$C$49*'計算（移動）'!$C$53*'計算（移動）'!$C$37+'計算（移動）'!$C$55)*('計算（移動）'!$C$59*H43)+('計算（移動）'!$C$66*(1-H43)))</f>
        <v>-23.474847697564087</v>
      </c>
      <c r="L43" s="23">
        <f t="shared" si="7"/>
        <v>0</v>
      </c>
      <c r="M43" s="23">
        <f>35.3/(パラメータ!$C$30*(5.6-パラメータ!$C$30))</f>
        <v>7.6739130434782608</v>
      </c>
      <c r="N43" s="24" t="str">
        <f t="shared" si="10"/>
        <v>×</v>
      </c>
      <c r="O43" s="25" t="str">
        <f t="shared" si="11"/>
        <v>×</v>
      </c>
      <c r="P43" s="135">
        <f t="shared" si="8"/>
        <v>7.6739130434782608</v>
      </c>
      <c r="Q43" s="135">
        <f t="shared" si="9"/>
        <v>100</v>
      </c>
    </row>
    <row r="44" spans="1:17" s="19" customFormat="1" ht="10.5" customHeight="1" x14ac:dyDescent="0.15">
      <c r="A44" s="63">
        <v>2.9</v>
      </c>
      <c r="B44" s="22">
        <f>A44/パラメータ!$C$30</f>
        <v>2.9</v>
      </c>
      <c r="C44" s="22">
        <f>A44-パラメータ!$C$38</f>
        <v>2.9</v>
      </c>
      <c r="D44" s="23">
        <f>C44/パラメータ!$C$30</f>
        <v>2.9</v>
      </c>
      <c r="E44" s="23">
        <f>-2*'計算（移動）'!$C$2*B44</f>
        <v>-0.16111111111111112</v>
      </c>
      <c r="F44" s="23">
        <f t="shared" si="5"/>
        <v>0.85119748835394504</v>
      </c>
      <c r="G44" s="23">
        <f>-2*'計算（移動）'!$C$2*D44</f>
        <v>-0.16111111111111112</v>
      </c>
      <c r="H44" s="23">
        <f t="shared" si="6"/>
        <v>0.85119748835394504</v>
      </c>
      <c r="I44" s="126">
        <f>IF((パラメータ!$C$13)&gt;=1,IF(((パラメータ!$C$10)-A44)&lt;0,0,1),1)</f>
        <v>1</v>
      </c>
      <c r="J44" s="23">
        <f>'計算（移動）'!$C$68*('計算（移動）'!$C$49*'計算（移動）'!$C$53*F44+'計算（移動）'!$C$57*(1-F44))</f>
        <v>-24.247568664530906</v>
      </c>
      <c r="K44" s="23">
        <f>'計算（移動）'!$C$68*(('計算（移動）'!$C$49*'計算（移動）'!$C$53*'計算（移動）'!$C$37+'計算（移動）'!$C$55)*('計算（移動）'!$C$59*H44)+('計算（移動）'!$C$66*(1-H44)))</f>
        <v>-24.247568664530906</v>
      </c>
      <c r="L44" s="23">
        <f t="shared" si="7"/>
        <v>0</v>
      </c>
      <c r="M44" s="23">
        <f>35.3/(パラメータ!$C$30*(5.6-パラメータ!$C$30))</f>
        <v>7.6739130434782608</v>
      </c>
      <c r="N44" s="24" t="str">
        <f t="shared" si="10"/>
        <v>×</v>
      </c>
      <c r="O44" s="25" t="str">
        <f t="shared" si="11"/>
        <v>×</v>
      </c>
      <c r="P44" s="135">
        <f t="shared" si="8"/>
        <v>7.6739130434782608</v>
      </c>
      <c r="Q44" s="135">
        <f t="shared" si="9"/>
        <v>100</v>
      </c>
    </row>
    <row r="45" spans="1:17" s="18" customFormat="1" ht="10.5" customHeight="1" x14ac:dyDescent="0.15">
      <c r="A45" s="30">
        <v>3</v>
      </c>
      <c r="B45" s="31">
        <f>A45/パラメータ!$C$30</f>
        <v>3</v>
      </c>
      <c r="C45" s="31">
        <f>A45-パラメータ!$C$38</f>
        <v>3</v>
      </c>
      <c r="D45" s="32">
        <f>C45/パラメータ!$C$30</f>
        <v>3</v>
      </c>
      <c r="E45" s="32">
        <f>-2*'計算（移動）'!$C$2*B45</f>
        <v>-0.16666666666666669</v>
      </c>
      <c r="F45" s="32">
        <f t="shared" si="5"/>
        <v>0.84648172489061402</v>
      </c>
      <c r="G45" s="32">
        <f>-2*'計算（移動）'!$C$2*D45</f>
        <v>-0.16666666666666669</v>
      </c>
      <c r="H45" s="32">
        <f t="shared" si="6"/>
        <v>0.84648172489061402</v>
      </c>
      <c r="I45" s="128">
        <f>IF((パラメータ!$C$13)&gt;=1,IF(((パラメータ!$C$10)-A45)&lt;0,0,1),1)</f>
        <v>1</v>
      </c>
      <c r="J45" s="32">
        <f>'計算（移動）'!$C$68*('計算（移動）'!$C$49*'計算（移動）'!$C$53*F45+'計算（移動）'!$C$57*(1-F45))</f>
        <v>-25.016008639890934</v>
      </c>
      <c r="K45" s="32">
        <f>'計算（移動）'!$C$68*(('計算（移動）'!$C$49*'計算（移動）'!$C$53*'計算（移動）'!$C$37+'計算（移動）'!$C$55)*('計算（移動）'!$C$59*H45)+('計算（移動）'!$C$66*(1-H45)))</f>
        <v>-25.016008639890934</v>
      </c>
      <c r="L45" s="32">
        <f t="shared" si="7"/>
        <v>0</v>
      </c>
      <c r="M45" s="32">
        <f>35.3/(パラメータ!$C$30*(5.6-パラメータ!$C$30))</f>
        <v>7.6739130434782608</v>
      </c>
      <c r="N45" s="33" t="str">
        <f t="shared" si="10"/>
        <v>×</v>
      </c>
      <c r="O45" s="34" t="str">
        <f t="shared" si="11"/>
        <v>×</v>
      </c>
      <c r="P45" s="134">
        <f t="shared" si="8"/>
        <v>7.6739130434782608</v>
      </c>
      <c r="Q45" s="134">
        <f t="shared" si="9"/>
        <v>100</v>
      </c>
    </row>
    <row r="46" spans="1:17" s="19" customFormat="1" ht="10.5" customHeight="1" x14ac:dyDescent="0.15">
      <c r="A46" s="63">
        <v>3.1</v>
      </c>
      <c r="B46" s="22">
        <f>A46/パラメータ!$C$30</f>
        <v>3.1</v>
      </c>
      <c r="C46" s="22">
        <f>A46-パラメータ!$C$38</f>
        <v>3.1</v>
      </c>
      <c r="D46" s="23">
        <f>C46/パラメータ!$C$30</f>
        <v>3.1</v>
      </c>
      <c r="E46" s="23">
        <f>-2*'計算（移動）'!$C$2*B46</f>
        <v>-0.17222222222222225</v>
      </c>
      <c r="F46" s="23">
        <f t="shared" si="5"/>
        <v>0.84179208747364287</v>
      </c>
      <c r="G46" s="23">
        <f>-2*'計算（移動）'!$C$2*D46</f>
        <v>-0.17222222222222225</v>
      </c>
      <c r="H46" s="23">
        <f t="shared" si="6"/>
        <v>0.84179208747364287</v>
      </c>
      <c r="I46" s="126">
        <f>IF((パラメータ!$C$13)&gt;=1,IF(((パラメータ!$C$10)-A46)&lt;0,0,1),1)</f>
        <v>1</v>
      </c>
      <c r="J46" s="23">
        <f>'計算（移動）'!$C$68*('計算（移動）'!$C$49*'計算（移動）'!$C$53*F46+'計算（移動）'!$C$57*(1-F46))</f>
        <v>-25.780191340988349</v>
      </c>
      <c r="K46" s="23">
        <f>'計算（移動）'!$C$68*(('計算（移動）'!$C$49*'計算（移動）'!$C$53*'計算（移動）'!$C$37+'計算（移動）'!$C$55)*('計算（移動）'!$C$59*H46)+('計算（移動）'!$C$66*(1-H46)))</f>
        <v>-25.780191340988349</v>
      </c>
      <c r="L46" s="23">
        <f t="shared" si="7"/>
        <v>0</v>
      </c>
      <c r="M46" s="23">
        <f>35.3/(パラメータ!$C$30*(5.6-パラメータ!$C$30))</f>
        <v>7.6739130434782608</v>
      </c>
      <c r="N46" s="24" t="str">
        <f t="shared" si="10"/>
        <v>×</v>
      </c>
      <c r="O46" s="25" t="str">
        <f t="shared" si="11"/>
        <v>×</v>
      </c>
      <c r="P46" s="135">
        <f t="shared" si="8"/>
        <v>7.6739130434782608</v>
      </c>
      <c r="Q46" s="135">
        <f t="shared" si="9"/>
        <v>100</v>
      </c>
    </row>
    <row r="47" spans="1:17" s="19" customFormat="1" ht="10.5" customHeight="1" x14ac:dyDescent="0.15">
      <c r="A47" s="63">
        <v>3.2</v>
      </c>
      <c r="B47" s="22">
        <f>A47/パラメータ!$C$30</f>
        <v>3.2</v>
      </c>
      <c r="C47" s="22">
        <f>A47-パラメータ!$C$38</f>
        <v>3.2</v>
      </c>
      <c r="D47" s="23">
        <f>C47/パラメータ!$C$30</f>
        <v>3.2</v>
      </c>
      <c r="E47" s="23">
        <f>-2*'計算（移動）'!$C$2*B47</f>
        <v>-0.17777777777777781</v>
      </c>
      <c r="F47" s="23">
        <f t="shared" si="5"/>
        <v>0.83712843136076365</v>
      </c>
      <c r="G47" s="23">
        <f>-2*'計算（移動）'!$C$2*D47</f>
        <v>-0.17777777777777781</v>
      </c>
      <c r="H47" s="23">
        <f t="shared" si="6"/>
        <v>0.83712843136076365</v>
      </c>
      <c r="I47" s="126">
        <f>IF((パラメータ!$C$13)&gt;=1,IF(((パラメータ!$C$10)-A47)&lt;0,0,1),1)</f>
        <v>1</v>
      </c>
      <c r="J47" s="23">
        <f>'計算（移動）'!$C$68*('計算（移動）'!$C$49*'計算（移動）'!$C$53*F47+'計算（移動）'!$C$57*(1-F47))</f>
        <v>-26.540140353769655</v>
      </c>
      <c r="K47" s="23">
        <f>'計算（移動）'!$C$68*(('計算（移動）'!$C$49*'計算（移動）'!$C$53*'計算（移動）'!$C$37+'計算（移動）'!$C$55)*('計算（移動）'!$C$59*H47)+('計算（移動）'!$C$66*(1-H47)))</f>
        <v>-26.540140353769655</v>
      </c>
      <c r="L47" s="23">
        <f t="shared" si="7"/>
        <v>0</v>
      </c>
      <c r="M47" s="23">
        <f>35.3/(パラメータ!$C$30*(5.6-パラメータ!$C$30))</f>
        <v>7.6739130434782608</v>
      </c>
      <c r="N47" s="24" t="str">
        <f t="shared" si="10"/>
        <v>×</v>
      </c>
      <c r="O47" s="25" t="str">
        <f t="shared" si="11"/>
        <v>×</v>
      </c>
      <c r="P47" s="135">
        <f t="shared" si="8"/>
        <v>7.6739130434782608</v>
      </c>
      <c r="Q47" s="135">
        <f t="shared" si="9"/>
        <v>100</v>
      </c>
    </row>
    <row r="48" spans="1:17" s="19" customFormat="1" ht="10.5" customHeight="1" x14ac:dyDescent="0.15">
      <c r="A48" s="63">
        <v>3.3</v>
      </c>
      <c r="B48" s="22">
        <f>A48/パラメータ!$C$30</f>
        <v>3.3</v>
      </c>
      <c r="C48" s="22">
        <f>A48-パラメータ!$C$38</f>
        <v>3.3</v>
      </c>
      <c r="D48" s="23">
        <f>C48/パラメータ!$C$30</f>
        <v>3.3</v>
      </c>
      <c r="E48" s="23">
        <f>-2*'計算（移動）'!$C$2*B48</f>
        <v>-0.18333333333333335</v>
      </c>
      <c r="F48" s="23">
        <f t="shared" si="5"/>
        <v>0.83249061261160262</v>
      </c>
      <c r="G48" s="23">
        <f>-2*'計算（移動）'!$C$2*D48</f>
        <v>-0.18333333333333335</v>
      </c>
      <c r="H48" s="23">
        <f t="shared" si="6"/>
        <v>0.83249061261160262</v>
      </c>
      <c r="I48" s="126">
        <f>IF((パラメータ!$C$13)&gt;=1,IF(((パラメータ!$C$10)-A48)&lt;0,0,1),1)</f>
        <v>1</v>
      </c>
      <c r="J48" s="23">
        <f>'計算（移動）'!$C$68*('計算（移動）'!$C$49*'計算（移動）'!$C$53*F48+'計算（移動）'!$C$57*(1-F48))</f>
        <v>-27.29587913351163</v>
      </c>
      <c r="K48" s="23">
        <f>'計算（移動）'!$C$68*(('計算（移動）'!$C$49*'計算（移動）'!$C$53*'計算（移動）'!$C$37+'計算（移動）'!$C$55)*('計算（移動）'!$C$59*H48)+('計算（移動）'!$C$66*(1-H48)))</f>
        <v>-27.29587913351163</v>
      </c>
      <c r="L48" s="23">
        <f t="shared" si="7"/>
        <v>0</v>
      </c>
      <c r="M48" s="23">
        <f>35.3/(パラメータ!$C$30*(5.6-パラメータ!$C$30))</f>
        <v>7.6739130434782608</v>
      </c>
      <c r="N48" s="24" t="str">
        <f t="shared" si="10"/>
        <v>×</v>
      </c>
      <c r="O48" s="25" t="str">
        <f t="shared" si="11"/>
        <v>×</v>
      </c>
      <c r="P48" s="135">
        <f t="shared" si="8"/>
        <v>7.6739130434782608</v>
      </c>
      <c r="Q48" s="135">
        <f t="shared" si="9"/>
        <v>100</v>
      </c>
    </row>
    <row r="49" spans="1:17" s="19" customFormat="1" ht="10.5" customHeight="1" x14ac:dyDescent="0.15">
      <c r="A49" s="63">
        <v>3.4</v>
      </c>
      <c r="B49" s="22">
        <f>A49/パラメータ!$C$30</f>
        <v>3.4</v>
      </c>
      <c r="C49" s="22">
        <f>A49-パラメータ!$C$38</f>
        <v>3.4</v>
      </c>
      <c r="D49" s="23">
        <f>C49/パラメータ!$C$30</f>
        <v>3.4</v>
      </c>
      <c r="E49" s="23">
        <f>-2*'計算（移動）'!$C$2*B49</f>
        <v>-0.18888888888888888</v>
      </c>
      <c r="F49" s="23">
        <f t="shared" si="5"/>
        <v>0.82787848808323783</v>
      </c>
      <c r="G49" s="23">
        <f>-2*'計算（移動）'!$C$2*D49</f>
        <v>-0.18888888888888888</v>
      </c>
      <c r="H49" s="23">
        <f t="shared" si="6"/>
        <v>0.82787848808323783</v>
      </c>
      <c r="I49" s="126">
        <f>IF((パラメータ!$C$13)&gt;=1,IF(((パラメータ!$C$10)-A49)&lt;0,0,1),1)</f>
        <v>1</v>
      </c>
      <c r="J49" s="23">
        <f>'計算（移動）'!$C$68*('計算（移動）'!$C$49*'計算（移動）'!$C$53*F49+'計算（移動）'!$C$57*(1-F49))</f>
        <v>-28.047431005545221</v>
      </c>
      <c r="K49" s="23">
        <f>'計算（移動）'!$C$68*(('計算（移動）'!$C$49*'計算（移動）'!$C$53*'計算（移動）'!$C$37+'計算（移動）'!$C$55)*('計算（移動）'!$C$59*H49)+('計算（移動）'!$C$66*(1-H49)))</f>
        <v>-28.047431005545221</v>
      </c>
      <c r="L49" s="23">
        <f t="shared" si="7"/>
        <v>0</v>
      </c>
      <c r="M49" s="23">
        <f>35.3/(パラメータ!$C$30*(5.6-パラメータ!$C$30))</f>
        <v>7.6739130434782608</v>
      </c>
      <c r="N49" s="24" t="str">
        <f t="shared" si="10"/>
        <v>×</v>
      </c>
      <c r="O49" s="25" t="str">
        <f t="shared" si="11"/>
        <v>×</v>
      </c>
      <c r="P49" s="135">
        <f t="shared" si="8"/>
        <v>7.6739130434782608</v>
      </c>
      <c r="Q49" s="135">
        <f t="shared" si="9"/>
        <v>100</v>
      </c>
    </row>
    <row r="50" spans="1:17" s="20" customFormat="1" ht="10.5" customHeight="1" x14ac:dyDescent="0.15">
      <c r="A50" s="63">
        <v>3.5</v>
      </c>
      <c r="B50" s="26">
        <f>A50/パラメータ!$C$30</f>
        <v>3.5</v>
      </c>
      <c r="C50" s="26">
        <f>A50-パラメータ!$C$38</f>
        <v>3.5</v>
      </c>
      <c r="D50" s="27">
        <f>C50/パラメータ!$C$30</f>
        <v>3.5</v>
      </c>
      <c r="E50" s="27">
        <f>-2*'計算（移動）'!$C$2*B50</f>
        <v>-0.19444444444444445</v>
      </c>
      <c r="F50" s="27">
        <f t="shared" si="5"/>
        <v>0.8232919154257804</v>
      </c>
      <c r="G50" s="27">
        <f>-2*'計算（移動）'!$C$2*D50</f>
        <v>-0.19444444444444445</v>
      </c>
      <c r="H50" s="27">
        <f t="shared" si="6"/>
        <v>0.8232919154257804</v>
      </c>
      <c r="I50" s="127">
        <f>IF((パラメータ!$C$13)&gt;=1,IF(((パラメータ!$C$10)-A50)&lt;0,0,1),1)</f>
        <v>1</v>
      </c>
      <c r="J50" s="27">
        <f>'計算（移動）'!$C$68*('計算（移動）'!$C$49*'計算（移動）'!$C$53*F50+'計算（移動）'!$C$57*(1-F50))</f>
        <v>-28.794819165975557</v>
      </c>
      <c r="K50" s="27">
        <f>'計算（移動）'!$C$68*(('計算（移動）'!$C$49*'計算（移動）'!$C$53*'計算（移動）'!$C$37+'計算（移動）'!$C$55)*('計算（移動）'!$C$59*H50)+('計算（移動）'!$C$66*(1-H50)))</f>
        <v>-28.794819165975557</v>
      </c>
      <c r="L50" s="27">
        <f t="shared" si="7"/>
        <v>0</v>
      </c>
      <c r="M50" s="27">
        <f>35.3/(パラメータ!$C$30*(5.6-パラメータ!$C$30))</f>
        <v>7.6739130434782608</v>
      </c>
      <c r="N50" s="28" t="str">
        <f t="shared" si="10"/>
        <v>×</v>
      </c>
      <c r="O50" s="29" t="str">
        <f t="shared" si="11"/>
        <v>×</v>
      </c>
      <c r="P50" s="136">
        <f t="shared" si="8"/>
        <v>7.6739130434782608</v>
      </c>
      <c r="Q50" s="136">
        <f t="shared" si="9"/>
        <v>100</v>
      </c>
    </row>
    <row r="51" spans="1:17" s="19" customFormat="1" ht="10.5" customHeight="1" x14ac:dyDescent="0.15">
      <c r="A51" s="63">
        <v>3.6</v>
      </c>
      <c r="B51" s="22">
        <f>A51/パラメータ!$C$30</f>
        <v>3.6</v>
      </c>
      <c r="C51" s="22">
        <f>A51-パラメータ!$C$38</f>
        <v>3.6</v>
      </c>
      <c r="D51" s="23">
        <f>C51/パラメータ!$C$30</f>
        <v>3.6</v>
      </c>
      <c r="E51" s="23">
        <f>-2*'計算（移動）'!$C$2*B51</f>
        <v>-0.2</v>
      </c>
      <c r="F51" s="23">
        <f t="shared" si="5"/>
        <v>0.81873075307798182</v>
      </c>
      <c r="G51" s="23">
        <f>-2*'計算（移動）'!$C$2*D51</f>
        <v>-0.2</v>
      </c>
      <c r="H51" s="23">
        <f t="shared" si="6"/>
        <v>0.81873075307798182</v>
      </c>
      <c r="I51" s="126">
        <f>IF((パラメータ!$C$13)&gt;=1,IF(((パラメータ!$C$10)-A51)&lt;0,0,1),1)</f>
        <v>1</v>
      </c>
      <c r="J51" s="23">
        <f>'計算（移動）'!$C$68*('計算（移動）'!$C$49*'計算（移動）'!$C$53*F51+'計算（移動）'!$C$57*(1-F51))</f>
        <v>-29.53806668239778</v>
      </c>
      <c r="K51" s="23">
        <f>'計算（移動）'!$C$68*(('計算（移動）'!$C$49*'計算（移動）'!$C$53*'計算（移動）'!$C$37+'計算（移動）'!$C$55)*('計算（移動）'!$C$59*H51)+('計算（移動）'!$C$66*(1-H51)))</f>
        <v>-29.53806668239778</v>
      </c>
      <c r="L51" s="23">
        <f t="shared" si="7"/>
        <v>0</v>
      </c>
      <c r="M51" s="23">
        <f>35.3/(パラメータ!$C$30*(5.6-パラメータ!$C$30))</f>
        <v>7.6739130434782608</v>
      </c>
      <c r="N51" s="24" t="str">
        <f t="shared" si="10"/>
        <v>×</v>
      </c>
      <c r="O51" s="25" t="str">
        <f t="shared" si="11"/>
        <v>×</v>
      </c>
      <c r="P51" s="135">
        <f t="shared" si="8"/>
        <v>7.6739130434782608</v>
      </c>
      <c r="Q51" s="135">
        <f t="shared" si="9"/>
        <v>100</v>
      </c>
    </row>
    <row r="52" spans="1:17" s="19" customFormat="1" ht="10.5" customHeight="1" x14ac:dyDescent="0.15">
      <c r="A52" s="63">
        <v>3.7</v>
      </c>
      <c r="B52" s="22">
        <f>A52/パラメータ!$C$30</f>
        <v>3.7</v>
      </c>
      <c r="C52" s="22">
        <f>A52-パラメータ!$C$38</f>
        <v>3.7</v>
      </c>
      <c r="D52" s="23">
        <f>C52/パラメータ!$C$30</f>
        <v>3.7</v>
      </c>
      <c r="E52" s="23">
        <f>-2*'計算（移動）'!$C$2*B52</f>
        <v>-0.20555555555555557</v>
      </c>
      <c r="F52" s="23">
        <f t="shared" si="5"/>
        <v>0.81419486026286447</v>
      </c>
      <c r="G52" s="23">
        <f>-2*'計算（移動）'!$C$2*D52</f>
        <v>-0.20555555555555557</v>
      </c>
      <c r="H52" s="23">
        <f t="shared" si="6"/>
        <v>0.81419486026286447</v>
      </c>
      <c r="I52" s="126">
        <f>IF((パラメータ!$C$13)&gt;=1,IF(((パラメータ!$C$10)-A52)&lt;0,0,1),1)</f>
        <v>1</v>
      </c>
      <c r="J52" s="23">
        <f>'計算（移動）'!$C$68*('計算（移動）'!$C$49*'計算（移動）'!$C$53*F52+'計算（移動）'!$C$57*(1-F52))</f>
        <v>-30.277196494609022</v>
      </c>
      <c r="K52" s="23">
        <f>'計算（移動）'!$C$68*(('計算（移動）'!$C$49*'計算（移動）'!$C$53*'計算（移動）'!$C$37+'計算（移動）'!$C$55)*('計算（移動）'!$C$59*H52)+('計算（移動）'!$C$66*(1-H52)))</f>
        <v>-30.277196494609022</v>
      </c>
      <c r="L52" s="23">
        <f t="shared" si="7"/>
        <v>0</v>
      </c>
      <c r="M52" s="23">
        <f>35.3/(パラメータ!$C$30*(5.6-パラメータ!$C$30))</f>
        <v>7.6739130434782608</v>
      </c>
      <c r="N52" s="24" t="str">
        <f t="shared" si="10"/>
        <v>×</v>
      </c>
      <c r="O52" s="25" t="str">
        <f t="shared" si="11"/>
        <v>×</v>
      </c>
      <c r="P52" s="135">
        <f t="shared" si="8"/>
        <v>7.6739130434782608</v>
      </c>
      <c r="Q52" s="135">
        <f t="shared" si="9"/>
        <v>100</v>
      </c>
    </row>
    <row r="53" spans="1:17" s="19" customFormat="1" ht="10.5" customHeight="1" x14ac:dyDescent="0.15">
      <c r="A53" s="63">
        <v>3.8</v>
      </c>
      <c r="B53" s="22">
        <f>A53/パラメータ!$C$30</f>
        <v>3.8</v>
      </c>
      <c r="C53" s="22">
        <f>A53-パラメータ!$C$38</f>
        <v>3.8</v>
      </c>
      <c r="D53" s="23">
        <f>C53/パラメータ!$C$30</f>
        <v>3.8</v>
      </c>
      <c r="E53" s="23">
        <f>-2*'計算（移動）'!$C$2*B53</f>
        <v>-0.21111111111111111</v>
      </c>
      <c r="F53" s="23">
        <f t="shared" si="5"/>
        <v>0.8096840969833764</v>
      </c>
      <c r="G53" s="23">
        <f>-2*'計算（移動）'!$C$2*D53</f>
        <v>-0.21111111111111111</v>
      </c>
      <c r="H53" s="23">
        <f t="shared" si="6"/>
        <v>0.8096840969833764</v>
      </c>
      <c r="I53" s="126">
        <f>IF((パラメータ!$C$13)&gt;=1,IF(((パラメータ!$C$10)-A53)&lt;0,0,1),1)</f>
        <v>1</v>
      </c>
      <c r="J53" s="23">
        <f>'計算（移動）'!$C$68*('計算（移動）'!$C$49*'計算（移動）'!$C$53*F53+'計算（移動）'!$C$57*(1-F53))</f>
        <v>-31.012231415316503</v>
      </c>
      <c r="K53" s="23">
        <f>'計算（移動）'!$C$68*(('計算（移動）'!$C$49*'計算（移動）'!$C$53*'計算（移動）'!$C$37+'計算（移動）'!$C$55)*('計算（移動）'!$C$59*H53)+('計算（移動）'!$C$66*(1-H53)))</f>
        <v>-31.012231415316503</v>
      </c>
      <c r="L53" s="23">
        <f t="shared" si="7"/>
        <v>0</v>
      </c>
      <c r="M53" s="23">
        <f>35.3/(パラメータ!$C$30*(5.6-パラメータ!$C$30))</f>
        <v>7.6739130434782608</v>
      </c>
      <c r="N53" s="24" t="str">
        <f t="shared" si="10"/>
        <v>×</v>
      </c>
      <c r="O53" s="25" t="str">
        <f t="shared" si="11"/>
        <v>×</v>
      </c>
      <c r="P53" s="135">
        <f t="shared" si="8"/>
        <v>7.6739130434782608</v>
      </c>
      <c r="Q53" s="135">
        <f t="shared" si="9"/>
        <v>100</v>
      </c>
    </row>
    <row r="54" spans="1:17" s="19" customFormat="1" ht="10.5" customHeight="1" x14ac:dyDescent="0.15">
      <c r="A54" s="63">
        <v>3.9</v>
      </c>
      <c r="B54" s="22">
        <f>A54/パラメータ!$C$30</f>
        <v>3.9</v>
      </c>
      <c r="C54" s="22">
        <f>A54-パラメータ!$C$38</f>
        <v>3.9</v>
      </c>
      <c r="D54" s="23">
        <f>C54/パラメータ!$C$30</f>
        <v>3.9</v>
      </c>
      <c r="E54" s="23">
        <f>-2*'計算（移動）'!$C$2*B54</f>
        <v>-0.21666666666666667</v>
      </c>
      <c r="F54" s="23">
        <f t="shared" si="5"/>
        <v>0.80519832401807057</v>
      </c>
      <c r="G54" s="23">
        <f>-2*'計算（移動）'!$C$2*D54</f>
        <v>-0.21666666666666667</v>
      </c>
      <c r="H54" s="23">
        <f t="shared" si="6"/>
        <v>0.80519832401807057</v>
      </c>
      <c r="I54" s="126">
        <f>IF((パラメータ!$C$13)&gt;=1,IF(((パラメータ!$C$10)-A54)&lt;0,0,1),1)</f>
        <v>1</v>
      </c>
      <c r="J54" s="23">
        <f>'計算（移動）'!$C$68*('計算（移動）'!$C$49*'計算（移動）'!$C$53*F54+'計算（移動）'!$C$57*(1-F54))</f>
        <v>-31.743194130841562</v>
      </c>
      <c r="K54" s="23">
        <f>'計算（移動）'!$C$68*(('計算（移動）'!$C$49*'計算（移動）'!$C$53*'計算（移動）'!$C$37+'計算（移動）'!$C$55)*('計算（移動）'!$C$59*H54)+('計算（移動）'!$C$66*(1-H54)))</f>
        <v>-31.743194130841562</v>
      </c>
      <c r="L54" s="23">
        <f t="shared" si="7"/>
        <v>0</v>
      </c>
      <c r="M54" s="23">
        <f>35.3/(パラメータ!$C$30*(5.6-パラメータ!$C$30))</f>
        <v>7.6739130434782608</v>
      </c>
      <c r="N54" s="24" t="str">
        <f t="shared" si="10"/>
        <v>×</v>
      </c>
      <c r="O54" s="25" t="str">
        <f t="shared" si="11"/>
        <v>×</v>
      </c>
      <c r="P54" s="135">
        <f t="shared" si="8"/>
        <v>7.6739130434782608</v>
      </c>
      <c r="Q54" s="135">
        <f t="shared" si="9"/>
        <v>100</v>
      </c>
    </row>
    <row r="55" spans="1:17" s="18" customFormat="1" ht="10.5" customHeight="1" x14ac:dyDescent="0.15">
      <c r="A55" s="30">
        <v>4</v>
      </c>
      <c r="B55" s="31">
        <f>A55/パラメータ!$C$30</f>
        <v>4</v>
      </c>
      <c r="C55" s="31">
        <f>A55-パラメータ!$C$38</f>
        <v>4</v>
      </c>
      <c r="D55" s="32">
        <f>C55/パラメータ!$C$30</f>
        <v>4</v>
      </c>
      <c r="E55" s="32">
        <f>-2*'計算（移動）'!$C$2*B55</f>
        <v>-0.22222222222222224</v>
      </c>
      <c r="F55" s="32">
        <f t="shared" si="5"/>
        <v>0.80073740291680806</v>
      </c>
      <c r="G55" s="32">
        <f>-2*'計算（移動）'!$C$2*D55</f>
        <v>-0.22222222222222224</v>
      </c>
      <c r="H55" s="32">
        <f t="shared" si="6"/>
        <v>0.80073740291680806</v>
      </c>
      <c r="I55" s="128">
        <f>IF((パラメータ!$C$13)&gt;=1,IF(((パラメータ!$C$10)-A55)&lt;0,0,1),1)</f>
        <v>1</v>
      </c>
      <c r="J55" s="32">
        <f>'計算（移動）'!$C$68*('計算（移動）'!$C$49*'計算（移動）'!$C$53*F55+'計算（移動）'!$C$57*(1-F55))</f>
        <v>-32.470107201819857</v>
      </c>
      <c r="K55" s="32">
        <f>'計算（移動）'!$C$68*(('計算（移動）'!$C$49*'計算（移動）'!$C$53*'計算（移動）'!$C$37+'計算（移動）'!$C$55)*('計算（移動）'!$C$59*H55)+('計算（移動）'!$C$66*(1-H55)))</f>
        <v>-32.470107201819857</v>
      </c>
      <c r="L55" s="32">
        <f t="shared" si="7"/>
        <v>0</v>
      </c>
      <c r="M55" s="32">
        <f>35.3/(パラメータ!$C$30*(5.6-パラメータ!$C$30))</f>
        <v>7.6739130434782608</v>
      </c>
      <c r="N55" s="33" t="str">
        <f t="shared" si="10"/>
        <v>×</v>
      </c>
      <c r="O55" s="34" t="str">
        <f t="shared" si="11"/>
        <v>×</v>
      </c>
      <c r="P55" s="134">
        <f t="shared" si="8"/>
        <v>7.6739130434782608</v>
      </c>
      <c r="Q55" s="134">
        <f t="shared" si="9"/>
        <v>100</v>
      </c>
    </row>
    <row r="56" spans="1:17" s="19" customFormat="1" ht="10.5" customHeight="1" x14ac:dyDescent="0.15">
      <c r="A56" s="63">
        <v>4.0999999999999996</v>
      </c>
      <c r="B56" s="22">
        <f>A56/パラメータ!$C$30</f>
        <v>4.0999999999999996</v>
      </c>
      <c r="C56" s="22">
        <f>A56-パラメータ!$C$38</f>
        <v>4.0999999999999996</v>
      </c>
      <c r="D56" s="23">
        <f>C56/パラメータ!$C$30</f>
        <v>4.0999999999999996</v>
      </c>
      <c r="E56" s="23">
        <f>-2*'計算（移動）'!$C$2*B56</f>
        <v>-0.22777777777777777</v>
      </c>
      <c r="F56" s="23">
        <f t="shared" si="5"/>
        <v>0.79630119599648475</v>
      </c>
      <c r="G56" s="23">
        <f>-2*'計算（移動）'!$C$2*D56</f>
        <v>-0.22777777777777777</v>
      </c>
      <c r="H56" s="23">
        <f t="shared" si="6"/>
        <v>0.79630119599648475</v>
      </c>
      <c r="I56" s="126">
        <f>IF((パラメータ!$C$13)&gt;=1,IF(((パラメータ!$C$10)-A56)&lt;0,0,1),1)</f>
        <v>1</v>
      </c>
      <c r="J56" s="23">
        <f>'計算（移動）'!$C$68*('計算（移動）'!$C$49*'計算（移動）'!$C$53*F56+'計算（移動）'!$C$57*(1-F56))</f>
        <v>-33.192993063897703</v>
      </c>
      <c r="K56" s="23">
        <f>'計算（移動）'!$C$68*(('計算（移動）'!$C$49*'計算（移動）'!$C$53*'計算（移動）'!$C$37+'計算（移動）'!$C$55)*('計算（移動）'!$C$59*H56)+('計算（移動）'!$C$66*(1-H56)))</f>
        <v>-33.192993063897703</v>
      </c>
      <c r="L56" s="23">
        <f t="shared" si="7"/>
        <v>0</v>
      </c>
      <c r="M56" s="23">
        <f>35.3/(パラメータ!$C$30*(5.6-パラメータ!$C$30))</f>
        <v>7.6739130434782608</v>
      </c>
      <c r="N56" s="24" t="str">
        <f t="shared" si="10"/>
        <v>×</v>
      </c>
      <c r="O56" s="25" t="str">
        <f t="shared" si="11"/>
        <v>×</v>
      </c>
      <c r="P56" s="135">
        <f t="shared" si="8"/>
        <v>7.6739130434782608</v>
      </c>
      <c r="Q56" s="135">
        <f t="shared" si="9"/>
        <v>100</v>
      </c>
    </row>
    <row r="57" spans="1:17" s="19" customFormat="1" ht="10.5" customHeight="1" x14ac:dyDescent="0.15">
      <c r="A57" s="63">
        <v>4.2</v>
      </c>
      <c r="B57" s="22">
        <f>A57/パラメータ!$C$30</f>
        <v>4.2</v>
      </c>
      <c r="C57" s="22">
        <f>A57-パラメータ!$C$38</f>
        <v>4.2</v>
      </c>
      <c r="D57" s="23">
        <f>C57/パラメータ!$C$30</f>
        <v>4.2</v>
      </c>
      <c r="E57" s="23">
        <f>-2*'計算（移動）'!$C$2*B57</f>
        <v>-0.23333333333333336</v>
      </c>
      <c r="F57" s="23">
        <f t="shared" si="5"/>
        <v>0.79188956633678165</v>
      </c>
      <c r="G57" s="23">
        <f>-2*'計算（移動）'!$C$2*D57</f>
        <v>-0.23333333333333336</v>
      </c>
      <c r="H57" s="23">
        <f t="shared" si="6"/>
        <v>0.79188956633678165</v>
      </c>
      <c r="I57" s="126">
        <f>IF((パラメータ!$C$13)&gt;=1,IF(((パラメータ!$C$10)-A57)&lt;0,0,1),1)</f>
        <v>1</v>
      </c>
      <c r="J57" s="23">
        <f>'計算（移動）'!$C$68*('計算（移動）'!$C$49*'計算（移動）'!$C$53*F57+'計算（移動）'!$C$57*(1-F57))</f>
        <v>-33.911874028424535</v>
      </c>
      <c r="K57" s="23">
        <f>'計算（移動）'!$C$68*(('計算（移動）'!$C$49*'計算（移動）'!$C$53*'計算（移動）'!$C$37+'計算（移動）'!$C$55)*('計算（移動）'!$C$59*H57)+('計算（移動）'!$C$66*(1-H57)))</f>
        <v>-33.911874028424535</v>
      </c>
      <c r="L57" s="23">
        <f t="shared" si="7"/>
        <v>0</v>
      </c>
      <c r="M57" s="23">
        <f>35.3/(パラメータ!$C$30*(5.6-パラメータ!$C$30))</f>
        <v>7.6739130434782608</v>
      </c>
      <c r="N57" s="24" t="str">
        <f t="shared" si="10"/>
        <v>×</v>
      </c>
      <c r="O57" s="25" t="str">
        <f t="shared" si="11"/>
        <v>×</v>
      </c>
      <c r="P57" s="135">
        <f t="shared" si="8"/>
        <v>7.6739130434782608</v>
      </c>
      <c r="Q57" s="135">
        <f t="shared" si="9"/>
        <v>100</v>
      </c>
    </row>
    <row r="58" spans="1:17" s="19" customFormat="1" ht="10.5" customHeight="1" x14ac:dyDescent="0.15">
      <c r="A58" s="63">
        <v>4.3</v>
      </c>
      <c r="B58" s="22">
        <f>A58/パラメータ!$C$30</f>
        <v>4.3</v>
      </c>
      <c r="C58" s="22">
        <f>A58-パラメータ!$C$38</f>
        <v>4.3</v>
      </c>
      <c r="D58" s="23">
        <f>C58/パラメータ!$C$30</f>
        <v>4.3</v>
      </c>
      <c r="E58" s="23">
        <f>-2*'計算（移動）'!$C$2*B58</f>
        <v>-0.2388888888888889</v>
      </c>
      <c r="F58" s="23">
        <f t="shared" si="5"/>
        <v>0.78750237777593945</v>
      </c>
      <c r="G58" s="23">
        <f>-2*'計算（移動）'!$C$2*D58</f>
        <v>-0.2388888888888889</v>
      </c>
      <c r="H58" s="23">
        <f t="shared" si="6"/>
        <v>0.78750237777593945</v>
      </c>
      <c r="I58" s="126">
        <f>IF((パラメータ!$C$13)&gt;=1,IF(((パラメータ!$C$10)-A58)&lt;0,0,1),1)</f>
        <v>1</v>
      </c>
      <c r="J58" s="23">
        <f>'計算（移動）'!$C$68*('計算（移動）'!$C$49*'計算（移動）'!$C$53*F58+'計算（移動）'!$C$57*(1-F58))</f>
        <v>-34.626772283141506</v>
      </c>
      <c r="K58" s="23">
        <f>'計算（移動）'!$C$68*(('計算（移動）'!$C$49*'計算（移動）'!$C$53*'計算（移動）'!$C$37+'計算（移動）'!$C$55)*('計算（移動）'!$C$59*H58)+('計算（移動）'!$C$66*(1-H58)))</f>
        <v>-34.626772283141506</v>
      </c>
      <c r="L58" s="23">
        <f t="shared" si="7"/>
        <v>0</v>
      </c>
      <c r="M58" s="23">
        <f>35.3/(パラメータ!$C$30*(5.6-パラメータ!$C$30))</f>
        <v>7.6739130434782608</v>
      </c>
      <c r="N58" s="24" t="str">
        <f t="shared" si="10"/>
        <v>×</v>
      </c>
      <c r="O58" s="25" t="str">
        <f t="shared" si="11"/>
        <v>×</v>
      </c>
      <c r="P58" s="135">
        <f t="shared" si="8"/>
        <v>7.6739130434782608</v>
      </c>
      <c r="Q58" s="135">
        <f t="shared" si="9"/>
        <v>100</v>
      </c>
    </row>
    <row r="59" spans="1:17" s="19" customFormat="1" ht="10.5" customHeight="1" x14ac:dyDescent="0.15">
      <c r="A59" s="63">
        <v>4.4000000000000004</v>
      </c>
      <c r="B59" s="22">
        <f>A59/パラメータ!$C$30</f>
        <v>4.4000000000000004</v>
      </c>
      <c r="C59" s="22">
        <f>A59-パラメータ!$C$38</f>
        <v>4.4000000000000004</v>
      </c>
      <c r="D59" s="23">
        <f>C59/パラメータ!$C$30</f>
        <v>4.4000000000000004</v>
      </c>
      <c r="E59" s="23">
        <f>-2*'計算（移動）'!$C$2*B59</f>
        <v>-0.24444444444444449</v>
      </c>
      <c r="F59" s="23">
        <f t="shared" si="5"/>
        <v>0.78313949490655554</v>
      </c>
      <c r="G59" s="23">
        <f>-2*'計算（移動）'!$C$2*D59</f>
        <v>-0.24444444444444449</v>
      </c>
      <c r="H59" s="23">
        <f t="shared" si="6"/>
        <v>0.78313949490655554</v>
      </c>
      <c r="I59" s="126">
        <f>IF((パラメータ!$C$13)&gt;=1,IF(((パラメータ!$C$10)-A59)&lt;0,0,1),1)</f>
        <v>1</v>
      </c>
      <c r="J59" s="23">
        <f>'計算（移動）'!$C$68*('計算（移動）'!$C$49*'計算（移動）'!$C$53*F59+'計算（移動）'!$C$57*(1-F59))</f>
        <v>-35.3377098928663</v>
      </c>
      <c r="K59" s="23">
        <f>'計算（移動）'!$C$68*(('計算（移動）'!$C$49*'計算（移動）'!$C$53*'計算（移動）'!$C$37+'計算（移動）'!$C$55)*('計算（移動）'!$C$59*H59)+('計算（移動）'!$C$66*(1-H59)))</f>
        <v>-35.3377098928663</v>
      </c>
      <c r="L59" s="23">
        <f t="shared" si="7"/>
        <v>0</v>
      </c>
      <c r="M59" s="23">
        <f>35.3/(パラメータ!$C$30*(5.6-パラメータ!$C$30))</f>
        <v>7.6739130434782608</v>
      </c>
      <c r="N59" s="24" t="str">
        <f t="shared" si="10"/>
        <v>×</v>
      </c>
      <c r="O59" s="25" t="str">
        <f t="shared" si="11"/>
        <v>×</v>
      </c>
      <c r="P59" s="135">
        <f t="shared" si="8"/>
        <v>7.6739130434782608</v>
      </c>
      <c r="Q59" s="135">
        <f t="shared" si="9"/>
        <v>100</v>
      </c>
    </row>
    <row r="60" spans="1:17" s="19" customFormat="1" ht="10.5" customHeight="1" x14ac:dyDescent="0.15">
      <c r="A60" s="63">
        <v>4.5</v>
      </c>
      <c r="B60" s="22">
        <f>A60/パラメータ!$C$30</f>
        <v>4.5</v>
      </c>
      <c r="C60" s="22">
        <f>A60-パラメータ!$C$38</f>
        <v>4.5</v>
      </c>
      <c r="D60" s="23">
        <f>C60/パラメータ!$C$30</f>
        <v>4.5</v>
      </c>
      <c r="E60" s="23">
        <f>-2*'計算（移動）'!$C$2*B60</f>
        <v>-0.25</v>
      </c>
      <c r="F60" s="23">
        <f t="shared" si="5"/>
        <v>0.77880078307140488</v>
      </c>
      <c r="G60" s="23">
        <f>-2*'計算（移動）'!$C$2*D60</f>
        <v>-0.25</v>
      </c>
      <c r="H60" s="23">
        <f t="shared" si="6"/>
        <v>0.77880078307140488</v>
      </c>
      <c r="I60" s="126">
        <f>IF((パラメータ!$C$13)&gt;=1,IF(((パラメータ!$C$10)-A60)&lt;0,0,1),1)</f>
        <v>1</v>
      </c>
      <c r="J60" s="23">
        <f>'計算（移動）'!$C$68*('計算（移動）'!$C$49*'計算（移動）'!$C$53*F60+'計算（移動）'!$C$57*(1-F60))</f>
        <v>-36.044708800174178</v>
      </c>
      <c r="K60" s="23">
        <f>'計算（移動）'!$C$68*(('計算（移動）'!$C$49*'計算（移動）'!$C$53*'計算（移動）'!$C$37+'計算（移動）'!$C$55)*('計算（移動）'!$C$59*H60)+('計算（移動）'!$C$66*(1-H60)))</f>
        <v>-36.044708800174178</v>
      </c>
      <c r="L60" s="23">
        <f t="shared" si="7"/>
        <v>0</v>
      </c>
      <c r="M60" s="23">
        <f>35.3/(パラメータ!$C$30*(5.6-パラメータ!$C$30))</f>
        <v>7.6739130434782608</v>
      </c>
      <c r="N60" s="24" t="str">
        <f t="shared" si="10"/>
        <v>×</v>
      </c>
      <c r="O60" s="25" t="str">
        <f t="shared" si="11"/>
        <v>×</v>
      </c>
      <c r="P60" s="135">
        <f t="shared" si="8"/>
        <v>7.6739130434782608</v>
      </c>
      <c r="Q60" s="135">
        <f t="shared" si="9"/>
        <v>100</v>
      </c>
    </row>
    <row r="61" spans="1:17" s="19" customFormat="1" ht="10.5" customHeight="1" x14ac:dyDescent="0.15">
      <c r="A61" s="63">
        <v>4.5999999999999996</v>
      </c>
      <c r="B61" s="22">
        <f>A61/パラメータ!$C$30</f>
        <v>4.5999999999999996</v>
      </c>
      <c r="C61" s="22">
        <f>A61-パラメータ!$C$38</f>
        <v>4.5999999999999996</v>
      </c>
      <c r="D61" s="23">
        <f>C61/パラメータ!$C$30</f>
        <v>4.5999999999999996</v>
      </c>
      <c r="E61" s="23">
        <f>-2*'計算（移動）'!$C$2*B61</f>
        <v>-0.25555555555555554</v>
      </c>
      <c r="F61" s="23">
        <f t="shared" si="5"/>
        <v>0.77448610835928389</v>
      </c>
      <c r="G61" s="23">
        <f>-2*'計算（移動）'!$C$2*D61</f>
        <v>-0.25555555555555554</v>
      </c>
      <c r="H61" s="23">
        <f t="shared" si="6"/>
        <v>0.77448610835928389</v>
      </c>
      <c r="I61" s="126">
        <f>IF((パラメータ!$C$13)&gt;=1,IF(((パラメータ!$C$10)-A61)&lt;0,0,1),1)</f>
        <v>1</v>
      </c>
      <c r="J61" s="23">
        <f>'計算（移動）'!$C$68*('計算（移動）'!$C$49*'計算（移動）'!$C$53*F61+'計算（移動）'!$C$57*(1-F61))</f>
        <v>-36.747790826075203</v>
      </c>
      <c r="K61" s="23">
        <f>'計算（移動）'!$C$68*(('計算（移動）'!$C$49*'計算（移動）'!$C$53*'計算（移動）'!$C$37+'計算（移動）'!$C$55)*('計算（移動）'!$C$59*H61)+('計算（移動）'!$C$66*(1-H61)))</f>
        <v>-36.747790826075203</v>
      </c>
      <c r="L61" s="23">
        <f t="shared" si="7"/>
        <v>0</v>
      </c>
      <c r="M61" s="23">
        <f>35.3/(パラメータ!$C$30*(5.6-パラメータ!$C$30))</f>
        <v>7.6739130434782608</v>
      </c>
      <c r="N61" s="24" t="str">
        <f t="shared" si="10"/>
        <v>×</v>
      </c>
      <c r="O61" s="25" t="str">
        <f t="shared" si="11"/>
        <v>×</v>
      </c>
      <c r="P61" s="135">
        <f t="shared" si="8"/>
        <v>7.6739130434782608</v>
      </c>
      <c r="Q61" s="135">
        <f t="shared" si="9"/>
        <v>100</v>
      </c>
    </row>
    <row r="62" spans="1:17" s="19" customFormat="1" ht="10.5" customHeight="1" x14ac:dyDescent="0.15">
      <c r="A62" s="63">
        <v>4.7</v>
      </c>
      <c r="B62" s="22">
        <f>A62/パラメータ!$C$30</f>
        <v>4.7</v>
      </c>
      <c r="C62" s="22">
        <f>A62-パラメータ!$C$38</f>
        <v>4.7</v>
      </c>
      <c r="D62" s="23">
        <f>C62/パラメータ!$C$30</f>
        <v>4.7</v>
      </c>
      <c r="E62" s="23">
        <f>-2*'計算（移動）'!$C$2*B62</f>
        <v>-0.26111111111111113</v>
      </c>
      <c r="F62" s="23">
        <f t="shared" si="5"/>
        <v>0.77019533760087744</v>
      </c>
      <c r="G62" s="23">
        <f>-2*'計算（移動）'!$C$2*D62</f>
        <v>-0.26111111111111113</v>
      </c>
      <c r="H62" s="23">
        <f t="shared" si="6"/>
        <v>0.77019533760087744</v>
      </c>
      <c r="I62" s="126">
        <f>IF((パラメータ!$C$13)&gt;=1,IF(((パラメータ!$C$10)-A62)&lt;0,0,1),1)</f>
        <v>1</v>
      </c>
      <c r="J62" s="23">
        <f>'計算（移動）'!$C$68*('計算（移動）'!$C$49*'計算（移動）'!$C$53*F62+'計算（移動）'!$C$57*(1-F62))</f>
        <v>-37.446977670687708</v>
      </c>
      <c r="K62" s="23">
        <f>'計算（移動）'!$C$68*(('計算（移動）'!$C$49*'計算（移動）'!$C$53*'計算（移動）'!$C$37+'計算（移動）'!$C$55)*('計算（移動）'!$C$59*H62)+('計算（移動）'!$C$66*(1-H62)))</f>
        <v>-37.446977670687708</v>
      </c>
      <c r="L62" s="23">
        <f t="shared" si="7"/>
        <v>0</v>
      </c>
      <c r="M62" s="23">
        <f>35.3/(パラメータ!$C$30*(5.6-パラメータ!$C$30))</f>
        <v>7.6739130434782608</v>
      </c>
      <c r="N62" s="24" t="str">
        <f t="shared" si="10"/>
        <v>×</v>
      </c>
      <c r="O62" s="25" t="str">
        <f t="shared" si="11"/>
        <v>×</v>
      </c>
      <c r="P62" s="135">
        <f t="shared" si="8"/>
        <v>7.6739130434782608</v>
      </c>
      <c r="Q62" s="135">
        <f t="shared" si="9"/>
        <v>100</v>
      </c>
    </row>
    <row r="63" spans="1:17" s="19" customFormat="1" ht="10.5" customHeight="1" x14ac:dyDescent="0.15">
      <c r="A63" s="63">
        <v>4.8</v>
      </c>
      <c r="B63" s="22">
        <f>A63/パラメータ!$C$30</f>
        <v>4.8</v>
      </c>
      <c r="C63" s="22">
        <f>A63-パラメータ!$C$38</f>
        <v>4.8</v>
      </c>
      <c r="D63" s="23">
        <f>C63/パラメータ!$C$30</f>
        <v>4.8</v>
      </c>
      <c r="E63" s="23">
        <f>-2*'計算（移動）'!$C$2*B63</f>
        <v>-0.26666666666666666</v>
      </c>
      <c r="F63" s="23">
        <f t="shared" si="5"/>
        <v>0.76592833836464869</v>
      </c>
      <c r="G63" s="23">
        <f>-2*'計算（移動）'!$C$2*D63</f>
        <v>-0.26666666666666666</v>
      </c>
      <c r="H63" s="23">
        <f t="shared" si="6"/>
        <v>0.76592833836464869</v>
      </c>
      <c r="I63" s="126">
        <f>IF((パラメータ!$C$13)&gt;=1,IF(((パラメータ!$C$10)-A63)&lt;0,0,1),1)</f>
        <v>1</v>
      </c>
      <c r="J63" s="23">
        <f>'計算（移動）'!$C$68*('計算（移動）'!$C$49*'計算（移動）'!$C$53*F63+'計算（移動）'!$C$57*(1-F63))</f>
        <v>-38.142290913908091</v>
      </c>
      <c r="K63" s="23">
        <f>'計算（移動）'!$C$68*(('計算（移動）'!$C$49*'計算（移動）'!$C$53*'計算（移動）'!$C$37+'計算（移動）'!$C$55)*('計算（移動）'!$C$59*H63)+('計算（移動）'!$C$66*(1-H63)))</f>
        <v>-38.142290913908091</v>
      </c>
      <c r="L63" s="23">
        <f t="shared" si="7"/>
        <v>0</v>
      </c>
      <c r="M63" s="23">
        <f>35.3/(パラメータ!$C$30*(5.6-パラメータ!$C$30))</f>
        <v>7.6739130434782608</v>
      </c>
      <c r="N63" s="24" t="str">
        <f t="shared" si="10"/>
        <v>×</v>
      </c>
      <c r="O63" s="25" t="str">
        <f t="shared" si="11"/>
        <v>×</v>
      </c>
      <c r="P63" s="135">
        <f t="shared" si="8"/>
        <v>7.6739130434782608</v>
      </c>
      <c r="Q63" s="135">
        <f t="shared" si="9"/>
        <v>100</v>
      </c>
    </row>
    <row r="64" spans="1:17" s="19" customFormat="1" ht="10.5" customHeight="1" x14ac:dyDescent="0.15">
      <c r="A64" s="63">
        <v>4.9000000000000004</v>
      </c>
      <c r="B64" s="22">
        <f>A64/パラメータ!$C$30</f>
        <v>4.9000000000000004</v>
      </c>
      <c r="C64" s="22">
        <f>A64-パラメータ!$C$38</f>
        <v>4.9000000000000004</v>
      </c>
      <c r="D64" s="23">
        <f>C64/パラメータ!$C$30</f>
        <v>4.9000000000000004</v>
      </c>
      <c r="E64" s="23">
        <f>-2*'計算（移動）'!$C$2*B64</f>
        <v>-0.27222222222222225</v>
      </c>
      <c r="F64" s="23">
        <f t="shared" si="5"/>
        <v>0.76168497895275167</v>
      </c>
      <c r="G64" s="23">
        <f>-2*'計算（移動）'!$C$2*D64</f>
        <v>-0.27222222222222225</v>
      </c>
      <c r="H64" s="23">
        <f t="shared" si="6"/>
        <v>0.76168497895275167</v>
      </c>
      <c r="I64" s="126">
        <f>IF((パラメータ!$C$13)&gt;=1,IF(((パラメータ!$C$10)-A64)&lt;0,0,1),1)</f>
        <v>1</v>
      </c>
      <c r="J64" s="23">
        <f>'計算（移動）'!$C$68*('計算（移動）'!$C$49*'計算（移動）'!$C$53*F64+'計算（移動）'!$C$57*(1-F64))</f>
        <v>-38.833752016076822</v>
      </c>
      <c r="K64" s="23">
        <f>'計算（移動）'!$C$68*(('計算（移動）'!$C$49*'計算（移動）'!$C$53*'計算（移動）'!$C$37+'計算（移動）'!$C$55)*('計算（移動）'!$C$59*H64)+('計算（移動）'!$C$66*(1-H64)))</f>
        <v>-38.833752016076822</v>
      </c>
      <c r="L64" s="23">
        <f t="shared" si="7"/>
        <v>0</v>
      </c>
      <c r="M64" s="23">
        <f>35.3/(パラメータ!$C$30*(5.6-パラメータ!$C$30))</f>
        <v>7.6739130434782608</v>
      </c>
      <c r="N64" s="24" t="str">
        <f t="shared" si="10"/>
        <v>×</v>
      </c>
      <c r="O64" s="25" t="str">
        <f t="shared" si="11"/>
        <v>×</v>
      </c>
      <c r="P64" s="135">
        <f t="shared" si="8"/>
        <v>7.6739130434782608</v>
      </c>
      <c r="Q64" s="135">
        <f t="shared" si="9"/>
        <v>100</v>
      </c>
    </row>
    <row r="65" spans="1:17" s="18" customFormat="1" ht="10.5" customHeight="1" x14ac:dyDescent="0.15">
      <c r="A65" s="30">
        <v>5</v>
      </c>
      <c r="B65" s="31">
        <f>A65/パラメータ!$C$30</f>
        <v>5</v>
      </c>
      <c r="C65" s="31">
        <f>A65-パラメータ!$C$38</f>
        <v>5</v>
      </c>
      <c r="D65" s="32">
        <f>C65/パラメータ!$C$30</f>
        <v>5</v>
      </c>
      <c r="E65" s="32">
        <f>-2*'計算（移動）'!$C$2*B65</f>
        <v>-0.27777777777777779</v>
      </c>
      <c r="F65" s="32">
        <f t="shared" si="5"/>
        <v>0.75746512839696645</v>
      </c>
      <c r="G65" s="32">
        <f>-2*'計算（移動）'!$C$2*D65</f>
        <v>-0.27777777777777779</v>
      </c>
      <c r="H65" s="32">
        <f t="shared" si="6"/>
        <v>0.75746512839696645</v>
      </c>
      <c r="I65" s="128">
        <f>IF((パラメータ!$C$13)&gt;=1,IF(((パラメータ!$C$10)-A65)&lt;0,0,1),1)</f>
        <v>1</v>
      </c>
      <c r="J65" s="32">
        <f>'計算（移動）'!$C$68*('計算（移動）'!$C$49*'計算（移動）'!$C$53*F65+'計算（移動）'!$C$57*(1-F65))</f>
        <v>-39.521382318640832</v>
      </c>
      <c r="K65" s="32">
        <f>'計算（移動）'!$C$68*(('計算（移動）'!$C$49*'計算（移動）'!$C$53*'計算（移動）'!$C$37+'計算（移動）'!$C$55)*('計算（移動）'!$C$59*H65)+('計算（移動）'!$C$66*(1-H65)))</f>
        <v>-39.521382318640832</v>
      </c>
      <c r="L65" s="32">
        <f t="shared" si="7"/>
        <v>0</v>
      </c>
      <c r="M65" s="32">
        <f>35.3/(パラメータ!$C$30*(5.6-パラメータ!$C$30))</f>
        <v>7.6739130434782608</v>
      </c>
      <c r="N65" s="33" t="str">
        <f t="shared" si="10"/>
        <v>×</v>
      </c>
      <c r="O65" s="34" t="str">
        <f t="shared" si="11"/>
        <v>×</v>
      </c>
      <c r="P65" s="134">
        <f t="shared" si="8"/>
        <v>7.6739130434782608</v>
      </c>
      <c r="Q65" s="134">
        <f t="shared" si="9"/>
        <v>100</v>
      </c>
    </row>
    <row r="66" spans="1:17" s="19" customFormat="1" ht="10.5" customHeight="1" x14ac:dyDescent="0.15">
      <c r="A66" s="63">
        <v>5.0999999999999996</v>
      </c>
      <c r="B66" s="22">
        <f>A66/パラメータ!$C$30</f>
        <v>5.0999999999999996</v>
      </c>
      <c r="C66" s="22">
        <f>A66-パラメータ!$C$38</f>
        <v>5.0999999999999996</v>
      </c>
      <c r="D66" s="23">
        <f>C66/パラメータ!$C$30</f>
        <v>5.0999999999999996</v>
      </c>
      <c r="E66" s="23">
        <f>-2*'計算（移動）'!$C$2*B66</f>
        <v>-0.28333333333333333</v>
      </c>
      <c r="F66" s="23">
        <f t="shared" si="5"/>
        <v>0.75326865645465679</v>
      </c>
      <c r="G66" s="23">
        <f>-2*'計算（移動）'!$C$2*D66</f>
        <v>-0.28333333333333333</v>
      </c>
      <c r="H66" s="23">
        <f t="shared" si="6"/>
        <v>0.75326865645465679</v>
      </c>
      <c r="I66" s="126">
        <f>IF((パラメータ!$C$13)&gt;=1,IF(((パラメータ!$C$10)-A66)&lt;0,0,1),1)</f>
        <v>1</v>
      </c>
      <c r="J66" s="23">
        <f>'計算（移動）'!$C$68*('計算（移動）'!$C$49*'計算（移動）'!$C$53*F66+'計算（移動）'!$C$57*(1-F66))</f>
        <v>-40.205203044812215</v>
      </c>
      <c r="K66" s="23">
        <f>'計算（移動）'!$C$68*(('計算（移動）'!$C$49*'計算（移動）'!$C$53*'計算（移動）'!$C$37+'計算（移動）'!$C$55)*('計算（移動）'!$C$59*H66)+('計算（移動）'!$C$66*(1-H66)))</f>
        <v>-40.205203044812215</v>
      </c>
      <c r="L66" s="23">
        <f t="shared" si="7"/>
        <v>0</v>
      </c>
      <c r="M66" s="23">
        <f>35.3/(パラメータ!$C$30*(5.6-パラメータ!$C$30))</f>
        <v>7.6739130434782608</v>
      </c>
      <c r="N66" s="24" t="str">
        <f t="shared" si="10"/>
        <v>×</v>
      </c>
      <c r="O66" s="25" t="str">
        <f t="shared" si="11"/>
        <v>×</v>
      </c>
      <c r="P66" s="135">
        <f t="shared" si="8"/>
        <v>7.6739130434782608</v>
      </c>
      <c r="Q66" s="135">
        <f t="shared" si="9"/>
        <v>100</v>
      </c>
    </row>
    <row r="67" spans="1:17" s="19" customFormat="1" ht="10.5" customHeight="1" x14ac:dyDescent="0.15">
      <c r="A67" s="63">
        <v>5.2</v>
      </c>
      <c r="B67" s="22">
        <f>A67/パラメータ!$C$30</f>
        <v>5.2</v>
      </c>
      <c r="C67" s="22">
        <f>A67-パラメータ!$C$38</f>
        <v>5.2</v>
      </c>
      <c r="D67" s="23">
        <f>C67/パラメータ!$C$30</f>
        <v>5.2</v>
      </c>
      <c r="E67" s="23">
        <f>-2*'計算（移動）'!$C$2*B67</f>
        <v>-0.28888888888888892</v>
      </c>
      <c r="F67" s="23">
        <f t="shared" si="5"/>
        <v>0.74909543360475073</v>
      </c>
      <c r="G67" s="23">
        <f>-2*'計算（移動）'!$C$2*D67</f>
        <v>-0.28888888888888892</v>
      </c>
      <c r="H67" s="23">
        <f t="shared" si="6"/>
        <v>0.74909543360475073</v>
      </c>
      <c r="I67" s="126">
        <f>IF((パラメータ!$C$13)&gt;=1,IF(((パラメータ!$C$10)-A67)&lt;0,0,1),1)</f>
        <v>1</v>
      </c>
      <c r="J67" s="23">
        <f>'計算（移動）'!$C$68*('計算（移動）'!$C$49*'計算（移動）'!$C$53*F67+'計算（移動）'!$C$57*(1-F67))</f>
        <v>-40.885235300223201</v>
      </c>
      <c r="K67" s="23">
        <f>'計算（移動）'!$C$68*(('計算（移動）'!$C$49*'計算（移動）'!$C$53*'計算（移動）'!$C$37+'計算（移動）'!$C$55)*('計算（移動）'!$C$59*H67)+('計算（移動）'!$C$66*(1-H67)))</f>
        <v>-40.885235300223201</v>
      </c>
      <c r="L67" s="23">
        <f t="shared" si="7"/>
        <v>0</v>
      </c>
      <c r="M67" s="23">
        <f>35.3/(パラメータ!$C$30*(5.6-パラメータ!$C$30))</f>
        <v>7.6739130434782608</v>
      </c>
      <c r="N67" s="24" t="str">
        <f t="shared" si="10"/>
        <v>×</v>
      </c>
      <c r="O67" s="25" t="str">
        <f t="shared" si="11"/>
        <v>×</v>
      </c>
      <c r="P67" s="135">
        <f t="shared" si="8"/>
        <v>7.6739130434782608</v>
      </c>
      <c r="Q67" s="135">
        <f t="shared" si="9"/>
        <v>100</v>
      </c>
    </row>
    <row r="68" spans="1:17" s="19" customFormat="1" ht="10.5" customHeight="1" x14ac:dyDescent="0.15">
      <c r="A68" s="63">
        <v>5.3</v>
      </c>
      <c r="B68" s="22">
        <f>A68/パラメータ!$C$30</f>
        <v>5.3</v>
      </c>
      <c r="C68" s="22">
        <f>A68-パラメータ!$C$38</f>
        <v>5.3</v>
      </c>
      <c r="D68" s="23">
        <f>C68/パラメータ!$C$30</f>
        <v>5.3</v>
      </c>
      <c r="E68" s="23">
        <f>-2*'計算（移動）'!$C$2*B68</f>
        <v>-0.29444444444444445</v>
      </c>
      <c r="F68" s="23">
        <f t="shared" si="5"/>
        <v>0.74494533104374272</v>
      </c>
      <c r="G68" s="23">
        <f>-2*'計算（移動）'!$C$2*D68</f>
        <v>-0.29444444444444445</v>
      </c>
      <c r="H68" s="23">
        <f t="shared" si="6"/>
        <v>0.74494533104374272</v>
      </c>
      <c r="I68" s="126">
        <f>IF((パラメータ!$C$13)&gt;=1,IF(((パラメータ!$C$10)-A68)&lt;0,0,1),1)</f>
        <v>1</v>
      </c>
      <c r="J68" s="23">
        <f>'計算（移動）'!$C$68*('計算（移動）'!$C$49*'計算（移動）'!$C$53*F68+'計算（移動）'!$C$57*(1-F68))</f>
        <v>-41.561500073577619</v>
      </c>
      <c r="K68" s="23">
        <f>'計算（移動）'!$C$68*(('計算（移動）'!$C$49*'計算（移動）'!$C$53*'計算（移動）'!$C$37+'計算（移動）'!$C$55)*('計算（移動）'!$C$59*H68)+('計算（移動）'!$C$66*(1-H68)))</f>
        <v>-41.561500073577619</v>
      </c>
      <c r="L68" s="23">
        <f t="shared" si="7"/>
        <v>0</v>
      </c>
      <c r="M68" s="23">
        <f>35.3/(パラメータ!$C$30*(5.6-パラメータ!$C$30))</f>
        <v>7.6739130434782608</v>
      </c>
      <c r="N68" s="24" t="str">
        <f t="shared" si="10"/>
        <v>×</v>
      </c>
      <c r="O68" s="25" t="str">
        <f t="shared" si="11"/>
        <v>×</v>
      </c>
      <c r="P68" s="135">
        <f t="shared" si="8"/>
        <v>7.6739130434782608</v>
      </c>
      <c r="Q68" s="135">
        <f t="shared" si="9"/>
        <v>100</v>
      </c>
    </row>
    <row r="69" spans="1:17" s="19" customFormat="1" ht="10.5" customHeight="1" x14ac:dyDescent="0.15">
      <c r="A69" s="63">
        <v>5.4</v>
      </c>
      <c r="B69" s="22">
        <f>A69/パラメータ!$C$30</f>
        <v>5.4</v>
      </c>
      <c r="C69" s="22">
        <f>A69-パラメータ!$C$38</f>
        <v>5.4</v>
      </c>
      <c r="D69" s="23">
        <f>C69/パラメータ!$C$30</f>
        <v>5.4</v>
      </c>
      <c r="E69" s="23">
        <f>-2*'計算（移動）'!$C$2*B69</f>
        <v>-0.30000000000000004</v>
      </c>
      <c r="F69" s="23">
        <f t="shared" si="5"/>
        <v>0.74081822068171788</v>
      </c>
      <c r="G69" s="23">
        <f>-2*'計算（移動）'!$C$2*D69</f>
        <v>-0.30000000000000004</v>
      </c>
      <c r="H69" s="23">
        <f t="shared" si="6"/>
        <v>0.74081822068171788</v>
      </c>
      <c r="I69" s="126">
        <f>IF((パラメータ!$C$13)&gt;=1,IF(((パラメータ!$C$10)-A69)&lt;0,0,1),1)</f>
        <v>1</v>
      </c>
      <c r="J69" s="23">
        <f>'計算（移動）'!$C$68*('計算（移動）'!$C$49*'計算（移動）'!$C$53*F69+'計算（移動）'!$C$57*(1-F69))</f>
        <v>-42.234018237298727</v>
      </c>
      <c r="K69" s="23">
        <f>'計算（移動）'!$C$68*(('計算（移動）'!$C$49*'計算（移動）'!$C$53*'計算（移動）'!$C$37+'計算（移動）'!$C$55)*('計算（移動）'!$C$59*H69)+('計算（移動）'!$C$66*(1-H69)))</f>
        <v>-42.234018237298727</v>
      </c>
      <c r="L69" s="23">
        <f t="shared" si="7"/>
        <v>0</v>
      </c>
      <c r="M69" s="23">
        <f>35.3/(パラメータ!$C$30*(5.6-パラメータ!$C$30))</f>
        <v>7.6739130434782608</v>
      </c>
      <c r="N69" s="24" t="str">
        <f t="shared" si="10"/>
        <v>×</v>
      </c>
      <c r="O69" s="25" t="str">
        <f t="shared" si="11"/>
        <v>×</v>
      </c>
      <c r="P69" s="135">
        <f t="shared" si="8"/>
        <v>7.6739130434782608</v>
      </c>
      <c r="Q69" s="135">
        <f t="shared" si="9"/>
        <v>100</v>
      </c>
    </row>
    <row r="70" spans="1:17" s="19" customFormat="1" ht="10.5" customHeight="1" x14ac:dyDescent="0.15">
      <c r="A70" s="63">
        <v>5.5</v>
      </c>
      <c r="B70" s="22">
        <f>A70/パラメータ!$C$30</f>
        <v>5.5</v>
      </c>
      <c r="C70" s="22">
        <f>A70-パラメータ!$C$38</f>
        <v>5.5</v>
      </c>
      <c r="D70" s="23">
        <f>C70/パラメータ!$C$30</f>
        <v>5.5</v>
      </c>
      <c r="E70" s="23">
        <f>-2*'計算（移動）'!$C$2*B70</f>
        <v>-0.30555555555555558</v>
      </c>
      <c r="F70" s="23">
        <f t="shared" si="5"/>
        <v>0.7367139751383992</v>
      </c>
      <c r="G70" s="23">
        <f>-2*'計算（移動）'!$C$2*D70</f>
        <v>-0.30555555555555558</v>
      </c>
      <c r="H70" s="23">
        <f t="shared" si="6"/>
        <v>0.7367139751383992</v>
      </c>
      <c r="I70" s="126">
        <f>IF((パラメータ!$C$13)&gt;=1,IF(((パラメータ!$C$10)-A70)&lt;0,0,1),1)</f>
        <v>1</v>
      </c>
      <c r="J70" s="23">
        <f>'計算（移動）'!$C$68*('計算（移動）'!$C$49*'計算（移動）'!$C$53*F70+'計算（移動）'!$C$57*(1-F70))</f>
        <v>-42.90281054817337</v>
      </c>
      <c r="K70" s="23">
        <f>'計算（移動）'!$C$68*(('計算（移動）'!$C$49*'計算（移動）'!$C$53*'計算（移動）'!$C$37+'計算（移動）'!$C$55)*('計算（移動）'!$C$59*H70)+('計算（移動）'!$C$66*(1-H70)))</f>
        <v>-42.90281054817337</v>
      </c>
      <c r="L70" s="23">
        <f t="shared" si="7"/>
        <v>0</v>
      </c>
      <c r="M70" s="23">
        <f>35.3/(パラメータ!$C$30*(5.6-パラメータ!$C$30))</f>
        <v>7.6739130434782608</v>
      </c>
      <c r="N70" s="24" t="str">
        <f t="shared" si="10"/>
        <v>×</v>
      </c>
      <c r="O70" s="25" t="str">
        <f t="shared" si="11"/>
        <v>×</v>
      </c>
      <c r="P70" s="135">
        <f t="shared" si="8"/>
        <v>7.6739130434782608</v>
      </c>
      <c r="Q70" s="135">
        <f t="shared" si="9"/>
        <v>100</v>
      </c>
    </row>
    <row r="71" spans="1:17" s="19" customFormat="1" ht="10.5" customHeight="1" x14ac:dyDescent="0.15">
      <c r="A71" s="63">
        <v>5.6</v>
      </c>
      <c r="B71" s="22">
        <f>A71/パラメータ!$C$30</f>
        <v>5.6</v>
      </c>
      <c r="C71" s="22">
        <f>A71-パラメータ!$C$38</f>
        <v>5.6</v>
      </c>
      <c r="D71" s="23">
        <f>C71/パラメータ!$C$30</f>
        <v>5.6</v>
      </c>
      <c r="E71" s="23">
        <f>-2*'計算（移動）'!$C$2*B71</f>
        <v>-0.31111111111111112</v>
      </c>
      <c r="F71" s="23">
        <f t="shared" si="5"/>
        <v>0.73263246773921575</v>
      </c>
      <c r="G71" s="23">
        <f>-2*'計算（移動）'!$C$2*D71</f>
        <v>-0.31111111111111112</v>
      </c>
      <c r="H71" s="23">
        <f t="shared" si="6"/>
        <v>0.73263246773921575</v>
      </c>
      <c r="I71" s="126">
        <f>IF((パラメータ!$C$13)&gt;=1,IF(((パラメータ!$C$10)-A71)&lt;0,0,1),1)</f>
        <v>1</v>
      </c>
      <c r="J71" s="23">
        <f>'計算（移動）'!$C$68*('計算（移動）'!$C$49*'計算（移動）'!$C$53*F71+'計算（移動）'!$C$57*(1-F71))</f>
        <v>-43.567897647992595</v>
      </c>
      <c r="K71" s="23">
        <f>'計算（移動）'!$C$68*(('計算（移動）'!$C$49*'計算（移動）'!$C$53*'計算（移動）'!$C$37+'計算（移動）'!$C$55)*('計算（移動）'!$C$59*H71)+('計算（移動）'!$C$66*(1-H71)))</f>
        <v>-43.567897647992595</v>
      </c>
      <c r="L71" s="23">
        <f t="shared" si="7"/>
        <v>0</v>
      </c>
      <c r="M71" s="23">
        <f>35.3/(パラメータ!$C$30*(5.6-パラメータ!$C$30))</f>
        <v>7.6739130434782608</v>
      </c>
      <c r="N71" s="24" t="str">
        <f t="shared" si="10"/>
        <v>×</v>
      </c>
      <c r="O71" s="25" t="str">
        <f t="shared" si="11"/>
        <v>×</v>
      </c>
      <c r="P71" s="135">
        <f t="shared" si="8"/>
        <v>7.6739130434782608</v>
      </c>
      <c r="Q71" s="135">
        <f t="shared" si="9"/>
        <v>100</v>
      </c>
    </row>
    <row r="72" spans="1:17" s="19" customFormat="1" ht="10.5" customHeight="1" x14ac:dyDescent="0.15">
      <c r="A72" s="63">
        <v>5.7</v>
      </c>
      <c r="B72" s="22">
        <f>A72/パラメータ!$C$30</f>
        <v>5.7</v>
      </c>
      <c r="C72" s="22">
        <f>A72-パラメータ!$C$38</f>
        <v>5.7</v>
      </c>
      <c r="D72" s="23">
        <f>C72/パラメータ!$C$30</f>
        <v>5.7</v>
      </c>
      <c r="E72" s="23">
        <f>-2*'計算（移動）'!$C$2*B72</f>
        <v>-0.31666666666666671</v>
      </c>
      <c r="F72" s="23">
        <f t="shared" si="5"/>
        <v>0.72857357251139288</v>
      </c>
      <c r="G72" s="23">
        <f>-2*'計算（移動）'!$C$2*D72</f>
        <v>-0.31666666666666671</v>
      </c>
      <c r="H72" s="23">
        <f t="shared" si="6"/>
        <v>0.72857357251139288</v>
      </c>
      <c r="I72" s="126">
        <f>IF((パラメータ!$C$13)&gt;=1,IF(((パラメータ!$C$10)-A72)&lt;0,0,1),1)</f>
        <v>1</v>
      </c>
      <c r="J72" s="23">
        <f>'計算（移動）'!$C$68*('計算（移動）'!$C$49*'計算（移動）'!$C$53*F72+'計算（移動）'!$C$57*(1-F72))</f>
        <v>-44.229300064188848</v>
      </c>
      <c r="K72" s="23">
        <f>'計算（移動）'!$C$68*(('計算（移動）'!$C$49*'計算（移動）'!$C$53*'計算（移動）'!$C$37+'計算（移動）'!$C$55)*('計算（移動）'!$C$59*H72)+('計算（移動）'!$C$66*(1-H72)))</f>
        <v>-44.229300064188848</v>
      </c>
      <c r="L72" s="23">
        <f t="shared" si="7"/>
        <v>0</v>
      </c>
      <c r="M72" s="23">
        <f>35.3/(パラメータ!$C$30*(5.6-パラメータ!$C$30))</f>
        <v>7.6739130434782608</v>
      </c>
      <c r="N72" s="24" t="str">
        <f t="shared" si="10"/>
        <v>×</v>
      </c>
      <c r="O72" s="25" t="str">
        <f t="shared" si="11"/>
        <v>×</v>
      </c>
      <c r="P72" s="135">
        <f t="shared" si="8"/>
        <v>7.6739130434782608</v>
      </c>
      <c r="Q72" s="135">
        <f t="shared" si="9"/>
        <v>100</v>
      </c>
    </row>
    <row r="73" spans="1:17" s="19" customFormat="1" ht="10.5" customHeight="1" x14ac:dyDescent="0.15">
      <c r="A73" s="63">
        <v>5.8</v>
      </c>
      <c r="B73" s="22">
        <f>A73/パラメータ!$C$30</f>
        <v>5.8</v>
      </c>
      <c r="C73" s="22">
        <f>A73-パラメータ!$C$38</f>
        <v>5.8</v>
      </c>
      <c r="D73" s="23">
        <f>C73/パラメータ!$C$30</f>
        <v>5.8</v>
      </c>
      <c r="E73" s="23">
        <f>-2*'計算（移動）'!$C$2*B73</f>
        <v>-0.32222222222222224</v>
      </c>
      <c r="F73" s="23">
        <f t="shared" si="5"/>
        <v>0.72453716418006442</v>
      </c>
      <c r="G73" s="23">
        <f>-2*'計算（移動）'!$C$2*D73</f>
        <v>-0.32222222222222224</v>
      </c>
      <c r="H73" s="23">
        <f t="shared" si="6"/>
        <v>0.72453716418006442</v>
      </c>
      <c r="I73" s="126">
        <f>IF((パラメータ!$C$13)&gt;=1,IF(((パラメータ!$C$10)-A73)&lt;0,0,1),1)</f>
        <v>1</v>
      </c>
      <c r="J73" s="23">
        <f>'計算（移動）'!$C$68*('計算（移動）'!$C$49*'計算（移動）'!$C$53*F73+'計算（移動）'!$C$57*(1-F73))</f>
        <v>-44.887038210469434</v>
      </c>
      <c r="K73" s="23">
        <f>'計算（移動）'!$C$68*(('計算（移動）'!$C$49*'計算（移動）'!$C$53*'計算（移動）'!$C$37+'計算（移動）'!$C$55)*('計算（移動）'!$C$59*H73)+('計算（移動）'!$C$66*(1-H73)))</f>
        <v>-44.887038210469434</v>
      </c>
      <c r="L73" s="23">
        <f t="shared" si="7"/>
        <v>0</v>
      </c>
      <c r="M73" s="23">
        <f>35.3/(パラメータ!$C$30*(5.6-パラメータ!$C$30))</f>
        <v>7.6739130434782608</v>
      </c>
      <c r="N73" s="24" t="str">
        <f t="shared" si="10"/>
        <v>×</v>
      </c>
      <c r="O73" s="25" t="str">
        <f t="shared" si="11"/>
        <v>×</v>
      </c>
      <c r="P73" s="135">
        <f t="shared" si="8"/>
        <v>7.6739130434782608</v>
      </c>
      <c r="Q73" s="135">
        <f t="shared" si="9"/>
        <v>100</v>
      </c>
    </row>
    <row r="74" spans="1:17" s="19" customFormat="1" ht="10.5" customHeight="1" x14ac:dyDescent="0.15">
      <c r="A74" s="63">
        <v>5.9</v>
      </c>
      <c r="B74" s="22">
        <f>A74/パラメータ!$C$30</f>
        <v>5.9</v>
      </c>
      <c r="C74" s="22">
        <f>A74-パラメータ!$C$38</f>
        <v>5.9</v>
      </c>
      <c r="D74" s="23">
        <f>C74/パラメータ!$C$30</f>
        <v>5.9</v>
      </c>
      <c r="E74" s="23">
        <f>-2*'計算（移動）'!$C$2*B74</f>
        <v>-0.32777777777777783</v>
      </c>
      <c r="F74" s="23">
        <f t="shared" si="5"/>
        <v>0.72052311816440573</v>
      </c>
      <c r="G74" s="23">
        <f>-2*'計算（移動）'!$C$2*D74</f>
        <v>-0.32777777777777783</v>
      </c>
      <c r="H74" s="23">
        <f t="shared" si="6"/>
        <v>0.72052311816440573</v>
      </c>
      <c r="I74" s="126">
        <f>IF((パラメータ!$C$13)&gt;=1,IF(((パラメータ!$C$10)-A74)&lt;0,0,1),1)</f>
        <v>1</v>
      </c>
      <c r="J74" s="23">
        <f>'計算（移動）'!$C$68*('計算（移動）'!$C$49*'計算（移動）'!$C$53*F74+'計算（移動）'!$C$57*(1-F74))</f>
        <v>-45.541132387446666</v>
      </c>
      <c r="K74" s="23">
        <f>'計算（移動）'!$C$68*(('計算（移動）'!$C$49*'計算（移動）'!$C$53*'計算（移動）'!$C$37+'計算（移動）'!$C$55)*('計算（移動）'!$C$59*H74)+('計算（移動）'!$C$66*(1-H74)))</f>
        <v>-45.541132387446666</v>
      </c>
      <c r="L74" s="23">
        <f t="shared" si="7"/>
        <v>0</v>
      </c>
      <c r="M74" s="23">
        <f>35.3/(パラメータ!$C$30*(5.6-パラメータ!$C$30))</f>
        <v>7.6739130434782608</v>
      </c>
      <c r="N74" s="24" t="str">
        <f t="shared" si="10"/>
        <v>×</v>
      </c>
      <c r="O74" s="25" t="str">
        <f t="shared" si="11"/>
        <v>×</v>
      </c>
      <c r="P74" s="135">
        <f t="shared" si="8"/>
        <v>7.6739130434782608</v>
      </c>
      <c r="Q74" s="135">
        <f t="shared" si="9"/>
        <v>100</v>
      </c>
    </row>
    <row r="75" spans="1:17" s="18" customFormat="1" ht="10.5" customHeight="1" x14ac:dyDescent="0.15">
      <c r="A75" s="30">
        <v>6</v>
      </c>
      <c r="B75" s="31">
        <f>A75/パラメータ!$C$30</f>
        <v>6</v>
      </c>
      <c r="C75" s="31">
        <f>A75-パラメータ!$C$38</f>
        <v>6</v>
      </c>
      <c r="D75" s="32">
        <f>C75/パラメータ!$C$30</f>
        <v>6</v>
      </c>
      <c r="E75" s="32">
        <f>-2*'計算（移動）'!$C$2*B75</f>
        <v>-0.33333333333333337</v>
      </c>
      <c r="F75" s="32">
        <f t="shared" si="5"/>
        <v>0.71653131057378927</v>
      </c>
      <c r="G75" s="32">
        <f>-2*'計算（移動）'!$C$2*D75</f>
        <v>-0.33333333333333337</v>
      </c>
      <c r="H75" s="32">
        <f t="shared" si="6"/>
        <v>0.71653131057378927</v>
      </c>
      <c r="I75" s="128">
        <f>IF((パラメータ!$C$13)&gt;=1,IF(((パラメータ!$C$10)-A75)&lt;0,0,1),1)</f>
        <v>1</v>
      </c>
      <c r="J75" s="32">
        <f>'計算（移動）'!$C$68*('計算（移動）'!$C$49*'計算（移動）'!$C$53*F75+'計算（移動）'!$C$57*(1-F75))</f>
        <v>-46.191602783264301</v>
      </c>
      <c r="K75" s="32">
        <f>'計算（移動）'!$C$68*(('計算（移動）'!$C$49*'計算（移動）'!$C$53*'計算（移動）'!$C$37+'計算（移動）'!$C$55)*('計算（移動）'!$C$59*H75)+('計算（移動）'!$C$66*(1-H75)))</f>
        <v>-46.191602783264301</v>
      </c>
      <c r="L75" s="32">
        <f t="shared" si="7"/>
        <v>0</v>
      </c>
      <c r="M75" s="32">
        <f>35.3/(パラメータ!$C$30*(5.6-パラメータ!$C$30))</f>
        <v>7.6739130434782608</v>
      </c>
      <c r="N75" s="33" t="str">
        <f t="shared" si="10"/>
        <v>×</v>
      </c>
      <c r="O75" s="34" t="str">
        <f t="shared" si="11"/>
        <v>×</v>
      </c>
      <c r="P75" s="134">
        <f t="shared" si="8"/>
        <v>7.6739130434782608</v>
      </c>
      <c r="Q75" s="134">
        <f t="shared" si="9"/>
        <v>100</v>
      </c>
    </row>
    <row r="76" spans="1:17" s="19" customFormat="1" ht="10.5" customHeight="1" x14ac:dyDescent="0.15">
      <c r="A76" s="63">
        <v>6.1</v>
      </c>
      <c r="B76" s="22">
        <f>A76/パラメータ!$C$30</f>
        <v>6.1</v>
      </c>
      <c r="C76" s="22">
        <f>A76-パラメータ!$C$38</f>
        <v>6.1</v>
      </c>
      <c r="D76" s="23">
        <f>C76/パラメータ!$C$30</f>
        <v>6.1</v>
      </c>
      <c r="E76" s="23">
        <f>-2*'計算（移動）'!$C$2*B76</f>
        <v>-0.33888888888888891</v>
      </c>
      <c r="F76" s="23">
        <f t="shared" si="5"/>
        <v>0.71256161820395991</v>
      </c>
      <c r="G76" s="23">
        <f>-2*'計算（移動）'!$C$2*D76</f>
        <v>-0.33888888888888891</v>
      </c>
      <c r="H76" s="23">
        <f t="shared" si="6"/>
        <v>0.71256161820395991</v>
      </c>
      <c r="I76" s="126">
        <f>IF((パラメータ!$C$13)&gt;=1,IF(((パラメータ!$C$10)-A76)&lt;0,0,1),1)</f>
        <v>1</v>
      </c>
      <c r="J76" s="23">
        <f>'計算（移動）'!$C$68*('計算（移動）'!$C$49*'計算（移動）'!$C$53*F76+'計算（移動）'!$C$57*(1-F76))</f>
        <v>-46.838469474220815</v>
      </c>
      <c r="K76" s="23">
        <f>'計算（移動）'!$C$68*(('計算（移動）'!$C$49*'計算（移動）'!$C$53*'計算（移動）'!$C$37+'計算（移動）'!$C$55)*('計算（移動）'!$C$59*H76)+('計算（移動）'!$C$66*(1-H76)))</f>
        <v>-46.838469474220815</v>
      </c>
      <c r="L76" s="23">
        <f t="shared" si="7"/>
        <v>0</v>
      </c>
      <c r="M76" s="23">
        <f>35.3/(パラメータ!$C$30*(5.6-パラメータ!$C$30))</f>
        <v>7.6739130434782608</v>
      </c>
      <c r="N76" s="24" t="str">
        <f t="shared" si="10"/>
        <v>×</v>
      </c>
      <c r="O76" s="25" t="str">
        <f t="shared" si="11"/>
        <v>×</v>
      </c>
      <c r="P76" s="135">
        <f t="shared" si="8"/>
        <v>7.6739130434782608</v>
      </c>
      <c r="Q76" s="135">
        <f t="shared" si="9"/>
        <v>100</v>
      </c>
    </row>
    <row r="77" spans="1:17" s="19" customFormat="1" ht="10.5" customHeight="1" x14ac:dyDescent="0.15">
      <c r="A77" s="63">
        <v>6.2</v>
      </c>
      <c r="B77" s="22">
        <f>A77/パラメータ!$C$30</f>
        <v>6.2</v>
      </c>
      <c r="C77" s="22">
        <f>A77-パラメータ!$C$38</f>
        <v>6.2</v>
      </c>
      <c r="D77" s="23">
        <f>C77/パラメータ!$C$30</f>
        <v>6.2</v>
      </c>
      <c r="E77" s="23">
        <f>-2*'計算（移動）'!$C$2*B77</f>
        <v>-0.3444444444444445</v>
      </c>
      <c r="F77" s="23">
        <f t="shared" si="5"/>
        <v>0.70861391853323319</v>
      </c>
      <c r="G77" s="23">
        <f>-2*'計算（移動）'!$C$2*D77</f>
        <v>-0.3444444444444445</v>
      </c>
      <c r="H77" s="23">
        <f t="shared" si="6"/>
        <v>0.70861391853323319</v>
      </c>
      <c r="I77" s="126">
        <f>IF((パラメータ!$C$13)&gt;=1,IF(((パラメータ!$C$10)-A77)&lt;0,0,1),1)</f>
        <v>1</v>
      </c>
      <c r="J77" s="23">
        <f>'計算（移動）'!$C$68*('計算（移動）'!$C$49*'計算（移動）'!$C$53*F77+'計算（移動）'!$C$57*(1-F77))</f>
        <v>-47.481752425388869</v>
      </c>
      <c r="K77" s="23">
        <f>'計算（移動）'!$C$68*(('計算（移動）'!$C$49*'計算（移動）'!$C$53*'計算（移動）'!$C$37+'計算（移動）'!$C$55)*('計算（移動）'!$C$59*H77)+('計算（移動）'!$C$66*(1-H77)))</f>
        <v>-47.481752425388869</v>
      </c>
      <c r="L77" s="23">
        <f t="shared" si="7"/>
        <v>0</v>
      </c>
      <c r="M77" s="23">
        <f>35.3/(パラメータ!$C$30*(5.6-パラメータ!$C$30))</f>
        <v>7.6739130434782608</v>
      </c>
      <c r="N77" s="24" t="str">
        <f t="shared" si="10"/>
        <v>×</v>
      </c>
      <c r="O77" s="25" t="str">
        <f t="shared" si="11"/>
        <v>×</v>
      </c>
      <c r="P77" s="135">
        <f t="shared" si="8"/>
        <v>7.6739130434782608</v>
      </c>
      <c r="Q77" s="135">
        <f t="shared" si="9"/>
        <v>100</v>
      </c>
    </row>
    <row r="78" spans="1:17" s="19" customFormat="1" ht="10.5" customHeight="1" x14ac:dyDescent="0.15">
      <c r="A78" s="63">
        <v>6.3</v>
      </c>
      <c r="B78" s="22">
        <f>A78/パラメータ!$C$30</f>
        <v>6.3</v>
      </c>
      <c r="C78" s="22">
        <f>A78-パラメータ!$C$38</f>
        <v>6.3</v>
      </c>
      <c r="D78" s="23">
        <f>C78/パラメータ!$C$30</f>
        <v>6.3</v>
      </c>
      <c r="E78" s="23">
        <f>-2*'計算（移動）'!$C$2*B78</f>
        <v>-0.35000000000000003</v>
      </c>
      <c r="F78" s="23">
        <f t="shared" si="5"/>
        <v>0.70468808971871344</v>
      </c>
      <c r="G78" s="23">
        <f>-2*'計算（移動）'!$C$2*D78</f>
        <v>-0.35000000000000003</v>
      </c>
      <c r="H78" s="23">
        <f t="shared" si="6"/>
        <v>0.70468808971871344</v>
      </c>
      <c r="I78" s="126">
        <f>IF((パラメータ!$C$13)&gt;=1,IF(((パラメータ!$C$10)-A78)&lt;0,0,1),1)</f>
        <v>1</v>
      </c>
      <c r="J78" s="23">
        <f>'計算（移動）'!$C$68*('計算（移動）'!$C$49*'計算（移動）'!$C$53*F78+'計算（移動）'!$C$57*(1-F78))</f>
        <v>-48.12147149123156</v>
      </c>
      <c r="K78" s="23">
        <f>'計算（移動）'!$C$68*(('計算（移動）'!$C$49*'計算（移動）'!$C$53*'計算（移動）'!$C$37+'計算（移動）'!$C$55)*('計算（移動）'!$C$59*H78)+('計算（移動）'!$C$66*(1-H78)))</f>
        <v>-48.12147149123156</v>
      </c>
      <c r="L78" s="23">
        <f t="shared" si="7"/>
        <v>0</v>
      </c>
      <c r="M78" s="23">
        <f>35.3/(パラメータ!$C$30*(5.6-パラメータ!$C$30))</f>
        <v>7.6739130434782608</v>
      </c>
      <c r="N78" s="24" t="str">
        <f t="shared" si="10"/>
        <v>×</v>
      </c>
      <c r="O78" s="25" t="str">
        <f t="shared" si="11"/>
        <v>×</v>
      </c>
      <c r="P78" s="135">
        <f t="shared" si="8"/>
        <v>7.6739130434782608</v>
      </c>
      <c r="Q78" s="135">
        <f t="shared" si="9"/>
        <v>100</v>
      </c>
    </row>
    <row r="79" spans="1:17" s="19" customFormat="1" ht="10.5" customHeight="1" x14ac:dyDescent="0.15">
      <c r="A79" s="63">
        <v>6.4</v>
      </c>
      <c r="B79" s="22">
        <f>A79/パラメータ!$C$30</f>
        <v>6.4</v>
      </c>
      <c r="C79" s="22">
        <f>A79-パラメータ!$C$38</f>
        <v>6.4</v>
      </c>
      <c r="D79" s="23">
        <f>C79/パラメータ!$C$30</f>
        <v>6.4</v>
      </c>
      <c r="E79" s="23">
        <f>-2*'計算（移動）'!$C$2*B79</f>
        <v>-0.35555555555555562</v>
      </c>
      <c r="F79" s="23">
        <f t="shared" si="5"/>
        <v>0.70078401059253281</v>
      </c>
      <c r="G79" s="23">
        <f>-2*'計算（移動）'!$C$2*D79</f>
        <v>-0.35555555555555562</v>
      </c>
      <c r="H79" s="23">
        <f t="shared" si="6"/>
        <v>0.70078401059253281</v>
      </c>
      <c r="I79" s="126">
        <f>IF((パラメータ!$C$13)&gt;=1,IF(((パラメータ!$C$10)-A79)&lt;0,0,1),1)</f>
        <v>1</v>
      </c>
      <c r="J79" s="23">
        <f>'計算（移動）'!$C$68*('計算（移動）'!$C$49*'計算（移動）'!$C$53*F79+'計算（移動）'!$C$57*(1-F79))</f>
        <v>-48.757646416215337</v>
      </c>
      <c r="K79" s="23">
        <f>'計算（移動）'!$C$68*(('計算（移動）'!$C$49*'計算（移動）'!$C$53*'計算（移動）'!$C$37+'計算（移動）'!$C$55)*('計算（移動）'!$C$59*H79)+('計算（移動）'!$C$66*(1-H79)))</f>
        <v>-48.757646416215337</v>
      </c>
      <c r="L79" s="23">
        <f t="shared" si="7"/>
        <v>0</v>
      </c>
      <c r="M79" s="23">
        <f>35.3/(パラメータ!$C$30*(5.6-パラメータ!$C$30))</f>
        <v>7.6739130434782608</v>
      </c>
      <c r="N79" s="24" t="str">
        <f t="shared" si="10"/>
        <v>×</v>
      </c>
      <c r="O79" s="25" t="str">
        <f t="shared" si="11"/>
        <v>×</v>
      </c>
      <c r="P79" s="135">
        <f t="shared" si="8"/>
        <v>7.6739130434782608</v>
      </c>
      <c r="Q79" s="135">
        <f t="shared" si="9"/>
        <v>100</v>
      </c>
    </row>
    <row r="80" spans="1:17" s="19" customFormat="1" ht="10.5" customHeight="1" x14ac:dyDescent="0.15">
      <c r="A80" s="63">
        <v>6.5</v>
      </c>
      <c r="B80" s="22">
        <f>A80/パラメータ!$C$30</f>
        <v>6.5</v>
      </c>
      <c r="C80" s="22">
        <f>A80-パラメータ!$C$38</f>
        <v>6.5</v>
      </c>
      <c r="D80" s="23">
        <f>C80/パラメータ!$C$30</f>
        <v>6.5</v>
      </c>
      <c r="E80" s="23">
        <f>-2*'計算（移動）'!$C$2*B80</f>
        <v>-0.36111111111111116</v>
      </c>
      <c r="F80" s="23">
        <f t="shared" ref="F80:F143" si="12">EXP(E80)</f>
        <v>0.69690156065811204</v>
      </c>
      <c r="G80" s="23">
        <f>-2*'計算（移動）'!$C$2*D80</f>
        <v>-0.36111111111111116</v>
      </c>
      <c r="H80" s="23">
        <f t="shared" ref="H80:H143" si="13">EXP(G80)</f>
        <v>0.69690156065811204</v>
      </c>
      <c r="I80" s="126">
        <f>IF((パラメータ!$C$13)&gt;=1,IF(((パラメータ!$C$10)-A80)&lt;0,0,1),1)</f>
        <v>1</v>
      </c>
      <c r="J80" s="23">
        <f>'計算（移動）'!$C$68*('計算（移動）'!$C$49*'計算（移動）'!$C$53*F80+'計算（移動）'!$C$57*(1-F80))</f>
        <v>-49.39029683541925</v>
      </c>
      <c r="K80" s="23">
        <f>'計算（移動）'!$C$68*(('計算（移動）'!$C$49*'計算（移動）'!$C$53*'計算（移動）'!$C$37+'計算（移動）'!$C$55)*('計算（移動）'!$C$59*H80)+('計算（移動）'!$C$66*(1-H80)))</f>
        <v>-49.39029683541925</v>
      </c>
      <c r="L80" s="23">
        <f t="shared" ref="L80:L143" si="14">IF(IF(C80&lt;=0,J80*I80,K80*I80)&gt;=0,IF(C80&lt;=0,J80*I80,K80*I80),0)</f>
        <v>0</v>
      </c>
      <c r="M80" s="23">
        <f>35.3/(パラメータ!$C$30*(5.6-パラメータ!$C$30))</f>
        <v>7.6739130434782608</v>
      </c>
      <c r="N80" s="24" t="str">
        <f t="shared" si="10"/>
        <v>×</v>
      </c>
      <c r="O80" s="25" t="str">
        <f t="shared" si="11"/>
        <v>×</v>
      </c>
      <c r="P80" s="135">
        <f t="shared" ref="P80:P143" si="15">M80-L80</f>
        <v>7.6739130434782608</v>
      </c>
      <c r="Q80" s="135">
        <f t="shared" ref="Q80:Q143" si="16">100-L80</f>
        <v>100</v>
      </c>
    </row>
    <row r="81" spans="1:17" s="19" customFormat="1" ht="10.5" customHeight="1" x14ac:dyDescent="0.15">
      <c r="A81" s="63">
        <v>6.6</v>
      </c>
      <c r="B81" s="22">
        <f>A81/パラメータ!$C$30</f>
        <v>6.6</v>
      </c>
      <c r="C81" s="22">
        <f>A81-パラメータ!$C$38</f>
        <v>6.6</v>
      </c>
      <c r="D81" s="23">
        <f>C81/パラメータ!$C$30</f>
        <v>6.6</v>
      </c>
      <c r="E81" s="23">
        <f>-2*'計算（移動）'!$C$2*B81</f>
        <v>-0.3666666666666667</v>
      </c>
      <c r="F81" s="23">
        <f t="shared" si="12"/>
        <v>0.69304062008644152</v>
      </c>
      <c r="G81" s="23">
        <f>-2*'計算（移動）'!$C$2*D81</f>
        <v>-0.3666666666666667</v>
      </c>
      <c r="H81" s="23">
        <f t="shared" si="13"/>
        <v>0.69304062008644152</v>
      </c>
      <c r="I81" s="126">
        <f>IF((パラメータ!$C$13)&gt;=1,IF(((パラメータ!$C$10)-A81)&lt;0,0,1),1)</f>
        <v>1</v>
      </c>
      <c r="J81" s="23">
        <f>'計算（移動）'!$C$68*('計算（移動）'!$C$49*'計算（移動）'!$C$53*F81+'計算（移動）'!$C$57*(1-F81))</f>
        <v>-50.019442275140968</v>
      </c>
      <c r="K81" s="23">
        <f>'計算（移動）'!$C$68*(('計算（移動）'!$C$49*'計算（移動）'!$C$53*'計算（移動）'!$C$37+'計算（移動）'!$C$55)*('計算（移動）'!$C$59*H81)+('計算（移動）'!$C$66*(1-H81)))</f>
        <v>-50.019442275140968</v>
      </c>
      <c r="L81" s="23">
        <f t="shared" si="14"/>
        <v>0</v>
      </c>
      <c r="M81" s="23">
        <f>35.3/(パラメータ!$C$30*(5.6-パラメータ!$C$30))</f>
        <v>7.6739130434782608</v>
      </c>
      <c r="N81" s="24" t="str">
        <f t="shared" ref="N81:N144" si="17">IF(I81&gt;0,IF(P81&lt;0,"○","×"),"×")</f>
        <v>×</v>
      </c>
      <c r="O81" s="25" t="str">
        <f t="shared" ref="O81:O144" si="18">IF(L81&gt;=100,"○","×")</f>
        <v>×</v>
      </c>
      <c r="P81" s="135">
        <f t="shared" si="15"/>
        <v>7.6739130434782608</v>
      </c>
      <c r="Q81" s="135">
        <f t="shared" si="16"/>
        <v>100</v>
      </c>
    </row>
    <row r="82" spans="1:17" s="19" customFormat="1" ht="10.5" customHeight="1" x14ac:dyDescent="0.15">
      <c r="A82" s="63">
        <v>6.7</v>
      </c>
      <c r="B82" s="22">
        <f>A82/パラメータ!$C$30</f>
        <v>6.7</v>
      </c>
      <c r="C82" s="22">
        <f>A82-パラメータ!$C$38</f>
        <v>6.7</v>
      </c>
      <c r="D82" s="23">
        <f>C82/パラメータ!$C$30</f>
        <v>6.7</v>
      </c>
      <c r="E82" s="23">
        <f>-2*'計算（移動）'!$C$2*B82</f>
        <v>-0.37222222222222223</v>
      </c>
      <c r="F82" s="23">
        <f t="shared" si="12"/>
        <v>0.68920106971238204</v>
      </c>
      <c r="G82" s="23">
        <f>-2*'計算（移動）'!$C$2*D82</f>
        <v>-0.37222222222222223</v>
      </c>
      <c r="H82" s="23">
        <f t="shared" si="13"/>
        <v>0.68920106971238204</v>
      </c>
      <c r="I82" s="126">
        <f>IF((パラメータ!$C$13)&gt;=1,IF(((パラメータ!$C$10)-A82)&lt;0,0,1),1)</f>
        <v>1</v>
      </c>
      <c r="J82" s="23">
        <f>'計算（移動）'!$C$68*('計算（移動）'!$C$49*'計算（移動）'!$C$53*F82+'計算（移動）'!$C$57*(1-F82))</f>
        <v>-50.645102153499622</v>
      </c>
      <c r="K82" s="23">
        <f>'計算（移動）'!$C$68*(('計算（移動）'!$C$49*'計算（移動）'!$C$53*'計算（移動）'!$C$37+'計算（移動）'!$C$55)*('計算（移動）'!$C$59*H82)+('計算（移動）'!$C$66*(1-H82)))</f>
        <v>-50.645102153499622</v>
      </c>
      <c r="L82" s="23">
        <f t="shared" si="14"/>
        <v>0</v>
      </c>
      <c r="M82" s="23">
        <f>35.3/(パラメータ!$C$30*(5.6-パラメータ!$C$30))</f>
        <v>7.6739130434782608</v>
      </c>
      <c r="N82" s="24" t="str">
        <f t="shared" si="17"/>
        <v>×</v>
      </c>
      <c r="O82" s="25" t="str">
        <f t="shared" si="18"/>
        <v>×</v>
      </c>
      <c r="P82" s="135">
        <f t="shared" si="15"/>
        <v>7.6739130434782608</v>
      </c>
      <c r="Q82" s="135">
        <f t="shared" si="16"/>
        <v>100</v>
      </c>
    </row>
    <row r="83" spans="1:17" s="19" customFormat="1" ht="10.5" customHeight="1" x14ac:dyDescent="0.15">
      <c r="A83" s="63">
        <v>6.8</v>
      </c>
      <c r="B83" s="22">
        <f>A83/パラメータ!$C$30</f>
        <v>6.8</v>
      </c>
      <c r="C83" s="22">
        <f>A83-パラメータ!$C$38</f>
        <v>6.8</v>
      </c>
      <c r="D83" s="23">
        <f>C83/パラメータ!$C$30</f>
        <v>6.8</v>
      </c>
      <c r="E83" s="23">
        <f>-2*'計算（移動）'!$C$2*B83</f>
        <v>-0.37777777777777777</v>
      </c>
      <c r="F83" s="23">
        <f t="shared" si="12"/>
        <v>0.68538279103098765</v>
      </c>
      <c r="G83" s="23">
        <f>-2*'計算（移動）'!$C$2*D83</f>
        <v>-0.37777777777777777</v>
      </c>
      <c r="H83" s="23">
        <f t="shared" si="13"/>
        <v>0.68538279103098765</v>
      </c>
      <c r="I83" s="126">
        <f>IF((パラメータ!$C$13)&gt;=1,IF(((パラメータ!$C$10)-A83)&lt;0,0,1),1)</f>
        <v>1</v>
      </c>
      <c r="J83" s="23">
        <f>'計算（移動）'!$C$68*('計算（移動）'!$C$49*'計算（移動）'!$C$53*F83+'計算（移動）'!$C$57*(1-F83))</f>
        <v>-51.267295781034939</v>
      </c>
      <c r="K83" s="23">
        <f>'計算（移動）'!$C$68*(('計算（移動）'!$C$49*'計算（移動）'!$C$53*'計算（移動）'!$C$37+'計算（移動）'!$C$55)*('計算（移動）'!$C$59*H83)+('計算（移動）'!$C$66*(1-H83)))</f>
        <v>-51.267295781034939</v>
      </c>
      <c r="L83" s="23">
        <f t="shared" si="14"/>
        <v>0</v>
      </c>
      <c r="M83" s="23">
        <f>35.3/(パラメータ!$C$30*(5.6-パラメータ!$C$30))</f>
        <v>7.6739130434782608</v>
      </c>
      <c r="N83" s="24" t="str">
        <f t="shared" si="17"/>
        <v>×</v>
      </c>
      <c r="O83" s="25" t="str">
        <f t="shared" si="18"/>
        <v>×</v>
      </c>
      <c r="P83" s="135">
        <f t="shared" si="15"/>
        <v>7.6739130434782608</v>
      </c>
      <c r="Q83" s="135">
        <f t="shared" si="16"/>
        <v>100</v>
      </c>
    </row>
    <row r="84" spans="1:17" s="19" customFormat="1" ht="10.5" customHeight="1" x14ac:dyDescent="0.15">
      <c r="A84" s="63">
        <v>6.9</v>
      </c>
      <c r="B84" s="22">
        <f>A84/パラメータ!$C$30</f>
        <v>6.9</v>
      </c>
      <c r="C84" s="22">
        <f>A84-パラメータ!$C$38</f>
        <v>6.9</v>
      </c>
      <c r="D84" s="23">
        <f>C84/パラメータ!$C$30</f>
        <v>6.9</v>
      </c>
      <c r="E84" s="23">
        <f>-2*'計算（移動）'!$C$2*B84</f>
        <v>-0.38333333333333336</v>
      </c>
      <c r="F84" s="23">
        <f t="shared" si="12"/>
        <v>0.68158566619384786</v>
      </c>
      <c r="G84" s="23">
        <f>-2*'計算（移動）'!$C$2*D84</f>
        <v>-0.38333333333333336</v>
      </c>
      <c r="H84" s="23">
        <f t="shared" si="13"/>
        <v>0.68158566619384786</v>
      </c>
      <c r="I84" s="126">
        <f>IF((パラメータ!$C$13)&gt;=1,IF(((パラメータ!$C$10)-A84)&lt;0,0,1),1)</f>
        <v>1</v>
      </c>
      <c r="J84" s="23">
        <f>'計算（移動）'!$C$68*('計算（移動）'!$C$49*'計算（移動）'!$C$53*F84+'計算（移動）'!$C$57*(1-F84))</f>
        <v>-51.886042361303318</v>
      </c>
      <c r="K84" s="23">
        <f>'計算（移動）'!$C$68*(('計算（移動）'!$C$49*'計算（移動）'!$C$53*'計算（移動）'!$C$37+'計算（移動）'!$C$55)*('計算（移動）'!$C$59*H84)+('計算（移動）'!$C$66*(1-H84)))</f>
        <v>-51.886042361303318</v>
      </c>
      <c r="L84" s="23">
        <f t="shared" si="14"/>
        <v>0</v>
      </c>
      <c r="M84" s="23">
        <f>35.3/(パラメータ!$C$30*(5.6-パラメータ!$C$30))</f>
        <v>7.6739130434782608</v>
      </c>
      <c r="N84" s="24" t="str">
        <f t="shared" si="17"/>
        <v>×</v>
      </c>
      <c r="O84" s="25" t="str">
        <f t="shared" si="18"/>
        <v>×</v>
      </c>
      <c r="P84" s="135">
        <f t="shared" si="15"/>
        <v>7.6739130434782608</v>
      </c>
      <c r="Q84" s="135">
        <f t="shared" si="16"/>
        <v>100</v>
      </c>
    </row>
    <row r="85" spans="1:17" s="18" customFormat="1" ht="10.5" customHeight="1" x14ac:dyDescent="0.15">
      <c r="A85" s="30">
        <v>7</v>
      </c>
      <c r="B85" s="31">
        <f>A85/パラメータ!$C$30</f>
        <v>7</v>
      </c>
      <c r="C85" s="31">
        <f>A85-パラメータ!$C$38</f>
        <v>7</v>
      </c>
      <c r="D85" s="32">
        <f>C85/パラメータ!$C$30</f>
        <v>7</v>
      </c>
      <c r="E85" s="32">
        <f>-2*'計算（移動）'!$C$2*B85</f>
        <v>-0.3888888888888889</v>
      </c>
      <c r="F85" s="32">
        <f t="shared" si="12"/>
        <v>0.67780957800545028</v>
      </c>
      <c r="G85" s="32">
        <f>-2*'計算（移動）'!$C$2*D85</f>
        <v>-0.3888888888888889</v>
      </c>
      <c r="H85" s="32">
        <f t="shared" si="13"/>
        <v>0.67780957800545028</v>
      </c>
      <c r="I85" s="128">
        <f>IF((パラメータ!$C$13)&gt;=1,IF(((パラメータ!$C$10)-A85)&lt;0,0,1),1)</f>
        <v>1</v>
      </c>
      <c r="J85" s="32">
        <f>'計算（移動）'!$C$68*('計算（移動）'!$C$49*'計算（移動）'!$C$53*F85+'計算（移動）'!$C$57*(1-F85))</f>
        <v>-52.501360991470563</v>
      </c>
      <c r="K85" s="32">
        <f>'計算（移動）'!$C$68*(('計算（移動）'!$C$49*'計算（移動）'!$C$53*'計算（移動）'!$C$37+'計算（移動）'!$C$55)*('計算（移動）'!$C$59*H85)+('計算（移動）'!$C$66*(1-H85)))</f>
        <v>-52.501360991470563</v>
      </c>
      <c r="L85" s="32">
        <f t="shared" si="14"/>
        <v>0</v>
      </c>
      <c r="M85" s="32">
        <f>35.3/(パラメータ!$C$30*(5.6-パラメータ!$C$30))</f>
        <v>7.6739130434782608</v>
      </c>
      <c r="N85" s="33" t="str">
        <f t="shared" si="17"/>
        <v>×</v>
      </c>
      <c r="O85" s="34" t="str">
        <f t="shared" si="18"/>
        <v>×</v>
      </c>
      <c r="P85" s="134">
        <f t="shared" si="15"/>
        <v>7.6739130434782608</v>
      </c>
      <c r="Q85" s="134">
        <f t="shared" si="16"/>
        <v>100</v>
      </c>
    </row>
    <row r="86" spans="1:17" s="19" customFormat="1" ht="10.5" customHeight="1" x14ac:dyDescent="0.15">
      <c r="A86" s="63">
        <v>7.1</v>
      </c>
      <c r="B86" s="22">
        <f>A86/パラメータ!$C$30</f>
        <v>7.1</v>
      </c>
      <c r="C86" s="22">
        <f>A86-パラメータ!$C$38</f>
        <v>7.1</v>
      </c>
      <c r="D86" s="23">
        <f>C86/パラメータ!$C$30</f>
        <v>7.1</v>
      </c>
      <c r="E86" s="23">
        <f>-2*'計算（移動）'!$C$2*B86</f>
        <v>-0.39444444444444443</v>
      </c>
      <c r="F86" s="23">
        <f t="shared" si="12"/>
        <v>0.67405440991956334</v>
      </c>
      <c r="G86" s="23">
        <f>-2*'計算（移動）'!$C$2*D86</f>
        <v>-0.39444444444444443</v>
      </c>
      <c r="H86" s="23">
        <f t="shared" si="13"/>
        <v>0.67405440991956334</v>
      </c>
      <c r="I86" s="126">
        <f>IF((パラメータ!$C$13)&gt;=1,IF(((パラメータ!$C$10)-A86)&lt;0,0,1),1)</f>
        <v>1</v>
      </c>
      <c r="J86" s="23">
        <f>'計算（移動）'!$C$68*('計算（移動）'!$C$49*'計算（移動）'!$C$53*F86+'計算（移動）'!$C$57*(1-F86))</f>
        <v>-53.11327066290125</v>
      </c>
      <c r="K86" s="23">
        <f>'計算（移動）'!$C$68*(('計算（移動）'!$C$49*'計算（移動）'!$C$53*'計算（移動）'!$C$37+'計算（移動）'!$C$55)*('計算（移動）'!$C$59*H86)+('計算（移動）'!$C$66*(1-H86)))</f>
        <v>-53.11327066290125</v>
      </c>
      <c r="L86" s="23">
        <f t="shared" si="14"/>
        <v>0</v>
      </c>
      <c r="M86" s="23">
        <f>35.3/(パラメータ!$C$30*(5.6-パラメータ!$C$30))</f>
        <v>7.6739130434782608</v>
      </c>
      <c r="N86" s="24" t="str">
        <f t="shared" si="17"/>
        <v>×</v>
      </c>
      <c r="O86" s="25" t="str">
        <f t="shared" si="18"/>
        <v>×</v>
      </c>
      <c r="P86" s="135">
        <f t="shared" si="15"/>
        <v>7.6739130434782608</v>
      </c>
      <c r="Q86" s="135">
        <f t="shared" si="16"/>
        <v>100</v>
      </c>
    </row>
    <row r="87" spans="1:17" s="19" customFormat="1" ht="10.5" customHeight="1" x14ac:dyDescent="0.15">
      <c r="A87" s="63">
        <v>7.2</v>
      </c>
      <c r="B87" s="22">
        <f>A87/パラメータ!$C$30</f>
        <v>7.2</v>
      </c>
      <c r="C87" s="22">
        <f>A87-パラメータ!$C$38</f>
        <v>7.2</v>
      </c>
      <c r="D87" s="23">
        <f>C87/パラメータ!$C$30</f>
        <v>7.2</v>
      </c>
      <c r="E87" s="23">
        <f>-2*'計算（移動）'!$C$2*B87</f>
        <v>-0.4</v>
      </c>
      <c r="F87" s="23">
        <f t="shared" si="12"/>
        <v>0.67032004603563933</v>
      </c>
      <c r="G87" s="23">
        <f>-2*'計算（移動）'!$C$2*D87</f>
        <v>-0.4</v>
      </c>
      <c r="H87" s="23">
        <f t="shared" si="13"/>
        <v>0.67032004603563933</v>
      </c>
      <c r="I87" s="126">
        <f>IF((パラメータ!$C$13)&gt;=1,IF(((パラメータ!$C$10)-A87)&lt;0,0,1),1)</f>
        <v>1</v>
      </c>
      <c r="J87" s="23">
        <f>'計算（移動）'!$C$68*('計算（移動）'!$C$49*'計算（移動）'!$C$53*F87+'計算（移動）'!$C$57*(1-F87))</f>
        <v>-53.721790261744943</v>
      </c>
      <c r="K87" s="23">
        <f>'計算（移動）'!$C$68*(('計算（移動）'!$C$49*'計算（移動）'!$C$53*'計算（移動）'!$C$37+'計算（移動）'!$C$55)*('計算（移動）'!$C$59*H87)+('計算（移動）'!$C$66*(1-H87)))</f>
        <v>-53.721790261744943</v>
      </c>
      <c r="L87" s="23">
        <f t="shared" si="14"/>
        <v>0</v>
      </c>
      <c r="M87" s="23">
        <f>35.3/(パラメータ!$C$30*(5.6-パラメータ!$C$30))</f>
        <v>7.6739130434782608</v>
      </c>
      <c r="N87" s="24" t="str">
        <f t="shared" si="17"/>
        <v>×</v>
      </c>
      <c r="O87" s="25" t="str">
        <f t="shared" si="18"/>
        <v>×</v>
      </c>
      <c r="P87" s="135">
        <f t="shared" si="15"/>
        <v>7.6739130434782608</v>
      </c>
      <c r="Q87" s="135">
        <f t="shared" si="16"/>
        <v>100</v>
      </c>
    </row>
    <row r="88" spans="1:17" s="19" customFormat="1" ht="10.5" customHeight="1" x14ac:dyDescent="0.15">
      <c r="A88" s="63">
        <v>7.3</v>
      </c>
      <c r="B88" s="22">
        <f>A88/パラメータ!$C$30</f>
        <v>7.3</v>
      </c>
      <c r="C88" s="22">
        <f>A88-パラメータ!$C$38</f>
        <v>7.3</v>
      </c>
      <c r="D88" s="23">
        <f>C88/パラメータ!$C$30</f>
        <v>7.3</v>
      </c>
      <c r="E88" s="23">
        <f>-2*'計算（移動）'!$C$2*B88</f>
        <v>-0.40555555555555556</v>
      </c>
      <c r="F88" s="23">
        <f t="shared" si="12"/>
        <v>0.66660637109523724</v>
      </c>
      <c r="G88" s="23">
        <f>-2*'計算（移動）'!$C$2*D88</f>
        <v>-0.40555555555555556</v>
      </c>
      <c r="H88" s="23">
        <f t="shared" si="13"/>
        <v>0.66660637109523724</v>
      </c>
      <c r="I88" s="126">
        <f>IF((パラメータ!$C$13)&gt;=1,IF(((パラメータ!$C$10)-A88)&lt;0,0,1),1)</f>
        <v>1</v>
      </c>
      <c r="J88" s="23">
        <f>'計算（移動）'!$C$68*('計算（移動）'!$C$49*'計算（移動）'!$C$53*F88+'計算（移動）'!$C$57*(1-F88))</f>
        <v>-54.326938569519044</v>
      </c>
      <c r="K88" s="23">
        <f>'計算（移動）'!$C$68*(('計算（移動）'!$C$49*'計算（移動）'!$C$53*'計算（移動）'!$C$37+'計算（移動）'!$C$55)*('計算（移動）'!$C$59*H88)+('計算（移動）'!$C$66*(1-H88)))</f>
        <v>-54.326938569519044</v>
      </c>
      <c r="L88" s="23">
        <f t="shared" si="14"/>
        <v>0</v>
      </c>
      <c r="M88" s="23">
        <f>35.3/(パラメータ!$C$30*(5.6-パラメータ!$C$30))</f>
        <v>7.6739130434782608</v>
      </c>
      <c r="N88" s="24" t="str">
        <f t="shared" si="17"/>
        <v>×</v>
      </c>
      <c r="O88" s="25" t="str">
        <f t="shared" si="18"/>
        <v>×</v>
      </c>
      <c r="P88" s="135">
        <f t="shared" si="15"/>
        <v>7.6739130434782608</v>
      </c>
      <c r="Q88" s="135">
        <f t="shared" si="16"/>
        <v>100</v>
      </c>
    </row>
    <row r="89" spans="1:17" s="19" customFormat="1" ht="10.5" customHeight="1" x14ac:dyDescent="0.15">
      <c r="A89" s="63">
        <v>7.4</v>
      </c>
      <c r="B89" s="22">
        <f>A89/パラメータ!$C$30</f>
        <v>7.4</v>
      </c>
      <c r="C89" s="22">
        <f>A89-パラメータ!$C$38</f>
        <v>7.4</v>
      </c>
      <c r="D89" s="23">
        <f>C89/パラメータ!$C$30</f>
        <v>7.4</v>
      </c>
      <c r="E89" s="23">
        <f>-2*'計算（移動）'!$C$2*B89</f>
        <v>-0.41111111111111115</v>
      </c>
      <c r="F89" s="23">
        <f t="shared" si="12"/>
        <v>0.66291327047846538</v>
      </c>
      <c r="G89" s="23">
        <f>-2*'計算（移動）'!$C$2*D89</f>
        <v>-0.41111111111111115</v>
      </c>
      <c r="H89" s="23">
        <f t="shared" si="13"/>
        <v>0.66291327047846538</v>
      </c>
      <c r="I89" s="126">
        <f>IF((パラメータ!$C$13)&gt;=1,IF(((パラメータ!$C$10)-A89)&lt;0,0,1),1)</f>
        <v>1</v>
      </c>
      <c r="J89" s="23">
        <f>'計算（移動）'!$C$68*('計算（移動）'!$C$49*'計算（移動）'!$C$53*F89+'計算（移動）'!$C$57*(1-F89))</f>
        <v>-54.928734263688511</v>
      </c>
      <c r="K89" s="23">
        <f>'計算（移動）'!$C$68*(('計算（移動）'!$C$49*'計算（移動）'!$C$53*'計算（移動）'!$C$37+'計算（移動）'!$C$55)*('計算（移動）'!$C$59*H89)+('計算（移動）'!$C$66*(1-H89)))</f>
        <v>-54.928734263688511</v>
      </c>
      <c r="L89" s="23">
        <f t="shared" si="14"/>
        <v>0</v>
      </c>
      <c r="M89" s="23">
        <f>35.3/(パラメータ!$C$30*(5.6-パラメータ!$C$30))</f>
        <v>7.6739130434782608</v>
      </c>
      <c r="N89" s="24" t="str">
        <f t="shared" si="17"/>
        <v>×</v>
      </c>
      <c r="O89" s="25" t="str">
        <f t="shared" si="18"/>
        <v>×</v>
      </c>
      <c r="P89" s="135">
        <f t="shared" si="15"/>
        <v>7.6739130434782608</v>
      </c>
      <c r="Q89" s="135">
        <f t="shared" si="16"/>
        <v>100</v>
      </c>
    </row>
    <row r="90" spans="1:17" s="19" customFormat="1" ht="10.5" customHeight="1" x14ac:dyDescent="0.15">
      <c r="A90" s="63">
        <v>7.5</v>
      </c>
      <c r="B90" s="22">
        <f>A90/パラメータ!$C$30</f>
        <v>7.5</v>
      </c>
      <c r="C90" s="22">
        <f>A90-パラメータ!$C$38</f>
        <v>7.5</v>
      </c>
      <c r="D90" s="23">
        <f>C90/パラメータ!$C$30</f>
        <v>7.5</v>
      </c>
      <c r="E90" s="23">
        <f>-2*'計算（移動）'!$C$2*B90</f>
        <v>-0.41666666666666669</v>
      </c>
      <c r="F90" s="23">
        <f t="shared" si="12"/>
        <v>0.65924063020044377</v>
      </c>
      <c r="G90" s="23">
        <f>-2*'計算（移動）'!$C$2*D90</f>
        <v>-0.41666666666666669</v>
      </c>
      <c r="H90" s="23">
        <f t="shared" si="13"/>
        <v>0.65924063020044377</v>
      </c>
      <c r="I90" s="126">
        <f>IF((パラメータ!$C$13)&gt;=1,IF(((パラメータ!$C$10)-A90)&lt;0,0,1),1)</f>
        <v>1</v>
      </c>
      <c r="J90" s="23">
        <f>'計算（移動）'!$C$68*('計算（移動）'!$C$49*'計算（移動）'!$C$53*F90+'計算（移動）'!$C$57*(1-F90))</f>
        <v>-55.527195918242256</v>
      </c>
      <c r="K90" s="23">
        <f>'計算（移動）'!$C$68*(('計算（移動）'!$C$49*'計算（移動）'!$C$53*'計算（移動）'!$C$37+'計算（移動）'!$C$55)*('計算（移動）'!$C$59*H90)+('計算（移動）'!$C$66*(1-H90)))</f>
        <v>-55.527195918242256</v>
      </c>
      <c r="L90" s="23">
        <f t="shared" si="14"/>
        <v>0</v>
      </c>
      <c r="M90" s="23">
        <f>35.3/(パラメータ!$C$30*(5.6-パラメータ!$C$30))</f>
        <v>7.6739130434782608</v>
      </c>
      <c r="N90" s="24" t="str">
        <f t="shared" si="17"/>
        <v>×</v>
      </c>
      <c r="O90" s="25" t="str">
        <f t="shared" si="18"/>
        <v>×</v>
      </c>
      <c r="P90" s="135">
        <f t="shared" si="15"/>
        <v>7.6739130434782608</v>
      </c>
      <c r="Q90" s="135">
        <f t="shared" si="16"/>
        <v>100</v>
      </c>
    </row>
    <row r="91" spans="1:17" s="19" customFormat="1" ht="10.5" customHeight="1" x14ac:dyDescent="0.15">
      <c r="A91" s="63">
        <v>7.6</v>
      </c>
      <c r="B91" s="22">
        <f>A91/パラメータ!$C$30</f>
        <v>7.6</v>
      </c>
      <c r="C91" s="22">
        <f>A91-パラメータ!$C$38</f>
        <v>7.6</v>
      </c>
      <c r="D91" s="23">
        <f>C91/パラメータ!$C$30</f>
        <v>7.6</v>
      </c>
      <c r="E91" s="23">
        <f>-2*'計算（移動）'!$C$2*B91</f>
        <v>-0.42222222222222222</v>
      </c>
      <c r="F91" s="23">
        <f t="shared" si="12"/>
        <v>0.65558833690778562</v>
      </c>
      <c r="G91" s="23">
        <f>-2*'計算（移動）'!$C$2*D91</f>
        <v>-0.42222222222222222</v>
      </c>
      <c r="H91" s="23">
        <f t="shared" si="13"/>
        <v>0.65558833690778562</v>
      </c>
      <c r="I91" s="126">
        <f>IF((パラメータ!$C$13)&gt;=1,IF(((パラメータ!$C$10)-A91)&lt;0,0,1),1)</f>
        <v>1</v>
      </c>
      <c r="J91" s="23">
        <f>'計算（移動）'!$C$68*('計算（移動）'!$C$49*'計算（移動）'!$C$53*F91+'計算（移動）'!$C$57*(1-F91))</f>
        <v>-56.12234200426655</v>
      </c>
      <c r="K91" s="23">
        <f>'計算（移動）'!$C$68*(('計算（移動）'!$C$49*'計算（移動）'!$C$53*'計算（移動）'!$C$37+'計算（移動）'!$C$55)*('計算（移動）'!$C$59*H91)+('計算（移動）'!$C$66*(1-H91)))</f>
        <v>-56.12234200426655</v>
      </c>
      <c r="L91" s="23">
        <f t="shared" si="14"/>
        <v>0</v>
      </c>
      <c r="M91" s="23">
        <f>35.3/(パラメータ!$C$30*(5.6-パラメータ!$C$30))</f>
        <v>7.6739130434782608</v>
      </c>
      <c r="N91" s="24" t="str">
        <f t="shared" si="17"/>
        <v>×</v>
      </c>
      <c r="O91" s="25" t="str">
        <f t="shared" si="18"/>
        <v>×</v>
      </c>
      <c r="P91" s="135">
        <f t="shared" si="15"/>
        <v>7.6739130434782608</v>
      </c>
      <c r="Q91" s="135">
        <f t="shared" si="16"/>
        <v>100</v>
      </c>
    </row>
    <row r="92" spans="1:17" s="19" customFormat="1" ht="10.5" customHeight="1" x14ac:dyDescent="0.15">
      <c r="A92" s="63">
        <v>7.7</v>
      </c>
      <c r="B92" s="22">
        <f>A92/パラメータ!$C$30</f>
        <v>7.7</v>
      </c>
      <c r="C92" s="22">
        <f>A92-パラメータ!$C$38</f>
        <v>7.7</v>
      </c>
      <c r="D92" s="23">
        <f>C92/パラメータ!$C$30</f>
        <v>7.7</v>
      </c>
      <c r="E92" s="23">
        <f>-2*'計算（移動）'!$C$2*B92</f>
        <v>-0.42777777777777781</v>
      </c>
      <c r="F92" s="23">
        <f t="shared" si="12"/>
        <v>0.65195627787509958</v>
      </c>
      <c r="G92" s="23">
        <f>-2*'計算（移動）'!$C$2*D92</f>
        <v>-0.42777777777777781</v>
      </c>
      <c r="H92" s="23">
        <f t="shared" si="13"/>
        <v>0.65195627787509958</v>
      </c>
      <c r="I92" s="126">
        <f>IF((パラメータ!$C$13)&gt;=1,IF(((パラメータ!$C$10)-A92)&lt;0,0,1),1)</f>
        <v>1</v>
      </c>
      <c r="J92" s="23">
        <f>'計算（移動）'!$C$68*('計算（移動）'!$C$49*'計算（移動）'!$C$53*F92+'計算（移動）'!$C$57*(1-F92))</f>
        <v>-56.714190890514963</v>
      </c>
      <c r="K92" s="23">
        <f>'計算（移動）'!$C$68*(('計算（移動）'!$C$49*'計算（移動）'!$C$53*'計算（移動）'!$C$37+'計算（移動）'!$C$55)*('計算（移動）'!$C$59*H92)+('計算（移動）'!$C$66*(1-H92)))</f>
        <v>-56.714190890514963</v>
      </c>
      <c r="L92" s="23">
        <f t="shared" si="14"/>
        <v>0</v>
      </c>
      <c r="M92" s="23">
        <f>35.3/(パラメータ!$C$30*(5.6-パラメータ!$C$30))</f>
        <v>7.6739130434782608</v>
      </c>
      <c r="N92" s="24" t="str">
        <f t="shared" si="17"/>
        <v>×</v>
      </c>
      <c r="O92" s="25" t="str">
        <f t="shared" si="18"/>
        <v>×</v>
      </c>
      <c r="P92" s="135">
        <f t="shared" si="15"/>
        <v>7.6739130434782608</v>
      </c>
      <c r="Q92" s="135">
        <f t="shared" si="16"/>
        <v>100</v>
      </c>
    </row>
    <row r="93" spans="1:17" s="19" customFormat="1" ht="10.5" customHeight="1" x14ac:dyDescent="0.15">
      <c r="A93" s="63">
        <v>7.8</v>
      </c>
      <c r="B93" s="22">
        <f>A93/パラメータ!$C$30</f>
        <v>7.8</v>
      </c>
      <c r="C93" s="22">
        <f>A93-パラメータ!$C$38</f>
        <v>7.8</v>
      </c>
      <c r="D93" s="23">
        <f>C93/パラメータ!$C$30</f>
        <v>7.8</v>
      </c>
      <c r="E93" s="23">
        <f>-2*'計算（移動）'!$C$2*B93</f>
        <v>-0.43333333333333335</v>
      </c>
      <c r="F93" s="23">
        <f t="shared" si="12"/>
        <v>0.64834434100150973</v>
      </c>
      <c r="G93" s="23">
        <f>-2*'計算（移動）'!$C$2*D93</f>
        <v>-0.43333333333333335</v>
      </c>
      <c r="H93" s="23">
        <f t="shared" si="13"/>
        <v>0.64834434100150973</v>
      </c>
      <c r="I93" s="126">
        <f>IF((パラメータ!$C$13)&gt;=1,IF(((パラメータ!$C$10)-A93)&lt;0,0,1),1)</f>
        <v>1</v>
      </c>
      <c r="J93" s="23">
        <f>'計算（移動）'!$C$68*('計算（移動）'!$C$49*'計算（移動）'!$C$53*F93+'計算（移動）'!$C$57*(1-F93))</f>
        <v>-57.302760843975449</v>
      </c>
      <c r="K93" s="23">
        <f>'計算（移動）'!$C$68*(('計算（移動）'!$C$49*'計算（移動）'!$C$53*'計算（移動）'!$C$37+'計算（移動）'!$C$55)*('計算（移動）'!$C$59*H93)+('計算（移動）'!$C$66*(1-H93)))</f>
        <v>-57.302760843975449</v>
      </c>
      <c r="L93" s="23">
        <f t="shared" si="14"/>
        <v>0</v>
      </c>
      <c r="M93" s="23">
        <f>35.3/(パラメータ!$C$30*(5.6-パラメータ!$C$30))</f>
        <v>7.6739130434782608</v>
      </c>
      <c r="N93" s="24" t="str">
        <f t="shared" si="17"/>
        <v>×</v>
      </c>
      <c r="O93" s="25" t="str">
        <f t="shared" si="18"/>
        <v>×</v>
      </c>
      <c r="P93" s="135">
        <f t="shared" si="15"/>
        <v>7.6739130434782608</v>
      </c>
      <c r="Q93" s="135">
        <f t="shared" si="16"/>
        <v>100</v>
      </c>
    </row>
    <row r="94" spans="1:17" s="19" customFormat="1" ht="10.5" customHeight="1" x14ac:dyDescent="0.15">
      <c r="A94" s="63">
        <v>7.9</v>
      </c>
      <c r="B94" s="22">
        <f>A94/パラメータ!$C$30</f>
        <v>7.9</v>
      </c>
      <c r="C94" s="22">
        <f>A94-パラメータ!$C$38</f>
        <v>7.9</v>
      </c>
      <c r="D94" s="23">
        <f>C94/パラメータ!$C$30</f>
        <v>7.9</v>
      </c>
      <c r="E94" s="23">
        <f>-2*'計算（移動）'!$C$2*B94</f>
        <v>-0.43888888888888894</v>
      </c>
      <c r="F94" s="23">
        <f t="shared" si="12"/>
        <v>0.64475241480719625</v>
      </c>
      <c r="G94" s="23">
        <f>-2*'計算（移動）'!$C$2*D94</f>
        <v>-0.43888888888888894</v>
      </c>
      <c r="H94" s="23">
        <f t="shared" si="13"/>
        <v>0.64475241480719625</v>
      </c>
      <c r="I94" s="126">
        <f>IF((パラメータ!$C$13)&gt;=1,IF(((パラメータ!$C$10)-A94)&lt;0,0,1),1)</f>
        <v>1</v>
      </c>
      <c r="J94" s="23">
        <f>'計算（移動）'!$C$68*('計算（移動）'!$C$49*'計算（移動）'!$C$53*F94+'計算（移動）'!$C$57*(1-F94))</f>
        <v>-57.888070030434015</v>
      </c>
      <c r="K94" s="23">
        <f>'計算（移動）'!$C$68*(('計算（移動）'!$C$49*'計算（移動）'!$C$53*'計算（移動）'!$C$37+'計算（移動）'!$C$55)*('計算（移動）'!$C$59*H94)+('計算（移動）'!$C$66*(1-H94)))</f>
        <v>-57.888070030434015</v>
      </c>
      <c r="L94" s="23">
        <f t="shared" si="14"/>
        <v>0</v>
      </c>
      <c r="M94" s="23">
        <f>35.3/(パラメータ!$C$30*(5.6-パラメータ!$C$30))</f>
        <v>7.6739130434782608</v>
      </c>
      <c r="N94" s="24" t="str">
        <f t="shared" si="17"/>
        <v>×</v>
      </c>
      <c r="O94" s="25" t="str">
        <f t="shared" si="18"/>
        <v>×</v>
      </c>
      <c r="P94" s="135">
        <f t="shared" si="15"/>
        <v>7.6739130434782608</v>
      </c>
      <c r="Q94" s="135">
        <f t="shared" si="16"/>
        <v>100</v>
      </c>
    </row>
    <row r="95" spans="1:17" s="18" customFormat="1" ht="10.5" customHeight="1" x14ac:dyDescent="0.15">
      <c r="A95" s="30">
        <v>8</v>
      </c>
      <c r="B95" s="31">
        <f>A95/パラメータ!$C$30</f>
        <v>8</v>
      </c>
      <c r="C95" s="31">
        <f>A95-パラメータ!$C$38</f>
        <v>8</v>
      </c>
      <c r="D95" s="32">
        <f>C95/パラメータ!$C$30</f>
        <v>8</v>
      </c>
      <c r="E95" s="32">
        <f>-2*'計算（移動）'!$C$2*B95</f>
        <v>-0.44444444444444448</v>
      </c>
      <c r="F95" s="32">
        <f t="shared" si="12"/>
        <v>0.64118038842995462</v>
      </c>
      <c r="G95" s="32">
        <f>-2*'計算（移動）'!$C$2*D95</f>
        <v>-0.44444444444444448</v>
      </c>
      <c r="H95" s="32">
        <f t="shared" si="13"/>
        <v>0.64118038842995462</v>
      </c>
      <c r="I95" s="128">
        <f>IF((パラメータ!$C$13)&gt;=1,IF(((パラメータ!$C$10)-A95)&lt;0,0,1),1)</f>
        <v>1</v>
      </c>
      <c r="J95" s="32">
        <f>'計算（移動）'!$C$68*('計算（移動）'!$C$49*'計算（移動）'!$C$53*F95+'計算（移動）'!$C$57*(1-F95))</f>
        <v>-58.470136515035435</v>
      </c>
      <c r="K95" s="32">
        <f>'計算（移動）'!$C$68*(('計算（移動）'!$C$49*'計算（移動）'!$C$53*'計算（移動）'!$C$37+'計算（移動）'!$C$55)*('計算（移動）'!$C$59*H95)+('計算（移動）'!$C$66*(1-H95)))</f>
        <v>-58.470136515035435</v>
      </c>
      <c r="L95" s="32">
        <f t="shared" si="14"/>
        <v>0</v>
      </c>
      <c r="M95" s="32">
        <f>35.3/(パラメータ!$C$30*(5.6-パラメータ!$C$30))</f>
        <v>7.6739130434782608</v>
      </c>
      <c r="N95" s="33" t="str">
        <f t="shared" si="17"/>
        <v>×</v>
      </c>
      <c r="O95" s="34" t="str">
        <f t="shared" si="18"/>
        <v>×</v>
      </c>
      <c r="P95" s="134">
        <f t="shared" si="15"/>
        <v>7.6739130434782608</v>
      </c>
      <c r="Q95" s="134">
        <f t="shared" si="16"/>
        <v>100</v>
      </c>
    </row>
    <row r="96" spans="1:17" s="19" customFormat="1" ht="10.5" customHeight="1" x14ac:dyDescent="0.15">
      <c r="A96" s="63">
        <v>8.1</v>
      </c>
      <c r="B96" s="22">
        <f>A96/パラメータ!$C$30</f>
        <v>8.1</v>
      </c>
      <c r="C96" s="22">
        <f>A96-パラメータ!$C$38</f>
        <v>8.1</v>
      </c>
      <c r="D96" s="23">
        <f>C96/パラメータ!$C$30</f>
        <v>8.1</v>
      </c>
      <c r="E96" s="23">
        <f>-2*'計算（移動）'!$C$2*B96</f>
        <v>-0.45</v>
      </c>
      <c r="F96" s="23">
        <f t="shared" si="12"/>
        <v>0.63762815162177333</v>
      </c>
      <c r="G96" s="23">
        <f>-2*'計算（移動）'!$C$2*D96</f>
        <v>-0.45</v>
      </c>
      <c r="H96" s="23">
        <f t="shared" si="13"/>
        <v>0.63762815162177333</v>
      </c>
      <c r="I96" s="126">
        <f>IF((パラメータ!$C$13)&gt;=1,IF(((パラメータ!$C$10)-A96)&lt;0,0,1),1)</f>
        <v>1</v>
      </c>
      <c r="J96" s="23">
        <f>'計算（移動）'!$C$68*('計算（移動）'!$C$49*'計算（移動）'!$C$53*F96+'計算（移動）'!$C$57*(1-F96))</f>
        <v>-59.048978262840926</v>
      </c>
      <c r="K96" s="23">
        <f>'計算（移動）'!$C$68*(('計算（移動）'!$C$49*'計算（移動）'!$C$53*'計算（移動）'!$C$37+'計算（移動）'!$C$55)*('計算（移動）'!$C$59*H96)+('計算（移動）'!$C$66*(1-H96)))</f>
        <v>-59.048978262840926</v>
      </c>
      <c r="L96" s="23">
        <f t="shared" si="14"/>
        <v>0</v>
      </c>
      <c r="M96" s="23">
        <f>35.3/(パラメータ!$C$30*(5.6-パラメータ!$C$30))</f>
        <v>7.6739130434782608</v>
      </c>
      <c r="N96" s="24" t="str">
        <f t="shared" si="17"/>
        <v>×</v>
      </c>
      <c r="O96" s="25" t="str">
        <f t="shared" si="18"/>
        <v>×</v>
      </c>
      <c r="P96" s="135">
        <f t="shared" si="15"/>
        <v>7.6739130434782608</v>
      </c>
      <c r="Q96" s="135">
        <f t="shared" si="16"/>
        <v>100</v>
      </c>
    </row>
    <row r="97" spans="1:17" s="19" customFormat="1" ht="10.5" customHeight="1" x14ac:dyDescent="0.15">
      <c r="A97" s="63">
        <v>8.1999999999999993</v>
      </c>
      <c r="B97" s="22">
        <f>A97/パラメータ!$C$30</f>
        <v>8.1999999999999993</v>
      </c>
      <c r="C97" s="22">
        <f>A97-パラメータ!$C$38</f>
        <v>8.1999999999999993</v>
      </c>
      <c r="D97" s="23">
        <f>C97/パラメータ!$C$30</f>
        <v>8.1999999999999993</v>
      </c>
      <c r="E97" s="23">
        <f>-2*'計算（移動）'!$C$2*B97</f>
        <v>-0.45555555555555555</v>
      </c>
      <c r="F97" s="23">
        <f t="shared" si="12"/>
        <v>0.63409559474543198</v>
      </c>
      <c r="G97" s="23">
        <f>-2*'計算（移動）'!$C$2*D97</f>
        <v>-0.45555555555555555</v>
      </c>
      <c r="H97" s="23">
        <f t="shared" si="13"/>
        <v>0.63409559474543198</v>
      </c>
      <c r="I97" s="126">
        <f>IF((パラメータ!$C$13)&gt;=1,IF(((パラメータ!$C$10)-A97)&lt;0,0,1),1)</f>
        <v>1</v>
      </c>
      <c r="J97" s="23">
        <f>'計算（移動）'!$C$68*('計算（移動）'!$C$49*'計算（移動）'!$C$53*F97+'計算（移動）'!$C$57*(1-F97))</f>
        <v>-59.624613139382468</v>
      </c>
      <c r="K97" s="23">
        <f>'計算（移動）'!$C$68*(('計算（移動）'!$C$49*'計算（移動）'!$C$53*'計算（移動）'!$C$37+'計算（移動）'!$C$55)*('計算（移動）'!$C$59*H97)+('計算（移動）'!$C$66*(1-H97)))</f>
        <v>-59.624613139382468</v>
      </c>
      <c r="L97" s="23">
        <f t="shared" si="14"/>
        <v>0</v>
      </c>
      <c r="M97" s="23">
        <f>35.3/(パラメータ!$C$30*(5.6-パラメータ!$C$30))</f>
        <v>7.6739130434782608</v>
      </c>
      <c r="N97" s="24" t="str">
        <f t="shared" si="17"/>
        <v>×</v>
      </c>
      <c r="O97" s="25" t="str">
        <f t="shared" si="18"/>
        <v>×</v>
      </c>
      <c r="P97" s="135">
        <f t="shared" si="15"/>
        <v>7.6739130434782608</v>
      </c>
      <c r="Q97" s="135">
        <f t="shared" si="16"/>
        <v>100</v>
      </c>
    </row>
    <row r="98" spans="1:17" s="19" customFormat="1" ht="10.5" customHeight="1" x14ac:dyDescent="0.15">
      <c r="A98" s="63">
        <v>8.3000000000000007</v>
      </c>
      <c r="B98" s="22">
        <f>A98/パラメータ!$C$30</f>
        <v>8.3000000000000007</v>
      </c>
      <c r="C98" s="22">
        <f>A98-パラメータ!$C$38</f>
        <v>8.3000000000000007</v>
      </c>
      <c r="D98" s="23">
        <f>C98/パラメータ!$C$30</f>
        <v>8.3000000000000007</v>
      </c>
      <c r="E98" s="23">
        <f>-2*'計算（移動）'!$C$2*B98</f>
        <v>-0.46111111111111119</v>
      </c>
      <c r="F98" s="23">
        <f t="shared" si="12"/>
        <v>0.63058260877111683</v>
      </c>
      <c r="G98" s="23">
        <f>-2*'計算（移動）'!$C$2*D98</f>
        <v>-0.46111111111111119</v>
      </c>
      <c r="H98" s="23">
        <f t="shared" si="13"/>
        <v>0.63058260877111683</v>
      </c>
      <c r="I98" s="126">
        <f>IF((パラメータ!$C$13)&gt;=1,IF(((パラメータ!$C$10)-A98)&lt;0,0,1),1)</f>
        <v>1</v>
      </c>
      <c r="J98" s="23">
        <f>'計算（移動）'!$C$68*('計算（移動）'!$C$49*'計算（移動）'!$C$53*F98+'計算（移動）'!$C$57*(1-F98))</f>
        <v>-60.197058911214299</v>
      </c>
      <c r="K98" s="23">
        <f>'計算（移動）'!$C$68*(('計算（移動）'!$C$49*'計算（移動）'!$C$53*'計算（移動）'!$C$37+'計算（移動）'!$C$55)*('計算（移動）'!$C$59*H98)+('計算（移動）'!$C$66*(1-H98)))</f>
        <v>-60.197058911214299</v>
      </c>
      <c r="L98" s="23">
        <f t="shared" si="14"/>
        <v>0</v>
      </c>
      <c r="M98" s="23">
        <f>35.3/(パラメータ!$C$30*(5.6-パラメータ!$C$30))</f>
        <v>7.6739130434782608</v>
      </c>
      <c r="N98" s="24" t="str">
        <f t="shared" si="17"/>
        <v>×</v>
      </c>
      <c r="O98" s="25" t="str">
        <f t="shared" si="18"/>
        <v>×</v>
      </c>
      <c r="P98" s="135">
        <f t="shared" si="15"/>
        <v>7.6739130434782608</v>
      </c>
      <c r="Q98" s="135">
        <f t="shared" si="16"/>
        <v>100</v>
      </c>
    </row>
    <row r="99" spans="1:17" s="19" customFormat="1" ht="10.5" customHeight="1" x14ac:dyDescent="0.15">
      <c r="A99" s="63">
        <v>8.4</v>
      </c>
      <c r="B99" s="22">
        <f>A99/パラメータ!$C$30</f>
        <v>8.4</v>
      </c>
      <c r="C99" s="22">
        <f>A99-パラメータ!$C$38</f>
        <v>8.4</v>
      </c>
      <c r="D99" s="23">
        <f>C99/パラメータ!$C$30</f>
        <v>8.4</v>
      </c>
      <c r="E99" s="23">
        <f>-2*'計算（移動）'!$C$2*B99</f>
        <v>-0.46666666666666673</v>
      </c>
      <c r="F99" s="23">
        <f t="shared" si="12"/>
        <v>0.62708908527305607</v>
      </c>
      <c r="G99" s="23">
        <f>-2*'計算（移動）'!$C$2*D99</f>
        <v>-0.46666666666666673</v>
      </c>
      <c r="H99" s="23">
        <f t="shared" si="13"/>
        <v>0.62708908527305607</v>
      </c>
      <c r="I99" s="126">
        <f>IF((パラメータ!$C$13)&gt;=1,IF(((パラメータ!$C$10)-A99)&lt;0,0,1),1)</f>
        <v>1</v>
      </c>
      <c r="J99" s="23">
        <f>'計算（移動）'!$C$68*('計算（移動）'!$C$49*'計算（移動）'!$C$53*F99+'計算（移動）'!$C$57*(1-F99))</f>
        <v>-60.766333246461222</v>
      </c>
      <c r="K99" s="23">
        <f>'計算（移動）'!$C$68*(('計算（移動）'!$C$49*'計算（移動）'!$C$53*'計算（移動）'!$C$37+'計算（移動）'!$C$55)*('計算（移動）'!$C$59*H99)+('計算（移動）'!$C$66*(1-H99)))</f>
        <v>-60.766333246461222</v>
      </c>
      <c r="L99" s="23">
        <f t="shared" si="14"/>
        <v>0</v>
      </c>
      <c r="M99" s="23">
        <f>35.3/(パラメータ!$C$30*(5.6-パラメータ!$C$30))</f>
        <v>7.6739130434782608</v>
      </c>
      <c r="N99" s="24" t="str">
        <f t="shared" si="17"/>
        <v>×</v>
      </c>
      <c r="O99" s="25" t="str">
        <f t="shared" si="18"/>
        <v>×</v>
      </c>
      <c r="P99" s="135">
        <f t="shared" si="15"/>
        <v>7.6739130434782608</v>
      </c>
      <c r="Q99" s="135">
        <f t="shared" si="16"/>
        <v>100</v>
      </c>
    </row>
    <row r="100" spans="1:17" s="19" customFormat="1" ht="10.5" customHeight="1" x14ac:dyDescent="0.15">
      <c r="A100" s="63">
        <v>8.5</v>
      </c>
      <c r="B100" s="22">
        <f>A100/パラメータ!$C$30</f>
        <v>8.5</v>
      </c>
      <c r="C100" s="22">
        <f>A100-パラメータ!$C$38</f>
        <v>8.5</v>
      </c>
      <c r="D100" s="23">
        <f>C100/パラメータ!$C$30</f>
        <v>8.5</v>
      </c>
      <c r="E100" s="23">
        <f>-2*'計算（移動）'!$C$2*B100</f>
        <v>-0.47222222222222227</v>
      </c>
      <c r="F100" s="23">
        <f t="shared" si="12"/>
        <v>0.62361491642617306</v>
      </c>
      <c r="G100" s="23">
        <f>-2*'計算（移動）'!$C$2*D100</f>
        <v>-0.47222222222222227</v>
      </c>
      <c r="H100" s="23">
        <f t="shared" si="13"/>
        <v>0.62361491642617306</v>
      </c>
      <c r="I100" s="126">
        <f>IF((パラメータ!$C$13)&gt;=1,IF(((パラメータ!$C$10)-A100)&lt;0,0,1),1)</f>
        <v>1</v>
      </c>
      <c r="J100" s="23">
        <f>'計算（移動）'!$C$68*('計算（移動）'!$C$49*'計算（移動）'!$C$53*F100+'計算（移動）'!$C$57*(1-F100))</f>
        <v>-61.332453715363954</v>
      </c>
      <c r="K100" s="23">
        <f>'計算（移動）'!$C$68*(('計算（移動）'!$C$49*'計算（移動）'!$C$53*'計算（移動）'!$C$37+'計算（移動）'!$C$55)*('計算（移動）'!$C$59*H100)+('計算（移動）'!$C$66*(1-H100)))</f>
        <v>-61.332453715363954</v>
      </c>
      <c r="L100" s="23">
        <f t="shared" si="14"/>
        <v>0</v>
      </c>
      <c r="M100" s="23">
        <f>35.3/(パラメータ!$C$30*(5.6-パラメータ!$C$30))</f>
        <v>7.6739130434782608</v>
      </c>
      <c r="N100" s="24" t="str">
        <f t="shared" si="17"/>
        <v>×</v>
      </c>
      <c r="O100" s="25" t="str">
        <f t="shared" si="18"/>
        <v>×</v>
      </c>
      <c r="P100" s="135">
        <f t="shared" si="15"/>
        <v>7.6739130434782608</v>
      </c>
      <c r="Q100" s="135">
        <f t="shared" si="16"/>
        <v>100</v>
      </c>
    </row>
    <row r="101" spans="1:17" s="19" customFormat="1" ht="10.5" customHeight="1" x14ac:dyDescent="0.15">
      <c r="A101" s="63">
        <v>8.6</v>
      </c>
      <c r="B101" s="22">
        <f>A101/パラメータ!$C$30</f>
        <v>8.6</v>
      </c>
      <c r="C101" s="22">
        <f>A101-パラメータ!$C$38</f>
        <v>8.6</v>
      </c>
      <c r="D101" s="23">
        <f>C101/パラメータ!$C$30</f>
        <v>8.6</v>
      </c>
      <c r="E101" s="23">
        <f>-2*'計算（移動）'!$C$2*B101</f>
        <v>-0.4777777777777778</v>
      </c>
      <c r="F101" s="23">
        <f t="shared" si="12"/>
        <v>0.62015999500275854</v>
      </c>
      <c r="G101" s="23">
        <f>-2*'計算（移動）'!$C$2*D101</f>
        <v>-0.4777777777777778</v>
      </c>
      <c r="H101" s="23">
        <f t="shared" si="13"/>
        <v>0.62015999500275854</v>
      </c>
      <c r="I101" s="126">
        <f>IF((パラメータ!$C$13)&gt;=1,IF(((パラメータ!$C$10)-A101)&lt;0,0,1),1)</f>
        <v>1</v>
      </c>
      <c r="J101" s="23">
        <f>'計算（移動）'!$C$68*('計算（移動）'!$C$49*'計算（移動）'!$C$53*F101+'計算（移動）'!$C$57*(1-F101))</f>
        <v>-61.895437790821425</v>
      </c>
      <c r="K101" s="23">
        <f>'計算（移動）'!$C$68*(('計算（移動）'!$C$49*'計算（移動）'!$C$53*'計算（移動）'!$C$37+'計算（移動）'!$C$55)*('計算（移動）'!$C$59*H101)+('計算（移動）'!$C$66*(1-H101)))</f>
        <v>-61.895437790821425</v>
      </c>
      <c r="L101" s="23">
        <f t="shared" si="14"/>
        <v>0</v>
      </c>
      <c r="M101" s="23">
        <f>35.3/(パラメータ!$C$30*(5.6-パラメータ!$C$30))</f>
        <v>7.6739130434782608</v>
      </c>
      <c r="N101" s="24" t="str">
        <f t="shared" si="17"/>
        <v>×</v>
      </c>
      <c r="O101" s="25" t="str">
        <f t="shared" si="18"/>
        <v>×</v>
      </c>
      <c r="P101" s="135">
        <f t="shared" si="15"/>
        <v>7.6739130434782608</v>
      </c>
      <c r="Q101" s="135">
        <f t="shared" si="16"/>
        <v>100</v>
      </c>
    </row>
    <row r="102" spans="1:17" s="19" customFormat="1" ht="10.5" customHeight="1" x14ac:dyDescent="0.15">
      <c r="A102" s="63">
        <v>8.6999999999999993</v>
      </c>
      <c r="B102" s="22">
        <f>A102/パラメータ!$C$30</f>
        <v>8.6999999999999993</v>
      </c>
      <c r="C102" s="22">
        <f>A102-パラメータ!$C$38</f>
        <v>8.6999999999999993</v>
      </c>
      <c r="D102" s="23">
        <f>C102/パラメータ!$C$30</f>
        <v>8.6999999999999993</v>
      </c>
      <c r="E102" s="23">
        <f>-2*'計算（移動）'!$C$2*B102</f>
        <v>-0.48333333333333334</v>
      </c>
      <c r="F102" s="23">
        <f t="shared" si="12"/>
        <v>0.61672421436916081</v>
      </c>
      <c r="G102" s="23">
        <f>-2*'計算（移動）'!$C$2*D102</f>
        <v>-0.48333333333333334</v>
      </c>
      <c r="H102" s="23">
        <f t="shared" si="13"/>
        <v>0.61672421436916081</v>
      </c>
      <c r="I102" s="126">
        <f>IF((パラメータ!$C$13)&gt;=1,IF(((パラメータ!$C$10)-A102)&lt;0,0,1),1)</f>
        <v>1</v>
      </c>
      <c r="J102" s="23">
        <f>'計算（移動）'!$C$68*('計算（移動）'!$C$49*'計算（移動）'!$C$53*F102+'計算（移動）'!$C$57*(1-F102))</f>
        <v>-62.455302848930032</v>
      </c>
      <c r="K102" s="23">
        <f>'計算（移動）'!$C$68*(('計算（移動）'!$C$49*'計算（移動）'!$C$53*'計算（移動）'!$C$37+'計算（移動）'!$C$55)*('計算（移動）'!$C$59*H102)+('計算（移動）'!$C$66*(1-H102)))</f>
        <v>-62.455302848930032</v>
      </c>
      <c r="L102" s="23">
        <f t="shared" si="14"/>
        <v>0</v>
      </c>
      <c r="M102" s="23">
        <f>35.3/(パラメータ!$C$30*(5.6-パラメータ!$C$30))</f>
        <v>7.6739130434782608</v>
      </c>
      <c r="N102" s="24" t="str">
        <f t="shared" si="17"/>
        <v>×</v>
      </c>
      <c r="O102" s="25" t="str">
        <f t="shared" si="18"/>
        <v>×</v>
      </c>
      <c r="P102" s="135">
        <f t="shared" si="15"/>
        <v>7.6739130434782608</v>
      </c>
      <c r="Q102" s="135">
        <f t="shared" si="16"/>
        <v>100</v>
      </c>
    </row>
    <row r="103" spans="1:17" s="19" customFormat="1" ht="10.5" customHeight="1" x14ac:dyDescent="0.15">
      <c r="A103" s="63">
        <v>8.8000000000000007</v>
      </c>
      <c r="B103" s="22">
        <f>A103/パラメータ!$C$30</f>
        <v>8.8000000000000007</v>
      </c>
      <c r="C103" s="22">
        <f>A103-パラメータ!$C$38</f>
        <v>8.8000000000000007</v>
      </c>
      <c r="D103" s="23">
        <f>C103/パラメータ!$C$30</f>
        <v>8.8000000000000007</v>
      </c>
      <c r="E103" s="23">
        <f>-2*'計算（移動）'!$C$2*B103</f>
        <v>-0.48888888888888898</v>
      </c>
      <c r="F103" s="23">
        <f t="shared" si="12"/>
        <v>0.61330746848249496</v>
      </c>
      <c r="G103" s="23">
        <f>-2*'計算（移動）'!$C$2*D103</f>
        <v>-0.48888888888888898</v>
      </c>
      <c r="H103" s="23">
        <f t="shared" si="13"/>
        <v>0.61330746848249496</v>
      </c>
      <c r="I103" s="126">
        <f>IF((パラメータ!$C$13)&gt;=1,IF(((パラメータ!$C$10)-A103)&lt;0,0,1),1)</f>
        <v>1</v>
      </c>
      <c r="J103" s="23">
        <f>'計算（移動）'!$C$68*('計算（移動）'!$C$49*'計算（移動）'!$C$53*F103+'計算（移動）'!$C$57*(1-F103))</f>
        <v>-63.012066169519997</v>
      </c>
      <c r="K103" s="23">
        <f>'計算（移動）'!$C$68*(('計算（移動）'!$C$49*'計算（移動）'!$C$53*'計算（移動）'!$C$37+'計算（移動）'!$C$55)*('計算（移動）'!$C$59*H103)+('計算（移動）'!$C$66*(1-H103)))</f>
        <v>-63.012066169519997</v>
      </c>
      <c r="L103" s="23">
        <f t="shared" si="14"/>
        <v>0</v>
      </c>
      <c r="M103" s="23">
        <f>35.3/(パラメータ!$C$30*(5.6-パラメータ!$C$30))</f>
        <v>7.6739130434782608</v>
      </c>
      <c r="N103" s="24" t="str">
        <f t="shared" si="17"/>
        <v>×</v>
      </c>
      <c r="O103" s="25" t="str">
        <f t="shared" si="18"/>
        <v>×</v>
      </c>
      <c r="P103" s="135">
        <f t="shared" si="15"/>
        <v>7.6739130434782608</v>
      </c>
      <c r="Q103" s="135">
        <f t="shared" si="16"/>
        <v>100</v>
      </c>
    </row>
    <row r="104" spans="1:17" s="19" customFormat="1" ht="10.5" customHeight="1" x14ac:dyDescent="0.15">
      <c r="A104" s="63">
        <v>8.9</v>
      </c>
      <c r="B104" s="22">
        <f>A104/パラメータ!$C$30</f>
        <v>8.9</v>
      </c>
      <c r="C104" s="22">
        <f>A104-パラメータ!$C$38</f>
        <v>8.9</v>
      </c>
      <c r="D104" s="23">
        <f>C104/パラメータ!$C$30</f>
        <v>8.9</v>
      </c>
      <c r="E104" s="23">
        <f>-2*'計算（移動）'!$C$2*B104</f>
        <v>-0.49444444444444452</v>
      </c>
      <c r="F104" s="23">
        <f t="shared" si="12"/>
        <v>0.6099096518873699</v>
      </c>
      <c r="G104" s="23">
        <f>-2*'計算（移動）'!$C$2*D104</f>
        <v>-0.49444444444444452</v>
      </c>
      <c r="H104" s="23">
        <f t="shared" si="13"/>
        <v>0.6099096518873699</v>
      </c>
      <c r="I104" s="126">
        <f>IF((パラメータ!$C$13)&gt;=1,IF(((パラメータ!$C$10)-A104)&lt;0,0,1),1)</f>
        <v>1</v>
      </c>
      <c r="J104" s="23">
        <f>'計算（移動）'!$C$68*('計算（移動）'!$C$49*'計算（移動）'!$C$53*F104+'計算（移動）'!$C$57*(1-F104))</f>
        <v>-63.565744936688588</v>
      </c>
      <c r="K104" s="23">
        <f>'計算（移動）'!$C$68*(('計算（移動）'!$C$49*'計算（移動）'!$C$53*'計算（移動）'!$C$37+'計算（移動）'!$C$55)*('計算（移動）'!$C$59*H104)+('計算（移動）'!$C$66*(1-H104)))</f>
        <v>-63.565744936688588</v>
      </c>
      <c r="L104" s="23">
        <f t="shared" si="14"/>
        <v>0</v>
      </c>
      <c r="M104" s="23">
        <f>35.3/(パラメータ!$C$30*(5.6-パラメータ!$C$30))</f>
        <v>7.6739130434782608</v>
      </c>
      <c r="N104" s="24" t="str">
        <f t="shared" si="17"/>
        <v>×</v>
      </c>
      <c r="O104" s="25" t="str">
        <f t="shared" si="18"/>
        <v>×</v>
      </c>
      <c r="P104" s="135">
        <f t="shared" si="15"/>
        <v>7.6739130434782608</v>
      </c>
      <c r="Q104" s="135">
        <f t="shared" si="16"/>
        <v>100</v>
      </c>
    </row>
    <row r="105" spans="1:17" s="18" customFormat="1" ht="10.5" customHeight="1" x14ac:dyDescent="0.15">
      <c r="A105" s="30">
        <v>9</v>
      </c>
      <c r="B105" s="31">
        <f>A105/パラメータ!$C$30</f>
        <v>9</v>
      </c>
      <c r="C105" s="31">
        <f>A105-パラメータ!$C$38</f>
        <v>9</v>
      </c>
      <c r="D105" s="32">
        <f>C105/パラメータ!$C$30</f>
        <v>9</v>
      </c>
      <c r="E105" s="32">
        <f>-2*'計算（移動）'!$C$2*B105</f>
        <v>-0.5</v>
      </c>
      <c r="F105" s="32">
        <f t="shared" si="12"/>
        <v>0.60653065971263342</v>
      </c>
      <c r="G105" s="32">
        <f>-2*'計算（移動）'!$C$2*D105</f>
        <v>-0.5</v>
      </c>
      <c r="H105" s="32">
        <f t="shared" si="13"/>
        <v>0.60653065971263342</v>
      </c>
      <c r="I105" s="128">
        <f>IF((パラメータ!$C$13)&gt;=1,IF(((パラメータ!$C$10)-A105)&lt;0,0,1),1)</f>
        <v>1</v>
      </c>
      <c r="J105" s="32">
        <f>'計算（移動）'!$C$68*('計算（移動）'!$C$49*'計算（移動）'!$C$53*F105+'計算（移動）'!$C$57*(1-F105))</f>
        <v>-64.116356239330585</v>
      </c>
      <c r="K105" s="32">
        <f>'計算（移動）'!$C$68*(('計算（移動）'!$C$49*'計算（移動）'!$C$53*'計算（移動）'!$C$37+'計算（移動）'!$C$55)*('計算（移動）'!$C$59*H105)+('計算（移動）'!$C$66*(1-H105)))</f>
        <v>-64.116356239330585</v>
      </c>
      <c r="L105" s="32">
        <f t="shared" si="14"/>
        <v>0</v>
      </c>
      <c r="M105" s="32">
        <f>35.3/(パラメータ!$C$30*(5.6-パラメータ!$C$30))</f>
        <v>7.6739130434782608</v>
      </c>
      <c r="N105" s="33" t="str">
        <f t="shared" si="17"/>
        <v>×</v>
      </c>
      <c r="O105" s="34" t="str">
        <f t="shared" si="18"/>
        <v>×</v>
      </c>
      <c r="P105" s="134">
        <f t="shared" si="15"/>
        <v>7.6739130434782608</v>
      </c>
      <c r="Q105" s="134">
        <f t="shared" si="16"/>
        <v>100</v>
      </c>
    </row>
    <row r="106" spans="1:17" s="21" customFormat="1" ht="10.5" customHeight="1" x14ac:dyDescent="0.15">
      <c r="A106" s="63">
        <v>9.1</v>
      </c>
      <c r="B106" s="35">
        <f>A106/パラメータ!$C$30</f>
        <v>9.1</v>
      </c>
      <c r="C106" s="35">
        <f>A106-パラメータ!$C$38</f>
        <v>9.1</v>
      </c>
      <c r="D106" s="36">
        <f>C106/パラメータ!$C$30</f>
        <v>9.1</v>
      </c>
      <c r="E106" s="36">
        <f>-2*'計算（移動）'!$C$2*B106</f>
        <v>-0.50555555555555554</v>
      </c>
      <c r="F106" s="36">
        <f t="shared" si="12"/>
        <v>0.60317038766813524</v>
      </c>
      <c r="G106" s="36">
        <f>-2*'計算（移動）'!$C$2*D106</f>
        <v>-0.50555555555555554</v>
      </c>
      <c r="H106" s="36">
        <f t="shared" si="13"/>
        <v>0.60317038766813524</v>
      </c>
      <c r="I106" s="129">
        <f>IF((パラメータ!$C$13)&gt;=1,IF(((パラメータ!$C$10)-A106)&lt;0,0,1),1)</f>
        <v>1</v>
      </c>
      <c r="J106" s="36">
        <f>'計算（移動）'!$C$68*('計算（移動）'!$C$49*'計算（移動）'!$C$53*F106+'計算（移動）'!$C$57*(1-F106))</f>
        <v>-64.663917071665722</v>
      </c>
      <c r="K106" s="36">
        <f>'計算（移動）'!$C$68*(('計算（移動）'!$C$49*'計算（移動）'!$C$53*'計算（移動）'!$C$37+'計算（移動）'!$C$55)*('計算（移動）'!$C$59*H106)+('計算（移動）'!$C$66*(1-H106)))</f>
        <v>-64.663917071665722</v>
      </c>
      <c r="L106" s="36">
        <f t="shared" si="14"/>
        <v>0</v>
      </c>
      <c r="M106" s="36">
        <f>35.3/(パラメータ!$C$30*(5.6-パラメータ!$C$30))</f>
        <v>7.6739130434782608</v>
      </c>
      <c r="N106" s="37" t="str">
        <f t="shared" si="17"/>
        <v>×</v>
      </c>
      <c r="O106" s="38" t="str">
        <f t="shared" si="18"/>
        <v>×</v>
      </c>
      <c r="P106" s="137">
        <f t="shared" si="15"/>
        <v>7.6739130434782608</v>
      </c>
      <c r="Q106" s="137">
        <f t="shared" si="16"/>
        <v>100</v>
      </c>
    </row>
    <row r="107" spans="1:17" s="21" customFormat="1" ht="10.5" customHeight="1" x14ac:dyDescent="0.15">
      <c r="A107" s="63">
        <v>9.1999999999999993</v>
      </c>
      <c r="B107" s="35">
        <f>A107/パラメータ!$C$30</f>
        <v>9.1999999999999993</v>
      </c>
      <c r="C107" s="35">
        <f>A107-パラメータ!$C$38</f>
        <v>9.1999999999999993</v>
      </c>
      <c r="D107" s="36">
        <f>C107/パラメータ!$C$30</f>
        <v>9.1999999999999993</v>
      </c>
      <c r="E107" s="36">
        <f>-2*'計算（移動）'!$C$2*B107</f>
        <v>-0.51111111111111107</v>
      </c>
      <c r="F107" s="36">
        <f t="shared" si="12"/>
        <v>0.59982873204150844</v>
      </c>
      <c r="G107" s="36">
        <f>-2*'計算（移動）'!$C$2*D107</f>
        <v>-0.51111111111111107</v>
      </c>
      <c r="H107" s="36">
        <f t="shared" si="13"/>
        <v>0.59982873204150844</v>
      </c>
      <c r="I107" s="129">
        <f>IF((パラメータ!$C$13)&gt;=1,IF(((パラメータ!$C$10)-A107)&lt;0,0,1),1)</f>
        <v>1</v>
      </c>
      <c r="J107" s="36">
        <f>'計算（移動）'!$C$68*('計算（移動）'!$C$49*'計算（移動）'!$C$53*F107+'計算（移動）'!$C$57*(1-F107))</f>
        <v>-65.208444333763168</v>
      </c>
      <c r="K107" s="36">
        <f>'計算（移動）'!$C$68*(('計算（移動）'!$C$49*'計算（移動）'!$C$53*'計算（移動）'!$C$37+'計算（移動）'!$C$55)*('計算（移動）'!$C$59*H107)+('計算（移動）'!$C$66*(1-H107)))</f>
        <v>-65.208444333763168</v>
      </c>
      <c r="L107" s="36">
        <f t="shared" si="14"/>
        <v>0</v>
      </c>
      <c r="M107" s="36">
        <f>35.3/(パラメータ!$C$30*(5.6-パラメータ!$C$30))</f>
        <v>7.6739130434782608</v>
      </c>
      <c r="N107" s="37" t="str">
        <f t="shared" si="17"/>
        <v>×</v>
      </c>
      <c r="O107" s="38" t="str">
        <f t="shared" si="18"/>
        <v>×</v>
      </c>
      <c r="P107" s="137">
        <f t="shared" si="15"/>
        <v>7.6739130434782608</v>
      </c>
      <c r="Q107" s="137">
        <f t="shared" si="16"/>
        <v>100</v>
      </c>
    </row>
    <row r="108" spans="1:17" s="21" customFormat="1" ht="10.5" customHeight="1" x14ac:dyDescent="0.15">
      <c r="A108" s="63">
        <v>9.3000000000000007</v>
      </c>
      <c r="B108" s="35">
        <f>A108/パラメータ!$C$30</f>
        <v>9.3000000000000007</v>
      </c>
      <c r="C108" s="35">
        <f>A108-パラメータ!$C$38</f>
        <v>9.3000000000000007</v>
      </c>
      <c r="D108" s="36">
        <f>C108/パラメータ!$C$30</f>
        <v>9.3000000000000007</v>
      </c>
      <c r="E108" s="36">
        <f>-2*'計算（移動）'!$C$2*B108</f>
        <v>-0.51666666666666672</v>
      </c>
      <c r="F108" s="36">
        <f t="shared" si="12"/>
        <v>0.59650558969496836</v>
      </c>
      <c r="G108" s="36">
        <f>-2*'計算（移動）'!$C$2*D108</f>
        <v>-0.51666666666666672</v>
      </c>
      <c r="H108" s="36">
        <f t="shared" si="13"/>
        <v>0.59650558969496836</v>
      </c>
      <c r="I108" s="129">
        <f>IF((パラメータ!$C$13)&gt;=1,IF(((パラメータ!$C$10)-A108)&lt;0,0,1),1)</f>
        <v>1</v>
      </c>
      <c r="J108" s="36">
        <f>'計算（移動）'!$C$68*('計算（移動）'!$C$49*'計算（移動）'!$C$53*F108+'計算（移動）'!$C$57*(1-F108))</f>
        <v>-65.749954832063125</v>
      </c>
      <c r="K108" s="36">
        <f>'計算（移動）'!$C$68*(('計算（移動）'!$C$49*'計算（移動）'!$C$53*'計算（移動）'!$C$37+'計算（移動）'!$C$55)*('計算（移動）'!$C$59*H108)+('計算（移動）'!$C$66*(1-H108)))</f>
        <v>-65.749954832063125</v>
      </c>
      <c r="L108" s="36">
        <f t="shared" si="14"/>
        <v>0</v>
      </c>
      <c r="M108" s="36">
        <f>35.3/(パラメータ!$C$30*(5.6-パラメータ!$C$30))</f>
        <v>7.6739130434782608</v>
      </c>
      <c r="N108" s="37" t="str">
        <f t="shared" si="17"/>
        <v>×</v>
      </c>
      <c r="O108" s="38" t="str">
        <f t="shared" si="18"/>
        <v>×</v>
      </c>
      <c r="P108" s="137">
        <f t="shared" si="15"/>
        <v>7.6739130434782608</v>
      </c>
      <c r="Q108" s="137">
        <f t="shared" si="16"/>
        <v>100</v>
      </c>
    </row>
    <row r="109" spans="1:17" s="21" customFormat="1" ht="10.5" customHeight="1" x14ac:dyDescent="0.15">
      <c r="A109" s="63">
        <v>9.4</v>
      </c>
      <c r="B109" s="35">
        <f>A109/パラメータ!$C$30</f>
        <v>9.4</v>
      </c>
      <c r="C109" s="35">
        <f>A109-パラメータ!$C$38</f>
        <v>9.4</v>
      </c>
      <c r="D109" s="36">
        <f>C109/パラメータ!$C$30</f>
        <v>9.4</v>
      </c>
      <c r="E109" s="36">
        <f>-2*'計算（移動）'!$C$2*B109</f>
        <v>-0.52222222222222225</v>
      </c>
      <c r="F109" s="36">
        <f t="shared" si="12"/>
        <v>0.59320085806212952</v>
      </c>
      <c r="G109" s="36">
        <f>-2*'計算（移動）'!$C$2*D109</f>
        <v>-0.52222222222222225</v>
      </c>
      <c r="H109" s="36">
        <f t="shared" si="13"/>
        <v>0.59320085806212952</v>
      </c>
      <c r="I109" s="129">
        <f>IF((パラメータ!$C$13)&gt;=1,IF(((パラメータ!$C$10)-A109)&lt;0,0,1),1)</f>
        <v>1</v>
      </c>
      <c r="J109" s="36">
        <f>'計算（移動）'!$C$68*('計算（移動）'!$C$49*'計算（移動）'!$C$53*F109+'計算（移動）'!$C$57*(1-F109))</f>
        <v>-66.288465279895561</v>
      </c>
      <c r="K109" s="36">
        <f>'計算（移動）'!$C$68*(('計算（移動）'!$C$49*'計算（移動）'!$C$53*'計算（移動）'!$C$37+'計算（移動）'!$C$55)*('計算（移動）'!$C$59*H109)+('計算（移動）'!$C$66*(1-H109)))</f>
        <v>-66.288465279895561</v>
      </c>
      <c r="L109" s="36">
        <f t="shared" si="14"/>
        <v>0</v>
      </c>
      <c r="M109" s="36">
        <f>35.3/(パラメータ!$C$30*(5.6-パラメータ!$C$30))</f>
        <v>7.6739130434782608</v>
      </c>
      <c r="N109" s="37" t="str">
        <f t="shared" si="17"/>
        <v>×</v>
      </c>
      <c r="O109" s="38" t="str">
        <f t="shared" si="18"/>
        <v>×</v>
      </c>
      <c r="P109" s="137">
        <f t="shared" si="15"/>
        <v>7.6739130434782608</v>
      </c>
      <c r="Q109" s="137">
        <f t="shared" si="16"/>
        <v>100</v>
      </c>
    </row>
    <row r="110" spans="1:17" s="21" customFormat="1" ht="10.5" customHeight="1" x14ac:dyDescent="0.15">
      <c r="A110" s="63">
        <v>9.5</v>
      </c>
      <c r="B110" s="35">
        <f>A110/パラメータ!$C$30</f>
        <v>9.5</v>
      </c>
      <c r="C110" s="35">
        <f>A110-パラメータ!$C$38</f>
        <v>9.5</v>
      </c>
      <c r="D110" s="36">
        <f>C110/パラメータ!$C$30</f>
        <v>9.5</v>
      </c>
      <c r="E110" s="36">
        <f>-2*'計算（移動）'!$C$2*B110</f>
        <v>-0.52777777777777779</v>
      </c>
      <c r="F110" s="36">
        <f t="shared" si="12"/>
        <v>0.58991443514483966</v>
      </c>
      <c r="G110" s="36">
        <f>-2*'計算（移動）'!$C$2*D110</f>
        <v>-0.52777777777777779</v>
      </c>
      <c r="H110" s="36">
        <f t="shared" si="13"/>
        <v>0.58991443514483966</v>
      </c>
      <c r="I110" s="129">
        <f>IF((パラメータ!$C$13)&gt;=1,IF(((パラメータ!$C$10)-A110)&lt;0,0,1),1)</f>
        <v>1</v>
      </c>
      <c r="J110" s="36">
        <f>'計算（移動）'!$C$68*('計算（移動）'!$C$49*'計算（移動）'!$C$53*F110+'計算（移動）'!$C$57*(1-F110))</f>
        <v>-66.823992297996043</v>
      </c>
      <c r="K110" s="36">
        <f>'計算（移動）'!$C$68*(('計算（移動）'!$C$49*'計算（移動）'!$C$53*'計算（移動）'!$C$37+'計算（移動）'!$C$55)*('計算（移動）'!$C$59*H110)+('計算（移動）'!$C$66*(1-H110)))</f>
        <v>-66.823992297996043</v>
      </c>
      <c r="L110" s="36">
        <f t="shared" si="14"/>
        <v>0</v>
      </c>
      <c r="M110" s="36">
        <f>35.3/(パラメータ!$C$30*(5.6-パラメータ!$C$30))</f>
        <v>7.6739130434782608</v>
      </c>
      <c r="N110" s="37" t="str">
        <f t="shared" si="17"/>
        <v>×</v>
      </c>
      <c r="O110" s="38" t="str">
        <f t="shared" si="18"/>
        <v>×</v>
      </c>
      <c r="P110" s="137">
        <f t="shared" si="15"/>
        <v>7.6739130434782608</v>
      </c>
      <c r="Q110" s="137">
        <f t="shared" si="16"/>
        <v>100</v>
      </c>
    </row>
    <row r="111" spans="1:17" s="21" customFormat="1" ht="10.5" customHeight="1" x14ac:dyDescent="0.15">
      <c r="A111" s="63">
        <v>9.6</v>
      </c>
      <c r="B111" s="35">
        <f>A111/パラメータ!$C$30</f>
        <v>9.6</v>
      </c>
      <c r="C111" s="35">
        <f>A111-パラメータ!$C$38</f>
        <v>9.6</v>
      </c>
      <c r="D111" s="36">
        <f>C111/パラメータ!$C$30</f>
        <v>9.6</v>
      </c>
      <c r="E111" s="36">
        <f>-2*'計算（移動）'!$C$2*B111</f>
        <v>-0.53333333333333333</v>
      </c>
      <c r="F111" s="36">
        <f t="shared" si="12"/>
        <v>0.58664621951003182</v>
      </c>
      <c r="G111" s="36">
        <f>-2*'計算（移動）'!$C$2*D111</f>
        <v>-0.53333333333333333</v>
      </c>
      <c r="H111" s="36">
        <f t="shared" si="13"/>
        <v>0.58664621951003182</v>
      </c>
      <c r="I111" s="129">
        <f>IF((パラメータ!$C$13)&gt;=1,IF(((パラメータ!$C$10)-A111)&lt;0,0,1),1)</f>
        <v>1</v>
      </c>
      <c r="J111" s="36">
        <f>'計算（移動）'!$C$68*('計算（移動）'!$C$49*'計算（移動）'!$C$53*F111+'計算（移動）'!$C$57*(1-F111))</f>
        <v>-67.356552415018754</v>
      </c>
      <c r="K111" s="36">
        <f>'計算（移動）'!$C$68*(('計算（移動）'!$C$49*'計算（移動）'!$C$53*'計算（移動）'!$C$37+'計算（移動）'!$C$55)*('計算（移動）'!$C$59*H111)+('計算（移動）'!$C$66*(1-H111)))</f>
        <v>-67.356552415018754</v>
      </c>
      <c r="L111" s="36">
        <f t="shared" si="14"/>
        <v>0</v>
      </c>
      <c r="M111" s="36">
        <f>35.3/(パラメータ!$C$30*(5.6-パラメータ!$C$30))</f>
        <v>7.6739130434782608</v>
      </c>
      <c r="N111" s="37" t="str">
        <f t="shared" si="17"/>
        <v>×</v>
      </c>
      <c r="O111" s="38" t="str">
        <f t="shared" si="18"/>
        <v>×</v>
      </c>
      <c r="P111" s="137">
        <f t="shared" si="15"/>
        <v>7.6739130434782608</v>
      </c>
      <c r="Q111" s="137">
        <f t="shared" si="16"/>
        <v>100</v>
      </c>
    </row>
    <row r="112" spans="1:17" s="21" customFormat="1" ht="10.5" customHeight="1" x14ac:dyDescent="0.15">
      <c r="A112" s="63">
        <v>9.6999999999999993</v>
      </c>
      <c r="B112" s="35">
        <f>A112/パラメータ!$C$30</f>
        <v>9.6999999999999993</v>
      </c>
      <c r="C112" s="35">
        <f>A112-パラメータ!$C$38</f>
        <v>9.6999999999999993</v>
      </c>
      <c r="D112" s="36">
        <f>C112/パラメータ!$C$30</f>
        <v>9.6999999999999993</v>
      </c>
      <c r="E112" s="36">
        <f>-2*'計算（移動）'!$C$2*B112</f>
        <v>-0.53888888888888886</v>
      </c>
      <c r="F112" s="36">
        <f t="shared" si="12"/>
        <v>0.58339611028659355</v>
      </c>
      <c r="G112" s="36">
        <f>-2*'計算（移動）'!$C$2*D112</f>
        <v>-0.53888888888888886</v>
      </c>
      <c r="H112" s="36">
        <f t="shared" si="13"/>
        <v>0.58339611028659355</v>
      </c>
      <c r="I112" s="129">
        <f>IF((パラメータ!$C$13)&gt;=1,IF(((パラメータ!$C$10)-A112)&lt;0,0,1),1)</f>
        <v>1</v>
      </c>
      <c r="J112" s="36">
        <f>'計算（移動）'!$C$68*('計算（移動）'!$C$49*'計算（移動）'!$C$53*F112+'計算（移動）'!$C$57*(1-F112))</f>
        <v>-67.88616206804663</v>
      </c>
      <c r="K112" s="36">
        <f>'計算（移動）'!$C$68*(('計算（移動）'!$C$49*'計算（移動）'!$C$53*'計算（移動）'!$C$37+'計算（移動）'!$C$55)*('計算（移動）'!$C$59*H112)+('計算（移動）'!$C$66*(1-H112)))</f>
        <v>-67.88616206804663</v>
      </c>
      <c r="L112" s="36">
        <f t="shared" si="14"/>
        <v>0</v>
      </c>
      <c r="M112" s="36">
        <f>35.3/(パラメータ!$C$30*(5.6-パラメータ!$C$30))</f>
        <v>7.6739130434782608</v>
      </c>
      <c r="N112" s="37" t="str">
        <f t="shared" si="17"/>
        <v>×</v>
      </c>
      <c r="O112" s="38" t="str">
        <f t="shared" si="18"/>
        <v>×</v>
      </c>
      <c r="P112" s="137">
        <f t="shared" si="15"/>
        <v>7.6739130434782608</v>
      </c>
      <c r="Q112" s="137">
        <f t="shared" si="16"/>
        <v>100</v>
      </c>
    </row>
    <row r="113" spans="1:17" s="21" customFormat="1" ht="10.5" customHeight="1" x14ac:dyDescent="0.15">
      <c r="A113" s="63">
        <v>9.8000000000000007</v>
      </c>
      <c r="B113" s="35">
        <f>A113/パラメータ!$C$30</f>
        <v>9.8000000000000007</v>
      </c>
      <c r="C113" s="35">
        <f>A113-パラメータ!$C$38</f>
        <v>9.8000000000000007</v>
      </c>
      <c r="D113" s="36">
        <f>C113/パラメータ!$C$30</f>
        <v>9.8000000000000007</v>
      </c>
      <c r="E113" s="36">
        <f>-2*'計算（移動）'!$C$2*B113</f>
        <v>-0.54444444444444451</v>
      </c>
      <c r="F113" s="36">
        <f t="shared" si="12"/>
        <v>0.58016400716225369</v>
      </c>
      <c r="G113" s="36">
        <f>-2*'計算（移動）'!$C$2*D113</f>
        <v>-0.54444444444444451</v>
      </c>
      <c r="H113" s="36">
        <f t="shared" si="13"/>
        <v>0.58016400716225369</v>
      </c>
      <c r="I113" s="129">
        <f>IF((パラメータ!$C$13)&gt;=1,IF(((パラメータ!$C$10)-A113)&lt;0,0,1),1)</f>
        <v>1</v>
      </c>
      <c r="J113" s="36">
        <f>'計算（移動）'!$C$68*('計算（移動）'!$C$49*'計算（移動）'!$C$53*F113+'計算（移動）'!$C$57*(1-F113))</f>
        <v>-68.412837603098694</v>
      </c>
      <c r="K113" s="36">
        <f>'計算（移動）'!$C$68*(('計算（移動）'!$C$49*'計算（移動）'!$C$53*'計算（移動）'!$C$37+'計算（移動）'!$C$55)*('計算（移動）'!$C$59*H113)+('計算（移動）'!$C$66*(1-H113)))</f>
        <v>-68.412837603098694</v>
      </c>
      <c r="L113" s="36">
        <f t="shared" si="14"/>
        <v>0</v>
      </c>
      <c r="M113" s="36">
        <f>35.3/(パラメータ!$C$30*(5.6-パラメータ!$C$30))</f>
        <v>7.6739130434782608</v>
      </c>
      <c r="N113" s="37" t="str">
        <f t="shared" si="17"/>
        <v>×</v>
      </c>
      <c r="O113" s="38" t="str">
        <f t="shared" si="18"/>
        <v>×</v>
      </c>
      <c r="P113" s="137">
        <f t="shared" si="15"/>
        <v>7.6739130434782608</v>
      </c>
      <c r="Q113" s="137">
        <f t="shared" si="16"/>
        <v>100</v>
      </c>
    </row>
    <row r="114" spans="1:17" s="21" customFormat="1" ht="10.5" customHeight="1" x14ac:dyDescent="0.15">
      <c r="A114" s="63">
        <v>9.9</v>
      </c>
      <c r="B114" s="35">
        <f>A114/パラメータ!$C$30</f>
        <v>9.9</v>
      </c>
      <c r="C114" s="35">
        <f>A114-パラメータ!$C$38</f>
        <v>9.9</v>
      </c>
      <c r="D114" s="36">
        <f>C114/パラメータ!$C$30</f>
        <v>9.9</v>
      </c>
      <c r="E114" s="36">
        <f>-2*'計算（移動）'!$C$2*B114</f>
        <v>-0.55000000000000004</v>
      </c>
      <c r="F114" s="36">
        <f t="shared" si="12"/>
        <v>0.57694981038048665</v>
      </c>
      <c r="G114" s="36">
        <f>-2*'計算（移動）'!$C$2*D114</f>
        <v>-0.55000000000000004</v>
      </c>
      <c r="H114" s="36">
        <f t="shared" si="13"/>
        <v>0.57694981038048665</v>
      </c>
      <c r="I114" s="129">
        <f>IF((パラメータ!$C$13)&gt;=1,IF(((パラメータ!$C$10)-A114)&lt;0,0,1),1)</f>
        <v>1</v>
      </c>
      <c r="J114" s="36">
        <f>'計算（移動）'!$C$68*('計算（移動）'!$C$49*'計算（移動）'!$C$53*F114+'計算（移動）'!$C$57*(1-F114))</f>
        <v>-68.936595275634431</v>
      </c>
      <c r="K114" s="36">
        <f>'計算（移動）'!$C$68*(('計算（移動）'!$C$49*'計算（移動）'!$C$53*'計算（移動）'!$C$37+'計算（移動）'!$C$55)*('計算（移動）'!$C$59*H114)+('計算（移動）'!$C$66*(1-H114)))</f>
        <v>-68.936595275634431</v>
      </c>
      <c r="L114" s="36">
        <f t="shared" si="14"/>
        <v>0</v>
      </c>
      <c r="M114" s="36">
        <f>35.3/(パラメータ!$C$30*(5.6-パラメータ!$C$30))</f>
        <v>7.6739130434782608</v>
      </c>
      <c r="N114" s="37" t="str">
        <f t="shared" si="17"/>
        <v>×</v>
      </c>
      <c r="O114" s="38" t="str">
        <f t="shared" si="18"/>
        <v>×</v>
      </c>
      <c r="P114" s="137">
        <f t="shared" si="15"/>
        <v>7.6739130434782608</v>
      </c>
      <c r="Q114" s="137">
        <f t="shared" si="16"/>
        <v>100</v>
      </c>
    </row>
    <row r="115" spans="1:17" s="18" customFormat="1" ht="10.5" customHeight="1" x14ac:dyDescent="0.15">
      <c r="A115" s="30">
        <v>10</v>
      </c>
      <c r="B115" s="31">
        <f>A115/パラメータ!$C$30</f>
        <v>10</v>
      </c>
      <c r="C115" s="31">
        <f>A115-パラメータ!$C$38</f>
        <v>10</v>
      </c>
      <c r="D115" s="32">
        <f>C115/パラメータ!$C$30</f>
        <v>10</v>
      </c>
      <c r="E115" s="32">
        <f>-2*'計算（移動）'!$C$2*B115</f>
        <v>-0.55555555555555558</v>
      </c>
      <c r="F115" s="32">
        <f t="shared" si="12"/>
        <v>0.57375342073743274</v>
      </c>
      <c r="G115" s="32">
        <f>-2*'計算（移動）'!$C$2*D115</f>
        <v>-0.55555555555555558</v>
      </c>
      <c r="H115" s="32">
        <f t="shared" si="13"/>
        <v>0.57375342073743274</v>
      </c>
      <c r="I115" s="128">
        <f>IF((パラメータ!$C$13)&gt;=1,IF(((パラメータ!$C$10)-A115)&lt;0,0,1),1)</f>
        <v>1</v>
      </c>
      <c r="J115" s="32">
        <f>'計算（移動）'!$C$68*('計算（移動）'!$C$49*'計算（移動）'!$C$53*F115+'計算（移動）'!$C$57*(1-F115))</f>
        <v>-69.45745125105573</v>
      </c>
      <c r="K115" s="32">
        <f>'計算（移動）'!$C$68*(('計算（移動）'!$C$49*'計算（移動）'!$C$53*'計算（移動）'!$C$37+'計算（移動）'!$C$55)*('計算（移動）'!$C$59*H115)+('計算（移動）'!$C$66*(1-H115)))</f>
        <v>-69.45745125105573</v>
      </c>
      <c r="L115" s="32">
        <f t="shared" si="14"/>
        <v>0</v>
      </c>
      <c r="M115" s="32">
        <f>35.3/(パラメータ!$C$30*(5.6-パラメータ!$C$30))</f>
        <v>7.6739130434782608</v>
      </c>
      <c r="N115" s="33" t="str">
        <f t="shared" si="17"/>
        <v>×</v>
      </c>
      <c r="O115" s="34" t="str">
        <f t="shared" si="18"/>
        <v>×</v>
      </c>
      <c r="P115" s="134">
        <f t="shared" si="15"/>
        <v>7.6739130434782608</v>
      </c>
      <c r="Q115" s="134">
        <f t="shared" si="16"/>
        <v>100</v>
      </c>
    </row>
    <row r="116" spans="1:17" s="21" customFormat="1" ht="10.5" customHeight="1" x14ac:dyDescent="0.15">
      <c r="A116" s="63">
        <v>10.1</v>
      </c>
      <c r="B116" s="35">
        <f>A116/パラメータ!$C$30</f>
        <v>10.1</v>
      </c>
      <c r="C116" s="35">
        <f>A116-パラメータ!$C$38</f>
        <v>10.1</v>
      </c>
      <c r="D116" s="36">
        <f>C116/パラメータ!$C$30</f>
        <v>10.1</v>
      </c>
      <c r="E116" s="36">
        <f>-2*'計算（移動）'!$C$2*B116</f>
        <v>-0.56111111111111112</v>
      </c>
      <c r="F116" s="36">
        <f t="shared" si="12"/>
        <v>0.57057473957883698</v>
      </c>
      <c r="G116" s="36">
        <f>-2*'計算（移動）'!$C$2*D116</f>
        <v>-0.56111111111111112</v>
      </c>
      <c r="H116" s="36">
        <f t="shared" si="13"/>
        <v>0.57057473957883698</v>
      </c>
      <c r="I116" s="129">
        <f>IF((パラメータ!$C$13)&gt;=1,IF(((パラメータ!$C$10)-A116)&lt;0,0,1),1)</f>
        <v>1</v>
      </c>
      <c r="J116" s="36">
        <f>'計算（移動）'!$C$68*('計算（移動）'!$C$49*'計算（移動）'!$C$53*F116+'計算（移動）'!$C$57*(1-F116))</f>
        <v>-69.975421605205625</v>
      </c>
      <c r="K116" s="36">
        <f>'計算（移動）'!$C$68*(('計算（移動）'!$C$49*'計算（移動）'!$C$53*'計算（移動）'!$C$37+'計算（移動）'!$C$55)*('計算（移動）'!$C$59*H116)+('計算（移動）'!$C$66*(1-H116)))</f>
        <v>-69.975421605205625</v>
      </c>
      <c r="L116" s="36">
        <f t="shared" si="14"/>
        <v>0</v>
      </c>
      <c r="M116" s="36">
        <f>35.3/(パラメータ!$C$30*(5.6-パラメータ!$C$30))</f>
        <v>7.6739130434782608</v>
      </c>
      <c r="N116" s="37" t="str">
        <f t="shared" si="17"/>
        <v>×</v>
      </c>
      <c r="O116" s="38" t="str">
        <f t="shared" si="18"/>
        <v>×</v>
      </c>
      <c r="P116" s="137">
        <f t="shared" si="15"/>
        <v>7.6739130434782608</v>
      </c>
      <c r="Q116" s="137">
        <f t="shared" si="16"/>
        <v>100</v>
      </c>
    </row>
    <row r="117" spans="1:17" s="21" customFormat="1" ht="10.5" customHeight="1" x14ac:dyDescent="0.15">
      <c r="A117" s="63">
        <v>10.199999999999999</v>
      </c>
      <c r="B117" s="35">
        <f>A117/パラメータ!$C$30</f>
        <v>10.199999999999999</v>
      </c>
      <c r="C117" s="35">
        <f>A117-パラメータ!$C$38</f>
        <v>10.199999999999999</v>
      </c>
      <c r="D117" s="36">
        <f>C117/パラメータ!$C$30</f>
        <v>10.199999999999999</v>
      </c>
      <c r="E117" s="36">
        <f>-2*'計算（移動）'!$C$2*B117</f>
        <v>-0.56666666666666665</v>
      </c>
      <c r="F117" s="36">
        <f t="shared" si="12"/>
        <v>0.56741366879700383</v>
      </c>
      <c r="G117" s="36">
        <f>-2*'計算（移動）'!$C$2*D117</f>
        <v>-0.56666666666666665</v>
      </c>
      <c r="H117" s="36">
        <f t="shared" si="13"/>
        <v>0.56741366879700383</v>
      </c>
      <c r="I117" s="129">
        <f>IF((パラメータ!$C$13)&gt;=1,IF(((パラメータ!$C$10)-A117)&lt;0,0,1),1)</f>
        <v>1</v>
      </c>
      <c r="J117" s="36">
        <f>'計算（移動）'!$C$68*('計算（移動）'!$C$49*'計算（移動）'!$C$53*F117+'計算（移動）'!$C$57*(1-F117))</f>
        <v>-70.490522324864571</v>
      </c>
      <c r="K117" s="36">
        <f>'計算（移動）'!$C$68*(('計算（移動）'!$C$49*'計算（移動）'!$C$53*'計算（移動）'!$C$37+'計算（移動）'!$C$55)*('計算（移動）'!$C$59*H117)+('計算（移動）'!$C$66*(1-H117)))</f>
        <v>-70.490522324864571</v>
      </c>
      <c r="L117" s="36">
        <f t="shared" si="14"/>
        <v>0</v>
      </c>
      <c r="M117" s="36">
        <f>35.3/(パラメータ!$C$30*(5.6-パラメータ!$C$30))</f>
        <v>7.6739130434782608</v>
      </c>
      <c r="N117" s="37" t="str">
        <f t="shared" si="17"/>
        <v>×</v>
      </c>
      <c r="O117" s="38" t="str">
        <f t="shared" si="18"/>
        <v>×</v>
      </c>
      <c r="P117" s="137">
        <f t="shared" si="15"/>
        <v>7.6739130434782608</v>
      </c>
      <c r="Q117" s="137">
        <f t="shared" si="16"/>
        <v>100</v>
      </c>
    </row>
    <row r="118" spans="1:17" s="21" customFormat="1" ht="10.5" customHeight="1" x14ac:dyDescent="0.15">
      <c r="A118" s="63">
        <v>10.3</v>
      </c>
      <c r="B118" s="35">
        <f>A118/パラメータ!$C$30</f>
        <v>10.3</v>
      </c>
      <c r="C118" s="35">
        <f>A118-パラメータ!$C$38</f>
        <v>10.3</v>
      </c>
      <c r="D118" s="36">
        <f>C118/パラメータ!$C$30</f>
        <v>10.3</v>
      </c>
      <c r="E118" s="36">
        <f>-2*'計算（移動）'!$C$2*B118</f>
        <v>-0.5722222222222223</v>
      </c>
      <c r="F118" s="36">
        <f t="shared" si="12"/>
        <v>0.56427011082776912</v>
      </c>
      <c r="G118" s="36">
        <f>-2*'計算（移動）'!$C$2*D118</f>
        <v>-0.5722222222222223</v>
      </c>
      <c r="H118" s="36">
        <f t="shared" si="13"/>
        <v>0.56427011082776912</v>
      </c>
      <c r="I118" s="129">
        <f>IF((パラメータ!$C$13)&gt;=1,IF(((パラメータ!$C$10)-A118)&lt;0,0,1),1)</f>
        <v>1</v>
      </c>
      <c r="J118" s="36">
        <f>'計算（移動）'!$C$68*('計算（移動）'!$C$49*'計算（移動）'!$C$53*F118+'計算（移動）'!$C$57*(1-F118))</f>
        <v>-71.002769308243856</v>
      </c>
      <c r="K118" s="36">
        <f>'計算（移動）'!$C$68*(('計算（移動）'!$C$49*'計算（移動）'!$C$53*'計算（移動）'!$C$37+'計算（移動）'!$C$55)*('計算（移動）'!$C$59*H118)+('計算（移動）'!$C$66*(1-H118)))</f>
        <v>-71.002769308243856</v>
      </c>
      <c r="L118" s="36">
        <f t="shared" si="14"/>
        <v>0</v>
      </c>
      <c r="M118" s="36">
        <f>35.3/(パラメータ!$C$30*(5.6-パラメータ!$C$30))</f>
        <v>7.6739130434782608</v>
      </c>
      <c r="N118" s="37" t="str">
        <f t="shared" si="17"/>
        <v>×</v>
      </c>
      <c r="O118" s="38" t="str">
        <f t="shared" si="18"/>
        <v>×</v>
      </c>
      <c r="P118" s="137">
        <f t="shared" si="15"/>
        <v>7.6739130434782608</v>
      </c>
      <c r="Q118" s="137">
        <f t="shared" si="16"/>
        <v>100</v>
      </c>
    </row>
    <row r="119" spans="1:17" s="21" customFormat="1" ht="10.5" customHeight="1" x14ac:dyDescent="0.15">
      <c r="A119" s="63">
        <v>10.4</v>
      </c>
      <c r="B119" s="35">
        <f>A119/パラメータ!$C$30</f>
        <v>10.4</v>
      </c>
      <c r="C119" s="35">
        <f>A119-パラメータ!$C$38</f>
        <v>10.4</v>
      </c>
      <c r="D119" s="36">
        <f>C119/パラメータ!$C$30</f>
        <v>10.4</v>
      </c>
      <c r="E119" s="36">
        <f>-2*'計算（移動）'!$C$2*B119</f>
        <v>-0.57777777777777783</v>
      </c>
      <c r="F119" s="36">
        <f t="shared" si="12"/>
        <v>0.56114396864748961</v>
      </c>
      <c r="G119" s="36">
        <f>-2*'計算（移動）'!$C$2*D119</f>
        <v>-0.57777777777777783</v>
      </c>
      <c r="H119" s="36">
        <f t="shared" si="13"/>
        <v>0.56114396864748961</v>
      </c>
      <c r="I119" s="129">
        <f>IF((パラメータ!$C$13)&gt;=1,IF(((パラメータ!$C$10)-A119)&lt;0,0,1),1)</f>
        <v>1</v>
      </c>
      <c r="J119" s="36">
        <f>'計算（移動）'!$C$68*('計算（移動）'!$C$49*'計算（移動）'!$C$53*F119+'計算（移動）'!$C$57*(1-F119))</f>
        <v>-71.512178365476132</v>
      </c>
      <c r="K119" s="36">
        <f>'計算（移動）'!$C$68*(('計算（移動）'!$C$49*'計算（移動）'!$C$53*'計算（移動）'!$C$37+'計算（移動）'!$C$55)*('計算（移動）'!$C$59*H119)+('計算（移動）'!$C$66*(1-H119)))</f>
        <v>-71.512178365476132</v>
      </c>
      <c r="L119" s="36">
        <f t="shared" si="14"/>
        <v>0</v>
      </c>
      <c r="M119" s="36">
        <f>35.3/(パラメータ!$C$30*(5.6-パラメータ!$C$30))</f>
        <v>7.6739130434782608</v>
      </c>
      <c r="N119" s="37" t="str">
        <f t="shared" si="17"/>
        <v>×</v>
      </c>
      <c r="O119" s="38" t="str">
        <f t="shared" si="18"/>
        <v>×</v>
      </c>
      <c r="P119" s="137">
        <f t="shared" si="15"/>
        <v>7.6739130434782608</v>
      </c>
      <c r="Q119" s="137">
        <f t="shared" si="16"/>
        <v>100</v>
      </c>
    </row>
    <row r="120" spans="1:17" s="21" customFormat="1" ht="10.5" customHeight="1" x14ac:dyDescent="0.15">
      <c r="A120" s="63">
        <v>10.5</v>
      </c>
      <c r="B120" s="35">
        <f>A120/パラメータ!$C$30</f>
        <v>10.5</v>
      </c>
      <c r="C120" s="35">
        <f>A120-パラメータ!$C$38</f>
        <v>10.5</v>
      </c>
      <c r="D120" s="36">
        <f>C120/パラメータ!$C$30</f>
        <v>10.5</v>
      </c>
      <c r="E120" s="36">
        <f>-2*'計算（移動）'!$C$2*B120</f>
        <v>-0.58333333333333337</v>
      </c>
      <c r="F120" s="36">
        <f t="shared" si="12"/>
        <v>0.55803514577004709</v>
      </c>
      <c r="G120" s="36">
        <f>-2*'計算（移動）'!$C$2*D120</f>
        <v>-0.58333333333333337</v>
      </c>
      <c r="H120" s="36">
        <f t="shared" si="13"/>
        <v>0.55803514577004709</v>
      </c>
      <c r="I120" s="129">
        <f>IF((パラメータ!$C$13)&gt;=1,IF(((パラメータ!$C$10)-A120)&lt;0,0,1),1)</f>
        <v>1</v>
      </c>
      <c r="J120" s="36">
        <f>'計算（移動）'!$C$68*('計算（移動）'!$C$49*'計算（移動）'!$C$53*F120+'計算（移動）'!$C$57*(1-F120))</f>
        <v>-72.018765219103699</v>
      </c>
      <c r="K120" s="36">
        <f>'計算（移動）'!$C$68*(('計算（移動）'!$C$49*'計算（移動）'!$C$53*'計算（移動）'!$C$37+'計算（移動）'!$C$55)*('計算（移動）'!$C$59*H120)+('計算（移動）'!$C$66*(1-H120)))</f>
        <v>-72.018765219103699</v>
      </c>
      <c r="L120" s="36">
        <f t="shared" si="14"/>
        <v>0</v>
      </c>
      <c r="M120" s="36">
        <f>35.3/(パラメータ!$C$30*(5.6-パラメータ!$C$30))</f>
        <v>7.6739130434782608</v>
      </c>
      <c r="N120" s="37" t="str">
        <f t="shared" si="17"/>
        <v>×</v>
      </c>
      <c r="O120" s="38" t="str">
        <f t="shared" si="18"/>
        <v>×</v>
      </c>
      <c r="P120" s="137">
        <f t="shared" si="15"/>
        <v>7.6739130434782608</v>
      </c>
      <c r="Q120" s="137">
        <f t="shared" si="16"/>
        <v>100</v>
      </c>
    </row>
    <row r="121" spans="1:17" s="21" customFormat="1" ht="10.5" customHeight="1" x14ac:dyDescent="0.15">
      <c r="A121" s="63">
        <v>10.6</v>
      </c>
      <c r="B121" s="35">
        <f>A121/パラメータ!$C$30</f>
        <v>10.6</v>
      </c>
      <c r="C121" s="35">
        <f>A121-パラメータ!$C$38</f>
        <v>10.6</v>
      </c>
      <c r="D121" s="36">
        <f>C121/パラメータ!$C$30</f>
        <v>10.6</v>
      </c>
      <c r="E121" s="36">
        <f>-2*'計算（移動）'!$C$2*B121</f>
        <v>-0.58888888888888891</v>
      </c>
      <c r="F121" s="36">
        <f t="shared" si="12"/>
        <v>0.55494354624387143</v>
      </c>
      <c r="G121" s="36">
        <f>-2*'計算（移動）'!$C$2*D121</f>
        <v>-0.58888888888888891</v>
      </c>
      <c r="H121" s="36">
        <f t="shared" si="13"/>
        <v>0.55494354624387143</v>
      </c>
      <c r="I121" s="129">
        <f>IF((パラメータ!$C$13)&gt;=1,IF(((パラメータ!$C$10)-A121)&lt;0,0,1),1)</f>
        <v>1</v>
      </c>
      <c r="J121" s="36">
        <f>'計算（移動）'!$C$68*('計算（移動）'!$C$49*'計算（移動）'!$C$53*F121+'計算（移動）'!$C$57*(1-F121))</f>
        <v>-72.522545504563439</v>
      </c>
      <c r="K121" s="36">
        <f>'計算（移動）'!$C$68*(('計算（移動）'!$C$49*'計算（移動）'!$C$53*'計算（移動）'!$C$37+'計算（移動）'!$C$55)*('計算（移動）'!$C$59*H121)+('計算（移動）'!$C$66*(1-H121)))</f>
        <v>-72.522545504563439</v>
      </c>
      <c r="L121" s="36">
        <f t="shared" si="14"/>
        <v>0</v>
      </c>
      <c r="M121" s="36">
        <f>35.3/(パラメータ!$C$30*(5.6-パラメータ!$C$30))</f>
        <v>7.6739130434782608</v>
      </c>
      <c r="N121" s="37" t="str">
        <f t="shared" si="17"/>
        <v>×</v>
      </c>
      <c r="O121" s="38" t="str">
        <f t="shared" si="18"/>
        <v>×</v>
      </c>
      <c r="P121" s="137">
        <f t="shared" si="15"/>
        <v>7.6739130434782608</v>
      </c>
      <c r="Q121" s="137">
        <f t="shared" si="16"/>
        <v>100</v>
      </c>
    </row>
    <row r="122" spans="1:17" s="21" customFormat="1" ht="10.5" customHeight="1" x14ac:dyDescent="0.15">
      <c r="A122" s="63">
        <v>10.7</v>
      </c>
      <c r="B122" s="35">
        <f>A122/パラメータ!$C$30</f>
        <v>10.7</v>
      </c>
      <c r="C122" s="35">
        <f>A122-パラメータ!$C$38</f>
        <v>10.7</v>
      </c>
      <c r="D122" s="36">
        <f>C122/パラメータ!$C$30</f>
        <v>10.7</v>
      </c>
      <c r="E122" s="36">
        <f>-2*'計算（移動）'!$C$2*B122</f>
        <v>-0.59444444444444444</v>
      </c>
      <c r="F122" s="36">
        <f t="shared" si="12"/>
        <v>0.55186907464897872</v>
      </c>
      <c r="G122" s="36">
        <f>-2*'計算（移動）'!$C$2*D122</f>
        <v>-0.59444444444444444</v>
      </c>
      <c r="H122" s="36">
        <f t="shared" si="13"/>
        <v>0.55186907464897872</v>
      </c>
      <c r="I122" s="129">
        <f>IF((パラメータ!$C$13)&gt;=1,IF(((パラメータ!$C$10)-A122)&lt;0,0,1),1)</f>
        <v>1</v>
      </c>
      <c r="J122" s="36">
        <f>'計算（移動）'!$C$68*('計算（移動）'!$C$49*'計算（移動）'!$C$53*F122+'計算（移動）'!$C$57*(1-F122))</f>
        <v>-73.023534770669599</v>
      </c>
      <c r="K122" s="36">
        <f>'計算（移動）'!$C$68*(('計算（移動）'!$C$49*'計算（移動）'!$C$53*'計算（移動）'!$C$37+'計算（移動）'!$C$55)*('計算（移動）'!$C$59*H122)+('計算（移動）'!$C$66*(1-H122)))</f>
        <v>-73.023534770669599</v>
      </c>
      <c r="L122" s="36">
        <f t="shared" si="14"/>
        <v>0</v>
      </c>
      <c r="M122" s="36">
        <f>35.3/(パラメータ!$C$30*(5.6-パラメータ!$C$30))</f>
        <v>7.6739130434782608</v>
      </c>
      <c r="N122" s="37" t="str">
        <f t="shared" si="17"/>
        <v>×</v>
      </c>
      <c r="O122" s="38" t="str">
        <f t="shared" si="18"/>
        <v>×</v>
      </c>
      <c r="P122" s="137">
        <f t="shared" si="15"/>
        <v>7.6739130434782608</v>
      </c>
      <c r="Q122" s="137">
        <f t="shared" si="16"/>
        <v>100</v>
      </c>
    </row>
    <row r="123" spans="1:17" s="21" customFormat="1" ht="10.5" customHeight="1" x14ac:dyDescent="0.15">
      <c r="A123" s="63">
        <v>10.8</v>
      </c>
      <c r="B123" s="35">
        <f>A123/パラメータ!$C$30</f>
        <v>10.8</v>
      </c>
      <c r="C123" s="35">
        <f>A123-パラメータ!$C$38</f>
        <v>10.8</v>
      </c>
      <c r="D123" s="36">
        <f>C123/パラメータ!$C$30</f>
        <v>10.8</v>
      </c>
      <c r="E123" s="36">
        <f>-2*'計算（移動）'!$C$2*B123</f>
        <v>-0.60000000000000009</v>
      </c>
      <c r="F123" s="36">
        <f t="shared" si="12"/>
        <v>0.54881163609402639</v>
      </c>
      <c r="G123" s="36">
        <f>-2*'計算（移動）'!$C$2*D123</f>
        <v>-0.60000000000000009</v>
      </c>
      <c r="H123" s="36">
        <f t="shared" si="13"/>
        <v>0.54881163609402639</v>
      </c>
      <c r="I123" s="129">
        <f>IF((パラメータ!$C$13)&gt;=1,IF(((パラメータ!$C$10)-A123)&lt;0,0,1),1)</f>
        <v>1</v>
      </c>
      <c r="J123" s="36">
        <f>'計算（移動）'!$C$68*('計算（移動）'!$C$49*'計算（移動）'!$C$53*F123+'計算（移動）'!$C$57*(1-F123))</f>
        <v>-73.521748480093621</v>
      </c>
      <c r="K123" s="36">
        <f>'計算（移動）'!$C$68*(('計算（移動）'!$C$49*'計算（移動）'!$C$53*'計算（移動）'!$C$37+'計算（移動）'!$C$55)*('計算（移動）'!$C$59*H123)+('計算（移動）'!$C$66*(1-H123)))</f>
        <v>-73.521748480093621</v>
      </c>
      <c r="L123" s="36">
        <f t="shared" si="14"/>
        <v>0</v>
      </c>
      <c r="M123" s="36">
        <f>35.3/(パラメータ!$C$30*(5.6-パラメータ!$C$30))</f>
        <v>7.6739130434782608</v>
      </c>
      <c r="N123" s="37" t="str">
        <f t="shared" si="17"/>
        <v>×</v>
      </c>
      <c r="O123" s="38" t="str">
        <f t="shared" si="18"/>
        <v>×</v>
      </c>
      <c r="P123" s="137">
        <f t="shared" si="15"/>
        <v>7.6739130434782608</v>
      </c>
      <c r="Q123" s="137">
        <f t="shared" si="16"/>
        <v>100</v>
      </c>
    </row>
    <row r="124" spans="1:17" s="21" customFormat="1" ht="10.5" customHeight="1" x14ac:dyDescent="0.15">
      <c r="A124" s="63">
        <v>10.9</v>
      </c>
      <c r="B124" s="35">
        <f>A124/パラメータ!$C$30</f>
        <v>10.9</v>
      </c>
      <c r="C124" s="35">
        <f>A124-パラメータ!$C$38</f>
        <v>10.9</v>
      </c>
      <c r="D124" s="36">
        <f>C124/パラメータ!$C$30</f>
        <v>10.9</v>
      </c>
      <c r="E124" s="36">
        <f>-2*'計算（移動）'!$C$2*B124</f>
        <v>-0.60555555555555562</v>
      </c>
      <c r="F124" s="36">
        <f t="shared" si="12"/>
        <v>0.54577113621338424</v>
      </c>
      <c r="G124" s="36">
        <f>-2*'計算（移動）'!$C$2*D124</f>
        <v>-0.60555555555555562</v>
      </c>
      <c r="H124" s="36">
        <f t="shared" si="13"/>
        <v>0.54577113621338424</v>
      </c>
      <c r="I124" s="129">
        <f>IF((パラメータ!$C$13)&gt;=1,IF(((パラメータ!$C$10)-A124)&lt;0,0,1),1)</f>
        <v>1</v>
      </c>
      <c r="J124" s="36">
        <f>'計算（移動）'!$C$68*('計算（移動）'!$C$49*'計算（移動）'!$C$53*F124+'計算（移動）'!$C$57*(1-F124))</f>
        <v>-74.017202009841355</v>
      </c>
      <c r="K124" s="36">
        <f>'計算（移動）'!$C$68*(('計算（移動）'!$C$49*'計算（移動）'!$C$53*'計算（移動）'!$C$37+'計算（移動）'!$C$55)*('計算（移動）'!$C$59*H124)+('計算（移動）'!$C$66*(1-H124)))</f>
        <v>-74.017202009841355</v>
      </c>
      <c r="L124" s="36">
        <f t="shared" si="14"/>
        <v>0</v>
      </c>
      <c r="M124" s="36">
        <f>35.3/(パラメータ!$C$30*(5.6-パラメータ!$C$30))</f>
        <v>7.6739130434782608</v>
      </c>
      <c r="N124" s="37" t="str">
        <f t="shared" si="17"/>
        <v>×</v>
      </c>
      <c r="O124" s="38" t="str">
        <f t="shared" si="18"/>
        <v>×</v>
      </c>
      <c r="P124" s="137">
        <f t="shared" si="15"/>
        <v>7.6739130434782608</v>
      </c>
      <c r="Q124" s="137">
        <f t="shared" si="16"/>
        <v>100</v>
      </c>
    </row>
    <row r="125" spans="1:17" s="18" customFormat="1" ht="10.5" customHeight="1" x14ac:dyDescent="0.15">
      <c r="A125" s="30">
        <v>11</v>
      </c>
      <c r="B125" s="31">
        <f>A125/パラメータ!$C$30</f>
        <v>11</v>
      </c>
      <c r="C125" s="31">
        <f>A125-パラメータ!$C$38</f>
        <v>11</v>
      </c>
      <c r="D125" s="32">
        <f>C125/パラメータ!$C$30</f>
        <v>11</v>
      </c>
      <c r="E125" s="32">
        <f>-2*'計算（移動）'!$C$2*B125</f>
        <v>-0.61111111111111116</v>
      </c>
      <c r="F125" s="32">
        <f t="shared" si="12"/>
        <v>0.54274748116422189</v>
      </c>
      <c r="G125" s="32">
        <f>-2*'計算（移動）'!$C$2*D125</f>
        <v>-0.61111111111111116</v>
      </c>
      <c r="H125" s="32">
        <f t="shared" si="13"/>
        <v>0.54274748116422189</v>
      </c>
      <c r="I125" s="128">
        <f>IF((パラメータ!$C$13)&gt;=1,IF(((パラメータ!$C$10)-A125)&lt;0,0,1),1)</f>
        <v>1</v>
      </c>
      <c r="J125" s="32">
        <f>'計算（移動）'!$C$68*('計算（移動）'!$C$49*'計算（移動）'!$C$53*F125+'計算（移動）'!$C$57*(1-F125))</f>
        <v>-74.509910651727807</v>
      </c>
      <c r="K125" s="32">
        <f>'計算（移動）'!$C$68*(('計算（移動）'!$C$49*'計算（移動）'!$C$53*'計算（移動）'!$C$37+'計算（移動）'!$C$55)*('計算（移動）'!$C$59*H125)+('計算（移動）'!$C$66*(1-H125)))</f>
        <v>-74.509910651727807</v>
      </c>
      <c r="L125" s="32">
        <f t="shared" si="14"/>
        <v>0</v>
      </c>
      <c r="M125" s="32">
        <f>35.3/(パラメータ!$C$30*(5.6-パラメータ!$C$30))</f>
        <v>7.6739130434782608</v>
      </c>
      <c r="N125" s="33" t="str">
        <f t="shared" si="17"/>
        <v>×</v>
      </c>
      <c r="O125" s="34" t="str">
        <f t="shared" si="18"/>
        <v>×</v>
      </c>
      <c r="P125" s="134">
        <f t="shared" si="15"/>
        <v>7.6739130434782608</v>
      </c>
      <c r="Q125" s="134">
        <f t="shared" si="16"/>
        <v>100</v>
      </c>
    </row>
    <row r="126" spans="1:17" s="21" customFormat="1" ht="10.5" customHeight="1" x14ac:dyDescent="0.15">
      <c r="A126" s="63">
        <v>11.1</v>
      </c>
      <c r="B126" s="35">
        <f>A126/パラメータ!$C$30</f>
        <v>11.1</v>
      </c>
      <c r="C126" s="35">
        <f>A126-パラメータ!$C$38</f>
        <v>11.1</v>
      </c>
      <c r="D126" s="36">
        <f>C126/パラメータ!$C$30</f>
        <v>11.1</v>
      </c>
      <c r="E126" s="36">
        <f>-2*'計算（移動）'!$C$2*B126</f>
        <v>-0.6166666666666667</v>
      </c>
      <c r="F126" s="36">
        <f t="shared" si="12"/>
        <v>0.53974057762361261</v>
      </c>
      <c r="G126" s="36">
        <f>-2*'計算（移動）'!$C$2*D126</f>
        <v>-0.6166666666666667</v>
      </c>
      <c r="H126" s="36">
        <f t="shared" si="13"/>
        <v>0.53974057762361261</v>
      </c>
      <c r="I126" s="129">
        <f>IF((パラメータ!$C$13)&gt;=1,IF(((パラメータ!$C$10)-A126)&lt;0,0,1),1)</f>
        <v>1</v>
      </c>
      <c r="J126" s="36">
        <f>'計算（移動）'!$C$68*('計算（移動）'!$C$49*'計算（移動）'!$C$53*F126+'計算（移動）'!$C$57*(1-F126))</f>
        <v>-74.999889612848904</v>
      </c>
      <c r="K126" s="36">
        <f>'計算（移動）'!$C$68*(('計算（移動）'!$C$49*'計算（移動）'!$C$53*'計算（移動）'!$C$37+'計算（移動）'!$C$55)*('計算（移動）'!$C$59*H126)+('計算（移動）'!$C$66*(1-H126)))</f>
        <v>-74.999889612848904</v>
      </c>
      <c r="L126" s="36">
        <f t="shared" si="14"/>
        <v>0</v>
      </c>
      <c r="M126" s="36">
        <f>35.3/(パラメータ!$C$30*(5.6-パラメータ!$C$30))</f>
        <v>7.6739130434782608</v>
      </c>
      <c r="N126" s="37" t="str">
        <f t="shared" si="17"/>
        <v>×</v>
      </c>
      <c r="O126" s="38" t="str">
        <f t="shared" si="18"/>
        <v>×</v>
      </c>
      <c r="P126" s="137">
        <f t="shared" si="15"/>
        <v>7.6739130434782608</v>
      </c>
      <c r="Q126" s="137">
        <f t="shared" si="16"/>
        <v>100</v>
      </c>
    </row>
    <row r="127" spans="1:17" s="21" customFormat="1" ht="10.5" customHeight="1" x14ac:dyDescent="0.15">
      <c r="A127" s="63">
        <v>11.2</v>
      </c>
      <c r="B127" s="35">
        <f>A127/パラメータ!$C$30</f>
        <v>11.2</v>
      </c>
      <c r="C127" s="35">
        <f>A127-パラメータ!$C$38</f>
        <v>11.2</v>
      </c>
      <c r="D127" s="36">
        <f>C127/パラメータ!$C$30</f>
        <v>11.2</v>
      </c>
      <c r="E127" s="36">
        <f>-2*'計算（移動）'!$C$2*B127</f>
        <v>-0.62222222222222223</v>
      </c>
      <c r="F127" s="36">
        <f t="shared" si="12"/>
        <v>0.53675033278565298</v>
      </c>
      <c r="G127" s="36">
        <f>-2*'計算（移動）'!$C$2*D127</f>
        <v>-0.62222222222222223</v>
      </c>
      <c r="H127" s="36">
        <f t="shared" si="13"/>
        <v>0.53675033278565298</v>
      </c>
      <c r="I127" s="129">
        <f>IF((パラメータ!$C$13)&gt;=1,IF(((パラメータ!$C$10)-A127)&lt;0,0,1),1)</f>
        <v>1</v>
      </c>
      <c r="J127" s="36">
        <f>'計算（移動）'!$C$68*('計算（移動）'!$C$49*'計算（移動）'!$C$53*F127+'計算（移動）'!$C$57*(1-F127))</f>
        <v>-75.48715401605098</v>
      </c>
      <c r="K127" s="36">
        <f>'計算（移動）'!$C$68*(('計算（移動）'!$C$49*'計算（移動）'!$C$53*'計算（移動）'!$C$37+'計算（移動）'!$C$55)*('計算（移動）'!$C$59*H127)+('計算（移動）'!$C$66*(1-H127)))</f>
        <v>-75.48715401605098</v>
      </c>
      <c r="L127" s="36">
        <f t="shared" si="14"/>
        <v>0</v>
      </c>
      <c r="M127" s="36">
        <f>35.3/(パラメータ!$C$30*(5.6-パラメータ!$C$30))</f>
        <v>7.6739130434782608</v>
      </c>
      <c r="N127" s="37" t="str">
        <f t="shared" si="17"/>
        <v>×</v>
      </c>
      <c r="O127" s="38" t="str">
        <f t="shared" si="18"/>
        <v>×</v>
      </c>
      <c r="P127" s="137">
        <f t="shared" si="15"/>
        <v>7.6739130434782608</v>
      </c>
      <c r="Q127" s="137">
        <f t="shared" si="16"/>
        <v>100</v>
      </c>
    </row>
    <row r="128" spans="1:17" s="21" customFormat="1" ht="10.5" customHeight="1" x14ac:dyDescent="0.15">
      <c r="A128" s="63">
        <v>11.3</v>
      </c>
      <c r="B128" s="35">
        <f>A128/パラメータ!$C$30</f>
        <v>11.3</v>
      </c>
      <c r="C128" s="35">
        <f>A128-パラメータ!$C$38</f>
        <v>11.3</v>
      </c>
      <c r="D128" s="36">
        <f>C128/パラメータ!$C$30</f>
        <v>11.3</v>
      </c>
      <c r="E128" s="36">
        <f>-2*'計算（移動）'!$C$2*B128</f>
        <v>-0.62777777777777788</v>
      </c>
      <c r="F128" s="36">
        <f t="shared" si="12"/>
        <v>0.53377665435859822</v>
      </c>
      <c r="G128" s="36">
        <f>-2*'計算（移動）'!$C$2*D128</f>
        <v>-0.62777777777777788</v>
      </c>
      <c r="H128" s="36">
        <f t="shared" si="13"/>
        <v>0.53377665435859822</v>
      </c>
      <c r="I128" s="129">
        <f>IF((パラメータ!$C$13)&gt;=1,IF(((パラメータ!$C$10)-A128)&lt;0,0,1),1)</f>
        <v>1</v>
      </c>
      <c r="J128" s="36">
        <f>'計算（移動）'!$C$68*('計算（移動）'!$C$49*'計算（移動）'!$C$53*F128+'計算（移動）'!$C$57*(1-F128))</f>
        <v>-75.971718900397505</v>
      </c>
      <c r="K128" s="36">
        <f>'計算（移動）'!$C$68*(('計算（移動）'!$C$49*'計算（移動）'!$C$53*'計算（移動）'!$C$37+'計算（移動）'!$C$55)*('計算（移動）'!$C$59*H128)+('計算（移動）'!$C$66*(1-H128)))</f>
        <v>-75.971718900397505</v>
      </c>
      <c r="L128" s="36">
        <f t="shared" si="14"/>
        <v>0</v>
      </c>
      <c r="M128" s="36">
        <f>35.3/(パラメータ!$C$30*(5.6-パラメータ!$C$30))</f>
        <v>7.6739130434782608</v>
      </c>
      <c r="N128" s="37" t="str">
        <f t="shared" si="17"/>
        <v>×</v>
      </c>
      <c r="O128" s="38" t="str">
        <f t="shared" si="18"/>
        <v>×</v>
      </c>
      <c r="P128" s="137">
        <f t="shared" si="15"/>
        <v>7.6739130434782608</v>
      </c>
      <c r="Q128" s="137">
        <f t="shared" si="16"/>
        <v>100</v>
      </c>
    </row>
    <row r="129" spans="1:17" s="21" customFormat="1" ht="10.5" customHeight="1" x14ac:dyDescent="0.15">
      <c r="A129" s="63">
        <v>11.4</v>
      </c>
      <c r="B129" s="35">
        <f>A129/パラメータ!$C$30</f>
        <v>11.4</v>
      </c>
      <c r="C129" s="35">
        <f>A129-パラメータ!$C$38</f>
        <v>11.4</v>
      </c>
      <c r="D129" s="36">
        <f>C129/パラメータ!$C$30</f>
        <v>11.4</v>
      </c>
      <c r="E129" s="36">
        <f>-2*'計算（移動）'!$C$2*B129</f>
        <v>-0.63333333333333341</v>
      </c>
      <c r="F129" s="36">
        <f t="shared" si="12"/>
        <v>0.53081945056201385</v>
      </c>
      <c r="G129" s="36">
        <f>-2*'計算（移動）'!$C$2*D129</f>
        <v>-0.63333333333333341</v>
      </c>
      <c r="H129" s="36">
        <f t="shared" si="13"/>
        <v>0.53081945056201385</v>
      </c>
      <c r="I129" s="129">
        <f>IF((パラメータ!$C$13)&gt;=1,IF(((パラメータ!$C$10)-A129)&lt;0,0,1),1)</f>
        <v>1</v>
      </c>
      <c r="J129" s="36">
        <f>'計算（移動）'!$C$68*('計算（移動）'!$C$49*'計算（移動）'!$C$53*F129+'計算（移動）'!$C$57*(1-F129))</f>
        <v>-76.453599221633283</v>
      </c>
      <c r="K129" s="36">
        <f>'計算（移動）'!$C$68*(('計算（移動）'!$C$49*'計算（移動）'!$C$53*'計算（移動）'!$C$37+'計算（移動）'!$C$55)*('計算（移動）'!$C$59*H129)+('計算（移動）'!$C$66*(1-H129)))</f>
        <v>-76.453599221633283</v>
      </c>
      <c r="L129" s="36">
        <f t="shared" si="14"/>
        <v>0</v>
      </c>
      <c r="M129" s="36">
        <f>35.3/(パラメータ!$C$30*(5.6-パラメータ!$C$30))</f>
        <v>7.6739130434782608</v>
      </c>
      <c r="N129" s="37" t="str">
        <f t="shared" si="17"/>
        <v>×</v>
      </c>
      <c r="O129" s="38" t="str">
        <f t="shared" si="18"/>
        <v>×</v>
      </c>
      <c r="P129" s="137">
        <f t="shared" si="15"/>
        <v>7.6739130434782608</v>
      </c>
      <c r="Q129" s="137">
        <f t="shared" si="16"/>
        <v>100</v>
      </c>
    </row>
    <row r="130" spans="1:17" s="21" customFormat="1" ht="10.5" customHeight="1" x14ac:dyDescent="0.15">
      <c r="A130" s="63">
        <v>11.5</v>
      </c>
      <c r="B130" s="35">
        <f>A130/パラメータ!$C$30</f>
        <v>11.5</v>
      </c>
      <c r="C130" s="35">
        <f>A130-パラメータ!$C$38</f>
        <v>11.5</v>
      </c>
      <c r="D130" s="36">
        <f>C130/パラメータ!$C$30</f>
        <v>11.5</v>
      </c>
      <c r="E130" s="36">
        <f>-2*'計算（移動）'!$C$2*B130</f>
        <v>-0.63888888888888895</v>
      </c>
      <c r="F130" s="36">
        <f t="shared" si="12"/>
        <v>0.52787863012394309</v>
      </c>
      <c r="G130" s="36">
        <f>-2*'計算（移動）'!$C$2*D130</f>
        <v>-0.63888888888888895</v>
      </c>
      <c r="H130" s="36">
        <f t="shared" si="13"/>
        <v>0.52787863012394309</v>
      </c>
      <c r="I130" s="129">
        <f>IF((パラメータ!$C$13)&gt;=1,IF(((パラメータ!$C$10)-A130)&lt;0,0,1),1)</f>
        <v>1</v>
      </c>
      <c r="J130" s="36">
        <f>'計算（移動）'!$C$68*('計算（移動）'!$C$49*'計算（移動）'!$C$53*F130+'計算（移動）'!$C$57*(1-F130))</f>
        <v>-76.93280985264596</v>
      </c>
      <c r="K130" s="36">
        <f>'計算（移動）'!$C$68*(('計算（移動）'!$C$49*'計算（移動）'!$C$53*'計算（移動）'!$C$37+'計算（移動）'!$C$55)*('計算（移動）'!$C$59*H130)+('計算（移動）'!$C$66*(1-H130)))</f>
        <v>-76.93280985264596</v>
      </c>
      <c r="L130" s="36">
        <f t="shared" si="14"/>
        <v>0</v>
      </c>
      <c r="M130" s="36">
        <f>35.3/(パラメータ!$C$30*(5.6-パラメータ!$C$30))</f>
        <v>7.6739130434782608</v>
      </c>
      <c r="N130" s="37" t="str">
        <f t="shared" si="17"/>
        <v>×</v>
      </c>
      <c r="O130" s="38" t="str">
        <f t="shared" si="18"/>
        <v>×</v>
      </c>
      <c r="P130" s="137">
        <f t="shared" si="15"/>
        <v>7.6739130434782608</v>
      </c>
      <c r="Q130" s="137">
        <f t="shared" si="16"/>
        <v>100</v>
      </c>
    </row>
    <row r="131" spans="1:17" s="21" customFormat="1" ht="10.5" customHeight="1" x14ac:dyDescent="0.15">
      <c r="A131" s="63">
        <v>11.6</v>
      </c>
      <c r="B131" s="35">
        <f>A131/パラメータ!$C$30</f>
        <v>11.6</v>
      </c>
      <c r="C131" s="35">
        <f>A131-パラメータ!$C$38</f>
        <v>11.6</v>
      </c>
      <c r="D131" s="36">
        <f>C131/パラメータ!$C$30</f>
        <v>11.6</v>
      </c>
      <c r="E131" s="36">
        <f>-2*'計算（移動）'!$C$2*B131</f>
        <v>-0.64444444444444449</v>
      </c>
      <c r="F131" s="36">
        <f t="shared" si="12"/>
        <v>0.52495410227808958</v>
      </c>
      <c r="G131" s="36">
        <f>-2*'計算（移動）'!$C$2*D131</f>
        <v>-0.64444444444444449</v>
      </c>
      <c r="H131" s="36">
        <f t="shared" si="13"/>
        <v>0.52495410227808958</v>
      </c>
      <c r="I131" s="129">
        <f>IF((パラメータ!$C$13)&gt;=1,IF(((パラメータ!$C$10)-A131)&lt;0,0,1),1)</f>
        <v>1</v>
      </c>
      <c r="J131" s="36">
        <f>'計算（移動）'!$C$68*('計算（移動）'!$C$49*'計算（移動）'!$C$53*F131+'計算（移動）'!$C$57*(1-F131))</f>
        <v>-77.409365583925165</v>
      </c>
      <c r="K131" s="36">
        <f>'計算（移動）'!$C$68*(('計算（移動）'!$C$49*'計算（移動）'!$C$53*'計算（移動）'!$C$37+'計算（移動）'!$C$55)*('計算（移動）'!$C$59*H131)+('計算（移動）'!$C$66*(1-H131)))</f>
        <v>-77.409365583925165</v>
      </c>
      <c r="L131" s="36">
        <f t="shared" si="14"/>
        <v>0</v>
      </c>
      <c r="M131" s="36">
        <f>35.3/(パラメータ!$C$30*(5.6-パラメータ!$C$30))</f>
        <v>7.6739130434782608</v>
      </c>
      <c r="N131" s="37" t="str">
        <f t="shared" si="17"/>
        <v>×</v>
      </c>
      <c r="O131" s="38" t="str">
        <f t="shared" si="18"/>
        <v>×</v>
      </c>
      <c r="P131" s="137">
        <f t="shared" si="15"/>
        <v>7.6739130434782608</v>
      </c>
      <c r="Q131" s="137">
        <f t="shared" si="16"/>
        <v>100</v>
      </c>
    </row>
    <row r="132" spans="1:17" s="21" customFormat="1" ht="10.5" customHeight="1" x14ac:dyDescent="0.15">
      <c r="A132" s="63">
        <v>11.7</v>
      </c>
      <c r="B132" s="35">
        <f>A132/パラメータ!$C$30</f>
        <v>11.7</v>
      </c>
      <c r="C132" s="35">
        <f>A132-パラメータ!$C$38</f>
        <v>11.7</v>
      </c>
      <c r="D132" s="36">
        <f>C132/パラメータ!$C$30</f>
        <v>11.7</v>
      </c>
      <c r="E132" s="36">
        <f>-2*'計算（移動）'!$C$2*B132</f>
        <v>-0.65</v>
      </c>
      <c r="F132" s="36">
        <f t="shared" si="12"/>
        <v>0.52204577676101604</v>
      </c>
      <c r="G132" s="36">
        <f>-2*'計算（移動）'!$C$2*D132</f>
        <v>-0.65</v>
      </c>
      <c r="H132" s="36">
        <f t="shared" si="13"/>
        <v>0.52204577676101604</v>
      </c>
      <c r="I132" s="129">
        <f>IF((パラメータ!$C$13)&gt;=1,IF(((パラメータ!$C$10)-A132)&lt;0,0,1),1)</f>
        <v>1</v>
      </c>
      <c r="J132" s="36">
        <f>'計算（移動）'!$C$68*('計算（移動）'!$C$49*'計算（移動）'!$C$53*F132+'計算（移動）'!$C$57*(1-F132))</f>
        <v>-77.883281124018907</v>
      </c>
      <c r="K132" s="36">
        <f>'計算（移動）'!$C$68*(('計算（移動）'!$C$49*'計算（移動）'!$C$53*'計算（移動）'!$C$37+'計算（移動）'!$C$55)*('計算（移動）'!$C$59*H132)+('計算（移動）'!$C$66*(1-H132)))</f>
        <v>-77.883281124018907</v>
      </c>
      <c r="L132" s="36">
        <f t="shared" si="14"/>
        <v>0</v>
      </c>
      <c r="M132" s="36">
        <f>35.3/(パラメータ!$C$30*(5.6-パラメータ!$C$30))</f>
        <v>7.6739130434782608</v>
      </c>
      <c r="N132" s="37" t="str">
        <f t="shared" si="17"/>
        <v>×</v>
      </c>
      <c r="O132" s="38" t="str">
        <f t="shared" si="18"/>
        <v>×</v>
      </c>
      <c r="P132" s="137">
        <f t="shared" si="15"/>
        <v>7.6739130434782608</v>
      </c>
      <c r="Q132" s="137">
        <f t="shared" si="16"/>
        <v>100</v>
      </c>
    </row>
    <row r="133" spans="1:17" s="21" customFormat="1" ht="10.5" customHeight="1" x14ac:dyDescent="0.15">
      <c r="A133" s="63">
        <v>11.8</v>
      </c>
      <c r="B133" s="35">
        <f>A133/パラメータ!$C$30</f>
        <v>11.8</v>
      </c>
      <c r="C133" s="35">
        <f>A133-パラメータ!$C$38</f>
        <v>11.8</v>
      </c>
      <c r="D133" s="36">
        <f>C133/パラメータ!$C$30</f>
        <v>11.8</v>
      </c>
      <c r="E133" s="36">
        <f>-2*'計算（移動）'!$C$2*B133</f>
        <v>-0.65555555555555567</v>
      </c>
      <c r="F133" s="36">
        <f t="shared" si="12"/>
        <v>0.51915356380935818</v>
      </c>
      <c r="G133" s="36">
        <f>-2*'計算（移動）'!$C$2*D133</f>
        <v>-0.65555555555555567</v>
      </c>
      <c r="H133" s="36">
        <f t="shared" si="13"/>
        <v>0.51915356380935818</v>
      </c>
      <c r="I133" s="129">
        <f>IF((パラメータ!$C$13)&gt;=1,IF(((パラメータ!$C$10)-A133)&lt;0,0,1),1)</f>
        <v>1</v>
      </c>
      <c r="J133" s="36">
        <f>'計算（移動）'!$C$68*('計算（移動）'!$C$49*'計算（移動）'!$C$53*F133+'計算（移動）'!$C$57*(1-F133))</f>
        <v>-78.354571099987737</v>
      </c>
      <c r="K133" s="36">
        <f>'計算（移動）'!$C$68*(('計算（移動）'!$C$49*'計算（移動）'!$C$53*'計算（移動）'!$C$37+'計算（移動）'!$C$55)*('計算（移動）'!$C$59*H133)+('計算（移動）'!$C$66*(1-H133)))</f>
        <v>-78.354571099987737</v>
      </c>
      <c r="L133" s="36">
        <f t="shared" si="14"/>
        <v>0</v>
      </c>
      <c r="M133" s="36">
        <f>35.3/(パラメータ!$C$30*(5.6-パラメータ!$C$30))</f>
        <v>7.6739130434782608</v>
      </c>
      <c r="N133" s="37" t="str">
        <f t="shared" si="17"/>
        <v>×</v>
      </c>
      <c r="O133" s="38" t="str">
        <f t="shared" si="18"/>
        <v>×</v>
      </c>
      <c r="P133" s="137">
        <f t="shared" si="15"/>
        <v>7.6739130434782608</v>
      </c>
      <c r="Q133" s="137">
        <f t="shared" si="16"/>
        <v>100</v>
      </c>
    </row>
    <row r="134" spans="1:17" s="21" customFormat="1" ht="10.5" customHeight="1" x14ac:dyDescent="0.15">
      <c r="A134" s="63">
        <v>11.9</v>
      </c>
      <c r="B134" s="35">
        <f>A134/パラメータ!$C$30</f>
        <v>11.9</v>
      </c>
      <c r="C134" s="35">
        <f>A134-パラメータ!$C$38</f>
        <v>11.9</v>
      </c>
      <c r="D134" s="36">
        <f>C134/パラメータ!$C$30</f>
        <v>11.9</v>
      </c>
      <c r="E134" s="36">
        <f>-2*'計算（移動）'!$C$2*B134</f>
        <v>-0.6611111111111112</v>
      </c>
      <c r="F134" s="36">
        <f t="shared" si="12"/>
        <v>0.51627737415705488</v>
      </c>
      <c r="G134" s="36">
        <f>-2*'計算（移動）'!$C$2*D134</f>
        <v>-0.6611111111111112</v>
      </c>
      <c r="H134" s="36">
        <f t="shared" si="13"/>
        <v>0.51627737415705488</v>
      </c>
      <c r="I134" s="129">
        <f>IF((パラメータ!$C$13)&gt;=1,IF(((パラメータ!$C$10)-A134)&lt;0,0,1),1)</f>
        <v>1</v>
      </c>
      <c r="J134" s="36">
        <f>'計算（移動）'!$C$68*('計算（移動）'!$C$49*'計算（移動）'!$C$53*F134+'計算（移動）'!$C$57*(1-F134))</f>
        <v>-78.823250057855901</v>
      </c>
      <c r="K134" s="36">
        <f>'計算（移動）'!$C$68*(('計算（移動）'!$C$49*'計算（移動）'!$C$53*'計算（移動）'!$C$37+'計算（移動）'!$C$55)*('計算（移動）'!$C$59*H134)+('計算（移動）'!$C$66*(1-H134)))</f>
        <v>-78.823250057855901</v>
      </c>
      <c r="L134" s="36">
        <f t="shared" si="14"/>
        <v>0</v>
      </c>
      <c r="M134" s="36">
        <f>35.3/(パラメータ!$C$30*(5.6-パラメータ!$C$30))</f>
        <v>7.6739130434782608</v>
      </c>
      <c r="N134" s="37" t="str">
        <f t="shared" si="17"/>
        <v>×</v>
      </c>
      <c r="O134" s="38" t="str">
        <f t="shared" si="18"/>
        <v>×</v>
      </c>
      <c r="P134" s="137">
        <f t="shared" si="15"/>
        <v>7.6739130434782608</v>
      </c>
      <c r="Q134" s="137">
        <f t="shared" si="16"/>
        <v>100</v>
      </c>
    </row>
    <row r="135" spans="1:17" s="18" customFormat="1" ht="10.5" customHeight="1" x14ac:dyDescent="0.15">
      <c r="A135" s="30">
        <v>12</v>
      </c>
      <c r="B135" s="31">
        <f>A135/パラメータ!$C$30</f>
        <v>12</v>
      </c>
      <c r="C135" s="31">
        <f>A135-パラメータ!$C$38</f>
        <v>12</v>
      </c>
      <c r="D135" s="32">
        <f>C135/パラメータ!$C$30</f>
        <v>12</v>
      </c>
      <c r="E135" s="32">
        <f>-2*'計算（移動）'!$C$2*B135</f>
        <v>-0.66666666666666674</v>
      </c>
      <c r="F135" s="32">
        <f t="shared" si="12"/>
        <v>0.51341711903259202</v>
      </c>
      <c r="G135" s="32">
        <f>-2*'計算（移動）'!$C$2*D135</f>
        <v>-0.66666666666666674</v>
      </c>
      <c r="H135" s="32">
        <f t="shared" si="13"/>
        <v>0.51341711903259202</v>
      </c>
      <c r="I135" s="128">
        <f>IF((パラメータ!$C$13)&gt;=1,IF(((パラメータ!$C$10)-A135)&lt;0,0,1),1)</f>
        <v>1</v>
      </c>
      <c r="J135" s="32">
        <f>'計算（移動）'!$C$68*('計算（移動）'!$C$49*'計算（移動）'!$C$53*F135+'計算（移動）'!$C$57*(1-F135))</f>
        <v>-79.28933246306056</v>
      </c>
      <c r="K135" s="32">
        <f>'計算（移動）'!$C$68*(('計算（移動）'!$C$49*'計算（移動）'!$C$53*'計算（移動）'!$C$37+'計算（移動）'!$C$55)*('計算（移動）'!$C$59*H135)+('計算（移動）'!$C$66*(1-H135)))</f>
        <v>-79.28933246306056</v>
      </c>
      <c r="L135" s="32">
        <f t="shared" si="14"/>
        <v>0</v>
      </c>
      <c r="M135" s="32">
        <f>35.3/(パラメータ!$C$30*(5.6-パラメータ!$C$30))</f>
        <v>7.6739130434782608</v>
      </c>
      <c r="N135" s="33" t="str">
        <f t="shared" si="17"/>
        <v>×</v>
      </c>
      <c r="O135" s="34" t="str">
        <f t="shared" si="18"/>
        <v>×</v>
      </c>
      <c r="P135" s="134">
        <f t="shared" si="15"/>
        <v>7.6739130434782608</v>
      </c>
      <c r="Q135" s="134">
        <f t="shared" si="16"/>
        <v>100</v>
      </c>
    </row>
    <row r="136" spans="1:17" s="19" customFormat="1" ht="10.5" customHeight="1" x14ac:dyDescent="0.15">
      <c r="A136" s="63">
        <v>12.1</v>
      </c>
      <c r="B136" s="22">
        <f>A136/パラメータ!$C$30</f>
        <v>12.1</v>
      </c>
      <c r="C136" s="22">
        <f>A136-パラメータ!$C$38</f>
        <v>12.1</v>
      </c>
      <c r="D136" s="23">
        <f>C136/パラメータ!$C$30</f>
        <v>12.1</v>
      </c>
      <c r="E136" s="23">
        <f>-2*'計算（移動）'!$C$2*B136</f>
        <v>-0.67222222222222228</v>
      </c>
      <c r="F136" s="23">
        <f t="shared" si="12"/>
        <v>0.51057271015626338</v>
      </c>
      <c r="G136" s="23">
        <f>-2*'計算（移動）'!$C$2*D136</f>
        <v>-0.67222222222222228</v>
      </c>
      <c r="H136" s="23">
        <f t="shared" si="13"/>
        <v>0.51057271015626338</v>
      </c>
      <c r="I136" s="126">
        <f>IF((パラメータ!$C$13)&gt;=1,IF(((パラメータ!$C$10)-A136)&lt;0,0,1),1)</f>
        <v>1</v>
      </c>
      <c r="J136" s="23">
        <f>'計算（移動）'!$C$68*('計算（移動）'!$C$49*'計算（移動）'!$C$53*F136+'計算（移動）'!$C$57*(1-F136))</f>
        <v>-79.752832700898168</v>
      </c>
      <c r="K136" s="23">
        <f>'計算（移動）'!$C$68*(('計算（移動）'!$C$49*'計算（移動）'!$C$53*'計算（移動）'!$C$37+'計算（移動）'!$C$55)*('計算（移動）'!$C$59*H136)+('計算（移動）'!$C$66*(1-H136)))</f>
        <v>-79.752832700898168</v>
      </c>
      <c r="L136" s="23">
        <f t="shared" si="14"/>
        <v>0</v>
      </c>
      <c r="M136" s="23">
        <f>35.3/(パラメータ!$C$30*(5.6-パラメータ!$C$30))</f>
        <v>7.6739130434782608</v>
      </c>
      <c r="N136" s="24" t="str">
        <f t="shared" si="17"/>
        <v>×</v>
      </c>
      <c r="O136" s="25" t="str">
        <f t="shared" si="18"/>
        <v>×</v>
      </c>
      <c r="P136" s="135">
        <f t="shared" si="15"/>
        <v>7.6739130434782608</v>
      </c>
      <c r="Q136" s="135">
        <f t="shared" si="16"/>
        <v>100</v>
      </c>
    </row>
    <row r="137" spans="1:17" s="19" customFormat="1" ht="10.5" customHeight="1" x14ac:dyDescent="0.15">
      <c r="A137" s="63">
        <v>12.2</v>
      </c>
      <c r="B137" s="22">
        <f>A137/パラメータ!$C$30</f>
        <v>12.2</v>
      </c>
      <c r="C137" s="22">
        <f>A137-パラメータ!$C$38</f>
        <v>12.2</v>
      </c>
      <c r="D137" s="23">
        <f>C137/パラメータ!$C$30</f>
        <v>12.2</v>
      </c>
      <c r="E137" s="23">
        <f>-2*'計算（移動）'!$C$2*B137</f>
        <v>-0.67777777777777781</v>
      </c>
      <c r="F137" s="23">
        <f t="shared" si="12"/>
        <v>0.50774405973744596</v>
      </c>
      <c r="G137" s="23">
        <f>-2*'計算（移動）'!$C$2*D137</f>
        <v>-0.67777777777777781</v>
      </c>
      <c r="H137" s="23">
        <f t="shared" si="13"/>
        <v>0.50774405973744596</v>
      </c>
      <c r="I137" s="126">
        <f>IF((パラメータ!$C$13)&gt;=1,IF(((パラメータ!$C$10)-A137)&lt;0,0,1),1)</f>
        <v>1</v>
      </c>
      <c r="J137" s="23">
        <f>'計算（移動）'!$C$68*('計算（移動）'!$C$49*'計算（移動）'!$C$53*F137+'計算（移動）'!$C$57*(1-F137))</f>
        <v>-80.213765076968372</v>
      </c>
      <c r="K137" s="23">
        <f>'計算（移動）'!$C$68*(('計算（移動）'!$C$49*'計算（移動）'!$C$53*'計算（移動）'!$C$37+'計算（移動）'!$C$55)*('計算（移動）'!$C$59*H137)+('計算（移動）'!$C$66*(1-H137)))</f>
        <v>-80.213765076968372</v>
      </c>
      <c r="L137" s="23">
        <f t="shared" si="14"/>
        <v>0</v>
      </c>
      <c r="M137" s="23">
        <f>35.3/(パラメータ!$C$30*(5.6-パラメータ!$C$30))</f>
        <v>7.6739130434782608</v>
      </c>
      <c r="N137" s="24" t="str">
        <f t="shared" si="17"/>
        <v>×</v>
      </c>
      <c r="O137" s="25" t="str">
        <f t="shared" si="18"/>
        <v>×</v>
      </c>
      <c r="P137" s="135">
        <f t="shared" si="15"/>
        <v>7.6739130434782608</v>
      </c>
      <c r="Q137" s="135">
        <f t="shared" si="16"/>
        <v>100</v>
      </c>
    </row>
    <row r="138" spans="1:17" s="19" customFormat="1" ht="10.5" customHeight="1" x14ac:dyDescent="0.15">
      <c r="A138" s="63">
        <v>12.3</v>
      </c>
      <c r="B138" s="22">
        <f>A138/パラメータ!$C$30</f>
        <v>12.3</v>
      </c>
      <c r="C138" s="22">
        <f>A138-パラメータ!$C$38</f>
        <v>12.3</v>
      </c>
      <c r="D138" s="23">
        <f>C138/パラメータ!$C$30</f>
        <v>12.3</v>
      </c>
      <c r="E138" s="23">
        <f>-2*'計算（移動）'!$C$2*B138</f>
        <v>-0.68333333333333346</v>
      </c>
      <c r="F138" s="23">
        <f t="shared" si="12"/>
        <v>0.50493108047188962</v>
      </c>
      <c r="G138" s="23">
        <f>-2*'計算（移動）'!$C$2*D138</f>
        <v>-0.68333333333333346</v>
      </c>
      <c r="H138" s="23">
        <f t="shared" si="13"/>
        <v>0.50493108047188962</v>
      </c>
      <c r="I138" s="126">
        <f>IF((パラメータ!$C$13)&gt;=1,IF(((パラメータ!$C$10)-A138)&lt;0,0,1),1)</f>
        <v>1</v>
      </c>
      <c r="J138" s="23">
        <f>'計算（移動）'!$C$68*('計算（移動）'!$C$49*'計算（移動）'!$C$53*F138+'計算（移動）'!$C$57*(1-F138))</f>
        <v>-80.672143817615705</v>
      </c>
      <c r="K138" s="23">
        <f>'計算（移動）'!$C$68*(('計算（移動）'!$C$49*'計算（移動）'!$C$53*'計算（移動）'!$C$37+'計算（移動）'!$C$55)*('計算（移動）'!$C$59*H138)+('計算（移動）'!$C$66*(1-H138)))</f>
        <v>-80.672143817615705</v>
      </c>
      <c r="L138" s="23">
        <f t="shared" si="14"/>
        <v>0</v>
      </c>
      <c r="M138" s="23">
        <f>35.3/(パラメータ!$C$30*(5.6-パラメータ!$C$30))</f>
        <v>7.6739130434782608</v>
      </c>
      <c r="N138" s="24" t="str">
        <f t="shared" si="17"/>
        <v>×</v>
      </c>
      <c r="O138" s="25" t="str">
        <f t="shared" si="18"/>
        <v>×</v>
      </c>
      <c r="P138" s="135">
        <f t="shared" si="15"/>
        <v>7.6739130434782608</v>
      </c>
      <c r="Q138" s="135">
        <f t="shared" si="16"/>
        <v>100</v>
      </c>
    </row>
    <row r="139" spans="1:17" s="19" customFormat="1" ht="10.5" customHeight="1" x14ac:dyDescent="0.15">
      <c r="A139" s="63">
        <v>12.4</v>
      </c>
      <c r="B139" s="22">
        <f>A139/パラメータ!$C$30</f>
        <v>12.4</v>
      </c>
      <c r="C139" s="22">
        <f>A139-パラメータ!$C$38</f>
        <v>12.4</v>
      </c>
      <c r="D139" s="23">
        <f>C139/パラメータ!$C$30</f>
        <v>12.4</v>
      </c>
      <c r="E139" s="23">
        <f>-2*'計算（移動）'!$C$2*B139</f>
        <v>-0.68888888888888899</v>
      </c>
      <c r="F139" s="23">
        <f t="shared" si="12"/>
        <v>0.50213368553902371</v>
      </c>
      <c r="G139" s="23">
        <f>-2*'計算（移動）'!$C$2*D139</f>
        <v>-0.68888888888888899</v>
      </c>
      <c r="H139" s="23">
        <f t="shared" si="13"/>
        <v>0.50213368553902371</v>
      </c>
      <c r="I139" s="126">
        <f>IF((パラメータ!$C$13)&gt;=1,IF(((パラメータ!$C$10)-A139)&lt;0,0,1),1)</f>
        <v>1</v>
      </c>
      <c r="J139" s="23">
        <f>'計算（移動）'!$C$68*('計算（移動）'!$C$49*'計算（移動）'!$C$53*F139+'計算（移動）'!$C$57*(1-F139))</f>
        <v>-81.127983070368501</v>
      </c>
      <c r="K139" s="23">
        <f>'計算（移動）'!$C$68*(('計算（移動）'!$C$49*'計算（移動）'!$C$53*'計算（移動）'!$C$37+'計算（移動）'!$C$55)*('計算（移動）'!$C$59*H139)+('計算（移動）'!$C$66*(1-H139)))</f>
        <v>-81.127983070368501</v>
      </c>
      <c r="L139" s="23">
        <f t="shared" si="14"/>
        <v>0</v>
      </c>
      <c r="M139" s="23">
        <f>35.3/(パラメータ!$C$30*(5.6-パラメータ!$C$30))</f>
        <v>7.6739130434782608</v>
      </c>
      <c r="N139" s="24" t="str">
        <f t="shared" si="17"/>
        <v>×</v>
      </c>
      <c r="O139" s="25" t="str">
        <f t="shared" si="18"/>
        <v>×</v>
      </c>
      <c r="P139" s="135">
        <f t="shared" si="15"/>
        <v>7.6739130434782608</v>
      </c>
      <c r="Q139" s="135">
        <f t="shared" si="16"/>
        <v>100</v>
      </c>
    </row>
    <row r="140" spans="1:17" s="19" customFormat="1" ht="10.5" customHeight="1" x14ac:dyDescent="0.15">
      <c r="A140" s="63">
        <v>12.5</v>
      </c>
      <c r="B140" s="22">
        <f>A140/パラメータ!$C$30</f>
        <v>12.5</v>
      </c>
      <c r="C140" s="22">
        <f>A140-パラメータ!$C$38</f>
        <v>12.5</v>
      </c>
      <c r="D140" s="23">
        <f>C140/パラメータ!$C$30</f>
        <v>12.5</v>
      </c>
      <c r="E140" s="23">
        <f>-2*'計算（移動）'!$C$2*B140</f>
        <v>-0.69444444444444453</v>
      </c>
      <c r="F140" s="23">
        <f t="shared" si="12"/>
        <v>0.49935178859927615</v>
      </c>
      <c r="G140" s="23">
        <f>-2*'計算（移動）'!$C$2*D140</f>
        <v>-0.69444444444444453</v>
      </c>
      <c r="H140" s="23">
        <f t="shared" si="13"/>
        <v>0.49935178859927615</v>
      </c>
      <c r="I140" s="126">
        <f>IF((パラメータ!$C$13)&gt;=1,IF(((パラメータ!$C$10)-A140)&lt;0,0,1),1)</f>
        <v>1</v>
      </c>
      <c r="J140" s="23">
        <f>'計算（移動）'!$C$68*('計算（移動）'!$C$49*'計算（移動）'!$C$53*F140+'計算（移動）'!$C$57*(1-F140))</f>
        <v>-81.581296904375719</v>
      </c>
      <c r="K140" s="23">
        <f>'計算（移動）'!$C$68*(('計算（移動）'!$C$49*'計算（移動）'!$C$53*'計算（移動）'!$C$37+'計算（移動）'!$C$55)*('計算（移動）'!$C$59*H140)+('計算（移動）'!$C$66*(1-H140)))</f>
        <v>-81.581296904375719</v>
      </c>
      <c r="L140" s="23">
        <f t="shared" si="14"/>
        <v>0</v>
      </c>
      <c r="M140" s="23">
        <f>35.3/(パラメータ!$C$30*(5.6-パラメータ!$C$30))</f>
        <v>7.6739130434782608</v>
      </c>
      <c r="N140" s="24" t="str">
        <f t="shared" si="17"/>
        <v>×</v>
      </c>
      <c r="O140" s="25" t="str">
        <f t="shared" si="18"/>
        <v>×</v>
      </c>
      <c r="P140" s="135">
        <f t="shared" si="15"/>
        <v>7.6739130434782608</v>
      </c>
      <c r="Q140" s="135">
        <f t="shared" si="16"/>
        <v>100</v>
      </c>
    </row>
    <row r="141" spans="1:17" s="19" customFormat="1" ht="10.5" customHeight="1" x14ac:dyDescent="0.15">
      <c r="A141" s="63">
        <v>12.6</v>
      </c>
      <c r="B141" s="22">
        <f>A141/パラメータ!$C$30</f>
        <v>12.6</v>
      </c>
      <c r="C141" s="22">
        <f>A141-パラメータ!$C$38</f>
        <v>12.6</v>
      </c>
      <c r="D141" s="23">
        <f>C141/パラメータ!$C$30</f>
        <v>12.6</v>
      </c>
      <c r="E141" s="23">
        <f>-2*'計算（移動）'!$C$2*B141</f>
        <v>-0.70000000000000007</v>
      </c>
      <c r="F141" s="23">
        <f t="shared" si="12"/>
        <v>0.49658530379140947</v>
      </c>
      <c r="G141" s="23">
        <f>-2*'計算（移動）'!$C$2*D141</f>
        <v>-0.70000000000000007</v>
      </c>
      <c r="H141" s="23">
        <f t="shared" si="13"/>
        <v>0.49658530379140947</v>
      </c>
      <c r="I141" s="126">
        <f>IF((パラメータ!$C$13)&gt;=1,IF(((パラメータ!$C$10)-A141)&lt;0,0,1),1)</f>
        <v>1</v>
      </c>
      <c r="J141" s="23">
        <f>'計算（移動）'!$C$68*('計算（移動）'!$C$49*'計算（移動）'!$C$53*F141+'計算（移動）'!$C$57*(1-F141))</f>
        <v>-82.032099310841076</v>
      </c>
      <c r="K141" s="23">
        <f>'計算（移動）'!$C$68*(('計算（移動）'!$C$49*'計算（移動）'!$C$53*'計算（移動）'!$C$37+'計算（移動）'!$C$55)*('計算（移動）'!$C$59*H141)+('計算（移動）'!$C$66*(1-H141)))</f>
        <v>-82.032099310841076</v>
      </c>
      <c r="L141" s="23">
        <f t="shared" si="14"/>
        <v>0</v>
      </c>
      <c r="M141" s="23">
        <f>35.3/(パラメータ!$C$30*(5.6-パラメータ!$C$30))</f>
        <v>7.6739130434782608</v>
      </c>
      <c r="N141" s="24" t="str">
        <f t="shared" si="17"/>
        <v>×</v>
      </c>
      <c r="O141" s="25" t="str">
        <f t="shared" si="18"/>
        <v>×</v>
      </c>
      <c r="P141" s="135">
        <f t="shared" si="15"/>
        <v>7.6739130434782608</v>
      </c>
      <c r="Q141" s="135">
        <f t="shared" si="16"/>
        <v>100</v>
      </c>
    </row>
    <row r="142" spans="1:17" s="19" customFormat="1" ht="10.5" customHeight="1" x14ac:dyDescent="0.15">
      <c r="A142" s="63">
        <v>12.7</v>
      </c>
      <c r="B142" s="22">
        <f>A142/パラメータ!$C$30</f>
        <v>12.7</v>
      </c>
      <c r="C142" s="22">
        <f>A142-パラメータ!$C$38</f>
        <v>12.7</v>
      </c>
      <c r="D142" s="23">
        <f>C142/パラメータ!$C$30</f>
        <v>12.7</v>
      </c>
      <c r="E142" s="23">
        <f>-2*'計算（移動）'!$C$2*B142</f>
        <v>-0.7055555555555556</v>
      </c>
      <c r="F142" s="23">
        <f t="shared" si="12"/>
        <v>0.49383414572987056</v>
      </c>
      <c r="G142" s="23">
        <f>-2*'計算（移動）'!$C$2*D142</f>
        <v>-0.7055555555555556</v>
      </c>
      <c r="H142" s="23">
        <f t="shared" si="13"/>
        <v>0.49383414572987056</v>
      </c>
      <c r="I142" s="126">
        <f>IF((パラメータ!$C$13)&gt;=1,IF(((パラメータ!$C$10)-A142)&lt;0,0,1),1)</f>
        <v>1</v>
      </c>
      <c r="J142" s="23">
        <f>'計算（移動）'!$C$68*('計算（移動）'!$C$49*'計算（移動）'!$C$53*F142+'計算（移動）'!$C$57*(1-F142))</f>
        <v>-82.480404203454839</v>
      </c>
      <c r="K142" s="23">
        <f>'計算（移動）'!$C$68*(('計算（移動）'!$C$49*'計算（移動）'!$C$53*'計算（移動）'!$C$37+'計算（移動）'!$C$55)*('計算（移動）'!$C$59*H142)+('計算（移動）'!$C$66*(1-H142)))</f>
        <v>-82.480404203454839</v>
      </c>
      <c r="L142" s="23">
        <f t="shared" si="14"/>
        <v>0</v>
      </c>
      <c r="M142" s="23">
        <f>35.3/(パラメータ!$C$30*(5.6-パラメータ!$C$30))</f>
        <v>7.6739130434782608</v>
      </c>
      <c r="N142" s="24" t="str">
        <f t="shared" si="17"/>
        <v>×</v>
      </c>
      <c r="O142" s="25" t="str">
        <f t="shared" si="18"/>
        <v>×</v>
      </c>
      <c r="P142" s="135">
        <f t="shared" si="15"/>
        <v>7.6739130434782608</v>
      </c>
      <c r="Q142" s="135">
        <f t="shared" si="16"/>
        <v>100</v>
      </c>
    </row>
    <row r="143" spans="1:17" s="19" customFormat="1" ht="10.5" customHeight="1" x14ac:dyDescent="0.15">
      <c r="A143" s="63">
        <v>12.8</v>
      </c>
      <c r="B143" s="22">
        <f>A143/パラメータ!$C$30</f>
        <v>12.8</v>
      </c>
      <c r="C143" s="22">
        <f>A143-パラメータ!$C$38</f>
        <v>12.8</v>
      </c>
      <c r="D143" s="23">
        <f>C143/パラメータ!$C$30</f>
        <v>12.8</v>
      </c>
      <c r="E143" s="23">
        <f>-2*'計算（移動）'!$C$2*B143</f>
        <v>-0.71111111111111125</v>
      </c>
      <c r="F143" s="23">
        <f t="shared" si="12"/>
        <v>0.49109822950215509</v>
      </c>
      <c r="G143" s="23">
        <f>-2*'計算（移動）'!$C$2*D143</f>
        <v>-0.71111111111111125</v>
      </c>
      <c r="H143" s="23">
        <f t="shared" si="13"/>
        <v>0.49109822950215509</v>
      </c>
      <c r="I143" s="126">
        <f>IF((パラメータ!$C$13)&gt;=1,IF(((パラメータ!$C$10)-A143)&lt;0,0,1),1)</f>
        <v>1</v>
      </c>
      <c r="J143" s="23">
        <f>'計算（移動）'!$C$68*('計算（移動）'!$C$49*'計算（移動）'!$C$53*F143+'計算（移動）'!$C$57*(1-F143))</f>
        <v>-82.926225418823364</v>
      </c>
      <c r="K143" s="23">
        <f>'計算（移動）'!$C$68*(('計算（移動）'!$C$49*'計算（移動）'!$C$53*'計算（移動）'!$C$37+'計算（移動）'!$C$55)*('計算（移動）'!$C$59*H143)+('計算（移動）'!$C$66*(1-H143)))</f>
        <v>-82.926225418823364</v>
      </c>
      <c r="L143" s="23">
        <f t="shared" si="14"/>
        <v>0</v>
      </c>
      <c r="M143" s="23">
        <f>35.3/(パラメータ!$C$30*(5.6-パラメータ!$C$30))</f>
        <v>7.6739130434782608</v>
      </c>
      <c r="N143" s="24" t="str">
        <f t="shared" si="17"/>
        <v>×</v>
      </c>
      <c r="O143" s="25" t="str">
        <f t="shared" si="18"/>
        <v>×</v>
      </c>
      <c r="P143" s="135">
        <f t="shared" si="15"/>
        <v>7.6739130434782608</v>
      </c>
      <c r="Q143" s="135">
        <f t="shared" si="16"/>
        <v>100</v>
      </c>
    </row>
    <row r="144" spans="1:17" s="19" customFormat="1" ht="10.5" customHeight="1" x14ac:dyDescent="0.15">
      <c r="A144" s="63">
        <v>12.9</v>
      </c>
      <c r="B144" s="22">
        <f>A144/パラメータ!$C$30</f>
        <v>12.9</v>
      </c>
      <c r="C144" s="22">
        <f>A144-パラメータ!$C$38</f>
        <v>12.9</v>
      </c>
      <c r="D144" s="23">
        <f>C144/パラメータ!$C$30</f>
        <v>12.9</v>
      </c>
      <c r="E144" s="23">
        <f>-2*'計算（移動）'!$C$2*B144</f>
        <v>-0.71666666666666679</v>
      </c>
      <c r="F144" s="23">
        <f t="shared" ref="F144:F207" si="19">EXP(E144)</f>
        <v>0.48837747066618703</v>
      </c>
      <c r="G144" s="23">
        <f>-2*'計算（移動）'!$C$2*D144</f>
        <v>-0.71666666666666679</v>
      </c>
      <c r="H144" s="23">
        <f t="shared" ref="H144:H207" si="20">EXP(G144)</f>
        <v>0.48837747066618703</v>
      </c>
      <c r="I144" s="126">
        <f>IF((パラメータ!$C$13)&gt;=1,IF(((パラメータ!$C$10)-A144)&lt;0,0,1),1)</f>
        <v>1</v>
      </c>
      <c r="J144" s="23">
        <f>'計算（移動）'!$C$68*('計算（移動）'!$C$49*'計算（移動）'!$C$53*F144+'計算（移動）'!$C$57*(1-F144))</f>
        <v>-83.36957671689612</v>
      </c>
      <c r="K144" s="23">
        <f>'計算（移動）'!$C$68*(('計算（移動）'!$C$49*'計算（移動）'!$C$53*'計算（移動）'!$C$37+'計算（移動）'!$C$55)*('計算（移動）'!$C$59*H144)+('計算（移動）'!$C$66*(1-H144)))</f>
        <v>-83.36957671689612</v>
      </c>
      <c r="L144" s="23">
        <f t="shared" ref="L144:L207" si="21">IF(IF(C144&lt;=0,J144*I144,K144*I144)&gt;=0,IF(C144&lt;=0,J144*I144,K144*I144),0)</f>
        <v>0</v>
      </c>
      <c r="M144" s="23">
        <f>35.3/(パラメータ!$C$30*(5.6-パラメータ!$C$30))</f>
        <v>7.6739130434782608</v>
      </c>
      <c r="N144" s="24" t="str">
        <f t="shared" si="17"/>
        <v>×</v>
      </c>
      <c r="O144" s="25" t="str">
        <f t="shared" si="18"/>
        <v>×</v>
      </c>
      <c r="P144" s="135">
        <f t="shared" ref="P144:P207" si="22">M144-L144</f>
        <v>7.6739130434782608</v>
      </c>
      <c r="Q144" s="135">
        <f t="shared" ref="Q144:Q207" si="23">100-L144</f>
        <v>100</v>
      </c>
    </row>
    <row r="145" spans="1:17" s="18" customFormat="1" ht="10.5" customHeight="1" x14ac:dyDescent="0.15">
      <c r="A145" s="30">
        <v>13</v>
      </c>
      <c r="B145" s="31">
        <f>A145/パラメータ!$C$30</f>
        <v>13</v>
      </c>
      <c r="C145" s="31">
        <f>A145-パラメータ!$C$38</f>
        <v>13</v>
      </c>
      <c r="D145" s="32">
        <f>C145/パラメータ!$C$30</f>
        <v>13</v>
      </c>
      <c r="E145" s="32">
        <f>-2*'計算（移動）'!$C$2*B145</f>
        <v>-0.72222222222222232</v>
      </c>
      <c r="F145" s="32">
        <f t="shared" si="19"/>
        <v>0.48567178524771232</v>
      </c>
      <c r="G145" s="32">
        <f>-2*'計算（移動）'!$C$2*D145</f>
        <v>-0.72222222222222232</v>
      </c>
      <c r="H145" s="32">
        <f t="shared" si="20"/>
        <v>0.48567178524771232</v>
      </c>
      <c r="I145" s="128">
        <f>IF((パラメータ!$C$13)&gt;=1,IF(((パラメータ!$C$10)-A145)&lt;0,0,1),1)</f>
        <v>1</v>
      </c>
      <c r="J145" s="32">
        <f>'計算（移動）'!$C$68*('計算（移動）'!$C$49*'計算（移動）'!$C$53*F145+'計算（移動）'!$C$57*(1-F145))</f>
        <v>-83.810471781390305</v>
      </c>
      <c r="K145" s="32">
        <f>'計算（移動）'!$C$68*(('計算（移動）'!$C$49*'計算（移動）'!$C$53*'計算（移動）'!$C$37+'計算（移動）'!$C$55)*('計算（移動）'!$C$59*H145)+('計算（移動）'!$C$66*(1-H145)))</f>
        <v>-83.810471781390305</v>
      </c>
      <c r="L145" s="32">
        <f t="shared" si="21"/>
        <v>0</v>
      </c>
      <c r="M145" s="32">
        <f>35.3/(パラメータ!$C$30*(5.6-パラメータ!$C$30))</f>
        <v>7.6739130434782608</v>
      </c>
      <c r="N145" s="33" t="str">
        <f t="shared" ref="N145:N208" si="24">IF(I145&gt;0,IF(P145&lt;0,"○","×"),"×")</f>
        <v>×</v>
      </c>
      <c r="O145" s="34" t="str">
        <f t="shared" ref="O145:O208" si="25">IF(L145&gt;=100,"○","×")</f>
        <v>×</v>
      </c>
      <c r="P145" s="134">
        <f t="shared" si="22"/>
        <v>7.6739130434782608</v>
      </c>
      <c r="Q145" s="134">
        <f t="shared" si="23"/>
        <v>100</v>
      </c>
    </row>
    <row r="146" spans="1:17" s="19" customFormat="1" ht="10.5" customHeight="1" x14ac:dyDescent="0.15">
      <c r="A146" s="63">
        <v>13.1</v>
      </c>
      <c r="B146" s="22">
        <f>A146/パラメータ!$C$30</f>
        <v>13.1</v>
      </c>
      <c r="C146" s="22">
        <f>A146-パラメータ!$C$38</f>
        <v>13.1</v>
      </c>
      <c r="D146" s="23">
        <f>C146/パラメータ!$C$30</f>
        <v>13.1</v>
      </c>
      <c r="E146" s="23">
        <f>-2*'計算（移動）'!$C$2*B146</f>
        <v>-0.72777777777777786</v>
      </c>
      <c r="F146" s="23">
        <f t="shared" si="19"/>
        <v>0.48298108973770681</v>
      </c>
      <c r="G146" s="23">
        <f>-2*'計算（移動）'!$C$2*D146</f>
        <v>-0.72777777777777786</v>
      </c>
      <c r="H146" s="23">
        <f t="shared" si="20"/>
        <v>0.48298108973770681</v>
      </c>
      <c r="I146" s="126">
        <f>IF((パラメータ!$C$13)&gt;=1,IF(((パラメータ!$C$10)-A146)&lt;0,0,1),1)</f>
        <v>1</v>
      </c>
      <c r="J146" s="23">
        <f>'計算（移動）'!$C$68*('計算（移動）'!$C$49*'計算（移動）'!$C$53*F146+'計算（移動）'!$C$57*(1-F146))</f>
        <v>-84.24892422021334</v>
      </c>
      <c r="K146" s="23">
        <f>'計算（移動）'!$C$68*(('計算（移動）'!$C$49*'計算（移動）'!$C$53*'計算（移動）'!$C$37+'計算（移動）'!$C$55)*('計算（移動）'!$C$59*H146)+('計算（移動）'!$C$66*(1-H146)))</f>
        <v>-84.24892422021334</v>
      </c>
      <c r="L146" s="23">
        <f t="shared" si="21"/>
        <v>0</v>
      </c>
      <c r="M146" s="23">
        <f>35.3/(パラメータ!$C$30*(5.6-パラメータ!$C$30))</f>
        <v>7.6739130434782608</v>
      </c>
      <c r="N146" s="24" t="str">
        <f t="shared" si="24"/>
        <v>×</v>
      </c>
      <c r="O146" s="25" t="str">
        <f t="shared" si="25"/>
        <v>×</v>
      </c>
      <c r="P146" s="135">
        <f t="shared" si="22"/>
        <v>7.6739130434782608</v>
      </c>
      <c r="Q146" s="135">
        <f t="shared" si="23"/>
        <v>100</v>
      </c>
    </row>
    <row r="147" spans="1:17" s="19" customFormat="1" ht="10.5" customHeight="1" x14ac:dyDescent="0.15">
      <c r="A147" s="63">
        <v>13.2</v>
      </c>
      <c r="B147" s="22">
        <f>A147/パラメータ!$C$30</f>
        <v>13.2</v>
      </c>
      <c r="C147" s="22">
        <f>A147-パラメータ!$C$38</f>
        <v>13.2</v>
      </c>
      <c r="D147" s="23">
        <f>C147/パラメータ!$C$30</f>
        <v>13.2</v>
      </c>
      <c r="E147" s="23">
        <f>-2*'計算（移動）'!$C$2*B147</f>
        <v>-0.73333333333333339</v>
      </c>
      <c r="F147" s="23">
        <f t="shared" si="19"/>
        <v>0.48030530108979935</v>
      </c>
      <c r="G147" s="23">
        <f>-2*'計算（移動）'!$C$2*D147</f>
        <v>-0.73333333333333339</v>
      </c>
      <c r="H147" s="23">
        <f t="shared" si="20"/>
        <v>0.48030530108979935</v>
      </c>
      <c r="I147" s="126">
        <f>IF((パラメータ!$C$13)&gt;=1,IF(((パラメータ!$C$10)-A147)&lt;0,0,1),1)</f>
        <v>1</v>
      </c>
      <c r="J147" s="23">
        <f>'計算（移動）'!$C$68*('計算（移動）'!$C$49*'計算（移動）'!$C$53*F147+'計算（移動）'!$C$57*(1-F147))</f>
        <v>-84.684947565882638</v>
      </c>
      <c r="K147" s="23">
        <f>'計算（移動）'!$C$68*(('計算（移動）'!$C$49*'計算（移動）'!$C$53*'計算（移動）'!$C$37+'計算（移動）'!$C$55)*('計算（移動）'!$C$59*H147)+('計算（移動）'!$C$66*(1-H147)))</f>
        <v>-84.684947565882638</v>
      </c>
      <c r="L147" s="23">
        <f t="shared" si="21"/>
        <v>0</v>
      </c>
      <c r="M147" s="23">
        <f>35.3/(パラメータ!$C$30*(5.6-パラメータ!$C$30))</f>
        <v>7.6739130434782608</v>
      </c>
      <c r="N147" s="24" t="str">
        <f t="shared" si="24"/>
        <v>×</v>
      </c>
      <c r="O147" s="25" t="str">
        <f t="shared" si="25"/>
        <v>×</v>
      </c>
      <c r="P147" s="135">
        <f t="shared" si="22"/>
        <v>7.6739130434782608</v>
      </c>
      <c r="Q147" s="135">
        <f t="shared" si="23"/>
        <v>100</v>
      </c>
    </row>
    <row r="148" spans="1:17" s="19" customFormat="1" ht="10.5" customHeight="1" x14ac:dyDescent="0.15">
      <c r="A148" s="63">
        <v>13.3</v>
      </c>
      <c r="B148" s="22">
        <f>A148/パラメータ!$C$30</f>
        <v>13.3</v>
      </c>
      <c r="C148" s="22">
        <f>A148-パラメータ!$C$38</f>
        <v>13.3</v>
      </c>
      <c r="D148" s="23">
        <f>C148/パラメータ!$C$30</f>
        <v>13.3</v>
      </c>
      <c r="E148" s="23">
        <f>-2*'計算（移動）'!$C$2*B148</f>
        <v>-0.73888888888888893</v>
      </c>
      <c r="F148" s="23">
        <f t="shared" si="19"/>
        <v>0.47764433671770801</v>
      </c>
      <c r="G148" s="23">
        <f>-2*'計算（移動）'!$C$2*D148</f>
        <v>-0.73888888888888893</v>
      </c>
      <c r="H148" s="23">
        <f t="shared" si="20"/>
        <v>0.47764433671770801</v>
      </c>
      <c r="I148" s="126">
        <f>IF((パラメータ!$C$13)&gt;=1,IF(((パラメータ!$C$10)-A148)&lt;0,0,1),1)</f>
        <v>1</v>
      </c>
      <c r="J148" s="23">
        <f>'計算（移動）'!$C$68*('計算（移動）'!$C$49*'計算（移動）'!$C$53*F148+'計算（移動）'!$C$57*(1-F148))</f>
        <v>-85.118555275943521</v>
      </c>
      <c r="K148" s="23">
        <f>'計算（移動）'!$C$68*(('計算（移動）'!$C$49*'計算（移動）'!$C$53*'計算（移動）'!$C$37+'計算（移動）'!$C$55)*('計算（移動）'!$C$59*H148)+('計算（移動）'!$C$66*(1-H148)))</f>
        <v>-85.118555275943521</v>
      </c>
      <c r="L148" s="23">
        <f t="shared" si="21"/>
        <v>0</v>
      </c>
      <c r="M148" s="23">
        <f>35.3/(パラメータ!$C$30*(5.6-パラメータ!$C$30))</f>
        <v>7.6739130434782608</v>
      </c>
      <c r="N148" s="24" t="str">
        <f t="shared" si="24"/>
        <v>×</v>
      </c>
      <c r="O148" s="25" t="str">
        <f t="shared" si="25"/>
        <v>×</v>
      </c>
      <c r="P148" s="135">
        <f t="shared" si="22"/>
        <v>7.6739130434782608</v>
      </c>
      <c r="Q148" s="135">
        <f t="shared" si="23"/>
        <v>100</v>
      </c>
    </row>
    <row r="149" spans="1:17" s="19" customFormat="1" ht="10.5" customHeight="1" x14ac:dyDescent="0.15">
      <c r="A149" s="63">
        <v>13.4</v>
      </c>
      <c r="B149" s="22">
        <f>A149/パラメータ!$C$30</f>
        <v>13.4</v>
      </c>
      <c r="C149" s="22">
        <f>A149-パラメータ!$C$38</f>
        <v>13.4</v>
      </c>
      <c r="D149" s="23">
        <f>C149/パラメータ!$C$30</f>
        <v>13.4</v>
      </c>
      <c r="E149" s="23">
        <f>-2*'計算（移動）'!$C$2*B149</f>
        <v>-0.74444444444444446</v>
      </c>
      <c r="F149" s="23">
        <f t="shared" si="19"/>
        <v>0.47499811449269169</v>
      </c>
      <c r="G149" s="23">
        <f>-2*'計算（移動）'!$C$2*D149</f>
        <v>-0.74444444444444446</v>
      </c>
      <c r="H149" s="23">
        <f t="shared" si="20"/>
        <v>0.47499811449269169</v>
      </c>
      <c r="I149" s="126">
        <f>IF((パラメータ!$C$13)&gt;=1,IF(((パラメータ!$C$10)-A149)&lt;0,0,1),1)</f>
        <v>1</v>
      </c>
      <c r="J149" s="23">
        <f>'計算（移動）'!$C$68*('計算（移動）'!$C$49*'計算（移動）'!$C$53*F149+'計算（移動）'!$C$57*(1-F149))</f>
        <v>-85.549760733384417</v>
      </c>
      <c r="K149" s="23">
        <f>'計算（移動）'!$C$68*(('計算（移動）'!$C$49*'計算（移動）'!$C$53*'計算（移動）'!$C$37+'計算（移動）'!$C$55)*('計算（移動）'!$C$59*H149)+('計算（移動）'!$C$66*(1-H149)))</f>
        <v>-85.549760733384417</v>
      </c>
      <c r="L149" s="23">
        <f t="shared" si="21"/>
        <v>0</v>
      </c>
      <c r="M149" s="23">
        <f>35.3/(パラメータ!$C$30*(5.6-パラメータ!$C$30))</f>
        <v>7.6739130434782608</v>
      </c>
      <c r="N149" s="24" t="str">
        <f t="shared" si="24"/>
        <v>×</v>
      </c>
      <c r="O149" s="25" t="str">
        <f t="shared" si="25"/>
        <v>×</v>
      </c>
      <c r="P149" s="135">
        <f t="shared" si="22"/>
        <v>7.6739130434782608</v>
      </c>
      <c r="Q149" s="135">
        <f t="shared" si="23"/>
        <v>100</v>
      </c>
    </row>
    <row r="150" spans="1:17" s="19" customFormat="1" ht="10.5" customHeight="1" x14ac:dyDescent="0.15">
      <c r="A150" s="63">
        <v>13.5</v>
      </c>
      <c r="B150" s="22">
        <f>A150/パラメータ!$C$30</f>
        <v>13.5</v>
      </c>
      <c r="C150" s="22">
        <f>A150-パラメータ!$C$38</f>
        <v>13.5</v>
      </c>
      <c r="D150" s="23">
        <f>C150/パラメータ!$C$30</f>
        <v>13.5</v>
      </c>
      <c r="E150" s="23">
        <f>-2*'計算（移動）'!$C$2*B150</f>
        <v>-0.75</v>
      </c>
      <c r="F150" s="23">
        <f t="shared" si="19"/>
        <v>0.47236655274101469</v>
      </c>
      <c r="G150" s="23">
        <f>-2*'計算（移動）'!$C$2*D150</f>
        <v>-0.75</v>
      </c>
      <c r="H150" s="23">
        <f t="shared" si="20"/>
        <v>0.47236655274101469</v>
      </c>
      <c r="I150" s="126">
        <f>IF((パラメータ!$C$13)&gt;=1,IF(((パラメータ!$C$10)-A150)&lt;0,0,1),1)</f>
        <v>1</v>
      </c>
      <c r="J150" s="23">
        <f>'計算（移動）'!$C$68*('計算（移動）'!$C$49*'計算（移動）'!$C$53*F150+'計算（移動）'!$C$57*(1-F150))</f>
        <v>-85.978577247049998</v>
      </c>
      <c r="K150" s="23">
        <f>'計算（移動）'!$C$68*(('計算（移動）'!$C$49*'計算（移動）'!$C$53*'計算（移動）'!$C$37+'計算（移動）'!$C$55)*('計算（移動）'!$C$59*H150)+('計算（移動）'!$C$66*(1-H150)))</f>
        <v>-85.978577247049998</v>
      </c>
      <c r="L150" s="23">
        <f t="shared" si="21"/>
        <v>0</v>
      </c>
      <c r="M150" s="23">
        <f>35.3/(パラメータ!$C$30*(5.6-パラメータ!$C$30))</f>
        <v>7.6739130434782608</v>
      </c>
      <c r="N150" s="24" t="str">
        <f t="shared" si="24"/>
        <v>×</v>
      </c>
      <c r="O150" s="25" t="str">
        <f t="shared" si="25"/>
        <v>×</v>
      </c>
      <c r="P150" s="135">
        <f t="shared" si="22"/>
        <v>7.6739130434782608</v>
      </c>
      <c r="Q150" s="135">
        <f t="shared" si="23"/>
        <v>100</v>
      </c>
    </row>
    <row r="151" spans="1:17" s="19" customFormat="1" ht="10.5" customHeight="1" x14ac:dyDescent="0.15">
      <c r="A151" s="63">
        <v>13.6</v>
      </c>
      <c r="B151" s="22">
        <f>A151/パラメータ!$C$30</f>
        <v>13.6</v>
      </c>
      <c r="C151" s="22">
        <f>A151-パラメータ!$C$38</f>
        <v>13.6</v>
      </c>
      <c r="D151" s="23">
        <f>C151/パラメータ!$C$30</f>
        <v>13.6</v>
      </c>
      <c r="E151" s="23">
        <f>-2*'計算（移動）'!$C$2*B151</f>
        <v>-0.75555555555555554</v>
      </c>
      <c r="F151" s="23">
        <f t="shared" si="19"/>
        <v>0.46974957024142655</v>
      </c>
      <c r="G151" s="23">
        <f>-2*'計算（移動）'!$C$2*D151</f>
        <v>-0.75555555555555554</v>
      </c>
      <c r="H151" s="23">
        <f t="shared" si="20"/>
        <v>0.46974957024142655</v>
      </c>
      <c r="I151" s="126">
        <f>IF((パラメータ!$C$13)&gt;=1,IF(((パラメータ!$C$10)-A151)&lt;0,0,1),1)</f>
        <v>1</v>
      </c>
      <c r="J151" s="23">
        <f>'計算（移動）'!$C$68*('計算（移動）'!$C$49*'計算（移動）'!$C$53*F151+'計算（移動）'!$C$57*(1-F151))</f>
        <v>-86.405018052051844</v>
      </c>
      <c r="K151" s="23">
        <f>'計算（移動）'!$C$68*(('計算（移動）'!$C$49*'計算（移動）'!$C$53*'計算（移動）'!$C$37+'計算（移動）'!$C$55)*('計算（移動）'!$C$59*H151)+('計算（移動）'!$C$66*(1-H151)))</f>
        <v>-86.405018052051844</v>
      </c>
      <c r="L151" s="23">
        <f t="shared" si="21"/>
        <v>0</v>
      </c>
      <c r="M151" s="23">
        <f>35.3/(パラメータ!$C$30*(5.6-パラメータ!$C$30))</f>
        <v>7.6739130434782608</v>
      </c>
      <c r="N151" s="24" t="str">
        <f t="shared" si="24"/>
        <v>×</v>
      </c>
      <c r="O151" s="25" t="str">
        <f t="shared" si="25"/>
        <v>×</v>
      </c>
      <c r="P151" s="135">
        <f t="shared" si="22"/>
        <v>7.6739130434782608</v>
      </c>
      <c r="Q151" s="135">
        <f t="shared" si="23"/>
        <v>100</v>
      </c>
    </row>
    <row r="152" spans="1:17" s="19" customFormat="1" ht="10.5" customHeight="1" x14ac:dyDescent="0.15">
      <c r="A152" s="63">
        <v>13.7</v>
      </c>
      <c r="B152" s="22">
        <f>A152/パラメータ!$C$30</f>
        <v>13.7</v>
      </c>
      <c r="C152" s="22">
        <f>A152-パラメータ!$C$38</f>
        <v>13.7</v>
      </c>
      <c r="D152" s="23">
        <f>C152/パラメータ!$C$30</f>
        <v>13.7</v>
      </c>
      <c r="E152" s="23">
        <f>-2*'計算（移動）'!$C$2*B152</f>
        <v>-0.76111111111111107</v>
      </c>
      <c r="F152" s="23">
        <f t="shared" si="19"/>
        <v>0.46714708622265461</v>
      </c>
      <c r="G152" s="23">
        <f>-2*'計算（移動）'!$C$2*D152</f>
        <v>-0.76111111111111107</v>
      </c>
      <c r="H152" s="23">
        <f t="shared" si="20"/>
        <v>0.46714708622265461</v>
      </c>
      <c r="I152" s="126">
        <f>IF((パラメータ!$C$13)&gt;=1,IF(((パラメータ!$C$10)-A152)&lt;0,0,1),1)</f>
        <v>1</v>
      </c>
      <c r="J152" s="23">
        <f>'計算（移動）'!$C$68*('計算（移動）'!$C$49*'計算（移動）'!$C$53*F152+'計算（移動）'!$C$57*(1-F152))</f>
        <v>-86.829096310177064</v>
      </c>
      <c r="K152" s="23">
        <f>'計算（移動）'!$C$68*(('計算（移動）'!$C$49*'計算（移動）'!$C$53*'計算（移動）'!$C$37+'計算（移動）'!$C$55)*('計算（移動）'!$C$59*H152)+('計算（移動）'!$C$66*(1-H152)))</f>
        <v>-86.829096310177064</v>
      </c>
      <c r="L152" s="23">
        <f t="shared" si="21"/>
        <v>0</v>
      </c>
      <c r="M152" s="23">
        <f>35.3/(パラメータ!$C$30*(5.6-パラメータ!$C$30))</f>
        <v>7.6739130434782608</v>
      </c>
      <c r="N152" s="24" t="str">
        <f t="shared" si="24"/>
        <v>×</v>
      </c>
      <c r="O152" s="25" t="str">
        <f t="shared" si="25"/>
        <v>×</v>
      </c>
      <c r="P152" s="135">
        <f t="shared" si="22"/>
        <v>7.6739130434782608</v>
      </c>
      <c r="Q152" s="135">
        <f t="shared" si="23"/>
        <v>100</v>
      </c>
    </row>
    <row r="153" spans="1:17" s="19" customFormat="1" ht="10.5" customHeight="1" x14ac:dyDescent="0.15">
      <c r="A153" s="63">
        <v>13.8</v>
      </c>
      <c r="B153" s="22">
        <f>A153/パラメータ!$C$30</f>
        <v>13.8</v>
      </c>
      <c r="C153" s="22">
        <f>A153-パラメータ!$C$38</f>
        <v>13.8</v>
      </c>
      <c r="D153" s="23">
        <f>C153/パラメータ!$C$30</f>
        <v>13.8</v>
      </c>
      <c r="E153" s="23">
        <f>-2*'計算（移動）'!$C$2*B153</f>
        <v>-0.76666666666666672</v>
      </c>
      <c r="F153" s="23">
        <f t="shared" si="19"/>
        <v>0.46455902036091146</v>
      </c>
      <c r="G153" s="23">
        <f>-2*'計算（移動）'!$C$2*D153</f>
        <v>-0.76666666666666672</v>
      </c>
      <c r="H153" s="23">
        <f t="shared" si="20"/>
        <v>0.46455902036091146</v>
      </c>
      <c r="I153" s="126">
        <f>IF((パラメータ!$C$13)&gt;=1,IF(((パラメータ!$C$10)-A153)&lt;0,0,1),1)</f>
        <v>1</v>
      </c>
      <c r="J153" s="23">
        <f>'計算（移動）'!$C$68*('計算（移動）'!$C$49*'計算（移動）'!$C$53*F153+'計算（移動）'!$C$57*(1-F153))</f>
        <v>-87.250825110294457</v>
      </c>
      <c r="K153" s="23">
        <f>'計算（移動）'!$C$68*(('計算（移動）'!$C$49*'計算（移動）'!$C$53*'計算（移動）'!$C$37+'計算（移動）'!$C$55)*('計算（移動）'!$C$59*H153)+('計算（移動）'!$C$66*(1-H153)))</f>
        <v>-87.250825110294457</v>
      </c>
      <c r="L153" s="23">
        <f t="shared" si="21"/>
        <v>0</v>
      </c>
      <c r="M153" s="23">
        <f>35.3/(パラメータ!$C$30*(5.6-パラメータ!$C$30))</f>
        <v>7.6739130434782608</v>
      </c>
      <c r="N153" s="24" t="str">
        <f t="shared" si="24"/>
        <v>×</v>
      </c>
      <c r="O153" s="25" t="str">
        <f t="shared" si="25"/>
        <v>×</v>
      </c>
      <c r="P153" s="135">
        <f t="shared" si="22"/>
        <v>7.6739130434782608</v>
      </c>
      <c r="Q153" s="135">
        <f t="shared" si="23"/>
        <v>100</v>
      </c>
    </row>
    <row r="154" spans="1:17" s="19" customFormat="1" ht="10.5" customHeight="1" x14ac:dyDescent="0.15">
      <c r="A154" s="63">
        <v>13.9</v>
      </c>
      <c r="B154" s="22">
        <f>A154/パラメータ!$C$30</f>
        <v>13.9</v>
      </c>
      <c r="C154" s="22">
        <f>A154-パラメータ!$C$38</f>
        <v>13.9</v>
      </c>
      <c r="D154" s="23">
        <f>C154/パラメータ!$C$30</f>
        <v>13.9</v>
      </c>
      <c r="E154" s="23">
        <f>-2*'計算（移動）'!$C$2*B154</f>
        <v>-0.77222222222222225</v>
      </c>
      <c r="F154" s="23">
        <f t="shared" si="19"/>
        <v>0.46198529277741573</v>
      </c>
      <c r="G154" s="23">
        <f>-2*'計算（移動）'!$C$2*D154</f>
        <v>-0.77222222222222225</v>
      </c>
      <c r="H154" s="23">
        <f t="shared" si="20"/>
        <v>0.46198529277741573</v>
      </c>
      <c r="I154" s="126">
        <f>IF((パラメータ!$C$13)&gt;=1,IF(((パラメータ!$C$10)-A154)&lt;0,0,1),1)</f>
        <v>1</v>
      </c>
      <c r="J154" s="23">
        <f>'計算（移動）'!$C$68*('計算（移動）'!$C$49*'計算（移動）'!$C$53*F154+'計算（移動）'!$C$57*(1-F154))</f>
        <v>-87.67021746875848</v>
      </c>
      <c r="K154" s="23">
        <f>'計算（移動）'!$C$68*(('計算（移動）'!$C$49*'計算（移動）'!$C$53*'計算（移動）'!$C$37+'計算（移動）'!$C$55)*('計算（移動）'!$C$59*H154)+('計算（移動）'!$C$66*(1-H154)))</f>
        <v>-87.67021746875848</v>
      </c>
      <c r="L154" s="23">
        <f t="shared" si="21"/>
        <v>0</v>
      </c>
      <c r="M154" s="23">
        <f>35.3/(パラメータ!$C$30*(5.6-パラメータ!$C$30))</f>
        <v>7.6739130434782608</v>
      </c>
      <c r="N154" s="24" t="str">
        <f t="shared" si="24"/>
        <v>×</v>
      </c>
      <c r="O154" s="25" t="str">
        <f t="shared" si="25"/>
        <v>×</v>
      </c>
      <c r="P154" s="135">
        <f t="shared" si="22"/>
        <v>7.6739130434782608</v>
      </c>
      <c r="Q154" s="135">
        <f t="shared" si="23"/>
        <v>100</v>
      </c>
    </row>
    <row r="155" spans="1:17" s="18" customFormat="1" ht="10.5" customHeight="1" x14ac:dyDescent="0.15">
      <c r="A155" s="30">
        <v>14</v>
      </c>
      <c r="B155" s="31">
        <f>A155/パラメータ!$C$30</f>
        <v>14</v>
      </c>
      <c r="C155" s="31">
        <f>A155-パラメータ!$C$38</f>
        <v>14</v>
      </c>
      <c r="D155" s="32">
        <f>C155/パラメータ!$C$30</f>
        <v>14</v>
      </c>
      <c r="E155" s="32">
        <f>-2*'計算（移動）'!$C$2*B155</f>
        <v>-0.77777777777777779</v>
      </c>
      <c r="F155" s="32">
        <f t="shared" si="19"/>
        <v>0.45942582403592663</v>
      </c>
      <c r="G155" s="32">
        <f>-2*'計算（移動）'!$C$2*D155</f>
        <v>-0.77777777777777779</v>
      </c>
      <c r="H155" s="32">
        <f t="shared" si="20"/>
        <v>0.45942582403592663</v>
      </c>
      <c r="I155" s="128">
        <f>IF((パラメータ!$C$13)&gt;=1,IF(((パラメータ!$C$10)-A155)&lt;0,0,1),1)</f>
        <v>1</v>
      </c>
      <c r="J155" s="32">
        <f>'計算（移動）'!$C$68*('計算（移動）'!$C$49*'計算（移動）'!$C$53*F155+'計算（移動）'!$C$57*(1-F155))</f>
        <v>-88.087286329811022</v>
      </c>
      <c r="K155" s="32">
        <f>'計算（移動）'!$C$68*(('計算（移動）'!$C$49*'計算（移動）'!$C$53*'計算（移動）'!$C$37+'計算（移動）'!$C$55)*('計算（移動）'!$C$59*H155)+('計算（移動）'!$C$66*(1-H155)))</f>
        <v>-88.087286329811022</v>
      </c>
      <c r="L155" s="32">
        <f t="shared" si="21"/>
        <v>0</v>
      </c>
      <c r="M155" s="32">
        <f>35.3/(パラメータ!$C$30*(5.6-パラメータ!$C$30))</f>
        <v>7.6739130434782608</v>
      </c>
      <c r="N155" s="33" t="str">
        <f t="shared" si="24"/>
        <v>×</v>
      </c>
      <c r="O155" s="34" t="str">
        <f t="shared" si="25"/>
        <v>×</v>
      </c>
      <c r="P155" s="134">
        <f t="shared" si="22"/>
        <v>7.6739130434782608</v>
      </c>
      <c r="Q155" s="134">
        <f t="shared" si="23"/>
        <v>100</v>
      </c>
    </row>
    <row r="156" spans="1:17" s="19" customFormat="1" ht="10.5" customHeight="1" x14ac:dyDescent="0.15">
      <c r="A156" s="63">
        <v>14.1</v>
      </c>
      <c r="B156" s="22">
        <f>A156/パラメータ!$C$30</f>
        <v>14.1</v>
      </c>
      <c r="C156" s="22">
        <f>A156-パラメータ!$C$38</f>
        <v>14.1</v>
      </c>
      <c r="D156" s="23">
        <f>C156/パラメータ!$C$30</f>
        <v>14.1</v>
      </c>
      <c r="E156" s="23">
        <f>-2*'計算（移動）'!$C$2*B156</f>
        <v>-0.78333333333333333</v>
      </c>
      <c r="F156" s="23">
        <f t="shared" si="19"/>
        <v>0.45688053514029203</v>
      </c>
      <c r="G156" s="23">
        <f>-2*'計算（移動）'!$C$2*D156</f>
        <v>-0.78333333333333333</v>
      </c>
      <c r="H156" s="23">
        <f t="shared" si="20"/>
        <v>0.45688053514029203</v>
      </c>
      <c r="I156" s="126">
        <f>IF((パラメータ!$C$13)&gt;=1,IF(((パラメータ!$C$10)-A156)&lt;0,0,1),1)</f>
        <v>1</v>
      </c>
      <c r="J156" s="23">
        <f>'計算（移動）'!$C$68*('計算（移動）'!$C$49*'計算（移動）'!$C$53*F156+'計算（移動）'!$C$57*(1-F156))</f>
        <v>-88.50204456598091</v>
      </c>
      <c r="K156" s="23">
        <f>'計算（移動）'!$C$68*(('計算（移動）'!$C$49*'計算（移動）'!$C$53*'計算（移動）'!$C$37+'計算（移動）'!$C$55)*('計算（移動）'!$C$59*H156)+('計算（移動）'!$C$66*(1-H156)))</f>
        <v>-88.50204456598091</v>
      </c>
      <c r="L156" s="23">
        <f t="shared" si="21"/>
        <v>0</v>
      </c>
      <c r="M156" s="23">
        <f>35.3/(パラメータ!$C$30*(5.6-パラメータ!$C$30))</f>
        <v>7.6739130434782608</v>
      </c>
      <c r="N156" s="24" t="str">
        <f t="shared" si="24"/>
        <v>×</v>
      </c>
      <c r="O156" s="25" t="str">
        <f t="shared" si="25"/>
        <v>×</v>
      </c>
      <c r="P156" s="135">
        <f t="shared" si="22"/>
        <v>7.6739130434782608</v>
      </c>
      <c r="Q156" s="135">
        <f t="shared" si="23"/>
        <v>100</v>
      </c>
    </row>
    <row r="157" spans="1:17" s="19" customFormat="1" ht="10.5" customHeight="1" x14ac:dyDescent="0.15">
      <c r="A157" s="63">
        <v>14.2</v>
      </c>
      <c r="B157" s="22">
        <f>A157/パラメータ!$C$30</f>
        <v>14.2</v>
      </c>
      <c r="C157" s="22">
        <f>A157-パラメータ!$C$38</f>
        <v>14.2</v>
      </c>
      <c r="D157" s="23">
        <f>C157/パラメータ!$C$30</f>
        <v>14.2</v>
      </c>
      <c r="E157" s="23">
        <f>-2*'計算（移動）'!$C$2*B157</f>
        <v>-0.78888888888888886</v>
      </c>
      <c r="F157" s="23">
        <f t="shared" si="19"/>
        <v>0.45434934753201073</v>
      </c>
      <c r="G157" s="23">
        <f>-2*'計算（移動）'!$C$2*D157</f>
        <v>-0.78888888888888886</v>
      </c>
      <c r="H157" s="23">
        <f t="shared" si="20"/>
        <v>0.45434934753201073</v>
      </c>
      <c r="I157" s="126">
        <f>IF((パラメータ!$C$13)&gt;=1,IF(((パラメータ!$C$10)-A157)&lt;0,0,1),1)</f>
        <v>1</v>
      </c>
      <c r="J157" s="23">
        <f>'計算（移動）'!$C$68*('計算（移動）'!$C$49*'計算（移動）'!$C$53*F157+'計算（移動）'!$C$57*(1-F157))</f>
        <v>-88.914504978481204</v>
      </c>
      <c r="K157" s="23">
        <f>'計算（移動）'!$C$68*(('計算（移動）'!$C$49*'計算（移動）'!$C$53*'計算（移動）'!$C$37+'計算（移動）'!$C$55)*('計算（移動）'!$C$59*H157)+('計算（移動）'!$C$66*(1-H157)))</f>
        <v>-88.914504978481204</v>
      </c>
      <c r="L157" s="23">
        <f t="shared" si="21"/>
        <v>0</v>
      </c>
      <c r="M157" s="23">
        <f>35.3/(パラメータ!$C$30*(5.6-パラメータ!$C$30))</f>
        <v>7.6739130434782608</v>
      </c>
      <c r="N157" s="24" t="str">
        <f t="shared" si="24"/>
        <v>×</v>
      </c>
      <c r="O157" s="25" t="str">
        <f t="shared" si="25"/>
        <v>×</v>
      </c>
      <c r="P157" s="135">
        <f t="shared" si="22"/>
        <v>7.6739130434782608</v>
      </c>
      <c r="Q157" s="135">
        <f t="shared" si="23"/>
        <v>100</v>
      </c>
    </row>
    <row r="158" spans="1:17" s="19" customFormat="1" ht="10.5" customHeight="1" x14ac:dyDescent="0.15">
      <c r="A158" s="63">
        <v>14.3</v>
      </c>
      <c r="B158" s="22">
        <f>A158/パラメータ!$C$30</f>
        <v>14.3</v>
      </c>
      <c r="C158" s="22">
        <f>A158-パラメータ!$C$38</f>
        <v>14.3</v>
      </c>
      <c r="D158" s="23">
        <f>C158/パラメータ!$C$30</f>
        <v>14.3</v>
      </c>
      <c r="E158" s="23">
        <f>-2*'計算（移動）'!$C$2*B158</f>
        <v>-0.79444444444444451</v>
      </c>
      <c r="F158" s="23">
        <f t="shared" si="19"/>
        <v>0.45183218308780732</v>
      </c>
      <c r="G158" s="23">
        <f>-2*'計算（移動）'!$C$2*D158</f>
        <v>-0.79444444444444451</v>
      </c>
      <c r="H158" s="23">
        <f t="shared" si="20"/>
        <v>0.45183218308780732</v>
      </c>
      <c r="I158" s="126">
        <f>IF((パラメータ!$C$13)&gt;=1,IF(((パラメータ!$C$10)-A158)&lt;0,0,1),1)</f>
        <v>1</v>
      </c>
      <c r="J158" s="23">
        <f>'計算（移動）'!$C$68*('計算（移動）'!$C$49*'計算（移動）'!$C$53*F158+'計算（移動）'!$C$57*(1-F158))</f>
        <v>-89.324680297604274</v>
      </c>
      <c r="K158" s="23">
        <f>'計算（移動）'!$C$68*(('計算（移動）'!$C$49*'計算（移動）'!$C$53*'計算（移動）'!$C$37+'計算（移動）'!$C$55)*('計算（移動）'!$C$59*H158)+('計算（移動）'!$C$66*(1-H158)))</f>
        <v>-89.324680297604274</v>
      </c>
      <c r="L158" s="23">
        <f t="shared" si="21"/>
        <v>0</v>
      </c>
      <c r="M158" s="23">
        <f>35.3/(パラメータ!$C$30*(5.6-パラメータ!$C$30))</f>
        <v>7.6739130434782608</v>
      </c>
      <c r="N158" s="24" t="str">
        <f t="shared" si="24"/>
        <v>×</v>
      </c>
      <c r="O158" s="25" t="str">
        <f t="shared" si="25"/>
        <v>×</v>
      </c>
      <c r="P158" s="135">
        <f t="shared" si="22"/>
        <v>7.6739130434782608</v>
      </c>
      <c r="Q158" s="135">
        <f t="shared" si="23"/>
        <v>100</v>
      </c>
    </row>
    <row r="159" spans="1:17" s="19" customFormat="1" ht="10.5" customHeight="1" x14ac:dyDescent="0.15">
      <c r="A159" s="63">
        <v>14.4</v>
      </c>
      <c r="B159" s="22">
        <f>A159/パラメータ!$C$30</f>
        <v>14.4</v>
      </c>
      <c r="C159" s="22">
        <f>A159-パラメータ!$C$38</f>
        <v>14.4</v>
      </c>
      <c r="D159" s="23">
        <f>C159/パラメータ!$C$30</f>
        <v>14.4</v>
      </c>
      <c r="E159" s="23">
        <f>-2*'計算（移動）'!$C$2*B159</f>
        <v>-0.8</v>
      </c>
      <c r="F159" s="23">
        <f t="shared" si="19"/>
        <v>0.44932896411722156</v>
      </c>
      <c r="G159" s="23">
        <f>-2*'計算（移動）'!$C$2*D159</f>
        <v>-0.8</v>
      </c>
      <c r="H159" s="23">
        <f t="shared" si="20"/>
        <v>0.44932896411722156</v>
      </c>
      <c r="I159" s="126">
        <f>IF((パラメータ!$C$13)&gt;=1,IF(((パラメータ!$C$10)-A159)&lt;0,0,1),1)</f>
        <v>1</v>
      </c>
      <c r="J159" s="23">
        <f>'計算（移動）'!$C$68*('計算（移動）'!$C$49*'計算（移動）'!$C$53*F159+'計算（移動）'!$C$57*(1-F159))</f>
        <v>-89.732583183114784</v>
      </c>
      <c r="K159" s="23">
        <f>'計算（移動）'!$C$68*(('計算（移動）'!$C$49*'計算（移動）'!$C$53*'計算（移動）'!$C$37+'計算（移動）'!$C$55)*('計算（移動）'!$C$59*H159)+('計算（移動）'!$C$66*(1-H159)))</f>
        <v>-89.732583183114784</v>
      </c>
      <c r="L159" s="23">
        <f t="shared" si="21"/>
        <v>0</v>
      </c>
      <c r="M159" s="23">
        <f>35.3/(パラメータ!$C$30*(5.6-パラメータ!$C$30))</f>
        <v>7.6739130434782608</v>
      </c>
      <c r="N159" s="24" t="str">
        <f t="shared" si="24"/>
        <v>×</v>
      </c>
      <c r="O159" s="25" t="str">
        <f t="shared" si="25"/>
        <v>×</v>
      </c>
      <c r="P159" s="135">
        <f t="shared" si="22"/>
        <v>7.6739130434782608</v>
      </c>
      <c r="Q159" s="135">
        <f t="shared" si="23"/>
        <v>100</v>
      </c>
    </row>
    <row r="160" spans="1:17" s="19" customFormat="1" ht="10.5" customHeight="1" x14ac:dyDescent="0.15">
      <c r="A160" s="63">
        <v>14.5</v>
      </c>
      <c r="B160" s="22">
        <f>A160/パラメータ!$C$30</f>
        <v>14.5</v>
      </c>
      <c r="C160" s="22">
        <f>A160-パラメータ!$C$38</f>
        <v>14.5</v>
      </c>
      <c r="D160" s="23">
        <f>C160/パラメータ!$C$30</f>
        <v>14.5</v>
      </c>
      <c r="E160" s="23">
        <f>-2*'計算（移動）'!$C$2*B160</f>
        <v>-0.80555555555555558</v>
      </c>
      <c r="F160" s="23">
        <f t="shared" si="19"/>
        <v>0.44683961336020989</v>
      </c>
      <c r="G160" s="23">
        <f>-2*'計算（移動）'!$C$2*D160</f>
        <v>-0.80555555555555558</v>
      </c>
      <c r="H160" s="23">
        <f t="shared" si="20"/>
        <v>0.44683961336020989</v>
      </c>
      <c r="I160" s="126">
        <f>IF((パラメータ!$C$13)&gt;=1,IF(((パラメータ!$C$10)-A160)&lt;0,0,1),1)</f>
        <v>1</v>
      </c>
      <c r="J160" s="23">
        <f>'計算（移動）'!$C$68*('計算（移動）'!$C$49*'計算（移動）'!$C$53*F160+'計算（移動）'!$C$57*(1-F160))</f>
        <v>-90.138226224640292</v>
      </c>
      <c r="K160" s="23">
        <f>'計算（移動）'!$C$68*(('計算（移動）'!$C$49*'計算（移動）'!$C$53*'計算（移動）'!$C$37+'計算（移動）'!$C$55)*('計算（移動）'!$C$59*H160)+('計算（移動）'!$C$66*(1-H160)))</f>
        <v>-90.138226224640292</v>
      </c>
      <c r="L160" s="23">
        <f t="shared" si="21"/>
        <v>0</v>
      </c>
      <c r="M160" s="23">
        <f>35.3/(パラメータ!$C$30*(5.6-パラメータ!$C$30))</f>
        <v>7.6739130434782608</v>
      </c>
      <c r="N160" s="24" t="str">
        <f t="shared" si="24"/>
        <v>×</v>
      </c>
      <c r="O160" s="25" t="str">
        <f t="shared" si="25"/>
        <v>×</v>
      </c>
      <c r="P160" s="135">
        <f t="shared" si="22"/>
        <v>7.6739130434782608</v>
      </c>
      <c r="Q160" s="135">
        <f t="shared" si="23"/>
        <v>100</v>
      </c>
    </row>
    <row r="161" spans="1:17" s="19" customFormat="1" ht="10.5" customHeight="1" x14ac:dyDescent="0.15">
      <c r="A161" s="63">
        <v>14.6</v>
      </c>
      <c r="B161" s="22">
        <f>A161/パラメータ!$C$30</f>
        <v>14.6</v>
      </c>
      <c r="C161" s="22">
        <f>A161-パラメータ!$C$38</f>
        <v>14.6</v>
      </c>
      <c r="D161" s="23">
        <f>C161/パラメータ!$C$30</f>
        <v>14.6</v>
      </c>
      <c r="E161" s="23">
        <f>-2*'計算（移動）'!$C$2*B161</f>
        <v>-0.81111111111111112</v>
      </c>
      <c r="F161" s="23">
        <f t="shared" si="19"/>
        <v>0.44436405398476114</v>
      </c>
      <c r="G161" s="23">
        <f>-2*'計算（移動）'!$C$2*D161</f>
        <v>-0.81111111111111112</v>
      </c>
      <c r="H161" s="23">
        <f t="shared" si="20"/>
        <v>0.44436405398476114</v>
      </c>
      <c r="I161" s="126">
        <f>IF((パラメータ!$C$13)&gt;=1,IF(((パラメータ!$C$10)-A161)&lt;0,0,1),1)</f>
        <v>1</v>
      </c>
      <c r="J161" s="23">
        <f>'計算（移動）'!$C$68*('計算（移動）'!$C$49*'計算（移動）'!$C$53*F161+'計算（移動）'!$C$57*(1-F161))</f>
        <v>-90.541621942060033</v>
      </c>
      <c r="K161" s="23">
        <f>'計算（移動）'!$C$68*(('計算（移動）'!$C$49*'計算（移動）'!$C$53*'計算（移動）'!$C$37+'計算（移動）'!$C$55)*('計算（移動）'!$C$59*H161)+('計算（移動）'!$C$66*(1-H161)))</f>
        <v>-90.541621942060033</v>
      </c>
      <c r="L161" s="23">
        <f t="shared" si="21"/>
        <v>0</v>
      </c>
      <c r="M161" s="23">
        <f>35.3/(パラメータ!$C$30*(5.6-パラメータ!$C$30))</f>
        <v>7.6739130434782608</v>
      </c>
      <c r="N161" s="24" t="str">
        <f t="shared" si="24"/>
        <v>×</v>
      </c>
      <c r="O161" s="25" t="str">
        <f t="shared" si="25"/>
        <v>×</v>
      </c>
      <c r="P161" s="135">
        <f t="shared" si="22"/>
        <v>7.6739130434782608</v>
      </c>
      <c r="Q161" s="135">
        <f t="shared" si="23"/>
        <v>100</v>
      </c>
    </row>
    <row r="162" spans="1:17" s="19" customFormat="1" ht="10.5" customHeight="1" x14ac:dyDescent="0.15">
      <c r="A162" s="63">
        <v>14.7</v>
      </c>
      <c r="B162" s="22">
        <f>A162/パラメータ!$C$30</f>
        <v>14.7</v>
      </c>
      <c r="C162" s="22">
        <f>A162-パラメータ!$C$38</f>
        <v>14.7</v>
      </c>
      <c r="D162" s="23">
        <f>C162/パラメータ!$C$30</f>
        <v>14.7</v>
      </c>
      <c r="E162" s="23">
        <f>-2*'計算（移動）'!$C$2*B162</f>
        <v>-0.81666666666666665</v>
      </c>
      <c r="F162" s="23">
        <f t="shared" si="19"/>
        <v>0.44190220958452531</v>
      </c>
      <c r="G162" s="23">
        <f>-2*'計算（移動）'!$C$2*D162</f>
        <v>-0.81666666666666665</v>
      </c>
      <c r="H162" s="23">
        <f t="shared" si="20"/>
        <v>0.44190220958452531</v>
      </c>
      <c r="I162" s="126">
        <f>IF((パラメータ!$C$13)&gt;=1,IF(((パラメータ!$C$10)-A162)&lt;0,0,1),1)</f>
        <v>1</v>
      </c>
      <c r="J162" s="23">
        <f>'計算（移動）'!$C$68*('計算（移動）'!$C$49*'計算（移動）'!$C$53*F162+'計算（移動）'!$C$57*(1-F162))</f>
        <v>-90.942782785891069</v>
      </c>
      <c r="K162" s="23">
        <f>'計算（移動）'!$C$68*(('計算（移動）'!$C$49*'計算（移動）'!$C$53*'計算（移動）'!$C$37+'計算（移動）'!$C$55)*('計算（移動）'!$C$59*H162)+('計算（移動）'!$C$66*(1-H162)))</f>
        <v>-90.942782785891069</v>
      </c>
      <c r="L162" s="23">
        <f t="shared" si="21"/>
        <v>0</v>
      </c>
      <c r="M162" s="23">
        <f>35.3/(パラメータ!$C$30*(5.6-パラメータ!$C$30))</f>
        <v>7.6739130434782608</v>
      </c>
      <c r="N162" s="24" t="str">
        <f t="shared" si="24"/>
        <v>×</v>
      </c>
      <c r="O162" s="25" t="str">
        <f t="shared" si="25"/>
        <v>×</v>
      </c>
      <c r="P162" s="135">
        <f t="shared" si="22"/>
        <v>7.6739130434782608</v>
      </c>
      <c r="Q162" s="135">
        <f t="shared" si="23"/>
        <v>100</v>
      </c>
    </row>
    <row r="163" spans="1:17" s="19" customFormat="1" ht="10.5" customHeight="1" x14ac:dyDescent="0.15">
      <c r="A163" s="63">
        <v>14.8</v>
      </c>
      <c r="B163" s="22">
        <f>A163/パラメータ!$C$30</f>
        <v>14.8</v>
      </c>
      <c r="C163" s="22">
        <f>A163-パラメータ!$C$38</f>
        <v>14.8</v>
      </c>
      <c r="D163" s="23">
        <f>C163/パラメータ!$C$30</f>
        <v>14.8</v>
      </c>
      <c r="E163" s="23">
        <f>-2*'計算（移動）'!$C$2*B163</f>
        <v>-0.8222222222222223</v>
      </c>
      <c r="F163" s="23">
        <f t="shared" si="19"/>
        <v>0.43945400417645503</v>
      </c>
      <c r="G163" s="23">
        <f>-2*'計算（移動）'!$C$2*D163</f>
        <v>-0.8222222222222223</v>
      </c>
      <c r="H163" s="23">
        <f t="shared" si="20"/>
        <v>0.43945400417645503</v>
      </c>
      <c r="I163" s="126">
        <f>IF((パラメータ!$C$13)&gt;=1,IF(((パラメータ!$C$10)-A163)&lt;0,0,1),1)</f>
        <v>1</v>
      </c>
      <c r="J163" s="23">
        <f>'計算（移動）'!$C$68*('計算（移動）'!$C$49*'計算（移動）'!$C$53*F163+'計算（移動）'!$C$57*(1-F163))</f>
        <v>-91.341721137672806</v>
      </c>
      <c r="K163" s="23">
        <f>'計算（移動）'!$C$68*(('計算（移動）'!$C$49*'計算（移動）'!$C$53*'計算（移動）'!$C$37+'計算（移動）'!$C$55)*('計算（移動）'!$C$59*H163)+('計算（移動）'!$C$66*(1-H163)))</f>
        <v>-91.341721137672806</v>
      </c>
      <c r="L163" s="23">
        <f t="shared" si="21"/>
        <v>0</v>
      </c>
      <c r="M163" s="23">
        <f>35.3/(パラメータ!$C$30*(5.6-パラメータ!$C$30))</f>
        <v>7.6739130434782608</v>
      </c>
      <c r="N163" s="24" t="str">
        <f t="shared" si="24"/>
        <v>×</v>
      </c>
      <c r="O163" s="25" t="str">
        <f t="shared" si="25"/>
        <v>×</v>
      </c>
      <c r="P163" s="135">
        <f t="shared" si="22"/>
        <v>7.6739130434782608</v>
      </c>
      <c r="Q163" s="135">
        <f t="shared" si="23"/>
        <v>100</v>
      </c>
    </row>
    <row r="164" spans="1:17" s="19" customFormat="1" ht="10.5" customHeight="1" x14ac:dyDescent="0.15">
      <c r="A164" s="63">
        <v>14.9</v>
      </c>
      <c r="B164" s="22">
        <f>A164/パラメータ!$C$30</f>
        <v>14.9</v>
      </c>
      <c r="C164" s="22">
        <f>A164-パラメータ!$C$38</f>
        <v>14.9</v>
      </c>
      <c r="D164" s="23">
        <f>C164/パラメータ!$C$30</f>
        <v>14.9</v>
      </c>
      <c r="E164" s="23">
        <f>-2*'計算（移動）'!$C$2*B164</f>
        <v>-0.82777777777777783</v>
      </c>
      <c r="F164" s="23">
        <f t="shared" si="19"/>
        <v>0.43701936219846077</v>
      </c>
      <c r="G164" s="23">
        <f>-2*'計算（移動）'!$C$2*D164</f>
        <v>-0.82777777777777783</v>
      </c>
      <c r="H164" s="23">
        <f t="shared" si="20"/>
        <v>0.43701936219846077</v>
      </c>
      <c r="I164" s="126">
        <f>IF((パラメータ!$C$13)&gt;=1,IF(((パラメータ!$C$10)-A164)&lt;0,0,1),1)</f>
        <v>1</v>
      </c>
      <c r="J164" s="23">
        <f>'計算（移動）'!$C$68*('計算（移動）'!$C$49*'計算（移動）'!$C$53*F164+'計算（移動）'!$C$57*(1-F164))</f>
        <v>-91.738449310348969</v>
      </c>
      <c r="K164" s="23">
        <f>'計算（移動）'!$C$68*(('計算（移動）'!$C$49*'計算（移動）'!$C$53*'計算（移動）'!$C$37+'計算（移動）'!$C$55)*('計算（移動）'!$C$59*H164)+('計算（移動）'!$C$66*(1-H164)))</f>
        <v>-91.738449310348969</v>
      </c>
      <c r="L164" s="23">
        <f t="shared" si="21"/>
        <v>0</v>
      </c>
      <c r="M164" s="23">
        <f>35.3/(パラメータ!$C$30*(5.6-パラメータ!$C$30))</f>
        <v>7.6739130434782608</v>
      </c>
      <c r="N164" s="24" t="str">
        <f t="shared" si="24"/>
        <v>×</v>
      </c>
      <c r="O164" s="25" t="str">
        <f t="shared" si="25"/>
        <v>×</v>
      </c>
      <c r="P164" s="135">
        <f t="shared" si="22"/>
        <v>7.6739130434782608</v>
      </c>
      <c r="Q164" s="135">
        <f t="shared" si="23"/>
        <v>100</v>
      </c>
    </row>
    <row r="165" spans="1:17" s="18" customFormat="1" ht="10.5" customHeight="1" x14ac:dyDescent="0.15">
      <c r="A165" s="30">
        <v>15</v>
      </c>
      <c r="B165" s="31">
        <f>A165/パラメータ!$C$30</f>
        <v>15</v>
      </c>
      <c r="C165" s="31">
        <f>A165-パラメータ!$C$38</f>
        <v>15</v>
      </c>
      <c r="D165" s="32">
        <f>C165/パラメータ!$C$30</f>
        <v>15</v>
      </c>
      <c r="E165" s="32">
        <f>-2*'計算（移動）'!$C$2*B165</f>
        <v>-0.83333333333333337</v>
      </c>
      <c r="F165" s="32">
        <f t="shared" si="19"/>
        <v>0.4345982085070782</v>
      </c>
      <c r="G165" s="32">
        <f>-2*'計算（移動）'!$C$2*D165</f>
        <v>-0.83333333333333337</v>
      </c>
      <c r="H165" s="32">
        <f t="shared" si="20"/>
        <v>0.4345982085070782</v>
      </c>
      <c r="I165" s="128">
        <f>IF((パラメータ!$C$13)&gt;=1,IF(((パラメータ!$C$10)-A165)&lt;0,0,1),1)</f>
        <v>1</v>
      </c>
      <c r="J165" s="32">
        <f>'計算（移動）'!$C$68*('計算（移動）'!$C$49*'計算（移動）'!$C$53*F165+'計算（移動）'!$C$57*(1-F165))</f>
        <v>-92.132979548647796</v>
      </c>
      <c r="K165" s="32">
        <f>'計算（移動）'!$C$68*(('計算（移動）'!$C$49*'計算（移動）'!$C$53*'計算（移動）'!$C$37+'計算（移動）'!$C$55)*('計算（移動）'!$C$59*H165)+('計算（移動）'!$C$66*(1-H165)))</f>
        <v>-92.132979548647796</v>
      </c>
      <c r="L165" s="32">
        <f t="shared" si="21"/>
        <v>0</v>
      </c>
      <c r="M165" s="32">
        <f>35.3/(パラメータ!$C$30*(5.6-パラメータ!$C$30))</f>
        <v>7.6739130434782608</v>
      </c>
      <c r="N165" s="33" t="str">
        <f t="shared" si="24"/>
        <v>×</v>
      </c>
      <c r="O165" s="34" t="str">
        <f t="shared" si="25"/>
        <v>×</v>
      </c>
      <c r="P165" s="134">
        <f t="shared" si="22"/>
        <v>7.6739130434782608</v>
      </c>
      <c r="Q165" s="134">
        <f t="shared" si="23"/>
        <v>100</v>
      </c>
    </row>
    <row r="166" spans="1:17" s="19" customFormat="1" ht="10.5" customHeight="1" x14ac:dyDescent="0.15">
      <c r="A166" s="63">
        <v>15.1</v>
      </c>
      <c r="B166" s="22">
        <f>A166/パラメータ!$C$30</f>
        <v>15.1</v>
      </c>
      <c r="C166" s="22">
        <f>A166-パラメータ!$C$38</f>
        <v>15.1</v>
      </c>
      <c r="D166" s="23">
        <f>C166/パラメータ!$C$30</f>
        <v>15.1</v>
      </c>
      <c r="E166" s="23">
        <f>-2*'計算（移動）'!$C$2*B166</f>
        <v>-0.83888888888888891</v>
      </c>
      <c r="F166" s="23">
        <f t="shared" si="19"/>
        <v>0.43219046837514941</v>
      </c>
      <c r="G166" s="23">
        <f>-2*'計算（移動）'!$C$2*D166</f>
        <v>-0.83888888888888891</v>
      </c>
      <c r="H166" s="23">
        <f t="shared" si="20"/>
        <v>0.43219046837514941</v>
      </c>
      <c r="I166" s="126">
        <f>IF((パラメータ!$C$13)&gt;=1,IF(((パラメータ!$C$10)-A166)&lt;0,0,1),1)</f>
        <v>1</v>
      </c>
      <c r="J166" s="23">
        <f>'計算（移動）'!$C$68*('計算（移動）'!$C$49*'計算（移動）'!$C$53*F166+'計算（移動）'!$C$57*(1-F166))</f>
        <v>-92.525324029459782</v>
      </c>
      <c r="K166" s="23">
        <f>'計算（移動）'!$C$68*(('計算（移動）'!$C$49*'計算（移動）'!$C$53*'計算（移動）'!$C$37+'計算（移動）'!$C$55)*('計算（移動）'!$C$59*H166)+('計算（移動）'!$C$66*(1-H166)))</f>
        <v>-92.525324029459782</v>
      </c>
      <c r="L166" s="23">
        <f t="shared" si="21"/>
        <v>0</v>
      </c>
      <c r="M166" s="23">
        <f>35.3/(パラメータ!$C$30*(5.6-パラメータ!$C$30))</f>
        <v>7.6739130434782608</v>
      </c>
      <c r="N166" s="24" t="str">
        <f t="shared" si="24"/>
        <v>×</v>
      </c>
      <c r="O166" s="25" t="str">
        <f t="shared" si="25"/>
        <v>×</v>
      </c>
      <c r="P166" s="135">
        <f t="shared" si="22"/>
        <v>7.6739130434782608</v>
      </c>
      <c r="Q166" s="135">
        <f t="shared" si="23"/>
        <v>100</v>
      </c>
    </row>
    <row r="167" spans="1:17" s="19" customFormat="1" ht="10.5" customHeight="1" x14ac:dyDescent="0.15">
      <c r="A167" s="63">
        <v>15.2</v>
      </c>
      <c r="B167" s="22">
        <f>A167/パラメータ!$C$30</f>
        <v>15.2</v>
      </c>
      <c r="C167" s="22">
        <f>A167-パラメータ!$C$38</f>
        <v>15.2</v>
      </c>
      <c r="D167" s="23">
        <f>C167/パラメータ!$C$30</f>
        <v>15.2</v>
      </c>
      <c r="E167" s="23">
        <f>-2*'計算（移動）'!$C$2*B167</f>
        <v>-0.84444444444444444</v>
      </c>
      <c r="F167" s="23">
        <f t="shared" si="19"/>
        <v>0.42979606748951626</v>
      </c>
      <c r="G167" s="23">
        <f>-2*'計算（移動）'!$C$2*D167</f>
        <v>-0.84444444444444444</v>
      </c>
      <c r="H167" s="23">
        <f t="shared" si="20"/>
        <v>0.42979606748951626</v>
      </c>
      <c r="I167" s="126">
        <f>IF((パラメータ!$C$13)&gt;=1,IF(((パラメータ!$C$10)-A167)&lt;0,0,1),1)</f>
        <v>1</v>
      </c>
      <c r="J167" s="23">
        <f>'計算（移動）'!$C$68*('計算（移動）'!$C$49*'計算（移動）'!$C$53*F167+'計算（移動）'!$C$57*(1-F167))</f>
        <v>-92.91549486221362</v>
      </c>
      <c r="K167" s="23">
        <f>'計算（移動）'!$C$68*(('計算（移動）'!$C$49*'計算（移動）'!$C$53*'計算（移動）'!$C$37+'計算（移動）'!$C$55)*('計算（移動）'!$C$59*H167)+('計算（移動）'!$C$66*(1-H167)))</f>
        <v>-92.91549486221362</v>
      </c>
      <c r="L167" s="23">
        <f t="shared" si="21"/>
        <v>0</v>
      </c>
      <c r="M167" s="23">
        <f>35.3/(パラメータ!$C$30*(5.6-パラメータ!$C$30))</f>
        <v>7.6739130434782608</v>
      </c>
      <c r="N167" s="24" t="str">
        <f t="shared" si="24"/>
        <v>×</v>
      </c>
      <c r="O167" s="25" t="str">
        <f t="shared" si="25"/>
        <v>×</v>
      </c>
      <c r="P167" s="135">
        <f t="shared" si="22"/>
        <v>7.6739130434782608</v>
      </c>
      <c r="Q167" s="135">
        <f t="shared" si="23"/>
        <v>100</v>
      </c>
    </row>
    <row r="168" spans="1:17" s="19" customFormat="1" ht="10.5" customHeight="1" x14ac:dyDescent="0.15">
      <c r="A168" s="63">
        <v>15.3</v>
      </c>
      <c r="B168" s="22">
        <f>A168/パラメータ!$C$30</f>
        <v>15.3</v>
      </c>
      <c r="C168" s="22">
        <f>A168-パラメータ!$C$38</f>
        <v>15.3</v>
      </c>
      <c r="D168" s="23">
        <f>C168/パラメータ!$C$30</f>
        <v>15.3</v>
      </c>
      <c r="E168" s="23">
        <f>-2*'計算（移動）'!$C$2*B168</f>
        <v>-0.85000000000000009</v>
      </c>
      <c r="F168" s="23">
        <f t="shared" si="19"/>
        <v>0.42741493194872665</v>
      </c>
      <c r="G168" s="23">
        <f>-2*'計算（移動）'!$C$2*D168</f>
        <v>-0.85000000000000009</v>
      </c>
      <c r="H168" s="23">
        <f t="shared" si="20"/>
        <v>0.42741493194872665</v>
      </c>
      <c r="I168" s="126">
        <f>IF((パラメータ!$C$13)&gt;=1,IF(((パラメータ!$C$10)-A168)&lt;0,0,1),1)</f>
        <v>1</v>
      </c>
      <c r="J168" s="23">
        <f>'計算（移動）'!$C$68*('計算（移動）'!$C$49*'計算（移動）'!$C$53*F168+'計算（移動）'!$C$57*(1-F168))</f>
        <v>-93.303504089249955</v>
      </c>
      <c r="K168" s="23">
        <f>'計算（移動）'!$C$68*(('計算（移動）'!$C$49*'計算（移動）'!$C$53*'計算（移動）'!$C$37+'計算（移動）'!$C$55)*('計算（移動）'!$C$59*H168)+('計算（移動）'!$C$66*(1-H168)))</f>
        <v>-93.303504089249955</v>
      </c>
      <c r="L168" s="23">
        <f t="shared" si="21"/>
        <v>0</v>
      </c>
      <c r="M168" s="23">
        <f>35.3/(パラメータ!$C$30*(5.6-パラメータ!$C$30))</f>
        <v>7.6739130434782608</v>
      </c>
      <c r="N168" s="24" t="str">
        <f t="shared" si="24"/>
        <v>×</v>
      </c>
      <c r="O168" s="25" t="str">
        <f t="shared" si="25"/>
        <v>×</v>
      </c>
      <c r="P168" s="135">
        <f t="shared" si="22"/>
        <v>7.6739130434782608</v>
      </c>
      <c r="Q168" s="135">
        <f t="shared" si="23"/>
        <v>100</v>
      </c>
    </row>
    <row r="169" spans="1:17" s="19" customFormat="1" ht="10.5" customHeight="1" x14ac:dyDescent="0.15">
      <c r="A169" s="63">
        <v>15.4</v>
      </c>
      <c r="B169" s="22">
        <f>A169/パラメータ!$C$30</f>
        <v>15.4</v>
      </c>
      <c r="C169" s="22">
        <f>A169-パラメータ!$C$38</f>
        <v>15.4</v>
      </c>
      <c r="D169" s="23">
        <f>C169/パラメータ!$C$30</f>
        <v>15.4</v>
      </c>
      <c r="E169" s="23">
        <f>-2*'計算（移動）'!$C$2*B169</f>
        <v>-0.85555555555555562</v>
      </c>
      <c r="F169" s="23">
        <f t="shared" si="19"/>
        <v>0.42504698826075399</v>
      </c>
      <c r="G169" s="23">
        <f>-2*'計算（移動）'!$C$2*D169</f>
        <v>-0.85555555555555562</v>
      </c>
      <c r="H169" s="23">
        <f t="shared" si="20"/>
        <v>0.42504698826075399</v>
      </c>
      <c r="I169" s="126">
        <f>IF((パラメータ!$C$13)&gt;=1,IF(((パラメータ!$C$10)-A169)&lt;0,0,1),1)</f>
        <v>1</v>
      </c>
      <c r="J169" s="23">
        <f>'計算（移動）'!$C$68*('計算（移動）'!$C$49*'計算（移動）'!$C$53*F169+'計算（移動）'!$C$57*(1-F169))</f>
        <v>-93.689363686193005</v>
      </c>
      <c r="K169" s="23">
        <f>'計算（移動）'!$C$68*(('計算（移動）'!$C$49*'計算（移動）'!$C$53*'計算（移動）'!$C$37+'計算（移動）'!$C$55)*('計算（移動）'!$C$59*H169)+('計算（移動）'!$C$66*(1-H169)))</f>
        <v>-93.689363686193005</v>
      </c>
      <c r="L169" s="23">
        <f t="shared" si="21"/>
        <v>0</v>
      </c>
      <c r="M169" s="23">
        <f>35.3/(パラメータ!$C$30*(5.6-パラメータ!$C$30))</f>
        <v>7.6739130434782608</v>
      </c>
      <c r="N169" s="24" t="str">
        <f t="shared" si="24"/>
        <v>×</v>
      </c>
      <c r="O169" s="25" t="str">
        <f t="shared" si="25"/>
        <v>×</v>
      </c>
      <c r="P169" s="135">
        <f t="shared" si="22"/>
        <v>7.6739130434782608</v>
      </c>
      <c r="Q169" s="135">
        <f t="shared" si="23"/>
        <v>100</v>
      </c>
    </row>
    <row r="170" spans="1:17" s="19" customFormat="1" ht="10.5" customHeight="1" x14ac:dyDescent="0.15">
      <c r="A170" s="63">
        <v>15.5</v>
      </c>
      <c r="B170" s="22">
        <f>A170/パラメータ!$C$30</f>
        <v>15.5</v>
      </c>
      <c r="C170" s="22">
        <f>A170-パラメータ!$C$38</f>
        <v>15.5</v>
      </c>
      <c r="D170" s="23">
        <f>C170/パラメータ!$C$30</f>
        <v>15.5</v>
      </c>
      <c r="E170" s="23">
        <f>-2*'計算（移動）'!$C$2*B170</f>
        <v>-0.86111111111111116</v>
      </c>
      <c r="F170" s="23">
        <f t="shared" si="19"/>
        <v>0.42269216334072857</v>
      </c>
      <c r="G170" s="23">
        <f>-2*'計算（移動）'!$C$2*D170</f>
        <v>-0.86111111111111116</v>
      </c>
      <c r="H170" s="23">
        <f t="shared" si="20"/>
        <v>0.42269216334072857</v>
      </c>
      <c r="I170" s="126">
        <f>IF((パラメータ!$C$13)&gt;=1,IF(((パラメータ!$C$10)-A170)&lt;0,0,1),1)</f>
        <v>1</v>
      </c>
      <c r="J170" s="23">
        <f>'計算（移動）'!$C$68*('計算（移動）'!$C$49*'計算（移動）'!$C$53*F170+'計算（移動）'!$C$57*(1-F170))</f>
        <v>-94.073085562320202</v>
      </c>
      <c r="K170" s="23">
        <f>'計算（移動）'!$C$68*(('計算（移動）'!$C$49*'計算（移動）'!$C$53*'計算（移動）'!$C$37+'計算（移動）'!$C$55)*('計算（移動）'!$C$59*H170)+('計算（移動）'!$C$66*(1-H170)))</f>
        <v>-94.073085562320202</v>
      </c>
      <c r="L170" s="23">
        <f t="shared" si="21"/>
        <v>0</v>
      </c>
      <c r="M170" s="23">
        <f>35.3/(パラメータ!$C$30*(5.6-パラメータ!$C$30))</f>
        <v>7.6739130434782608</v>
      </c>
      <c r="N170" s="24" t="str">
        <f t="shared" si="24"/>
        <v>×</v>
      </c>
      <c r="O170" s="25" t="str">
        <f t="shared" si="25"/>
        <v>×</v>
      </c>
      <c r="P170" s="135">
        <f t="shared" si="22"/>
        <v>7.6739130434782608</v>
      </c>
      <c r="Q170" s="135">
        <f t="shared" si="23"/>
        <v>100</v>
      </c>
    </row>
    <row r="171" spans="1:17" s="19" customFormat="1" ht="10.5" customHeight="1" x14ac:dyDescent="0.15">
      <c r="A171" s="63">
        <v>15.6</v>
      </c>
      <c r="B171" s="22">
        <f>A171/パラメータ!$C$30</f>
        <v>15.6</v>
      </c>
      <c r="C171" s="22">
        <f>A171-パラメータ!$C$38</f>
        <v>15.6</v>
      </c>
      <c r="D171" s="23">
        <f>C171/パラメータ!$C$30</f>
        <v>15.6</v>
      </c>
      <c r="E171" s="23">
        <f>-2*'計算（移動）'!$C$2*B171</f>
        <v>-0.8666666666666667</v>
      </c>
      <c r="F171" s="23">
        <f t="shared" si="19"/>
        <v>0.4203503845086819</v>
      </c>
      <c r="G171" s="23">
        <f>-2*'計算（移動）'!$C$2*D171</f>
        <v>-0.8666666666666667</v>
      </c>
      <c r="H171" s="23">
        <f t="shared" si="20"/>
        <v>0.4203503845086819</v>
      </c>
      <c r="I171" s="126">
        <f>IF((パラメータ!$C$13)&gt;=1,IF(((パラメータ!$C$10)-A171)&lt;0,0,1),1)</f>
        <v>1</v>
      </c>
      <c r="J171" s="23">
        <f>'計算（移動）'!$C$68*('計算（移動）'!$C$49*'計算（移動）'!$C$53*F171+'計算（移動）'!$C$57*(1-F171))</f>
        <v>-94.454681560929828</v>
      </c>
      <c r="K171" s="23">
        <f>'計算（移動）'!$C$68*(('計算（移動）'!$C$49*'計算（移動）'!$C$53*'計算（移動）'!$C$37+'計算（移動）'!$C$55)*('計算（移動）'!$C$59*H171)+('計算（移動）'!$C$66*(1-H171)))</f>
        <v>-94.454681560929828</v>
      </c>
      <c r="L171" s="23">
        <f t="shared" si="21"/>
        <v>0</v>
      </c>
      <c r="M171" s="23">
        <f>35.3/(パラメータ!$C$30*(5.6-パラメータ!$C$30))</f>
        <v>7.6739130434782608</v>
      </c>
      <c r="N171" s="24" t="str">
        <f t="shared" si="24"/>
        <v>×</v>
      </c>
      <c r="O171" s="25" t="str">
        <f t="shared" si="25"/>
        <v>×</v>
      </c>
      <c r="P171" s="135">
        <f t="shared" si="22"/>
        <v>7.6739130434782608</v>
      </c>
      <c r="Q171" s="135">
        <f t="shared" si="23"/>
        <v>100</v>
      </c>
    </row>
    <row r="172" spans="1:17" s="19" customFormat="1" ht="10.5" customHeight="1" x14ac:dyDescent="0.15">
      <c r="A172" s="63">
        <v>15.7</v>
      </c>
      <c r="B172" s="22">
        <f>A172/パラメータ!$C$30</f>
        <v>15.7</v>
      </c>
      <c r="C172" s="22">
        <f>A172-パラメータ!$C$38</f>
        <v>15.7</v>
      </c>
      <c r="D172" s="23">
        <f>C172/パラメータ!$C$30</f>
        <v>15.7</v>
      </c>
      <c r="E172" s="23">
        <f>-2*'計算（移動）'!$C$2*B172</f>
        <v>-0.87222222222222223</v>
      </c>
      <c r="F172" s="23">
        <f t="shared" si="19"/>
        <v>0.41802157948730373</v>
      </c>
      <c r="G172" s="23">
        <f>-2*'計算（移動）'!$C$2*D172</f>
        <v>-0.87222222222222223</v>
      </c>
      <c r="H172" s="23">
        <f t="shared" si="20"/>
        <v>0.41802157948730373</v>
      </c>
      <c r="I172" s="126">
        <f>IF((パラメータ!$C$13)&gt;=1,IF(((パラメータ!$C$10)-A172)&lt;0,0,1),1)</f>
        <v>1</v>
      </c>
      <c r="J172" s="23">
        <f>'計算（移動）'!$C$68*('計算（移動）'!$C$49*'計算（移動）'!$C$53*F172+'計算（移動）'!$C$57*(1-F172))</f>
        <v>-94.834163459706431</v>
      </c>
      <c r="K172" s="23">
        <f>'計算（移動）'!$C$68*(('計算（移動）'!$C$49*'計算（移動）'!$C$53*'計算（移動）'!$C$37+'計算（移動）'!$C$55)*('計算（移動）'!$C$59*H172)+('計算（移動）'!$C$66*(1-H172)))</f>
        <v>-94.834163459706431</v>
      </c>
      <c r="L172" s="23">
        <f t="shared" si="21"/>
        <v>0</v>
      </c>
      <c r="M172" s="23">
        <f>35.3/(パラメータ!$C$30*(5.6-パラメータ!$C$30))</f>
        <v>7.6739130434782608</v>
      </c>
      <c r="N172" s="24" t="str">
        <f t="shared" si="24"/>
        <v>×</v>
      </c>
      <c r="O172" s="25" t="str">
        <f t="shared" si="25"/>
        <v>×</v>
      </c>
      <c r="P172" s="135">
        <f t="shared" si="22"/>
        <v>7.6739130434782608</v>
      </c>
      <c r="Q172" s="135">
        <f t="shared" si="23"/>
        <v>100</v>
      </c>
    </row>
    <row r="173" spans="1:17" s="19" customFormat="1" ht="10.5" customHeight="1" x14ac:dyDescent="0.15">
      <c r="A173" s="63">
        <v>15.8</v>
      </c>
      <c r="B173" s="22">
        <f>A173/パラメータ!$C$30</f>
        <v>15.8</v>
      </c>
      <c r="C173" s="22">
        <f>A173-パラメータ!$C$38</f>
        <v>15.8</v>
      </c>
      <c r="D173" s="23">
        <f>C173/パラメータ!$C$30</f>
        <v>15.8</v>
      </c>
      <c r="E173" s="23">
        <f>-2*'計算（移動）'!$C$2*B173</f>
        <v>-0.87777777777777788</v>
      </c>
      <c r="F173" s="23">
        <f t="shared" si="19"/>
        <v>0.4157056763997109</v>
      </c>
      <c r="G173" s="23">
        <f>-2*'計算（移動）'!$C$2*D173</f>
        <v>-0.87777777777777788</v>
      </c>
      <c r="H173" s="23">
        <f t="shared" si="20"/>
        <v>0.4157056763997109</v>
      </c>
      <c r="I173" s="126">
        <f>IF((パラメータ!$C$13)&gt;=1,IF(((パラメータ!$C$10)-A173)&lt;0,0,1),1)</f>
        <v>1</v>
      </c>
      <c r="J173" s="23">
        <f>'計算（移動）'!$C$68*('計算（移動）'!$C$49*'計算（移動）'!$C$53*F173+'計算（移動）'!$C$57*(1-F173))</f>
        <v>-95.211542971084413</v>
      </c>
      <c r="K173" s="23">
        <f>'計算（移動）'!$C$68*(('計算（移動）'!$C$49*'計算（移動）'!$C$53*'計算（移動）'!$C$37+'計算（移動）'!$C$55)*('計算（移動）'!$C$59*H173)+('計算（移動）'!$C$66*(1-H173)))</f>
        <v>-95.211542971084413</v>
      </c>
      <c r="L173" s="23">
        <f t="shared" si="21"/>
        <v>0</v>
      </c>
      <c r="M173" s="23">
        <f>35.3/(パラメータ!$C$30*(5.6-パラメータ!$C$30))</f>
        <v>7.6739130434782608</v>
      </c>
      <c r="N173" s="24" t="str">
        <f t="shared" si="24"/>
        <v>×</v>
      </c>
      <c r="O173" s="25" t="str">
        <f t="shared" si="25"/>
        <v>×</v>
      </c>
      <c r="P173" s="135">
        <f t="shared" si="22"/>
        <v>7.6739130434782608</v>
      </c>
      <c r="Q173" s="135">
        <f t="shared" si="23"/>
        <v>100</v>
      </c>
    </row>
    <row r="174" spans="1:17" s="19" customFormat="1" ht="10.5" customHeight="1" x14ac:dyDescent="0.15">
      <c r="A174" s="63">
        <v>15.9</v>
      </c>
      <c r="B174" s="22">
        <f>A174/パラメータ!$C$30</f>
        <v>15.9</v>
      </c>
      <c r="C174" s="22">
        <f>A174-パラメータ!$C$38</f>
        <v>15.9</v>
      </c>
      <c r="D174" s="23">
        <f>C174/パラメータ!$C$30</f>
        <v>15.9</v>
      </c>
      <c r="E174" s="23">
        <f>-2*'計算（移動）'!$C$2*B174</f>
        <v>-0.88333333333333341</v>
      </c>
      <c r="F174" s="23">
        <f t="shared" si="19"/>
        <v>0.41340260376722932</v>
      </c>
      <c r="G174" s="23">
        <f>-2*'計算（移動）'!$C$2*D174</f>
        <v>-0.88333333333333341</v>
      </c>
      <c r="H174" s="23">
        <f t="shared" si="20"/>
        <v>0.41340260376722932</v>
      </c>
      <c r="I174" s="126">
        <f>IF((パラメータ!$C$13)&gt;=1,IF(((パラメータ!$C$10)-A174)&lt;0,0,1),1)</f>
        <v>1</v>
      </c>
      <c r="J174" s="23">
        <f>'計算（移動）'!$C$68*('計算（移動）'!$C$49*'計算（移動）'!$C$53*F174+'計算（移動）'!$C$57*(1-F174))</f>
        <v>-95.586831742609519</v>
      </c>
      <c r="K174" s="23">
        <f>'計算（移動）'!$C$68*(('計算（移動）'!$C$49*'計算（移動）'!$C$53*'計算（移動）'!$C$37+'計算（移動）'!$C$55)*('計算（移動）'!$C$59*H174)+('計算（移動）'!$C$66*(1-H174)))</f>
        <v>-95.586831742609519</v>
      </c>
      <c r="L174" s="23">
        <f t="shared" si="21"/>
        <v>0</v>
      </c>
      <c r="M174" s="23">
        <f>35.3/(パラメータ!$C$30*(5.6-パラメータ!$C$30))</f>
        <v>7.6739130434782608</v>
      </c>
      <c r="N174" s="24" t="str">
        <f t="shared" si="24"/>
        <v>×</v>
      </c>
      <c r="O174" s="25" t="str">
        <f t="shared" si="25"/>
        <v>×</v>
      </c>
      <c r="P174" s="135">
        <f t="shared" si="22"/>
        <v>7.6739130434782608</v>
      </c>
      <c r="Q174" s="135">
        <f t="shared" si="23"/>
        <v>100</v>
      </c>
    </row>
    <row r="175" spans="1:17" s="18" customFormat="1" ht="10.5" customHeight="1" x14ac:dyDescent="0.15">
      <c r="A175" s="30">
        <v>16</v>
      </c>
      <c r="B175" s="31">
        <f>A175/パラメータ!$C$30</f>
        <v>16</v>
      </c>
      <c r="C175" s="31">
        <f>A175-パラメータ!$C$38</f>
        <v>16</v>
      </c>
      <c r="D175" s="32">
        <f>C175/パラメータ!$C$30</f>
        <v>16</v>
      </c>
      <c r="E175" s="32">
        <f>-2*'計算（移動）'!$C$2*B175</f>
        <v>-0.88888888888888895</v>
      </c>
      <c r="F175" s="32">
        <f t="shared" si="19"/>
        <v>0.41111229050718739</v>
      </c>
      <c r="G175" s="32">
        <f>-2*'計算（移動）'!$C$2*D175</f>
        <v>-0.88888888888888895</v>
      </c>
      <c r="H175" s="32">
        <f t="shared" si="20"/>
        <v>0.41111229050718739</v>
      </c>
      <c r="I175" s="128">
        <f>IF((パラメータ!$C$13)&gt;=1,IF(((パラメータ!$C$10)-A175)&lt;0,0,1),1)</f>
        <v>1</v>
      </c>
      <c r="J175" s="32">
        <f>'計算（移動）'!$C$68*('計算（移動）'!$C$49*'計算（移動）'!$C$53*F175+'計算（移動）'!$C$57*(1-F175))</f>
        <v>-95.960041357298351</v>
      </c>
      <c r="K175" s="32">
        <f>'計算（移動）'!$C$68*(('計算（移動）'!$C$49*'計算（移動）'!$C$53*'計算（移動）'!$C$37+'計算（移動）'!$C$55)*('計算（移動）'!$C$59*H175)+('計算（移動）'!$C$66*(1-H175)))</f>
        <v>-95.960041357298351</v>
      </c>
      <c r="L175" s="32">
        <f t="shared" si="21"/>
        <v>0</v>
      </c>
      <c r="M175" s="32">
        <f>35.3/(パラメータ!$C$30*(5.6-パラメータ!$C$30))</f>
        <v>7.6739130434782608</v>
      </c>
      <c r="N175" s="33" t="str">
        <f t="shared" si="24"/>
        <v>×</v>
      </c>
      <c r="O175" s="34" t="str">
        <f t="shared" si="25"/>
        <v>×</v>
      </c>
      <c r="P175" s="134">
        <f t="shared" si="22"/>
        <v>7.6739130434782608</v>
      </c>
      <c r="Q175" s="134">
        <f t="shared" si="23"/>
        <v>100</v>
      </c>
    </row>
    <row r="176" spans="1:17" s="19" customFormat="1" ht="10.5" customHeight="1" x14ac:dyDescent="0.15">
      <c r="A176" s="63">
        <v>16.100000000000001</v>
      </c>
      <c r="B176" s="22">
        <f>A176/パラメータ!$C$30</f>
        <v>16.100000000000001</v>
      </c>
      <c r="C176" s="22">
        <f>A176-パラメータ!$C$38</f>
        <v>16.100000000000001</v>
      </c>
      <c r="D176" s="23">
        <f>C176/パラメータ!$C$30</f>
        <v>16.100000000000001</v>
      </c>
      <c r="E176" s="23">
        <f>-2*'計算（移動）'!$C$2*B176</f>
        <v>-0.8944444444444446</v>
      </c>
      <c r="F176" s="23">
        <f t="shared" si="19"/>
        <v>0.40883466593072249</v>
      </c>
      <c r="G176" s="23">
        <f>-2*'計算（移動）'!$C$2*D176</f>
        <v>-0.8944444444444446</v>
      </c>
      <c r="H176" s="23">
        <f t="shared" si="20"/>
        <v>0.40883466593072249</v>
      </c>
      <c r="I176" s="126">
        <f>IF((パラメータ!$C$13)&gt;=1,IF(((パラメータ!$C$10)-A176)&lt;0,0,1),1)</f>
        <v>1</v>
      </c>
      <c r="J176" s="23">
        <f>'計算（移動）'!$C$68*('計算（移動）'!$C$49*'計算（移動）'!$C$53*F176+'計算（移動）'!$C$57*(1-F176))</f>
        <v>-96.331183333995753</v>
      </c>
      <c r="K176" s="23">
        <f>'計算（移動）'!$C$68*(('計算（移動）'!$C$49*'計算（移動）'!$C$53*'計算（移動）'!$C$37+'計算（移動）'!$C$55)*('計算（移動）'!$C$59*H176)+('計算（移動）'!$C$66*(1-H176)))</f>
        <v>-96.331183333995753</v>
      </c>
      <c r="L176" s="23">
        <f t="shared" si="21"/>
        <v>0</v>
      </c>
      <c r="M176" s="23">
        <f>35.3/(パラメータ!$C$30*(5.6-パラメータ!$C$30))</f>
        <v>7.6739130434782608</v>
      </c>
      <c r="N176" s="24" t="str">
        <f t="shared" si="24"/>
        <v>×</v>
      </c>
      <c r="O176" s="25" t="str">
        <f t="shared" si="25"/>
        <v>×</v>
      </c>
      <c r="P176" s="135">
        <f t="shared" si="22"/>
        <v>7.6739130434782608</v>
      </c>
      <c r="Q176" s="135">
        <f t="shared" si="23"/>
        <v>100</v>
      </c>
    </row>
    <row r="177" spans="1:17" s="19" customFormat="1" ht="10.5" customHeight="1" x14ac:dyDescent="0.15">
      <c r="A177" s="63">
        <v>16.2</v>
      </c>
      <c r="B177" s="22">
        <f>A177/パラメータ!$C$30</f>
        <v>16.2</v>
      </c>
      <c r="C177" s="22">
        <f>A177-パラメータ!$C$38</f>
        <v>16.2</v>
      </c>
      <c r="D177" s="23">
        <f>C177/パラメータ!$C$30</f>
        <v>16.2</v>
      </c>
      <c r="E177" s="23">
        <f>-2*'計算（移動）'!$C$2*B177</f>
        <v>-0.9</v>
      </c>
      <c r="F177" s="23">
        <f t="shared" si="19"/>
        <v>0.40656965974059911</v>
      </c>
      <c r="G177" s="23">
        <f>-2*'計算（移動）'!$C$2*D177</f>
        <v>-0.9</v>
      </c>
      <c r="H177" s="23">
        <f t="shared" si="20"/>
        <v>0.40656965974059911</v>
      </c>
      <c r="I177" s="126">
        <f>IF((パラメータ!$C$13)&gt;=1,IF(((パラメータ!$C$10)-A177)&lt;0,0,1),1)</f>
        <v>1</v>
      </c>
      <c r="J177" s="23">
        <f>'計算（移動）'!$C$68*('計算（移動）'!$C$49*'計算（移動）'!$C$53*F177+'計算（移動）'!$C$57*(1-F177))</f>
        <v>-96.700269127730465</v>
      </c>
      <c r="K177" s="23">
        <f>'計算（移動）'!$C$68*(('計算（移動）'!$C$49*'計算（移動）'!$C$53*'計算（移動）'!$C$37+'計算（移動）'!$C$55)*('計算（移動）'!$C$59*H177)+('計算（移動）'!$C$66*(1-H177)))</f>
        <v>-96.700269127730465</v>
      </c>
      <c r="L177" s="23">
        <f t="shared" si="21"/>
        <v>0</v>
      </c>
      <c r="M177" s="23">
        <f>35.3/(パラメータ!$C$30*(5.6-パラメータ!$C$30))</f>
        <v>7.6739130434782608</v>
      </c>
      <c r="N177" s="24" t="str">
        <f t="shared" si="24"/>
        <v>×</v>
      </c>
      <c r="O177" s="25" t="str">
        <f t="shared" si="25"/>
        <v>×</v>
      </c>
      <c r="P177" s="135">
        <f t="shared" si="22"/>
        <v>7.6739130434782608</v>
      </c>
      <c r="Q177" s="135">
        <f t="shared" si="23"/>
        <v>100</v>
      </c>
    </row>
    <row r="178" spans="1:17" s="19" customFormat="1" ht="10.5" customHeight="1" x14ac:dyDescent="0.15">
      <c r="A178" s="63">
        <v>16.3</v>
      </c>
      <c r="B178" s="22">
        <f>A178/パラメータ!$C$30</f>
        <v>16.3</v>
      </c>
      <c r="C178" s="22">
        <f>A178-パラメータ!$C$38</f>
        <v>16.3</v>
      </c>
      <c r="D178" s="23">
        <f>C178/パラメータ!$C$30</f>
        <v>16.3</v>
      </c>
      <c r="E178" s="23">
        <f>-2*'計算（移動）'!$C$2*B178</f>
        <v>-0.90555555555555567</v>
      </c>
      <c r="F178" s="23">
        <f t="shared" si="19"/>
        <v>0.40431720202903876</v>
      </c>
      <c r="G178" s="23">
        <f>-2*'計算（移動）'!$C$2*D178</f>
        <v>-0.90555555555555567</v>
      </c>
      <c r="H178" s="23">
        <f t="shared" si="20"/>
        <v>0.40431720202903876</v>
      </c>
      <c r="I178" s="126">
        <f>IF((パラメータ!$C$13)&gt;=1,IF(((パラメータ!$C$10)-A178)&lt;0,0,1),1)</f>
        <v>1</v>
      </c>
      <c r="J178" s="23">
        <f>'計算（移動）'!$C$68*('計算（移動）'!$C$49*'計算（移動）'!$C$53*F178+'計算（移動）'!$C$57*(1-F178))</f>
        <v>-97.067310130068691</v>
      </c>
      <c r="K178" s="23">
        <f>'計算（移動）'!$C$68*(('計算（移動）'!$C$49*'計算（移動）'!$C$53*'計算（移動）'!$C$37+'計算（移動）'!$C$55)*('計算（移動）'!$C$59*H178)+('計算（移動）'!$C$66*(1-H178)))</f>
        <v>-97.067310130068691</v>
      </c>
      <c r="L178" s="23">
        <f t="shared" si="21"/>
        <v>0</v>
      </c>
      <c r="M178" s="23">
        <f>35.3/(パラメータ!$C$30*(5.6-パラメータ!$C$30))</f>
        <v>7.6739130434782608</v>
      </c>
      <c r="N178" s="24" t="str">
        <f t="shared" si="24"/>
        <v>×</v>
      </c>
      <c r="O178" s="25" t="str">
        <f t="shared" si="25"/>
        <v>×</v>
      </c>
      <c r="P178" s="135">
        <f t="shared" si="22"/>
        <v>7.6739130434782608</v>
      </c>
      <c r="Q178" s="135">
        <f t="shared" si="23"/>
        <v>100</v>
      </c>
    </row>
    <row r="179" spans="1:17" s="19" customFormat="1" ht="10.5" customHeight="1" x14ac:dyDescent="0.15">
      <c r="A179" s="63">
        <v>16.399999999999999</v>
      </c>
      <c r="B179" s="22">
        <f>A179/パラメータ!$C$30</f>
        <v>16.399999999999999</v>
      </c>
      <c r="C179" s="22">
        <f>A179-パラメータ!$C$38</f>
        <v>16.399999999999999</v>
      </c>
      <c r="D179" s="23">
        <f>C179/パラメータ!$C$30</f>
        <v>16.399999999999999</v>
      </c>
      <c r="E179" s="23">
        <f>-2*'計算（移動）'!$C$2*B179</f>
        <v>-0.91111111111111109</v>
      </c>
      <c r="F179" s="23">
        <f t="shared" si="19"/>
        <v>0.40207722327556306</v>
      </c>
      <c r="G179" s="23">
        <f>-2*'計算（移動）'!$C$2*D179</f>
        <v>-0.91111111111111109</v>
      </c>
      <c r="H179" s="23">
        <f t="shared" si="20"/>
        <v>0.40207722327556306</v>
      </c>
      <c r="I179" s="126">
        <f>IF((パラメータ!$C$13)&gt;=1,IF(((パラメータ!$C$10)-A179)&lt;0,0,1),1)</f>
        <v>1</v>
      </c>
      <c r="J179" s="23">
        <f>'計算（移動）'!$C$68*('計算（移動）'!$C$49*'計算（移動）'!$C$53*F179+'計算（移動）'!$C$57*(1-F179))</f>
        <v>-97.432317669465505</v>
      </c>
      <c r="K179" s="23">
        <f>'計算（移動）'!$C$68*(('計算（移動）'!$C$49*'計算（移動）'!$C$53*'計算（移動）'!$C$37+'計算（移動）'!$C$55)*('計算（移動）'!$C$59*H179)+('計算（移動）'!$C$66*(1-H179)))</f>
        <v>-97.432317669465505</v>
      </c>
      <c r="L179" s="23">
        <f t="shared" si="21"/>
        <v>0</v>
      </c>
      <c r="M179" s="23">
        <f>35.3/(パラメータ!$C$30*(5.6-パラメータ!$C$30))</f>
        <v>7.6739130434782608</v>
      </c>
      <c r="N179" s="24" t="str">
        <f t="shared" si="24"/>
        <v>×</v>
      </c>
      <c r="O179" s="25" t="str">
        <f t="shared" si="25"/>
        <v>×</v>
      </c>
      <c r="P179" s="135">
        <f t="shared" si="22"/>
        <v>7.6739130434782608</v>
      </c>
      <c r="Q179" s="135">
        <f t="shared" si="23"/>
        <v>100</v>
      </c>
    </row>
    <row r="180" spans="1:17" s="19" customFormat="1" ht="10.5" customHeight="1" x14ac:dyDescent="0.15">
      <c r="A180" s="63">
        <v>16.5</v>
      </c>
      <c r="B180" s="22">
        <f>A180/パラメータ!$C$30</f>
        <v>16.5</v>
      </c>
      <c r="C180" s="22">
        <f>A180-パラメータ!$C$38</f>
        <v>16.5</v>
      </c>
      <c r="D180" s="23">
        <f>C180/パラメータ!$C$30</f>
        <v>16.5</v>
      </c>
      <c r="E180" s="23">
        <f>-2*'計算（移動）'!$C$2*B180</f>
        <v>-0.91666666666666674</v>
      </c>
      <c r="F180" s="23">
        <f t="shared" si="19"/>
        <v>0.39984965434484732</v>
      </c>
      <c r="G180" s="23">
        <f>-2*'計算（移動）'!$C$2*D180</f>
        <v>-0.91666666666666674</v>
      </c>
      <c r="H180" s="23">
        <f t="shared" si="20"/>
        <v>0.39984965434484732</v>
      </c>
      <c r="I180" s="126">
        <f>IF((パラメータ!$C$13)&gt;=1,IF(((パラメータ!$C$10)-A180)&lt;0,0,1),1)</f>
        <v>1</v>
      </c>
      <c r="J180" s="23">
        <f>'計算（移動）'!$C$68*('計算（移動）'!$C$49*'計算（移動）'!$C$53*F180+'計算（移動）'!$C$57*(1-F180))</f>
        <v>-97.795303011614706</v>
      </c>
      <c r="K180" s="23">
        <f>'計算（移動）'!$C$68*(('計算（移動）'!$C$49*'計算（移動）'!$C$53*'計算（移動）'!$C$37+'計算（移動）'!$C$55)*('計算（移動）'!$C$59*H180)+('計算（移動）'!$C$66*(1-H180)))</f>
        <v>-97.795303011614706</v>
      </c>
      <c r="L180" s="23">
        <f t="shared" si="21"/>
        <v>0</v>
      </c>
      <c r="M180" s="23">
        <f>35.3/(パラメータ!$C$30*(5.6-パラメータ!$C$30))</f>
        <v>7.6739130434782608</v>
      </c>
      <c r="N180" s="24" t="str">
        <f t="shared" si="24"/>
        <v>×</v>
      </c>
      <c r="O180" s="25" t="str">
        <f t="shared" si="25"/>
        <v>×</v>
      </c>
      <c r="P180" s="135">
        <f t="shared" si="22"/>
        <v>7.6739130434782608</v>
      </c>
      <c r="Q180" s="135">
        <f t="shared" si="23"/>
        <v>100</v>
      </c>
    </row>
    <row r="181" spans="1:17" s="19" customFormat="1" ht="10.5" customHeight="1" x14ac:dyDescent="0.15">
      <c r="A181" s="63">
        <v>16.600000000000001</v>
      </c>
      <c r="B181" s="22">
        <f>A181/パラメータ!$C$30</f>
        <v>16.600000000000001</v>
      </c>
      <c r="C181" s="22">
        <f>A181-パラメータ!$C$38</f>
        <v>16.600000000000001</v>
      </c>
      <c r="D181" s="23">
        <f>C181/パラメータ!$C$30</f>
        <v>16.600000000000001</v>
      </c>
      <c r="E181" s="23">
        <f>-2*'計算（移動）'!$C$2*B181</f>
        <v>-0.92222222222222239</v>
      </c>
      <c r="F181" s="23">
        <f t="shared" si="19"/>
        <v>0.39763442648458736</v>
      </c>
      <c r="G181" s="23">
        <f>-2*'計算（移動）'!$C$2*D181</f>
        <v>-0.92222222222222239</v>
      </c>
      <c r="H181" s="23">
        <f t="shared" si="20"/>
        <v>0.39763442648458736</v>
      </c>
      <c r="I181" s="126">
        <f>IF((パラメータ!$C$13)&gt;=1,IF(((パラメータ!$C$10)-A181)&lt;0,0,1),1)</f>
        <v>1</v>
      </c>
      <c r="J181" s="23">
        <f>'計算（移動）'!$C$68*('計算（移動）'!$C$49*'計算（移動）'!$C$53*F181+'計算（移動）'!$C$57*(1-F181))</f>
        <v>-98.156277359796405</v>
      </c>
      <c r="K181" s="23">
        <f>'計算（移動）'!$C$68*(('計算（移動）'!$C$49*'計算（移動）'!$C$53*'計算（移動）'!$C$37+'計算（移動）'!$C$55)*('計算（移動）'!$C$59*H181)+('計算（移動）'!$C$66*(1-H181)))</f>
        <v>-98.156277359796405</v>
      </c>
      <c r="L181" s="23">
        <f t="shared" si="21"/>
        <v>0</v>
      </c>
      <c r="M181" s="23">
        <f>35.3/(パラメータ!$C$30*(5.6-パラメータ!$C$30))</f>
        <v>7.6739130434782608</v>
      </c>
      <c r="N181" s="24" t="str">
        <f t="shared" si="24"/>
        <v>×</v>
      </c>
      <c r="O181" s="25" t="str">
        <f t="shared" si="25"/>
        <v>×</v>
      </c>
      <c r="P181" s="135">
        <f t="shared" si="22"/>
        <v>7.6739130434782608</v>
      </c>
      <c r="Q181" s="135">
        <f t="shared" si="23"/>
        <v>100</v>
      </c>
    </row>
    <row r="182" spans="1:17" s="19" customFormat="1" ht="10.5" customHeight="1" x14ac:dyDescent="0.15">
      <c r="A182" s="63">
        <v>16.7</v>
      </c>
      <c r="B182" s="22">
        <f>A182/パラメータ!$C$30</f>
        <v>16.7</v>
      </c>
      <c r="C182" s="22">
        <f>A182-パラメータ!$C$38</f>
        <v>16.7</v>
      </c>
      <c r="D182" s="23">
        <f>C182/パラメータ!$C$30</f>
        <v>16.7</v>
      </c>
      <c r="E182" s="23">
        <f>-2*'計算（移動）'!$C$2*B182</f>
        <v>-0.92777777777777781</v>
      </c>
      <c r="F182" s="23">
        <f t="shared" si="19"/>
        <v>0.39543147132337708</v>
      </c>
      <c r="G182" s="23">
        <f>-2*'計算（移動）'!$C$2*D182</f>
        <v>-0.92777777777777781</v>
      </c>
      <c r="H182" s="23">
        <f t="shared" si="20"/>
        <v>0.39543147132337708</v>
      </c>
      <c r="I182" s="126">
        <f>IF((パラメータ!$C$13)&gt;=1,IF(((パラメータ!$C$10)-A182)&lt;0,0,1),1)</f>
        <v>1</v>
      </c>
      <c r="J182" s="23">
        <f>'計算（移動）'!$C$68*('計算（移動）'!$C$49*'計算（移動）'!$C$53*F182+'計算（移動）'!$C$57*(1-F182))</f>
        <v>-98.515251855222857</v>
      </c>
      <c r="K182" s="23">
        <f>'計算（移動）'!$C$68*(('計算（移動）'!$C$49*'計算（移動）'!$C$53*'計算（移動）'!$C$37+'計算（移動）'!$C$55)*('計算（移動）'!$C$59*H182)+('計算（移動）'!$C$66*(1-H182)))</f>
        <v>-98.515251855222857</v>
      </c>
      <c r="L182" s="23">
        <f t="shared" si="21"/>
        <v>0</v>
      </c>
      <c r="M182" s="23">
        <f>35.3/(パラメータ!$C$30*(5.6-パラメータ!$C$30))</f>
        <v>7.6739130434782608</v>
      </c>
      <c r="N182" s="24" t="str">
        <f t="shared" si="24"/>
        <v>×</v>
      </c>
      <c r="O182" s="25" t="str">
        <f t="shared" si="25"/>
        <v>×</v>
      </c>
      <c r="P182" s="135">
        <f t="shared" si="22"/>
        <v>7.6739130434782608</v>
      </c>
      <c r="Q182" s="135">
        <f t="shared" si="23"/>
        <v>100</v>
      </c>
    </row>
    <row r="183" spans="1:17" s="19" customFormat="1" ht="10.5" customHeight="1" x14ac:dyDescent="0.15">
      <c r="A183" s="63">
        <v>16.8</v>
      </c>
      <c r="B183" s="22">
        <f>A183/パラメータ!$C$30</f>
        <v>16.8</v>
      </c>
      <c r="C183" s="22">
        <f>A183-パラメータ!$C$38</f>
        <v>16.8</v>
      </c>
      <c r="D183" s="23">
        <f>C183/パラメータ!$C$30</f>
        <v>16.8</v>
      </c>
      <c r="E183" s="23">
        <f>-2*'計算（移動）'!$C$2*B183</f>
        <v>-0.93333333333333346</v>
      </c>
      <c r="F183" s="23">
        <f t="shared" si="19"/>
        <v>0.39324072086859824</v>
      </c>
      <c r="G183" s="23">
        <f>-2*'計算（移動）'!$C$2*D183</f>
        <v>-0.93333333333333346</v>
      </c>
      <c r="H183" s="23">
        <f t="shared" si="20"/>
        <v>0.39324072086859824</v>
      </c>
      <c r="I183" s="126">
        <f>IF((パラメータ!$C$13)&gt;=1,IF(((パラメータ!$C$10)-A183)&lt;0,0,1),1)</f>
        <v>1</v>
      </c>
      <c r="J183" s="23">
        <f>'計算（移動）'!$C$68*('計算（移動）'!$C$49*'計算（移動）'!$C$53*F183+'計算（移動）'!$C$57*(1-F183))</f>
        <v>-98.872237577382279</v>
      </c>
      <c r="K183" s="23">
        <f>'計算（移動）'!$C$68*(('計算（移動）'!$C$49*'計算（移動）'!$C$53*'計算（移動）'!$C$37+'計算（移動）'!$C$55)*('計算（移動）'!$C$59*H183)+('計算（移動）'!$C$66*(1-H183)))</f>
        <v>-98.872237577382279</v>
      </c>
      <c r="L183" s="23">
        <f t="shared" si="21"/>
        <v>0</v>
      </c>
      <c r="M183" s="23">
        <f>35.3/(パラメータ!$C$30*(5.6-パラメータ!$C$30))</f>
        <v>7.6739130434782608</v>
      </c>
      <c r="N183" s="24" t="str">
        <f t="shared" si="24"/>
        <v>×</v>
      </c>
      <c r="O183" s="25" t="str">
        <f t="shared" si="25"/>
        <v>×</v>
      </c>
      <c r="P183" s="135">
        <f t="shared" si="22"/>
        <v>7.6739130434782608</v>
      </c>
      <c r="Q183" s="135">
        <f t="shared" si="23"/>
        <v>100</v>
      </c>
    </row>
    <row r="184" spans="1:17" s="19" customFormat="1" ht="10.5" customHeight="1" x14ac:dyDescent="0.15">
      <c r="A184" s="63">
        <v>16.899999999999999</v>
      </c>
      <c r="B184" s="22">
        <f>A184/パラメータ!$C$30</f>
        <v>16.899999999999999</v>
      </c>
      <c r="C184" s="22">
        <f>A184-パラメータ!$C$38</f>
        <v>16.899999999999999</v>
      </c>
      <c r="D184" s="23">
        <f>C184/パラメータ!$C$30</f>
        <v>16.899999999999999</v>
      </c>
      <c r="E184" s="23">
        <f>-2*'計算（移動）'!$C$2*B184</f>
        <v>-0.93888888888888888</v>
      </c>
      <c r="F184" s="23">
        <f t="shared" si="19"/>
        <v>0.39106210750432224</v>
      </c>
      <c r="G184" s="23">
        <f>-2*'計算（移動）'!$C$2*D184</f>
        <v>-0.93888888888888888</v>
      </c>
      <c r="H184" s="23">
        <f t="shared" si="20"/>
        <v>0.39106210750432224</v>
      </c>
      <c r="I184" s="126">
        <f>IF((パラメータ!$C$13)&gt;=1,IF(((パラメータ!$C$10)-A184)&lt;0,0,1),1)</f>
        <v>1</v>
      </c>
      <c r="J184" s="23">
        <f>'計算（移動）'!$C$68*('計算（移動）'!$C$49*'計算（移動）'!$C$53*F184+'計算（移動）'!$C$57*(1-F184))</f>
        <v>-99.227245544380835</v>
      </c>
      <c r="K184" s="23">
        <f>'計算（移動）'!$C$68*(('計算（移動）'!$C$49*'計算（移動）'!$C$53*'計算（移動）'!$C$37+'計算（移動）'!$C$55)*('計算（移動）'!$C$59*H184)+('計算（移動）'!$C$66*(1-H184)))</f>
        <v>-99.227245544380835</v>
      </c>
      <c r="L184" s="23">
        <f t="shared" si="21"/>
        <v>0</v>
      </c>
      <c r="M184" s="23">
        <f>35.3/(パラメータ!$C$30*(5.6-パラメータ!$C$30))</f>
        <v>7.6739130434782608</v>
      </c>
      <c r="N184" s="24" t="str">
        <f t="shared" si="24"/>
        <v>×</v>
      </c>
      <c r="O184" s="25" t="str">
        <f t="shared" si="25"/>
        <v>×</v>
      </c>
      <c r="P184" s="135">
        <f t="shared" si="22"/>
        <v>7.6739130434782608</v>
      </c>
      <c r="Q184" s="135">
        <f t="shared" si="23"/>
        <v>100</v>
      </c>
    </row>
    <row r="185" spans="1:17" s="18" customFormat="1" ht="10.5" customHeight="1" x14ac:dyDescent="0.15">
      <c r="A185" s="30">
        <v>17</v>
      </c>
      <c r="B185" s="31">
        <f>A185/パラメータ!$C$30</f>
        <v>17</v>
      </c>
      <c r="C185" s="31">
        <f>A185-パラメータ!$C$38</f>
        <v>17</v>
      </c>
      <c r="D185" s="32">
        <f>C185/パラメータ!$C$30</f>
        <v>17</v>
      </c>
      <c r="E185" s="32">
        <f>-2*'計算（移動）'!$C$2*B185</f>
        <v>-0.94444444444444453</v>
      </c>
      <c r="F185" s="32">
        <f t="shared" si="19"/>
        <v>0.38889556398922287</v>
      </c>
      <c r="G185" s="32">
        <f>-2*'計算（移動）'!$C$2*D185</f>
        <v>-0.94444444444444453</v>
      </c>
      <c r="H185" s="32">
        <f t="shared" si="20"/>
        <v>0.38889556398922287</v>
      </c>
      <c r="I185" s="128">
        <f>IF((パラメータ!$C$13)&gt;=1,IF(((パラメータ!$C$10)-A185)&lt;0,0,1),1)</f>
        <v>1</v>
      </c>
      <c r="J185" s="32">
        <f>'計算（移動）'!$C$68*('計算（移動）'!$C$49*'計算（移動）'!$C$53*F185+'計算（移動）'!$C$57*(1-F185))</f>
        <v>-99.580286713282774</v>
      </c>
      <c r="K185" s="32">
        <f>'計算（移動）'!$C$68*(('計算（移動）'!$C$49*'計算（移動）'!$C$53*'計算（移動）'!$C$37+'計算（移動）'!$C$55)*('計算（移動）'!$C$59*H185)+('計算（移動）'!$C$66*(1-H185)))</f>
        <v>-99.580286713282774</v>
      </c>
      <c r="L185" s="32">
        <f t="shared" si="21"/>
        <v>0</v>
      </c>
      <c r="M185" s="32">
        <f>35.3/(パラメータ!$C$30*(5.6-パラメータ!$C$30))</f>
        <v>7.6739130434782608</v>
      </c>
      <c r="N185" s="33" t="str">
        <f t="shared" si="24"/>
        <v>×</v>
      </c>
      <c r="O185" s="34" t="str">
        <f t="shared" si="25"/>
        <v>×</v>
      </c>
      <c r="P185" s="134">
        <f t="shared" si="22"/>
        <v>7.6739130434782608</v>
      </c>
      <c r="Q185" s="134">
        <f t="shared" si="23"/>
        <v>100</v>
      </c>
    </row>
    <row r="186" spans="1:17" s="19" customFormat="1" ht="10.5" customHeight="1" x14ac:dyDescent="0.15">
      <c r="A186" s="63">
        <v>17.100000000000001</v>
      </c>
      <c r="B186" s="22">
        <f>A186/パラメータ!$C$30</f>
        <v>17.100000000000001</v>
      </c>
      <c r="C186" s="22">
        <f>A186-パラメータ!$C$38</f>
        <v>17.100000000000001</v>
      </c>
      <c r="D186" s="23">
        <f>C186/パラメータ!$C$30</f>
        <v>17.100000000000001</v>
      </c>
      <c r="E186" s="23">
        <f>-2*'計算（移動）'!$C$2*B186</f>
        <v>-0.95000000000000018</v>
      </c>
      <c r="F186" s="23">
        <f t="shared" si="19"/>
        <v>0.38674102345450112</v>
      </c>
      <c r="G186" s="23">
        <f>-2*'計算（移動）'!$C$2*D186</f>
        <v>-0.95000000000000018</v>
      </c>
      <c r="H186" s="23">
        <f t="shared" si="20"/>
        <v>0.38674102345450112</v>
      </c>
      <c r="I186" s="126">
        <f>IF((パラメータ!$C$13)&gt;=1,IF(((パラメータ!$C$10)-A186)&lt;0,0,1),1)</f>
        <v>1</v>
      </c>
      <c r="J186" s="23">
        <f>'計算（移動）'!$C$68*('計算（移動）'!$C$49*'計算（移動）'!$C$53*F186+'計算（移動）'!$C$57*(1-F186))</f>
        <v>-99.931371980448461</v>
      </c>
      <c r="K186" s="23">
        <f>'計算（移動）'!$C$68*(('計算（移動）'!$C$49*'計算（移動）'!$C$53*'計算（移動）'!$C$37+'計算（移動）'!$C$55)*('計算（移動）'!$C$59*H186)+('計算（移動）'!$C$66*(1-H186)))</f>
        <v>-99.931371980448461</v>
      </c>
      <c r="L186" s="23">
        <f t="shared" si="21"/>
        <v>0</v>
      </c>
      <c r="M186" s="23">
        <f>35.3/(パラメータ!$C$30*(5.6-パラメータ!$C$30))</f>
        <v>7.6739130434782608</v>
      </c>
      <c r="N186" s="24" t="str">
        <f t="shared" si="24"/>
        <v>×</v>
      </c>
      <c r="O186" s="25" t="str">
        <f t="shared" si="25"/>
        <v>×</v>
      </c>
      <c r="P186" s="135">
        <f t="shared" si="22"/>
        <v>7.6739130434782608</v>
      </c>
      <c r="Q186" s="135">
        <f t="shared" si="23"/>
        <v>100</v>
      </c>
    </row>
    <row r="187" spans="1:17" s="19" customFormat="1" ht="10.5" customHeight="1" x14ac:dyDescent="0.15">
      <c r="A187" s="63">
        <v>17.2</v>
      </c>
      <c r="B187" s="22">
        <f>A187/パラメータ!$C$30</f>
        <v>17.2</v>
      </c>
      <c r="C187" s="22">
        <f>A187-パラメータ!$C$38</f>
        <v>17.2</v>
      </c>
      <c r="D187" s="23">
        <f>C187/パラメータ!$C$30</f>
        <v>17.2</v>
      </c>
      <c r="E187" s="23">
        <f>-2*'計算（移動）'!$C$2*B187</f>
        <v>-0.9555555555555556</v>
      </c>
      <c r="F187" s="23">
        <f t="shared" si="19"/>
        <v>0.38459841940182143</v>
      </c>
      <c r="G187" s="23">
        <f>-2*'計算（移動）'!$C$2*D187</f>
        <v>-0.9555555555555556</v>
      </c>
      <c r="H187" s="23">
        <f t="shared" si="20"/>
        <v>0.38459841940182143</v>
      </c>
      <c r="I187" s="126">
        <f>IF((パラメータ!$C$13)&gt;=1,IF(((パラメータ!$C$10)-A187)&lt;0,0,1),1)</f>
        <v>1</v>
      </c>
      <c r="J187" s="23">
        <f>'計算（移動）'!$C$68*('計算（移動）'!$C$49*'計算（移動）'!$C$53*F187+'計算（移動）'!$C$57*(1-F187))</f>
        <v>-100.28051218187079</v>
      </c>
      <c r="K187" s="23">
        <f>'計算（移動）'!$C$68*(('計算（移動）'!$C$49*'計算（移動）'!$C$53*'計算（移動）'!$C$37+'計算（移動）'!$C$55)*('計算（移動）'!$C$59*H187)+('計算（移動）'!$C$66*(1-H187)))</f>
        <v>-100.28051218187079</v>
      </c>
      <c r="L187" s="23">
        <f t="shared" si="21"/>
        <v>0</v>
      </c>
      <c r="M187" s="23">
        <f>35.3/(パラメータ!$C$30*(5.6-パラメータ!$C$30))</f>
        <v>7.6739130434782608</v>
      </c>
      <c r="N187" s="24" t="str">
        <f t="shared" si="24"/>
        <v>×</v>
      </c>
      <c r="O187" s="25" t="str">
        <f t="shared" si="25"/>
        <v>×</v>
      </c>
      <c r="P187" s="135">
        <f t="shared" si="22"/>
        <v>7.6739130434782608</v>
      </c>
      <c r="Q187" s="135">
        <f t="shared" si="23"/>
        <v>100</v>
      </c>
    </row>
    <row r="188" spans="1:17" s="19" customFormat="1" ht="10.5" customHeight="1" x14ac:dyDescent="0.15">
      <c r="A188" s="63">
        <v>17.3</v>
      </c>
      <c r="B188" s="22">
        <f>A188/パラメータ!$C$30</f>
        <v>17.3</v>
      </c>
      <c r="C188" s="22">
        <f>A188-パラメータ!$C$38</f>
        <v>17.3</v>
      </c>
      <c r="D188" s="23">
        <f>C188/パラメータ!$C$30</f>
        <v>17.3</v>
      </c>
      <c r="E188" s="23">
        <f>-2*'計算（移動）'!$C$2*B188</f>
        <v>-0.96111111111111125</v>
      </c>
      <c r="F188" s="23">
        <f t="shared" si="19"/>
        <v>0.38246768570125889</v>
      </c>
      <c r="G188" s="23">
        <f>-2*'計算（移動）'!$C$2*D188</f>
        <v>-0.96111111111111125</v>
      </c>
      <c r="H188" s="23">
        <f t="shared" si="20"/>
        <v>0.38246768570125889</v>
      </c>
      <c r="I188" s="126">
        <f>IF((パラメータ!$C$13)&gt;=1,IF(((パラメータ!$C$10)-A188)&lt;0,0,1),1)</f>
        <v>1</v>
      </c>
      <c r="J188" s="23">
        <f>'計算（移動）'!$C$68*('計算（移動）'!$C$49*'計算（移動）'!$C$53*F188+'計算（移動）'!$C$57*(1-F188))</f>
        <v>-100.62771809350966</v>
      </c>
      <c r="K188" s="23">
        <f>'計算（移動）'!$C$68*(('計算（移動）'!$C$49*'計算（移動）'!$C$53*'計算（移動）'!$C$37+'計算（移動）'!$C$55)*('計算（移動）'!$C$59*H188)+('計算（移動）'!$C$66*(1-H188)))</f>
        <v>-100.62771809350966</v>
      </c>
      <c r="L188" s="23">
        <f t="shared" si="21"/>
        <v>0</v>
      </c>
      <c r="M188" s="23">
        <f>35.3/(パラメータ!$C$30*(5.6-パラメータ!$C$30))</f>
        <v>7.6739130434782608</v>
      </c>
      <c r="N188" s="24" t="str">
        <f t="shared" si="24"/>
        <v>×</v>
      </c>
      <c r="O188" s="25" t="str">
        <f t="shared" si="25"/>
        <v>×</v>
      </c>
      <c r="P188" s="135">
        <f t="shared" si="22"/>
        <v>7.6739130434782608</v>
      </c>
      <c r="Q188" s="135">
        <f t="shared" si="23"/>
        <v>100</v>
      </c>
    </row>
    <row r="189" spans="1:17" s="19" customFormat="1" ht="10.5" customHeight="1" x14ac:dyDescent="0.15">
      <c r="A189" s="63">
        <v>17.399999999999999</v>
      </c>
      <c r="B189" s="22">
        <f>A189/パラメータ!$C$30</f>
        <v>17.399999999999999</v>
      </c>
      <c r="C189" s="22">
        <f>A189-パラメータ!$C$38</f>
        <v>17.399999999999999</v>
      </c>
      <c r="D189" s="23">
        <f>C189/パラメータ!$C$30</f>
        <v>17.399999999999999</v>
      </c>
      <c r="E189" s="23">
        <f>-2*'計算（移動）'!$C$2*B189</f>
        <v>-0.96666666666666667</v>
      </c>
      <c r="F189" s="23">
        <f t="shared" si="19"/>
        <v>0.38034875658925854</v>
      </c>
      <c r="G189" s="23">
        <f>-2*'計算（移動）'!$C$2*D189</f>
        <v>-0.96666666666666667</v>
      </c>
      <c r="H189" s="23">
        <f t="shared" si="20"/>
        <v>0.38034875658925854</v>
      </c>
      <c r="I189" s="126">
        <f>IF((パラメータ!$C$13)&gt;=1,IF(((パラメータ!$C$10)-A189)&lt;0,0,1),1)</f>
        <v>1</v>
      </c>
      <c r="J189" s="23">
        <f>'計算（移動）'!$C$68*('計算（移動）'!$C$49*'計算（移動）'!$C$53*F189+'計算（移動）'!$C$57*(1-F189))</f>
        <v>-100.97300043162444</v>
      </c>
      <c r="K189" s="23">
        <f>'計算（移動）'!$C$68*(('計算（移動）'!$C$49*'計算（移動）'!$C$53*'計算（移動）'!$C$37+'計算（移動）'!$C$55)*('計算（移動）'!$C$59*H189)+('計算（移動）'!$C$66*(1-H189)))</f>
        <v>-100.97300043162444</v>
      </c>
      <c r="L189" s="23">
        <f t="shared" si="21"/>
        <v>0</v>
      </c>
      <c r="M189" s="23">
        <f>35.3/(パラメータ!$C$30*(5.6-パラメータ!$C$30))</f>
        <v>7.6739130434782608</v>
      </c>
      <c r="N189" s="24" t="str">
        <f t="shared" si="24"/>
        <v>×</v>
      </c>
      <c r="O189" s="25" t="str">
        <f t="shared" si="25"/>
        <v>×</v>
      </c>
      <c r="P189" s="135">
        <f t="shared" si="22"/>
        <v>7.6739130434782608</v>
      </c>
      <c r="Q189" s="135">
        <f t="shared" si="23"/>
        <v>100</v>
      </c>
    </row>
    <row r="190" spans="1:17" s="19" customFormat="1" ht="10.5" customHeight="1" x14ac:dyDescent="0.15">
      <c r="A190" s="63">
        <v>17.5</v>
      </c>
      <c r="B190" s="22">
        <f>A190/パラメータ!$C$30</f>
        <v>17.5</v>
      </c>
      <c r="C190" s="22">
        <f>A190-パラメータ!$C$38</f>
        <v>17.5</v>
      </c>
      <c r="D190" s="23">
        <f>C190/パラメータ!$C$30</f>
        <v>17.5</v>
      </c>
      <c r="E190" s="23">
        <f>-2*'計算（移動）'!$C$2*B190</f>
        <v>-0.97222222222222232</v>
      </c>
      <c r="F190" s="23">
        <f t="shared" si="19"/>
        <v>0.37824156666660552</v>
      </c>
      <c r="G190" s="23">
        <f>-2*'計算（移動）'!$C$2*D190</f>
        <v>-0.97222222222222232</v>
      </c>
      <c r="H190" s="23">
        <f t="shared" si="20"/>
        <v>0.37824156666660552</v>
      </c>
      <c r="I190" s="126">
        <f>IF((パラメータ!$C$13)&gt;=1,IF(((パラメータ!$C$10)-A190)&lt;0,0,1),1)</f>
        <v>1</v>
      </c>
      <c r="J190" s="23">
        <f>'計算（移動）'!$C$68*('計算（移動）'!$C$49*'計算（移動）'!$C$53*F190+'計算（移動）'!$C$57*(1-F190))</f>
        <v>-101.31636985310485</v>
      </c>
      <c r="K190" s="23">
        <f>'計算（移動）'!$C$68*(('計算（移動）'!$C$49*'計算（移動）'!$C$53*'計算（移動）'!$C$37+'計算（移動）'!$C$55)*('計算（移動）'!$C$59*H190)+('計算（移動）'!$C$66*(1-H190)))</f>
        <v>-101.31636985310485</v>
      </c>
      <c r="L190" s="23">
        <f t="shared" si="21"/>
        <v>0</v>
      </c>
      <c r="M190" s="23">
        <f>35.3/(パラメータ!$C$30*(5.6-パラメータ!$C$30))</f>
        <v>7.6739130434782608</v>
      </c>
      <c r="N190" s="24" t="str">
        <f t="shared" si="24"/>
        <v>×</v>
      </c>
      <c r="O190" s="25" t="str">
        <f t="shared" si="25"/>
        <v>×</v>
      </c>
      <c r="P190" s="135">
        <f t="shared" si="22"/>
        <v>7.6739130434782608</v>
      </c>
      <c r="Q190" s="135">
        <f t="shared" si="23"/>
        <v>100</v>
      </c>
    </row>
    <row r="191" spans="1:17" s="19" customFormat="1" ht="10.5" customHeight="1" x14ac:dyDescent="0.15">
      <c r="A191" s="63">
        <v>17.600000000000001</v>
      </c>
      <c r="B191" s="22">
        <f>A191/パラメータ!$C$30</f>
        <v>17.600000000000001</v>
      </c>
      <c r="C191" s="22">
        <f>A191-パラメータ!$C$38</f>
        <v>17.600000000000001</v>
      </c>
      <c r="D191" s="23">
        <f>C191/パラメータ!$C$30</f>
        <v>17.600000000000001</v>
      </c>
      <c r="E191" s="23">
        <f>-2*'計算（移動）'!$C$2*B191</f>
        <v>-0.97777777777777797</v>
      </c>
      <c r="F191" s="23">
        <f t="shared" si="19"/>
        <v>0.37614605089640651</v>
      </c>
      <c r="G191" s="23">
        <f>-2*'計算（移動）'!$C$2*D191</f>
        <v>-0.97777777777777797</v>
      </c>
      <c r="H191" s="23">
        <f t="shared" si="20"/>
        <v>0.37614605089640651</v>
      </c>
      <c r="I191" s="126">
        <f>IF((パラメータ!$C$13)&gt;=1,IF(((パラメータ!$C$10)-A191)&lt;0,0,1),1)</f>
        <v>1</v>
      </c>
      <c r="J191" s="23">
        <f>'計算（移動）'!$C$68*('計算（移動）'!$C$49*'計算（移動）'!$C$53*F191+'計算（移動）'!$C$57*(1-F191))</f>
        <v>-101.65783695579978</v>
      </c>
      <c r="K191" s="23">
        <f>'計算（移動）'!$C$68*(('計算（移動）'!$C$49*'計算（移動）'!$C$53*'計算（移動）'!$C$37+'計算（移動）'!$C$55)*('計算（移動）'!$C$59*H191)+('計算（移動）'!$C$66*(1-H191)))</f>
        <v>-101.65783695579978</v>
      </c>
      <c r="L191" s="23">
        <f t="shared" si="21"/>
        <v>0</v>
      </c>
      <c r="M191" s="23">
        <f>35.3/(パラメータ!$C$30*(5.6-パラメータ!$C$30))</f>
        <v>7.6739130434782608</v>
      </c>
      <c r="N191" s="24" t="str">
        <f t="shared" si="24"/>
        <v>×</v>
      </c>
      <c r="O191" s="25" t="str">
        <f t="shared" si="25"/>
        <v>×</v>
      </c>
      <c r="P191" s="135">
        <f t="shared" si="22"/>
        <v>7.6739130434782608</v>
      </c>
      <c r="Q191" s="135">
        <f t="shared" si="23"/>
        <v>100</v>
      </c>
    </row>
    <row r="192" spans="1:17" s="19" customFormat="1" ht="10.5" customHeight="1" x14ac:dyDescent="0.15">
      <c r="A192" s="63">
        <v>17.7</v>
      </c>
      <c r="B192" s="22">
        <f>A192/パラメータ!$C$30</f>
        <v>17.7</v>
      </c>
      <c r="C192" s="22">
        <f>A192-パラメータ!$C$38</f>
        <v>17.7</v>
      </c>
      <c r="D192" s="23">
        <f>C192/パラメータ!$C$30</f>
        <v>17.7</v>
      </c>
      <c r="E192" s="23">
        <f>-2*'計算（移動）'!$C$2*B192</f>
        <v>-0.98333333333333339</v>
      </c>
      <c r="F192" s="23">
        <f t="shared" si="19"/>
        <v>0.37406214460208259</v>
      </c>
      <c r="G192" s="23">
        <f>-2*'計算（移動）'!$C$2*D192</f>
        <v>-0.98333333333333339</v>
      </c>
      <c r="H192" s="23">
        <f t="shared" si="20"/>
        <v>0.37406214460208259</v>
      </c>
      <c r="I192" s="126">
        <f>IF((パラメータ!$C$13)&gt;=1,IF(((パラメータ!$C$10)-A192)&lt;0,0,1),1)</f>
        <v>1</v>
      </c>
      <c r="J192" s="23">
        <f>'計算（移動）'!$C$68*('計算（移動）'!$C$49*'計算（移動）'!$C$53*F192+'計算（移動）'!$C$57*(1-F192))</f>
        <v>-101.99741227884444</v>
      </c>
      <c r="K192" s="23">
        <f>'計算（移動）'!$C$68*(('計算（移動）'!$C$49*'計算（移動）'!$C$53*'計算（移動）'!$C$37+'計算（移動）'!$C$55)*('計算（移動）'!$C$59*H192)+('計算（移動）'!$C$66*(1-H192)))</f>
        <v>-101.99741227884444</v>
      </c>
      <c r="L192" s="23">
        <f t="shared" si="21"/>
        <v>0</v>
      </c>
      <c r="M192" s="23">
        <f>35.3/(パラメータ!$C$30*(5.6-パラメータ!$C$30))</f>
        <v>7.6739130434782608</v>
      </c>
      <c r="N192" s="24" t="str">
        <f t="shared" si="24"/>
        <v>×</v>
      </c>
      <c r="O192" s="25" t="str">
        <f t="shared" si="25"/>
        <v>×</v>
      </c>
      <c r="P192" s="135">
        <f t="shared" si="22"/>
        <v>7.6739130434782608</v>
      </c>
      <c r="Q192" s="135">
        <f t="shared" si="23"/>
        <v>100</v>
      </c>
    </row>
    <row r="193" spans="1:17" s="19" customFormat="1" ht="10.5" customHeight="1" x14ac:dyDescent="0.15">
      <c r="A193" s="63">
        <v>17.8</v>
      </c>
      <c r="B193" s="22">
        <f>A193/パラメータ!$C$30</f>
        <v>17.8</v>
      </c>
      <c r="C193" s="22">
        <f>A193-パラメータ!$C$38</f>
        <v>17.8</v>
      </c>
      <c r="D193" s="23">
        <f>C193/パラメータ!$C$30</f>
        <v>17.8</v>
      </c>
      <c r="E193" s="23">
        <f>-2*'計算（移動）'!$C$2*B193</f>
        <v>-0.98888888888888904</v>
      </c>
      <c r="F193" s="23">
        <f t="shared" si="19"/>
        <v>0.37198978346537276</v>
      </c>
      <c r="G193" s="23">
        <f>-2*'計算（移動）'!$C$2*D193</f>
        <v>-0.98888888888888904</v>
      </c>
      <c r="H193" s="23">
        <f t="shared" si="20"/>
        <v>0.37198978346537276</v>
      </c>
      <c r="I193" s="126">
        <f>IF((パラメータ!$C$13)&gt;=1,IF(((パラメータ!$C$10)-A193)&lt;0,0,1),1)</f>
        <v>1</v>
      </c>
      <c r="J193" s="23">
        <f>'計算（移動）'!$C$68*('計算（移動）'!$C$49*'計算（移動）'!$C$53*F193+'計算（移動）'!$C$57*(1-F193))</f>
        <v>-102.33510630298568</v>
      </c>
      <c r="K193" s="23">
        <f>'計算（移動）'!$C$68*(('計算（移動）'!$C$49*'計算（移動）'!$C$53*'計算（移動）'!$C$37+'計算（移動）'!$C$55)*('計算（移動）'!$C$59*H193)+('計算（移動）'!$C$66*(1-H193)))</f>
        <v>-102.33510630298568</v>
      </c>
      <c r="L193" s="23">
        <f t="shared" si="21"/>
        <v>0</v>
      </c>
      <c r="M193" s="23">
        <f>35.3/(パラメータ!$C$30*(5.6-パラメータ!$C$30))</f>
        <v>7.6739130434782608</v>
      </c>
      <c r="N193" s="24" t="str">
        <f t="shared" si="24"/>
        <v>×</v>
      </c>
      <c r="O193" s="25" t="str">
        <f t="shared" si="25"/>
        <v>×</v>
      </c>
      <c r="P193" s="135">
        <f t="shared" si="22"/>
        <v>7.6739130434782608</v>
      </c>
      <c r="Q193" s="135">
        <f t="shared" si="23"/>
        <v>100</v>
      </c>
    </row>
    <row r="194" spans="1:17" s="19" customFormat="1" ht="10.5" customHeight="1" x14ac:dyDescent="0.15">
      <c r="A194" s="63">
        <v>17.899999999999999</v>
      </c>
      <c r="B194" s="22">
        <f>A194/パラメータ!$C$30</f>
        <v>17.899999999999999</v>
      </c>
      <c r="C194" s="22">
        <f>A194-パラメータ!$C$38</f>
        <v>17.899999999999999</v>
      </c>
      <c r="D194" s="23">
        <f>C194/パラメータ!$C$30</f>
        <v>17.899999999999999</v>
      </c>
      <c r="E194" s="23">
        <f>-2*'計算（移動）'!$C$2*B194</f>
        <v>-0.99444444444444446</v>
      </c>
      <c r="F194" s="23">
        <f t="shared" si="19"/>
        <v>0.3699289035243491</v>
      </c>
      <c r="G194" s="23">
        <f>-2*'計算（移動）'!$C$2*D194</f>
        <v>-0.99444444444444446</v>
      </c>
      <c r="H194" s="23">
        <f t="shared" si="20"/>
        <v>0.3699289035243491</v>
      </c>
      <c r="I194" s="126">
        <f>IF((パラメータ!$C$13)&gt;=1,IF(((パラメータ!$C$10)-A194)&lt;0,0,1),1)</f>
        <v>1</v>
      </c>
      <c r="J194" s="23">
        <f>'計算（移動）'!$C$68*('計算（移動）'!$C$49*'計算（移動）'!$C$53*F194+'計算（移動）'!$C$57*(1-F194))</f>
        <v>-102.67092945090528</v>
      </c>
      <c r="K194" s="23">
        <f>'計算（移動）'!$C$68*(('計算（移動）'!$C$49*'計算（移動）'!$C$53*'計算（移動）'!$C$37+'計算（移動）'!$C$55)*('計算（移動）'!$C$59*H194)+('計算（移動）'!$C$66*(1-H194)))</f>
        <v>-102.67092945090528</v>
      </c>
      <c r="L194" s="23">
        <f t="shared" si="21"/>
        <v>0</v>
      </c>
      <c r="M194" s="23">
        <f>35.3/(パラメータ!$C$30*(5.6-パラメータ!$C$30))</f>
        <v>7.6739130434782608</v>
      </c>
      <c r="N194" s="24" t="str">
        <f t="shared" si="24"/>
        <v>×</v>
      </c>
      <c r="O194" s="25" t="str">
        <f t="shared" si="25"/>
        <v>×</v>
      </c>
      <c r="P194" s="135">
        <f t="shared" si="22"/>
        <v>7.6739130434782608</v>
      </c>
      <c r="Q194" s="135">
        <f t="shared" si="23"/>
        <v>100</v>
      </c>
    </row>
    <row r="195" spans="1:17" s="18" customFormat="1" ht="10.5" customHeight="1" x14ac:dyDescent="0.15">
      <c r="A195" s="30">
        <v>18</v>
      </c>
      <c r="B195" s="31">
        <f>A195/パラメータ!$C$30</f>
        <v>18</v>
      </c>
      <c r="C195" s="31">
        <f>A195-パラメータ!$C$38</f>
        <v>18</v>
      </c>
      <c r="D195" s="32">
        <f>C195/パラメータ!$C$30</f>
        <v>18</v>
      </c>
      <c r="E195" s="32">
        <f>-2*'計算（移動）'!$C$2*B195</f>
        <v>-1</v>
      </c>
      <c r="F195" s="32">
        <f t="shared" si="19"/>
        <v>0.36787944117144233</v>
      </c>
      <c r="G195" s="32">
        <f>-2*'計算（移動）'!$C$2*D195</f>
        <v>-1</v>
      </c>
      <c r="H195" s="32">
        <f t="shared" si="20"/>
        <v>0.36787944117144233</v>
      </c>
      <c r="I195" s="128">
        <f>IF((パラメータ!$C$13)&gt;=1,IF(((パラメータ!$C$10)-A195)&lt;0,0,1),1)</f>
        <v>1</v>
      </c>
      <c r="J195" s="32">
        <f>'計算（移動）'!$C$68*('計算（移動）'!$C$49*'計算（移動）'!$C$53*F195+'計算（移動）'!$C$57*(1-F195))</f>
        <v>-103.00489208754198</v>
      </c>
      <c r="K195" s="32">
        <f>'計算（移動）'!$C$68*(('計算（移動）'!$C$49*'計算（移動）'!$C$53*'計算（移動）'!$C$37+'計算（移動）'!$C$55)*('計算（移動）'!$C$59*H195)+('計算（移動）'!$C$66*(1-H195)))</f>
        <v>-103.00489208754198</v>
      </c>
      <c r="L195" s="32">
        <f t="shared" si="21"/>
        <v>0</v>
      </c>
      <c r="M195" s="32">
        <f>35.3/(パラメータ!$C$30*(5.6-パラメータ!$C$30))</f>
        <v>7.6739130434782608</v>
      </c>
      <c r="N195" s="33" t="str">
        <f t="shared" si="24"/>
        <v>×</v>
      </c>
      <c r="O195" s="34" t="str">
        <f t="shared" si="25"/>
        <v>×</v>
      </c>
      <c r="P195" s="134">
        <f t="shared" si="22"/>
        <v>7.6739130434782608</v>
      </c>
      <c r="Q195" s="134">
        <f t="shared" si="23"/>
        <v>100</v>
      </c>
    </row>
    <row r="196" spans="1:17" s="19" customFormat="1" ht="10.5" customHeight="1" x14ac:dyDescent="0.15">
      <c r="A196" s="63">
        <v>18.100000000000001</v>
      </c>
      <c r="B196" s="22">
        <f>A196/パラメータ!$C$30</f>
        <v>18.100000000000001</v>
      </c>
      <c r="C196" s="22">
        <f>A196-パラメータ!$C$38</f>
        <v>18.100000000000001</v>
      </c>
      <c r="D196" s="23">
        <f>C196/パラメータ!$C$30</f>
        <v>18.100000000000001</v>
      </c>
      <c r="E196" s="23">
        <f>-2*'計算（移動）'!$C$2*B196</f>
        <v>-1.0055555555555558</v>
      </c>
      <c r="F196" s="23">
        <f t="shared" si="19"/>
        <v>0.36584133315147882</v>
      </c>
      <c r="G196" s="23">
        <f>-2*'計算（移動）'!$C$2*D196</f>
        <v>-1.0055555555555558</v>
      </c>
      <c r="H196" s="23">
        <f t="shared" si="20"/>
        <v>0.36584133315147882</v>
      </c>
      <c r="I196" s="126">
        <f>IF((パラメータ!$C$13)&gt;=1,IF(((パラメータ!$C$10)-A196)&lt;0,0,1),1)</f>
        <v>1</v>
      </c>
      <c r="J196" s="23">
        <f>'計算（移動）'!$C$68*('計算（移動）'!$C$49*'計算（移動）'!$C$53*F196+'計算（移動）'!$C$57*(1-F196))</f>
        <v>-103.33700452041103</v>
      </c>
      <c r="K196" s="23">
        <f>'計算（移動）'!$C$68*(('計算（移動）'!$C$49*'計算（移動）'!$C$53*'計算（移動）'!$C$37+'計算（移動）'!$C$55)*('計算（移動）'!$C$59*H196)+('計算（移動）'!$C$66*(1-H196)))</f>
        <v>-103.33700452041103</v>
      </c>
      <c r="L196" s="23">
        <f t="shared" si="21"/>
        <v>0</v>
      </c>
      <c r="M196" s="23">
        <f>35.3/(パラメータ!$C$30*(5.6-パラメータ!$C$30))</f>
        <v>7.6739130434782608</v>
      </c>
      <c r="N196" s="24" t="str">
        <f t="shared" si="24"/>
        <v>×</v>
      </c>
      <c r="O196" s="25" t="str">
        <f t="shared" si="25"/>
        <v>×</v>
      </c>
      <c r="P196" s="135">
        <f t="shared" si="22"/>
        <v>7.6739130434782608</v>
      </c>
      <c r="Q196" s="135">
        <f t="shared" si="23"/>
        <v>100</v>
      </c>
    </row>
    <row r="197" spans="1:17" s="19" customFormat="1" ht="10.5" customHeight="1" x14ac:dyDescent="0.15">
      <c r="A197" s="63">
        <v>18.2</v>
      </c>
      <c r="B197" s="22">
        <f>A197/パラメータ!$C$30</f>
        <v>18.2</v>
      </c>
      <c r="C197" s="22">
        <f>A197-パラメータ!$C$38</f>
        <v>18.2</v>
      </c>
      <c r="D197" s="23">
        <f>C197/パラメータ!$C$30</f>
        <v>18.2</v>
      </c>
      <c r="E197" s="23">
        <f>-2*'計算（移動）'!$C$2*B197</f>
        <v>-1.0111111111111111</v>
      </c>
      <c r="F197" s="23">
        <f t="shared" si="19"/>
        <v>0.36381451655972852</v>
      </c>
      <c r="G197" s="23">
        <f>-2*'計算（移動）'!$C$2*D197</f>
        <v>-1.0111111111111111</v>
      </c>
      <c r="H197" s="23">
        <f t="shared" si="20"/>
        <v>0.36381451655972852</v>
      </c>
      <c r="I197" s="126">
        <f>IF((パラメータ!$C$13)&gt;=1,IF(((パラメータ!$C$10)-A197)&lt;0,0,1),1)</f>
        <v>1</v>
      </c>
      <c r="J197" s="23">
        <f>'計算（移動）'!$C$68*('計算（移動）'!$C$49*'計算（移動）'!$C$53*F197+'計算（移動）'!$C$57*(1-F197))</f>
        <v>-103.66727699992249</v>
      </c>
      <c r="K197" s="23">
        <f>'計算（移動）'!$C$68*(('計算（移動）'!$C$49*'計算（移動）'!$C$53*'計算（移動）'!$C$37+'計算（移動）'!$C$55)*('計算（移動）'!$C$59*H197)+('計算（移動）'!$C$66*(1-H197)))</f>
        <v>-103.66727699992249</v>
      </c>
      <c r="L197" s="23">
        <f t="shared" si="21"/>
        <v>0</v>
      </c>
      <c r="M197" s="23">
        <f>35.3/(パラメータ!$C$30*(5.6-パラメータ!$C$30))</f>
        <v>7.6739130434782608</v>
      </c>
      <c r="N197" s="24" t="str">
        <f t="shared" si="24"/>
        <v>×</v>
      </c>
      <c r="O197" s="25" t="str">
        <f t="shared" si="25"/>
        <v>×</v>
      </c>
      <c r="P197" s="135">
        <f t="shared" si="22"/>
        <v>7.6739130434782608</v>
      </c>
      <c r="Q197" s="135">
        <f t="shared" si="23"/>
        <v>100</v>
      </c>
    </row>
    <row r="198" spans="1:17" s="19" customFormat="1" ht="10.5" customHeight="1" x14ac:dyDescent="0.15">
      <c r="A198" s="63">
        <v>18.3</v>
      </c>
      <c r="B198" s="22">
        <f>A198/パラメータ!$C$30</f>
        <v>18.3</v>
      </c>
      <c r="C198" s="22">
        <f>A198-パラメータ!$C$38</f>
        <v>18.3</v>
      </c>
      <c r="D198" s="23">
        <f>C198/パラメータ!$C$30</f>
        <v>18.3</v>
      </c>
      <c r="E198" s="23">
        <f>-2*'計算（移動）'!$C$2*B198</f>
        <v>-1.0166666666666668</v>
      </c>
      <c r="F198" s="23">
        <f t="shared" si="19"/>
        <v>0.36179892883996251</v>
      </c>
      <c r="G198" s="23">
        <f>-2*'計算（移動）'!$C$2*D198</f>
        <v>-1.0166666666666668</v>
      </c>
      <c r="H198" s="23">
        <f t="shared" si="20"/>
        <v>0.36179892883996251</v>
      </c>
      <c r="I198" s="126">
        <f>IF((パラメータ!$C$13)&gt;=1,IF(((パラメータ!$C$10)-A198)&lt;0,0,1),1)</f>
        <v>1</v>
      </c>
      <c r="J198" s="23">
        <f>'計算（移動）'!$C$68*('計算（移動）'!$C$49*'計算（移動）'!$C$53*F198+'計算（移動）'!$C$57*(1-F198))</f>
        <v>-103.99571971969769</v>
      </c>
      <c r="K198" s="23">
        <f>'計算（移動）'!$C$68*(('計算（移動）'!$C$49*'計算（移動）'!$C$53*'計算（移動）'!$C$37+'計算（移動）'!$C$55)*('計算（移動）'!$C$59*H198)+('計算（移動）'!$C$66*(1-H198)))</f>
        <v>-103.99571971969769</v>
      </c>
      <c r="L198" s="23">
        <f t="shared" si="21"/>
        <v>0</v>
      </c>
      <c r="M198" s="23">
        <f>35.3/(パラメータ!$C$30*(5.6-パラメータ!$C$30))</f>
        <v>7.6739130434782608</v>
      </c>
      <c r="N198" s="24" t="str">
        <f t="shared" si="24"/>
        <v>×</v>
      </c>
      <c r="O198" s="25" t="str">
        <f t="shared" si="25"/>
        <v>×</v>
      </c>
      <c r="P198" s="135">
        <f t="shared" si="22"/>
        <v>7.6739130434782608</v>
      </c>
      <c r="Q198" s="135">
        <f t="shared" si="23"/>
        <v>100</v>
      </c>
    </row>
    <row r="199" spans="1:17" s="19" customFormat="1" ht="10.5" customHeight="1" x14ac:dyDescent="0.15">
      <c r="A199" s="63">
        <v>18.399999999999999</v>
      </c>
      <c r="B199" s="22">
        <f>A199/パラメータ!$C$30</f>
        <v>18.399999999999999</v>
      </c>
      <c r="C199" s="22">
        <f>A199-パラメータ!$C$38</f>
        <v>18.399999999999999</v>
      </c>
      <c r="D199" s="23">
        <f>C199/パラメータ!$C$30</f>
        <v>18.399999999999999</v>
      </c>
      <c r="E199" s="23">
        <f>-2*'計算（移動）'!$C$2*B199</f>
        <v>-1.0222222222222221</v>
      </c>
      <c r="F199" s="23">
        <f t="shared" si="19"/>
        <v>0.3597945077825237</v>
      </c>
      <c r="G199" s="23">
        <f>-2*'計算（移動）'!$C$2*D199</f>
        <v>-1.0222222222222221</v>
      </c>
      <c r="H199" s="23">
        <f t="shared" si="20"/>
        <v>0.3597945077825237</v>
      </c>
      <c r="I199" s="126">
        <f>IF((パラメータ!$C$13)&gt;=1,IF(((パラメータ!$C$10)-A199)&lt;0,0,1),1)</f>
        <v>1</v>
      </c>
      <c r="J199" s="23">
        <f>'計算（移動）'!$C$68*('計算（移動）'!$C$49*'計算（移動）'!$C$53*F199+'計算（移動）'!$C$57*(1-F199))</f>
        <v>-104.32234281688362</v>
      </c>
      <c r="K199" s="23">
        <f>'計算（移動）'!$C$68*(('計算（移動）'!$C$49*'計算（移動）'!$C$53*'計算（移動）'!$C$37+'計算（移動）'!$C$55)*('計算（移動）'!$C$59*H199)+('計算（移動）'!$C$66*(1-H199)))</f>
        <v>-104.32234281688362</v>
      </c>
      <c r="L199" s="23">
        <f t="shared" si="21"/>
        <v>0</v>
      </c>
      <c r="M199" s="23">
        <f>35.3/(パラメータ!$C$30*(5.6-パラメータ!$C$30))</f>
        <v>7.6739130434782608</v>
      </c>
      <c r="N199" s="24" t="str">
        <f t="shared" si="24"/>
        <v>×</v>
      </c>
      <c r="O199" s="25" t="str">
        <f t="shared" si="25"/>
        <v>×</v>
      </c>
      <c r="P199" s="135">
        <f t="shared" si="22"/>
        <v>7.6739130434782608</v>
      </c>
      <c r="Q199" s="135">
        <f t="shared" si="23"/>
        <v>100</v>
      </c>
    </row>
    <row r="200" spans="1:17" s="19" customFormat="1" ht="10.5" customHeight="1" x14ac:dyDescent="0.15">
      <c r="A200" s="63">
        <v>18.5</v>
      </c>
      <c r="B200" s="22">
        <f>A200/パラメータ!$C$30</f>
        <v>18.5</v>
      </c>
      <c r="C200" s="22">
        <f>A200-パラメータ!$C$38</f>
        <v>18.5</v>
      </c>
      <c r="D200" s="23">
        <f>C200/パラメータ!$C$30</f>
        <v>18.5</v>
      </c>
      <c r="E200" s="23">
        <f>-2*'計算（移動）'!$C$2*B200</f>
        <v>-1.0277777777777779</v>
      </c>
      <c r="F200" s="23">
        <f t="shared" si="19"/>
        <v>0.35780119152240508</v>
      </c>
      <c r="G200" s="23">
        <f>-2*'計算（移動）'!$C$2*D200</f>
        <v>-1.0277777777777779</v>
      </c>
      <c r="H200" s="23">
        <f t="shared" si="20"/>
        <v>0.35780119152240508</v>
      </c>
      <c r="I200" s="126">
        <f>IF((パラメータ!$C$13)&gt;=1,IF(((パラメータ!$C$10)-A200)&lt;0,0,1),1)</f>
        <v>1</v>
      </c>
      <c r="J200" s="23">
        <f>'計算（移動）'!$C$68*('計算（移動）'!$C$49*'計算（移動）'!$C$53*F200+'計算（移動）'!$C$57*(1-F200))</f>
        <v>-104.64715637246606</v>
      </c>
      <c r="K200" s="23">
        <f>'計算（移動）'!$C$68*(('計算（移動）'!$C$49*'計算（移動）'!$C$53*'計算（移動）'!$C$37+'計算（移動）'!$C$55)*('計算（移動）'!$C$59*H200)+('計算（移動）'!$C$66*(1-H200)))</f>
        <v>-104.64715637246606</v>
      </c>
      <c r="L200" s="23">
        <f t="shared" si="21"/>
        <v>0</v>
      </c>
      <c r="M200" s="23">
        <f>35.3/(パラメータ!$C$30*(5.6-パラメータ!$C$30))</f>
        <v>7.6739130434782608</v>
      </c>
      <c r="N200" s="24" t="str">
        <f t="shared" si="24"/>
        <v>×</v>
      </c>
      <c r="O200" s="25" t="str">
        <f t="shared" si="25"/>
        <v>×</v>
      </c>
      <c r="P200" s="135">
        <f t="shared" si="22"/>
        <v>7.6739130434782608</v>
      </c>
      <c r="Q200" s="135">
        <f t="shared" si="23"/>
        <v>100</v>
      </c>
    </row>
    <row r="201" spans="1:17" s="19" customFormat="1" ht="10.5" customHeight="1" x14ac:dyDescent="0.15">
      <c r="A201" s="63">
        <v>18.600000000000001</v>
      </c>
      <c r="B201" s="22">
        <f>A201/パラメータ!$C$30</f>
        <v>18.600000000000001</v>
      </c>
      <c r="C201" s="22">
        <f>A201-パラメータ!$C$38</f>
        <v>18.600000000000001</v>
      </c>
      <c r="D201" s="23">
        <f>C201/パラメータ!$C$30</f>
        <v>18.600000000000001</v>
      </c>
      <c r="E201" s="23">
        <f>-2*'計算（移動）'!$C$2*B201</f>
        <v>-1.0333333333333334</v>
      </c>
      <c r="F201" s="23">
        <f t="shared" si="19"/>
        <v>0.35581891853734188</v>
      </c>
      <c r="G201" s="23">
        <f>-2*'計算（移動）'!$C$2*D201</f>
        <v>-1.0333333333333334</v>
      </c>
      <c r="H201" s="23">
        <f t="shared" si="20"/>
        <v>0.35581891853734188</v>
      </c>
      <c r="I201" s="126">
        <f>IF((パラメータ!$C$13)&gt;=1,IF(((パラメータ!$C$10)-A201)&lt;0,0,1),1)</f>
        <v>1</v>
      </c>
      <c r="J201" s="23">
        <f>'計算（移動）'!$C$68*('計算（移動）'!$C$49*'計算（移動）'!$C$53*F201+'計算（移動）'!$C$57*(1-F201))</f>
        <v>-104.97017041158048</v>
      </c>
      <c r="K201" s="23">
        <f>'計算（移動）'!$C$68*(('計算（移動）'!$C$49*'計算（移動）'!$C$53*'計算（移動）'!$C$37+'計算（移動）'!$C$55)*('計算（移動）'!$C$59*H201)+('計算（移動）'!$C$66*(1-H201)))</f>
        <v>-104.97017041158048</v>
      </c>
      <c r="L201" s="23">
        <f t="shared" si="21"/>
        <v>0</v>
      </c>
      <c r="M201" s="23">
        <f>35.3/(パラメータ!$C$30*(5.6-パラメータ!$C$30))</f>
        <v>7.6739130434782608</v>
      </c>
      <c r="N201" s="24" t="str">
        <f t="shared" si="24"/>
        <v>×</v>
      </c>
      <c r="O201" s="25" t="str">
        <f t="shared" si="25"/>
        <v>×</v>
      </c>
      <c r="P201" s="135">
        <f t="shared" si="22"/>
        <v>7.6739130434782608</v>
      </c>
      <c r="Q201" s="135">
        <f t="shared" si="23"/>
        <v>100</v>
      </c>
    </row>
    <row r="202" spans="1:17" s="19" customFormat="1" ht="10.5" customHeight="1" x14ac:dyDescent="0.15">
      <c r="A202" s="63">
        <v>18.7</v>
      </c>
      <c r="B202" s="22">
        <f>A202/パラメータ!$C$30</f>
        <v>18.7</v>
      </c>
      <c r="C202" s="22">
        <f>A202-パラメータ!$C$38</f>
        <v>18.7</v>
      </c>
      <c r="D202" s="23">
        <f>C202/パラメータ!$C$30</f>
        <v>18.7</v>
      </c>
      <c r="E202" s="23">
        <f>-2*'計算（移動）'!$C$2*B202</f>
        <v>-1.038888888888889</v>
      </c>
      <c r="F202" s="23">
        <f t="shared" si="19"/>
        <v>0.35384762764591177</v>
      </c>
      <c r="G202" s="23">
        <f>-2*'計算（移動）'!$C$2*D202</f>
        <v>-1.038888888888889</v>
      </c>
      <c r="H202" s="23">
        <f t="shared" si="20"/>
        <v>0.35384762764591177</v>
      </c>
      <c r="I202" s="126">
        <f>IF((パラメータ!$C$13)&gt;=1,IF(((パラメータ!$C$10)-A202)&lt;0,0,1),1)</f>
        <v>1</v>
      </c>
      <c r="J202" s="23">
        <f>'計算（移動）'!$C$68*('計算（移動）'!$C$49*'計算（移動）'!$C$53*F202+'計算（移動）'!$C$57*(1-F202))</f>
        <v>-105.29139490382168</v>
      </c>
      <c r="K202" s="23">
        <f>'計算（移動）'!$C$68*(('計算（移動）'!$C$49*'計算（移動）'!$C$53*'計算（移動）'!$C$37+'計算（移動）'!$C$55)*('計算（移動）'!$C$59*H202)+('計算（移動）'!$C$66*(1-H202)))</f>
        <v>-105.29139490382168</v>
      </c>
      <c r="L202" s="23">
        <f t="shared" si="21"/>
        <v>0</v>
      </c>
      <c r="M202" s="23">
        <f>35.3/(パラメータ!$C$30*(5.6-パラメータ!$C$30))</f>
        <v>7.6739130434782608</v>
      </c>
      <c r="N202" s="24" t="str">
        <f t="shared" si="24"/>
        <v>×</v>
      </c>
      <c r="O202" s="25" t="str">
        <f t="shared" si="25"/>
        <v>×</v>
      </c>
      <c r="P202" s="135">
        <f t="shared" si="22"/>
        <v>7.6739130434782608</v>
      </c>
      <c r="Q202" s="135">
        <f t="shared" si="23"/>
        <v>100</v>
      </c>
    </row>
    <row r="203" spans="1:17" s="19" customFormat="1" ht="10.5" customHeight="1" x14ac:dyDescent="0.15">
      <c r="A203" s="63">
        <v>18.8</v>
      </c>
      <c r="B203" s="22">
        <f>A203/パラメータ!$C$30</f>
        <v>18.8</v>
      </c>
      <c r="C203" s="22">
        <f>A203-パラメータ!$C$38</f>
        <v>18.8</v>
      </c>
      <c r="D203" s="23">
        <f>C203/パラメータ!$C$30</f>
        <v>18.8</v>
      </c>
      <c r="E203" s="23">
        <f>-2*'計算（移動）'!$C$2*B203</f>
        <v>-1.0444444444444445</v>
      </c>
      <c r="F203" s="23">
        <f t="shared" si="19"/>
        <v>0.35188725800564674</v>
      </c>
      <c r="G203" s="23">
        <f>-2*'計算（移動）'!$C$2*D203</f>
        <v>-1.0444444444444445</v>
      </c>
      <c r="H203" s="23">
        <f t="shared" si="20"/>
        <v>0.35188725800564674</v>
      </c>
      <c r="I203" s="126">
        <f>IF((パラメータ!$C$13)&gt;=1,IF(((パラメータ!$C$10)-A203)&lt;0,0,1),1)</f>
        <v>1</v>
      </c>
      <c r="J203" s="23">
        <f>'計算（移動）'!$C$68*('計算（移動）'!$C$49*'計算（移動）'!$C$53*F203+'計算（移動）'!$C$57*(1-F203))</f>
        <v>-105.61083976355128</v>
      </c>
      <c r="K203" s="23">
        <f>'計算（移動）'!$C$68*(('計算（移動）'!$C$49*'計算（移動）'!$C$53*'計算（移動）'!$C$37+'計算（移動）'!$C$55)*('計算（移動）'!$C$59*H203)+('計算（移動）'!$C$66*(1-H203)))</f>
        <v>-105.61083976355128</v>
      </c>
      <c r="L203" s="23">
        <f t="shared" si="21"/>
        <v>0</v>
      </c>
      <c r="M203" s="23">
        <f>35.3/(パラメータ!$C$30*(5.6-パラメータ!$C$30))</f>
        <v>7.6739130434782608</v>
      </c>
      <c r="N203" s="24" t="str">
        <f t="shared" si="24"/>
        <v>×</v>
      </c>
      <c r="O203" s="25" t="str">
        <f t="shared" si="25"/>
        <v>×</v>
      </c>
      <c r="P203" s="135">
        <f t="shared" si="22"/>
        <v>7.6739130434782608</v>
      </c>
      <c r="Q203" s="135">
        <f t="shared" si="23"/>
        <v>100</v>
      </c>
    </row>
    <row r="204" spans="1:17" s="19" customFormat="1" ht="10.5" customHeight="1" x14ac:dyDescent="0.15">
      <c r="A204" s="63">
        <v>18.899999999999999</v>
      </c>
      <c r="B204" s="22">
        <f>A204/パラメータ!$C$30</f>
        <v>18.899999999999999</v>
      </c>
      <c r="C204" s="22">
        <f>A204-パラメータ!$C$38</f>
        <v>18.899999999999999</v>
      </c>
      <c r="D204" s="23">
        <f>C204/パラメータ!$C$30</f>
        <v>18.899999999999999</v>
      </c>
      <c r="E204" s="23">
        <f>-2*'計算（移動）'!$C$2*B204</f>
        <v>-1.05</v>
      </c>
      <c r="F204" s="23">
        <f t="shared" si="19"/>
        <v>0.34993774911115533</v>
      </c>
      <c r="G204" s="23">
        <f>-2*'計算（移動）'!$C$2*D204</f>
        <v>-1.05</v>
      </c>
      <c r="H204" s="23">
        <f t="shared" si="20"/>
        <v>0.34993774911115533</v>
      </c>
      <c r="I204" s="126">
        <f>IF((パラメータ!$C$13)&gt;=1,IF(((パラメータ!$C$10)-A204)&lt;0,0,1),1)</f>
        <v>1</v>
      </c>
      <c r="J204" s="23">
        <f>'計算（移動）'!$C$68*('計算（移動）'!$C$49*'計算（移動）'!$C$53*F204+'計算（移動）'!$C$57*(1-F204))</f>
        <v>-105.92851485020395</v>
      </c>
      <c r="K204" s="23">
        <f>'計算（移動）'!$C$68*(('計算（移動）'!$C$49*'計算（移動）'!$C$53*'計算（移動）'!$C$37+'計算（移動）'!$C$55)*('計算（移動）'!$C$59*H204)+('計算（移動）'!$C$66*(1-H204)))</f>
        <v>-105.92851485020395</v>
      </c>
      <c r="L204" s="23">
        <f t="shared" si="21"/>
        <v>0</v>
      </c>
      <c r="M204" s="23">
        <f>35.3/(パラメータ!$C$30*(5.6-パラメータ!$C$30))</f>
        <v>7.6739130434782608</v>
      </c>
      <c r="N204" s="24" t="str">
        <f t="shared" si="24"/>
        <v>×</v>
      </c>
      <c r="O204" s="25" t="str">
        <f t="shared" si="25"/>
        <v>×</v>
      </c>
      <c r="P204" s="135">
        <f t="shared" si="22"/>
        <v>7.6739130434782608</v>
      </c>
      <c r="Q204" s="135">
        <f t="shared" si="23"/>
        <v>100</v>
      </c>
    </row>
    <row r="205" spans="1:17" s="18" customFormat="1" ht="10.5" customHeight="1" x14ac:dyDescent="0.15">
      <c r="A205" s="30">
        <v>19</v>
      </c>
      <c r="B205" s="31">
        <f>A205/パラメータ!$C$30</f>
        <v>19</v>
      </c>
      <c r="C205" s="31">
        <f>A205-パラメータ!$C$38</f>
        <v>19</v>
      </c>
      <c r="D205" s="32">
        <f>C205/パラメータ!$C$30</f>
        <v>19</v>
      </c>
      <c r="E205" s="32">
        <f>-2*'計算（移動）'!$C$2*B205</f>
        <v>-1.0555555555555556</v>
      </c>
      <c r="F205" s="32">
        <f t="shared" si="19"/>
        <v>0.34799904079225524</v>
      </c>
      <c r="G205" s="32">
        <f>-2*'計算（移動）'!$C$2*D205</f>
        <v>-1.0555555555555556</v>
      </c>
      <c r="H205" s="32">
        <f t="shared" si="20"/>
        <v>0.34799904079225524</v>
      </c>
      <c r="I205" s="128">
        <f>IF((パラメータ!$C$13)&gt;=1,IF(((パラメータ!$C$10)-A205)&lt;0,0,1),1)</f>
        <v>1</v>
      </c>
      <c r="J205" s="32">
        <f>'計算（移動）'!$C$68*('計算（移動）'!$C$49*'計算（移動）'!$C$53*F205+'計算（移動）'!$C$57*(1-F205))</f>
        <v>-106.24442996859148</v>
      </c>
      <c r="K205" s="32">
        <f>'計算（移動）'!$C$68*(('計算（移動）'!$C$49*'計算（移動）'!$C$53*'計算（移動）'!$C$37+'計算（移動）'!$C$55)*('計算（移動）'!$C$59*H205)+('計算（移動）'!$C$66*(1-H205)))</f>
        <v>-106.24442996859148</v>
      </c>
      <c r="L205" s="32">
        <f t="shared" si="21"/>
        <v>0</v>
      </c>
      <c r="M205" s="32">
        <f>35.3/(パラメータ!$C$30*(5.6-パラメータ!$C$30))</f>
        <v>7.6739130434782608</v>
      </c>
      <c r="N205" s="33" t="str">
        <f t="shared" si="24"/>
        <v>×</v>
      </c>
      <c r="O205" s="34" t="str">
        <f t="shared" si="25"/>
        <v>×</v>
      </c>
      <c r="P205" s="134">
        <f t="shared" si="22"/>
        <v>7.6739130434782608</v>
      </c>
      <c r="Q205" s="134">
        <f t="shared" si="23"/>
        <v>100</v>
      </c>
    </row>
    <row r="206" spans="1:17" s="19" customFormat="1" ht="10.5" customHeight="1" x14ac:dyDescent="0.15">
      <c r="A206" s="63">
        <v>19.100000000000001</v>
      </c>
      <c r="B206" s="22">
        <f>A206/パラメータ!$C$30</f>
        <v>19.100000000000001</v>
      </c>
      <c r="C206" s="22">
        <f>A206-パラメータ!$C$38</f>
        <v>19.100000000000001</v>
      </c>
      <c r="D206" s="23">
        <f>C206/パラメータ!$C$30</f>
        <v>19.100000000000001</v>
      </c>
      <c r="E206" s="23">
        <f>-2*'計算（移動）'!$C$2*B206</f>
        <v>-1.0611111111111113</v>
      </c>
      <c r="F206" s="23">
        <f t="shared" si="19"/>
        <v>0.34607107321211594</v>
      </c>
      <c r="G206" s="23">
        <f>-2*'計算（移動）'!$C$2*D206</f>
        <v>-1.0611111111111113</v>
      </c>
      <c r="H206" s="23">
        <f t="shared" si="20"/>
        <v>0.34607107321211594</v>
      </c>
      <c r="I206" s="126">
        <f>IF((パラメータ!$C$13)&gt;=1,IF(((パラメータ!$C$10)-A206)&lt;0,0,1),1)</f>
        <v>1</v>
      </c>
      <c r="J206" s="23">
        <f>'計算（移動）'!$C$68*('計算（移動）'!$C$49*'計算（移動）'!$C$53*F206+'計算（移動）'!$C$57*(1-F206))</f>
        <v>-106.55859486920562</v>
      </c>
      <c r="K206" s="23">
        <f>'計算（移動）'!$C$68*(('計算（移動）'!$C$49*'計算（移動）'!$C$53*'計算（移動）'!$C$37+'計算（移動）'!$C$55)*('計算（移動）'!$C$59*H206)+('計算（移動）'!$C$66*(1-H206)))</f>
        <v>-106.55859486920562</v>
      </c>
      <c r="L206" s="23">
        <f t="shared" si="21"/>
        <v>0</v>
      </c>
      <c r="M206" s="23">
        <f>35.3/(パラメータ!$C$30*(5.6-パラメータ!$C$30))</f>
        <v>7.6739130434782608</v>
      </c>
      <c r="N206" s="24" t="str">
        <f t="shared" si="24"/>
        <v>×</v>
      </c>
      <c r="O206" s="25" t="str">
        <f t="shared" si="25"/>
        <v>×</v>
      </c>
      <c r="P206" s="135">
        <f t="shared" si="22"/>
        <v>7.6739130434782608</v>
      </c>
      <c r="Q206" s="135">
        <f t="shared" si="23"/>
        <v>100</v>
      </c>
    </row>
    <row r="207" spans="1:17" s="19" customFormat="1" ht="10.5" customHeight="1" x14ac:dyDescent="0.15">
      <c r="A207" s="63">
        <v>19.2</v>
      </c>
      <c r="B207" s="22">
        <f>A207/パラメータ!$C$30</f>
        <v>19.2</v>
      </c>
      <c r="C207" s="22">
        <f>A207-パラメータ!$C$38</f>
        <v>19.2</v>
      </c>
      <c r="D207" s="23">
        <f>C207/パラメータ!$C$30</f>
        <v>19.2</v>
      </c>
      <c r="E207" s="23">
        <f>-2*'計算（移動）'!$C$2*B207</f>
        <v>-1.0666666666666667</v>
      </c>
      <c r="F207" s="23">
        <f t="shared" si="19"/>
        <v>0.34415378686541237</v>
      </c>
      <c r="G207" s="23">
        <f>-2*'計算（移動）'!$C$2*D207</f>
        <v>-1.0666666666666667</v>
      </c>
      <c r="H207" s="23">
        <f t="shared" si="20"/>
        <v>0.34415378686541237</v>
      </c>
      <c r="I207" s="126">
        <f>IF((パラメータ!$C$13)&gt;=1,IF(((パラメータ!$C$10)-A207)&lt;0,0,1),1)</f>
        <v>1</v>
      </c>
      <c r="J207" s="23">
        <f>'計算（移動）'!$C$68*('計算（移動）'!$C$49*'計算（移動）'!$C$53*F207+'計算（移動）'!$C$57*(1-F207))</f>
        <v>-106.87101924851882</v>
      </c>
      <c r="K207" s="23">
        <f>'計算（移動）'!$C$68*(('計算（移動）'!$C$49*'計算（移動）'!$C$53*'計算（移動）'!$C$37+'計算（移動）'!$C$55)*('計算（移動）'!$C$59*H207)+('計算（移動）'!$C$66*(1-H207)))</f>
        <v>-106.87101924851882</v>
      </c>
      <c r="L207" s="23">
        <f t="shared" si="21"/>
        <v>0</v>
      </c>
      <c r="M207" s="23">
        <f>35.3/(パラメータ!$C$30*(5.6-パラメータ!$C$30))</f>
        <v>7.6739130434782608</v>
      </c>
      <c r="N207" s="24" t="str">
        <f t="shared" si="24"/>
        <v>×</v>
      </c>
      <c r="O207" s="25" t="str">
        <f t="shared" si="25"/>
        <v>×</v>
      </c>
      <c r="P207" s="135">
        <f t="shared" si="22"/>
        <v>7.6739130434782608</v>
      </c>
      <c r="Q207" s="135">
        <f t="shared" si="23"/>
        <v>100</v>
      </c>
    </row>
    <row r="208" spans="1:17" s="19" customFormat="1" ht="10.5" customHeight="1" x14ac:dyDescent="0.15">
      <c r="A208" s="63">
        <v>19.3</v>
      </c>
      <c r="B208" s="22">
        <f>A208/パラメータ!$C$30</f>
        <v>19.3</v>
      </c>
      <c r="C208" s="22">
        <f>A208-パラメータ!$C$38</f>
        <v>19.3</v>
      </c>
      <c r="D208" s="23">
        <f>C208/パラメータ!$C$30</f>
        <v>19.3</v>
      </c>
      <c r="E208" s="23">
        <f>-2*'計算（移動）'!$C$2*B208</f>
        <v>-1.0722222222222224</v>
      </c>
      <c r="F208" s="23">
        <f t="shared" ref="F208:F271" si="26">EXP(E208)</f>
        <v>0.34224712257648759</v>
      </c>
      <c r="G208" s="23">
        <f>-2*'計算（移動）'!$C$2*D208</f>
        <v>-1.0722222222222224</v>
      </c>
      <c r="H208" s="23">
        <f t="shared" ref="H208:H271" si="27">EXP(G208)</f>
        <v>0.34224712257648759</v>
      </c>
      <c r="I208" s="126">
        <f>IF((パラメータ!$C$13)&gt;=1,IF(((パラメータ!$C$10)-A208)&lt;0,0,1),1)</f>
        <v>1</v>
      </c>
      <c r="J208" s="23">
        <f>'計算（移動）'!$C$68*('計算（移動）'!$C$49*'計算（移動）'!$C$53*F208+'計算（移動）'!$C$57*(1-F208))</f>
        <v>-107.18171274928365</v>
      </c>
      <c r="K208" s="23">
        <f>'計算（移動）'!$C$68*(('計算（移動）'!$C$49*'計算（移動）'!$C$53*'計算（移動）'!$C$37+'計算（移動）'!$C$55)*('計算（移動）'!$C$59*H208)+('計算（移動）'!$C$66*(1-H208)))</f>
        <v>-107.18171274928365</v>
      </c>
      <c r="L208" s="23">
        <f t="shared" ref="L208:L271" si="28">IF(IF(C208&lt;=0,J208*I208,K208*I208)&gt;=0,IF(C208&lt;=0,J208*I208,K208*I208),0)</f>
        <v>0</v>
      </c>
      <c r="M208" s="23">
        <f>35.3/(パラメータ!$C$30*(5.6-パラメータ!$C$30))</f>
        <v>7.6739130434782608</v>
      </c>
      <c r="N208" s="24" t="str">
        <f t="shared" si="24"/>
        <v>×</v>
      </c>
      <c r="O208" s="25" t="str">
        <f t="shared" si="25"/>
        <v>×</v>
      </c>
      <c r="P208" s="135">
        <f t="shared" ref="P208:P271" si="29">M208-L208</f>
        <v>7.6739130434782608</v>
      </c>
      <c r="Q208" s="135">
        <f t="shared" ref="Q208:Q271" si="30">100-L208</f>
        <v>100</v>
      </c>
    </row>
    <row r="209" spans="1:17" s="19" customFormat="1" ht="10.5" customHeight="1" x14ac:dyDescent="0.15">
      <c r="A209" s="63">
        <v>19.399999999999999</v>
      </c>
      <c r="B209" s="22">
        <f>A209/パラメータ!$C$30</f>
        <v>19.399999999999999</v>
      </c>
      <c r="C209" s="22">
        <f>A209-パラメータ!$C$38</f>
        <v>19.399999999999999</v>
      </c>
      <c r="D209" s="23">
        <f>C209/パラメータ!$C$30</f>
        <v>19.399999999999999</v>
      </c>
      <c r="E209" s="23">
        <f>-2*'計算（移動）'!$C$2*B209</f>
        <v>-1.0777777777777777</v>
      </c>
      <c r="F209" s="23">
        <f t="shared" si="26"/>
        <v>0.34035102149752716</v>
      </c>
      <c r="G209" s="23">
        <f>-2*'計算（移動）'!$C$2*D209</f>
        <v>-1.0777777777777777</v>
      </c>
      <c r="H209" s="23">
        <f t="shared" si="27"/>
        <v>0.34035102149752716</v>
      </c>
      <c r="I209" s="126">
        <f>IF((パラメータ!$C$13)&gt;=1,IF(((パラメータ!$C$10)-A209)&lt;0,0,1),1)</f>
        <v>1</v>
      </c>
      <c r="J209" s="23">
        <f>'計算（移動）'!$C$68*('計算（移動）'!$C$49*'計算（移動）'!$C$53*F209+'計算（移動）'!$C$57*(1-F209))</f>
        <v>-107.49068496083034</v>
      </c>
      <c r="K209" s="23">
        <f>'計算（移動）'!$C$68*(('計算（移動）'!$C$49*'計算（移動）'!$C$53*'計算（移動）'!$C$37+'計算（移動）'!$C$55)*('計算（移動）'!$C$59*H209)+('計算（移動）'!$C$66*(1-H209)))</f>
        <v>-107.49068496083034</v>
      </c>
      <c r="L209" s="23">
        <f t="shared" si="28"/>
        <v>0</v>
      </c>
      <c r="M209" s="23">
        <f>35.3/(パラメータ!$C$30*(5.6-パラメータ!$C$30))</f>
        <v>7.6739130434782608</v>
      </c>
      <c r="N209" s="24" t="str">
        <f t="shared" ref="N209:N272" si="31">IF(I209&gt;0,IF(P209&lt;0,"○","×"),"×")</f>
        <v>×</v>
      </c>
      <c r="O209" s="25" t="str">
        <f t="shared" ref="O209:O272" si="32">IF(L209&gt;=100,"○","×")</f>
        <v>×</v>
      </c>
      <c r="P209" s="135">
        <f t="shared" si="29"/>
        <v>7.6739130434782608</v>
      </c>
      <c r="Q209" s="135">
        <f t="shared" si="30"/>
        <v>100</v>
      </c>
    </row>
    <row r="210" spans="1:17" s="19" customFormat="1" ht="10.5" customHeight="1" x14ac:dyDescent="0.15">
      <c r="A210" s="63">
        <v>19.5</v>
      </c>
      <c r="B210" s="22">
        <f>A210/パラメータ!$C$30</f>
        <v>19.5</v>
      </c>
      <c r="C210" s="22">
        <f>A210-パラメータ!$C$38</f>
        <v>19.5</v>
      </c>
      <c r="D210" s="23">
        <f>C210/パラメータ!$C$30</f>
        <v>19.5</v>
      </c>
      <c r="E210" s="23">
        <f>-2*'計算（移動）'!$C$2*B210</f>
        <v>-1.0833333333333335</v>
      </c>
      <c r="F210" s="23">
        <f t="shared" si="26"/>
        <v>0.33846542510674216</v>
      </c>
      <c r="G210" s="23">
        <f>-2*'計算（移動）'!$C$2*D210</f>
        <v>-1.0833333333333335</v>
      </c>
      <c r="H210" s="23">
        <f t="shared" si="27"/>
        <v>0.33846542510674216</v>
      </c>
      <c r="I210" s="126">
        <f>IF((パラメータ!$C$13)&gt;=1,IF(((パラメータ!$C$10)-A210)&lt;0,0,1),1)</f>
        <v>1</v>
      </c>
      <c r="J210" s="23">
        <f>'計算（移動）'!$C$68*('計算（移動）'!$C$49*'計算（移動）'!$C$53*F210+'計算（移動）'!$C$57*(1-F210))</f>
        <v>-107.79794541936282</v>
      </c>
      <c r="K210" s="23">
        <f>'計算（移動）'!$C$68*(('計算（移動）'!$C$49*'計算（移動）'!$C$53*'計算（移動）'!$C$37+'計算（移動）'!$C$55)*('計算（移動）'!$C$59*H210)+('計算（移動）'!$C$66*(1-H210)))</f>
        <v>-107.79794541936282</v>
      </c>
      <c r="L210" s="23">
        <f t="shared" si="28"/>
        <v>0</v>
      </c>
      <c r="M210" s="23">
        <f>35.3/(パラメータ!$C$30*(5.6-パラメータ!$C$30))</f>
        <v>7.6739130434782608</v>
      </c>
      <c r="N210" s="24" t="str">
        <f t="shared" si="31"/>
        <v>×</v>
      </c>
      <c r="O210" s="25" t="str">
        <f t="shared" si="32"/>
        <v>×</v>
      </c>
      <c r="P210" s="135">
        <f t="shared" si="29"/>
        <v>7.6739130434782608</v>
      </c>
      <c r="Q210" s="135">
        <f t="shared" si="30"/>
        <v>100</v>
      </c>
    </row>
    <row r="211" spans="1:17" s="19" customFormat="1" ht="10.5" customHeight="1" x14ac:dyDescent="0.15">
      <c r="A211" s="63">
        <v>19.600000000000001</v>
      </c>
      <c r="B211" s="22">
        <f>A211/パラメータ!$C$30</f>
        <v>19.600000000000001</v>
      </c>
      <c r="C211" s="22">
        <f>A211-パラメータ!$C$38</f>
        <v>19.600000000000001</v>
      </c>
      <c r="D211" s="23">
        <f>C211/パラメータ!$C$30</f>
        <v>19.600000000000001</v>
      </c>
      <c r="E211" s="23">
        <f>-2*'計算（移動）'!$C$2*B211</f>
        <v>-1.088888888888889</v>
      </c>
      <c r="F211" s="23">
        <f t="shared" si="26"/>
        <v>0.33659027520656359</v>
      </c>
      <c r="G211" s="23">
        <f>-2*'計算（移動）'!$C$2*D211</f>
        <v>-1.088888888888889</v>
      </c>
      <c r="H211" s="23">
        <f t="shared" si="27"/>
        <v>0.33659027520656359</v>
      </c>
      <c r="I211" s="126">
        <f>IF((パラメータ!$C$13)&gt;=1,IF(((パラメータ!$C$10)-A211)&lt;0,0,1),1)</f>
        <v>1</v>
      </c>
      <c r="J211" s="23">
        <f>'計算（移動）'!$C$68*('計算（移動）'!$C$49*'計算（移動）'!$C$53*F211+'計算（移動）'!$C$57*(1-F211))</f>
        <v>-108.10350360825294</v>
      </c>
      <c r="K211" s="23">
        <f>'計算（移動）'!$C$68*(('計算（移動）'!$C$49*'計算（移動）'!$C$53*'計算（移動）'!$C$37+'計算（移動）'!$C$55)*('計算（移動）'!$C$59*H211)+('計算（移動）'!$C$66*(1-H211)))</f>
        <v>-108.10350360825294</v>
      </c>
      <c r="L211" s="23">
        <f t="shared" si="28"/>
        <v>0</v>
      </c>
      <c r="M211" s="23">
        <f>35.3/(パラメータ!$C$30*(5.6-パラメータ!$C$30))</f>
        <v>7.6739130434782608</v>
      </c>
      <c r="N211" s="24" t="str">
        <f t="shared" si="31"/>
        <v>×</v>
      </c>
      <c r="O211" s="25" t="str">
        <f t="shared" si="32"/>
        <v>×</v>
      </c>
      <c r="P211" s="135">
        <f t="shared" si="29"/>
        <v>7.6739130434782608</v>
      </c>
      <c r="Q211" s="135">
        <f t="shared" si="30"/>
        <v>100</v>
      </c>
    </row>
    <row r="212" spans="1:17" s="19" customFormat="1" ht="10.5" customHeight="1" x14ac:dyDescent="0.15">
      <c r="A212" s="63">
        <v>19.7</v>
      </c>
      <c r="B212" s="22">
        <f>A212/パラメータ!$C$30</f>
        <v>19.7</v>
      </c>
      <c r="C212" s="22">
        <f>A212-パラメータ!$C$38</f>
        <v>19.7</v>
      </c>
      <c r="D212" s="23">
        <f>C212/パラメータ!$C$30</f>
        <v>19.7</v>
      </c>
      <c r="E212" s="23">
        <f>-2*'計算（移動）'!$C$2*B212</f>
        <v>-1.0944444444444446</v>
      </c>
      <c r="F212" s="23">
        <f t="shared" si="26"/>
        <v>0.33472551392184557</v>
      </c>
      <c r="G212" s="23">
        <f>-2*'計算（移動）'!$C$2*D212</f>
        <v>-1.0944444444444446</v>
      </c>
      <c r="H212" s="23">
        <f t="shared" si="27"/>
        <v>0.33472551392184557</v>
      </c>
      <c r="I212" s="126">
        <f>IF((パラメータ!$C$13)&gt;=1,IF(((パラメータ!$C$10)-A212)&lt;0,0,1),1)</f>
        <v>1</v>
      </c>
      <c r="J212" s="23">
        <f>'計算（移動）'!$C$68*('計算（移動）'!$C$49*'計算（移動）'!$C$53*F212+'計算（移動）'!$C$57*(1-F212))</f>
        <v>-108.40736895833324</v>
      </c>
      <c r="K212" s="23">
        <f>'計算（移動）'!$C$68*(('計算（移動）'!$C$49*'計算（移動）'!$C$53*'計算（移動）'!$C$37+'計算（移動）'!$C$55)*('計算（移動）'!$C$59*H212)+('計算（移動）'!$C$66*(1-H212)))</f>
        <v>-108.40736895833324</v>
      </c>
      <c r="L212" s="23">
        <f t="shared" si="28"/>
        <v>0</v>
      </c>
      <c r="M212" s="23">
        <f>35.3/(パラメータ!$C$30*(5.6-パラメータ!$C$30))</f>
        <v>7.6739130434782608</v>
      </c>
      <c r="N212" s="24" t="str">
        <f t="shared" si="31"/>
        <v>×</v>
      </c>
      <c r="O212" s="25" t="str">
        <f t="shared" si="32"/>
        <v>×</v>
      </c>
      <c r="P212" s="135">
        <f t="shared" si="29"/>
        <v>7.6739130434782608</v>
      </c>
      <c r="Q212" s="135">
        <f t="shared" si="30"/>
        <v>100</v>
      </c>
    </row>
    <row r="213" spans="1:17" s="19" customFormat="1" ht="10.5" customHeight="1" x14ac:dyDescent="0.15">
      <c r="A213" s="63">
        <v>19.8</v>
      </c>
      <c r="B213" s="22">
        <f>A213/パラメータ!$C$30</f>
        <v>19.8</v>
      </c>
      <c r="C213" s="22">
        <f>A213-パラメータ!$C$38</f>
        <v>19.8</v>
      </c>
      <c r="D213" s="23">
        <f>C213/パラメータ!$C$30</f>
        <v>19.8</v>
      </c>
      <c r="E213" s="23">
        <f>-2*'計算（移動）'!$C$2*B213</f>
        <v>-1.1000000000000001</v>
      </c>
      <c r="F213" s="23">
        <f t="shared" si="26"/>
        <v>0.33287108369807955</v>
      </c>
      <c r="G213" s="23">
        <f>-2*'計算（移動）'!$C$2*D213</f>
        <v>-1.1000000000000001</v>
      </c>
      <c r="H213" s="23">
        <f t="shared" si="27"/>
        <v>0.33287108369807955</v>
      </c>
      <c r="I213" s="126">
        <f>IF((パラメータ!$C$13)&gt;=1,IF(((パラメータ!$C$10)-A213)&lt;0,0,1),1)</f>
        <v>1</v>
      </c>
      <c r="J213" s="23">
        <f>'計算（移動）'!$C$68*('計算（移動）'!$C$49*'計算（移動）'!$C$53*F213+'計算（移動）'!$C$57*(1-F213))</f>
        <v>-108.70955084818807</v>
      </c>
      <c r="K213" s="23">
        <f>'計算（移動）'!$C$68*(('計算（移動）'!$C$49*'計算（移動）'!$C$53*'計算（移動）'!$C$37+'計算（移動）'!$C$55)*('計算（移動）'!$C$59*H213)+('計算（移動）'!$C$66*(1-H213)))</f>
        <v>-108.70955084818807</v>
      </c>
      <c r="L213" s="23">
        <f t="shared" si="28"/>
        <v>0</v>
      </c>
      <c r="M213" s="23">
        <f>35.3/(パラメータ!$C$30*(5.6-パラメータ!$C$30))</f>
        <v>7.6739130434782608</v>
      </c>
      <c r="N213" s="24" t="str">
        <f t="shared" si="31"/>
        <v>×</v>
      </c>
      <c r="O213" s="25" t="str">
        <f t="shared" si="32"/>
        <v>×</v>
      </c>
      <c r="P213" s="135">
        <f t="shared" si="29"/>
        <v>7.6739130434782608</v>
      </c>
      <c r="Q213" s="135">
        <f t="shared" si="30"/>
        <v>100</v>
      </c>
    </row>
    <row r="214" spans="1:17" s="19" customFormat="1" ht="10.5" customHeight="1" x14ac:dyDescent="0.15">
      <c r="A214" s="63">
        <v>19.899999999999999</v>
      </c>
      <c r="B214" s="22">
        <f>A214/パラメータ!$C$30</f>
        <v>19.899999999999999</v>
      </c>
      <c r="C214" s="22">
        <f>A214-パラメータ!$C$38</f>
        <v>19.899999999999999</v>
      </c>
      <c r="D214" s="23">
        <f>C214/パラメータ!$C$30</f>
        <v>19.899999999999999</v>
      </c>
      <c r="E214" s="23">
        <f>-2*'計算（移動）'!$C$2*B214</f>
        <v>-1.1055555555555556</v>
      </c>
      <c r="F214" s="23">
        <f t="shared" si="26"/>
        <v>0.33102692729961741</v>
      </c>
      <c r="G214" s="23">
        <f>-2*'計算（移動）'!$C$2*D214</f>
        <v>-1.1055555555555556</v>
      </c>
      <c r="H214" s="23">
        <f t="shared" si="27"/>
        <v>0.33102692729961741</v>
      </c>
      <c r="I214" s="126">
        <f>IF((パラメータ!$C$13)&gt;=1,IF(((パラメータ!$C$10)-A214)&lt;0,0,1),1)</f>
        <v>1</v>
      </c>
      <c r="J214" s="23">
        <f>'計算（移動）'!$C$68*('計算（移動）'!$C$49*'計算（移動）'!$C$53*F214+'計算（移動）'!$C$57*(1-F214))</f>
        <v>-109.01005860444293</v>
      </c>
      <c r="K214" s="23">
        <f>'計算（移動）'!$C$68*(('計算（移動）'!$C$49*'計算（移動）'!$C$53*'計算（移動）'!$C$37+'計算（移動）'!$C$55)*('計算（移動）'!$C$59*H214)+('計算（移動）'!$C$66*(1-H214)))</f>
        <v>-109.01005860444293</v>
      </c>
      <c r="L214" s="23">
        <f t="shared" si="28"/>
        <v>0</v>
      </c>
      <c r="M214" s="23">
        <f>35.3/(パラメータ!$C$30*(5.6-パラメータ!$C$30))</f>
        <v>7.6739130434782608</v>
      </c>
      <c r="N214" s="24" t="str">
        <f t="shared" si="31"/>
        <v>×</v>
      </c>
      <c r="O214" s="25" t="str">
        <f t="shared" si="32"/>
        <v>×</v>
      </c>
      <c r="P214" s="135">
        <f t="shared" si="29"/>
        <v>7.6739130434782608</v>
      </c>
      <c r="Q214" s="135">
        <f t="shared" si="30"/>
        <v>100</v>
      </c>
    </row>
    <row r="215" spans="1:17" s="18" customFormat="1" ht="10.5" customHeight="1" x14ac:dyDescent="0.15">
      <c r="A215" s="30">
        <v>20</v>
      </c>
      <c r="B215" s="31">
        <f>A215/パラメータ!$C$30</f>
        <v>20</v>
      </c>
      <c r="C215" s="31">
        <f>A215-パラメータ!$C$38</f>
        <v>20</v>
      </c>
      <c r="D215" s="32">
        <f>C215/パラメータ!$C$30</f>
        <v>20</v>
      </c>
      <c r="E215" s="32">
        <f>-2*'計算（移動）'!$C$2*B215</f>
        <v>-1.1111111111111112</v>
      </c>
      <c r="F215" s="32">
        <f t="shared" si="26"/>
        <v>0.32919298780790557</v>
      </c>
      <c r="G215" s="32">
        <f>-2*'計算（移動）'!$C$2*D215</f>
        <v>-1.1111111111111112</v>
      </c>
      <c r="H215" s="32">
        <f t="shared" si="27"/>
        <v>0.32919298780790557</v>
      </c>
      <c r="I215" s="128">
        <f>IF((パラメータ!$C$13)&gt;=1,IF(((パラメータ!$C$10)-A215)&lt;0,0,1),1)</f>
        <v>1</v>
      </c>
      <c r="J215" s="32">
        <f>'計算（移動）'!$C$68*('計算（移動）'!$C$49*'計算（移動）'!$C$53*F215+'計算（移動）'!$C$57*(1-F215))</f>
        <v>-109.30890150205241</v>
      </c>
      <c r="K215" s="32">
        <f>'計算（移動）'!$C$68*(('計算（移動）'!$C$49*'計算（移動）'!$C$53*'計算（移動）'!$C$37+'計算（移動）'!$C$55)*('計算（移動）'!$C$59*H215)+('計算（移動）'!$C$66*(1-H215)))</f>
        <v>-109.30890150205241</v>
      </c>
      <c r="L215" s="32">
        <f t="shared" si="28"/>
        <v>0</v>
      </c>
      <c r="M215" s="32">
        <f>35.3/(パラメータ!$C$30*(5.6-パラメータ!$C$30))</f>
        <v>7.6739130434782608</v>
      </c>
      <c r="N215" s="33" t="str">
        <f t="shared" si="31"/>
        <v>×</v>
      </c>
      <c r="O215" s="34" t="str">
        <f t="shared" si="32"/>
        <v>×</v>
      </c>
      <c r="P215" s="134">
        <f t="shared" si="29"/>
        <v>7.6739130434782608</v>
      </c>
      <c r="Q215" s="134">
        <f t="shared" si="30"/>
        <v>100</v>
      </c>
    </row>
    <row r="216" spans="1:17" s="19" customFormat="1" ht="10.5" customHeight="1" x14ac:dyDescent="0.15">
      <c r="A216" s="63">
        <v>20.100000000000001</v>
      </c>
      <c r="B216" s="22">
        <f>A216/パラメータ!$C$30</f>
        <v>20.100000000000001</v>
      </c>
      <c r="C216" s="22">
        <f>A216-パラメータ!$C$38</f>
        <v>20.100000000000001</v>
      </c>
      <c r="D216" s="23">
        <f>C216/パラメータ!$C$30</f>
        <v>20.100000000000001</v>
      </c>
      <c r="E216" s="23">
        <f>-2*'計算（移動）'!$C$2*B216</f>
        <v>-1.1166666666666669</v>
      </c>
      <c r="F216" s="23">
        <f t="shared" si="26"/>
        <v>0.32736920861972751</v>
      </c>
      <c r="G216" s="23">
        <f>-2*'計算（移動）'!$C$2*D216</f>
        <v>-1.1166666666666669</v>
      </c>
      <c r="H216" s="23">
        <f t="shared" si="27"/>
        <v>0.32736920861972751</v>
      </c>
      <c r="I216" s="126">
        <f>IF((パラメータ!$C$13)&gt;=1,IF(((パラメータ!$C$10)-A216)&lt;0,0,1),1)</f>
        <v>1</v>
      </c>
      <c r="J216" s="23">
        <f>'計算（移動）'!$C$68*('計算（移動）'!$C$49*'計算（移動）'!$C$53*F216+'計算（移動）'!$C$57*(1-F216))</f>
        <v>-109.60608876458653</v>
      </c>
      <c r="K216" s="23">
        <f>'計算（移動）'!$C$68*(('計算（移動）'!$C$49*'計算（移動）'!$C$53*'計算（移動）'!$C$37+'計算（移動）'!$C$55)*('計算（移動）'!$C$59*H216)+('計算（移動）'!$C$66*(1-H216)))</f>
        <v>-109.60608876458653</v>
      </c>
      <c r="L216" s="23">
        <f t="shared" si="28"/>
        <v>0</v>
      </c>
      <c r="M216" s="23">
        <f>35.3/(パラメータ!$C$30*(5.6-パラメータ!$C$30))</f>
        <v>7.6739130434782608</v>
      </c>
      <c r="N216" s="24" t="str">
        <f t="shared" si="31"/>
        <v>×</v>
      </c>
      <c r="O216" s="25" t="str">
        <f t="shared" si="32"/>
        <v>×</v>
      </c>
      <c r="P216" s="135">
        <f t="shared" si="29"/>
        <v>7.6739130434782608</v>
      </c>
      <c r="Q216" s="135">
        <f t="shared" si="30"/>
        <v>100</v>
      </c>
    </row>
    <row r="217" spans="1:17" s="19" customFormat="1" ht="10.5" customHeight="1" x14ac:dyDescent="0.15">
      <c r="A217" s="63">
        <v>20.2</v>
      </c>
      <c r="B217" s="22">
        <f>A217/パラメータ!$C$30</f>
        <v>20.2</v>
      </c>
      <c r="C217" s="22">
        <f>A217-パラメータ!$C$38</f>
        <v>20.2</v>
      </c>
      <c r="D217" s="23">
        <f>C217/パラメータ!$C$30</f>
        <v>20.2</v>
      </c>
      <c r="E217" s="23">
        <f>-2*'計算（移動）'!$C$2*B217</f>
        <v>-1.1222222222222222</v>
      </c>
      <c r="F217" s="23">
        <f t="shared" si="26"/>
        <v>0.32555553344545768</v>
      </c>
      <c r="G217" s="23">
        <f>-2*'計算（移動）'!$C$2*D217</f>
        <v>-1.1222222222222222</v>
      </c>
      <c r="H217" s="23">
        <f t="shared" si="27"/>
        <v>0.32555553344545768</v>
      </c>
      <c r="I217" s="126">
        <f>IF((パラメータ!$C$13)&gt;=1,IF(((パラメータ!$C$10)-A217)&lt;0,0,1),1)</f>
        <v>1</v>
      </c>
      <c r="J217" s="23">
        <f>'計算（移動）'!$C$68*('計算（移動）'!$C$49*'計算（移動）'!$C$53*F217+'計算（移動）'!$C$57*(1-F217))</f>
        <v>-109.90162956451515</v>
      </c>
      <c r="K217" s="23">
        <f>'計算（移動）'!$C$68*(('計算（移動）'!$C$49*'計算（移動）'!$C$53*'計算（移動）'!$C$37+'計算（移動）'!$C$55)*('計算（移動）'!$C$59*H217)+('計算（移動）'!$C$66*(1-H217)))</f>
        <v>-109.90162956451515</v>
      </c>
      <c r="L217" s="23">
        <f t="shared" si="28"/>
        <v>0</v>
      </c>
      <c r="M217" s="23">
        <f>35.3/(パラメータ!$C$30*(5.6-パラメータ!$C$30))</f>
        <v>7.6739130434782608</v>
      </c>
      <c r="N217" s="24" t="str">
        <f t="shared" si="31"/>
        <v>×</v>
      </c>
      <c r="O217" s="25" t="str">
        <f t="shared" si="32"/>
        <v>×</v>
      </c>
      <c r="P217" s="135">
        <f t="shared" si="29"/>
        <v>7.6739130434782608</v>
      </c>
      <c r="Q217" s="135">
        <f t="shared" si="30"/>
        <v>100</v>
      </c>
    </row>
    <row r="218" spans="1:17" s="19" customFormat="1" ht="10.5" customHeight="1" x14ac:dyDescent="0.15">
      <c r="A218" s="63">
        <v>20.3</v>
      </c>
      <c r="B218" s="22">
        <f>A218/パラメータ!$C$30</f>
        <v>20.3</v>
      </c>
      <c r="C218" s="22">
        <f>A218-パラメータ!$C$38</f>
        <v>20.3</v>
      </c>
      <c r="D218" s="23">
        <f>C218/パラメータ!$C$30</f>
        <v>20.3</v>
      </c>
      <c r="E218" s="23">
        <f>-2*'計算（移動）'!$C$2*B218</f>
        <v>-1.127777777777778</v>
      </c>
      <c r="F218" s="23">
        <f t="shared" si="26"/>
        <v>0.32375190630732281</v>
      </c>
      <c r="G218" s="23">
        <f>-2*'計算（移動）'!$C$2*D218</f>
        <v>-1.127777777777778</v>
      </c>
      <c r="H218" s="23">
        <f t="shared" si="27"/>
        <v>0.32375190630732281</v>
      </c>
      <c r="I218" s="126">
        <f>IF((パラメータ!$C$13)&gt;=1,IF(((パラメータ!$C$10)-A218)&lt;0,0,1),1)</f>
        <v>1</v>
      </c>
      <c r="J218" s="23">
        <f>'計算（移動）'!$C$68*('計算（移動）'!$C$49*'計算（移動）'!$C$53*F218+'計算（移動）'!$C$57*(1-F218))</f>
        <v>-110.19553302349144</v>
      </c>
      <c r="K218" s="23">
        <f>'計算（移動）'!$C$68*(('計算（移動）'!$C$49*'計算（移動）'!$C$53*'計算（移動）'!$C$37+'計算（移動）'!$C$55)*('計算（移動）'!$C$59*H218)+('計算（移動）'!$C$66*(1-H218)))</f>
        <v>-110.19553302349144</v>
      </c>
      <c r="L218" s="23">
        <f t="shared" si="28"/>
        <v>0</v>
      </c>
      <c r="M218" s="23">
        <f>35.3/(パラメータ!$C$30*(5.6-パラメータ!$C$30))</f>
        <v>7.6739130434782608</v>
      </c>
      <c r="N218" s="24" t="str">
        <f t="shared" si="31"/>
        <v>×</v>
      </c>
      <c r="O218" s="25" t="str">
        <f t="shared" si="32"/>
        <v>×</v>
      </c>
      <c r="P218" s="135">
        <f t="shared" si="29"/>
        <v>7.6739130434782608</v>
      </c>
      <c r="Q218" s="135">
        <f t="shared" si="30"/>
        <v>100</v>
      </c>
    </row>
    <row r="219" spans="1:17" s="19" customFormat="1" ht="10.5" customHeight="1" x14ac:dyDescent="0.15">
      <c r="A219" s="63">
        <v>20.399999999999999</v>
      </c>
      <c r="B219" s="22">
        <f>A219/パラメータ!$C$30</f>
        <v>20.399999999999999</v>
      </c>
      <c r="C219" s="22">
        <f>A219-パラメータ!$C$38</f>
        <v>20.399999999999999</v>
      </c>
      <c r="D219" s="23">
        <f>C219/パラメータ!$C$30</f>
        <v>20.399999999999999</v>
      </c>
      <c r="E219" s="23">
        <f>-2*'計算（移動）'!$C$2*B219</f>
        <v>-1.1333333333333333</v>
      </c>
      <c r="F219" s="23">
        <f t="shared" si="26"/>
        <v>0.32195827153767592</v>
      </c>
      <c r="G219" s="23">
        <f>-2*'計算（移動）'!$C$2*D219</f>
        <v>-1.1333333333333333</v>
      </c>
      <c r="H219" s="23">
        <f t="shared" si="27"/>
        <v>0.32195827153767592</v>
      </c>
      <c r="I219" s="126">
        <f>IF((パラメータ!$C$13)&gt;=1,IF(((パラメータ!$C$10)-A219)&lt;0,0,1),1)</f>
        <v>1</v>
      </c>
      <c r="J219" s="23">
        <f>'計算（移動）'!$C$68*('計算（移動）'!$C$49*'計算（移動）'!$C$53*F219+'計算（移動）'!$C$57*(1-F219))</f>
        <v>-110.4878082126331</v>
      </c>
      <c r="K219" s="23">
        <f>'計算（移動）'!$C$68*(('計算（移動）'!$C$49*'計算（移動）'!$C$53*'計算（移動）'!$C$37+'計算（移動）'!$C$55)*('計算（移動）'!$C$59*H219)+('計算（移動）'!$C$66*(1-H219)))</f>
        <v>-110.4878082126331</v>
      </c>
      <c r="L219" s="23">
        <f t="shared" si="28"/>
        <v>0</v>
      </c>
      <c r="M219" s="23">
        <f>35.3/(パラメータ!$C$30*(5.6-パラメータ!$C$30))</f>
        <v>7.6739130434782608</v>
      </c>
      <c r="N219" s="24" t="str">
        <f t="shared" si="31"/>
        <v>×</v>
      </c>
      <c r="O219" s="25" t="str">
        <f t="shared" si="32"/>
        <v>×</v>
      </c>
      <c r="P219" s="135">
        <f t="shared" si="29"/>
        <v>7.6739130434782608</v>
      </c>
      <c r="Q219" s="135">
        <f t="shared" si="30"/>
        <v>100</v>
      </c>
    </row>
    <row r="220" spans="1:17" s="19" customFormat="1" ht="10.5" customHeight="1" x14ac:dyDescent="0.15">
      <c r="A220" s="63">
        <v>20.5</v>
      </c>
      <c r="B220" s="22">
        <f>A220/パラメータ!$C$30</f>
        <v>20.5</v>
      </c>
      <c r="C220" s="22">
        <f>A220-パラメータ!$C$38</f>
        <v>20.5</v>
      </c>
      <c r="D220" s="23">
        <f>C220/パラメータ!$C$30</f>
        <v>20.5</v>
      </c>
      <c r="E220" s="23">
        <f>-2*'計算（移動）'!$C$2*B220</f>
        <v>-1.1388888888888891</v>
      </c>
      <c r="F220" s="23">
        <f t="shared" si="26"/>
        <v>0.32017457377727643</v>
      </c>
      <c r="G220" s="23">
        <f>-2*'計算（移動）'!$C$2*D220</f>
        <v>-1.1388888888888891</v>
      </c>
      <c r="H220" s="23">
        <f t="shared" si="27"/>
        <v>0.32017457377727643</v>
      </c>
      <c r="I220" s="126">
        <f>IF((パラメータ!$C$13)&gt;=1,IF(((パラメータ!$C$10)-A220)&lt;0,0,1),1)</f>
        <v>1</v>
      </c>
      <c r="J220" s="23">
        <f>'計算（移動）'!$C$68*('計算（移動）'!$C$49*'計算（移動）'!$C$53*F220+'計算（移動）'!$C$57*(1-F220))</f>
        <v>-110.77846415280253</v>
      </c>
      <c r="K220" s="23">
        <f>'計算（移動）'!$C$68*(('計算（移動）'!$C$49*'計算（移動）'!$C$53*'計算（移動）'!$C$37+'計算（移動）'!$C$55)*('計算（移動）'!$C$59*H220)+('計算（移動）'!$C$66*(1-H220)))</f>
        <v>-110.77846415280253</v>
      </c>
      <c r="L220" s="23">
        <f t="shared" si="28"/>
        <v>0</v>
      </c>
      <c r="M220" s="23">
        <f>35.3/(パラメータ!$C$30*(5.6-パラメータ!$C$30))</f>
        <v>7.6739130434782608</v>
      </c>
      <c r="N220" s="24" t="str">
        <f t="shared" si="31"/>
        <v>×</v>
      </c>
      <c r="O220" s="25" t="str">
        <f t="shared" si="32"/>
        <v>×</v>
      </c>
      <c r="P220" s="135">
        <f t="shared" si="29"/>
        <v>7.6739130434782608</v>
      </c>
      <c r="Q220" s="135">
        <f t="shared" si="30"/>
        <v>100</v>
      </c>
    </row>
    <row r="221" spans="1:17" s="19" customFormat="1" ht="10.5" customHeight="1" x14ac:dyDescent="0.15">
      <c r="A221" s="63">
        <v>20.6</v>
      </c>
      <c r="B221" s="22">
        <f>A221/パラメータ!$C$30</f>
        <v>20.6</v>
      </c>
      <c r="C221" s="22">
        <f>A221-パラメータ!$C$38</f>
        <v>20.6</v>
      </c>
      <c r="D221" s="23">
        <f>C221/パラメータ!$C$30</f>
        <v>20.6</v>
      </c>
      <c r="E221" s="23">
        <f>-2*'計算（移動）'!$C$2*B221</f>
        <v>-1.1444444444444446</v>
      </c>
      <c r="F221" s="23">
        <f t="shared" si="26"/>
        <v>0.31840075797358292</v>
      </c>
      <c r="G221" s="23">
        <f>-2*'計算（移動）'!$C$2*D221</f>
        <v>-1.1444444444444446</v>
      </c>
      <c r="H221" s="23">
        <f t="shared" si="27"/>
        <v>0.31840075797358292</v>
      </c>
      <c r="I221" s="126">
        <f>IF((パラメータ!$C$13)&gt;=1,IF(((パラメータ!$C$10)-A221)&lt;0,0,1),1)</f>
        <v>1</v>
      </c>
      <c r="J221" s="23">
        <f>'計算（移動）'!$C$68*('計算（移動）'!$C$49*'計算（移動）'!$C$53*F221+'計算（移動）'!$C$57*(1-F221))</f>
        <v>-111.06750981488513</v>
      </c>
      <c r="K221" s="23">
        <f>'計算（移動）'!$C$68*(('計算（移動）'!$C$49*'計算（移動）'!$C$53*'計算（移動）'!$C$37+'計算（移動）'!$C$55)*('計算（移動）'!$C$59*H221)+('計算（移動）'!$C$66*(1-H221)))</f>
        <v>-111.06750981488513</v>
      </c>
      <c r="L221" s="23">
        <f t="shared" si="28"/>
        <v>0</v>
      </c>
      <c r="M221" s="23">
        <f>35.3/(パラメータ!$C$30*(5.6-パラメータ!$C$30))</f>
        <v>7.6739130434782608</v>
      </c>
      <c r="N221" s="24" t="str">
        <f t="shared" si="31"/>
        <v>×</v>
      </c>
      <c r="O221" s="25" t="str">
        <f t="shared" si="32"/>
        <v>×</v>
      </c>
      <c r="P221" s="135">
        <f t="shared" si="29"/>
        <v>7.6739130434782608</v>
      </c>
      <c r="Q221" s="135">
        <f t="shared" si="30"/>
        <v>100</v>
      </c>
    </row>
    <row r="222" spans="1:17" s="19" customFormat="1" ht="10.5" customHeight="1" x14ac:dyDescent="0.15">
      <c r="A222" s="63">
        <v>20.7</v>
      </c>
      <c r="B222" s="22">
        <f>A222/パラメータ!$C$30</f>
        <v>20.7</v>
      </c>
      <c r="C222" s="22">
        <f>A222-パラメータ!$C$38</f>
        <v>20.7</v>
      </c>
      <c r="D222" s="23">
        <f>C222/パラメータ!$C$30</f>
        <v>20.7</v>
      </c>
      <c r="E222" s="23">
        <f>-2*'計算（移動）'!$C$2*B222</f>
        <v>-1.1500000000000001</v>
      </c>
      <c r="F222" s="23">
        <f t="shared" si="26"/>
        <v>0.31663676937905316</v>
      </c>
      <c r="G222" s="23">
        <f>-2*'計算（移動）'!$C$2*D222</f>
        <v>-1.1500000000000001</v>
      </c>
      <c r="H222" s="23">
        <f t="shared" si="27"/>
        <v>0.31663676937905316</v>
      </c>
      <c r="I222" s="126">
        <f>IF((パラメータ!$C$13)&gt;=1,IF(((パラメータ!$C$10)-A222)&lt;0,0,1),1)</f>
        <v>1</v>
      </c>
      <c r="J222" s="23">
        <f>'計算（移動）'!$C$68*('計算（移動）'!$C$49*'計算（移動）'!$C$53*F222+'計算（移動）'!$C$57*(1-F222))</f>
        <v>-111.35495412006628</v>
      </c>
      <c r="K222" s="23">
        <f>'計算（移動）'!$C$68*(('計算（移動）'!$C$49*'計算（移動）'!$C$53*'計算（移動）'!$C$37+'計算（移動）'!$C$55)*('計算（移動）'!$C$59*H222)+('計算（移動）'!$C$66*(1-H222)))</f>
        <v>-111.35495412006628</v>
      </c>
      <c r="L222" s="23">
        <f t="shared" si="28"/>
        <v>0</v>
      </c>
      <c r="M222" s="23">
        <f>35.3/(パラメータ!$C$30*(5.6-パラメータ!$C$30))</f>
        <v>7.6739130434782608</v>
      </c>
      <c r="N222" s="24" t="str">
        <f t="shared" si="31"/>
        <v>×</v>
      </c>
      <c r="O222" s="25" t="str">
        <f t="shared" si="32"/>
        <v>×</v>
      </c>
      <c r="P222" s="135">
        <f t="shared" si="29"/>
        <v>7.6739130434782608</v>
      </c>
      <c r="Q222" s="135">
        <f t="shared" si="30"/>
        <v>100</v>
      </c>
    </row>
    <row r="223" spans="1:17" s="19" customFormat="1" ht="10.5" customHeight="1" x14ac:dyDescent="0.15">
      <c r="A223" s="63">
        <v>20.8</v>
      </c>
      <c r="B223" s="22">
        <f>A223/パラメータ!$C$30</f>
        <v>20.8</v>
      </c>
      <c r="C223" s="22">
        <f>A223-パラメータ!$C$38</f>
        <v>20.8</v>
      </c>
      <c r="D223" s="23">
        <f>C223/パラメータ!$C$30</f>
        <v>20.8</v>
      </c>
      <c r="E223" s="23">
        <f>-2*'計算（移動）'!$C$2*B223</f>
        <v>-1.1555555555555557</v>
      </c>
      <c r="F223" s="23">
        <f t="shared" si="26"/>
        <v>0.31488255354945477</v>
      </c>
      <c r="G223" s="23">
        <f>-2*'計算（移動）'!$C$2*D223</f>
        <v>-1.1555555555555557</v>
      </c>
      <c r="H223" s="23">
        <f t="shared" si="27"/>
        <v>0.31488255354945477</v>
      </c>
      <c r="I223" s="126">
        <f>IF((パラメータ!$C$13)&gt;=1,IF(((パラメータ!$C$10)-A223)&lt;0,0,1),1)</f>
        <v>1</v>
      </c>
      <c r="J223" s="23">
        <f>'計算（移動）'!$C$68*('計算（移動）'!$C$49*'計算（移動）'!$C$53*F223+'計算（移動）'!$C$57*(1-F223))</f>
        <v>-111.64080594010657</v>
      </c>
      <c r="K223" s="23">
        <f>'計算（移動）'!$C$68*(('計算（移動）'!$C$49*'計算（移動）'!$C$53*'計算（移動）'!$C$37+'計算（移動）'!$C$55)*('計算（移動）'!$C$59*H223)+('計算（移動）'!$C$66*(1-H223)))</f>
        <v>-111.64080594010657</v>
      </c>
      <c r="L223" s="23">
        <f t="shared" si="28"/>
        <v>0</v>
      </c>
      <c r="M223" s="23">
        <f>35.3/(パラメータ!$C$30*(5.6-パラメータ!$C$30))</f>
        <v>7.6739130434782608</v>
      </c>
      <c r="N223" s="24" t="str">
        <f t="shared" si="31"/>
        <v>×</v>
      </c>
      <c r="O223" s="25" t="str">
        <f t="shared" si="32"/>
        <v>×</v>
      </c>
      <c r="P223" s="135">
        <f t="shared" si="29"/>
        <v>7.6739130434782608</v>
      </c>
      <c r="Q223" s="135">
        <f t="shared" si="30"/>
        <v>100</v>
      </c>
    </row>
    <row r="224" spans="1:17" s="19" customFormat="1" ht="10.5" customHeight="1" x14ac:dyDescent="0.15">
      <c r="A224" s="63">
        <v>20.9</v>
      </c>
      <c r="B224" s="22">
        <f>A224/パラメータ!$C$30</f>
        <v>20.9</v>
      </c>
      <c r="C224" s="22">
        <f>A224-パラメータ!$C$38</f>
        <v>20.9</v>
      </c>
      <c r="D224" s="23">
        <f>C224/パラメータ!$C$30</f>
        <v>20.9</v>
      </c>
      <c r="E224" s="23">
        <f>-2*'計算（移動）'!$C$2*B224</f>
        <v>-1.1611111111111112</v>
      </c>
      <c r="F224" s="23">
        <f t="shared" si="26"/>
        <v>0.31313805634218456</v>
      </c>
      <c r="G224" s="23">
        <f>-2*'計算（移動）'!$C$2*D224</f>
        <v>-1.1611111111111112</v>
      </c>
      <c r="H224" s="23">
        <f t="shared" si="27"/>
        <v>0.31313805634218456</v>
      </c>
      <c r="I224" s="126">
        <f>IF((パラメータ!$C$13)&gt;=1,IF(((パラメータ!$C$10)-A224)&lt;0,0,1),1)</f>
        <v>1</v>
      </c>
      <c r="J224" s="23">
        <f>'計算（移動）'!$C$68*('計算（移動）'!$C$49*'計算（移動）'!$C$53*F224+'計算（移動）'!$C$57*(1-F224))</f>
        <v>-111.92507409761579</v>
      </c>
      <c r="K224" s="23">
        <f>'計算（移動）'!$C$68*(('計算（移動）'!$C$49*'計算（移動）'!$C$53*'計算（移動）'!$C$37+'計算（移動）'!$C$55)*('計算（移動）'!$C$59*H224)+('計算（移動）'!$C$66*(1-H224)))</f>
        <v>-111.92507409761579</v>
      </c>
      <c r="L224" s="23">
        <f t="shared" si="28"/>
        <v>0</v>
      </c>
      <c r="M224" s="23">
        <f>35.3/(パラメータ!$C$30*(5.6-パラメータ!$C$30))</f>
        <v>7.6739130434782608</v>
      </c>
      <c r="N224" s="24" t="str">
        <f t="shared" si="31"/>
        <v>×</v>
      </c>
      <c r="O224" s="25" t="str">
        <f t="shared" si="32"/>
        <v>×</v>
      </c>
      <c r="P224" s="135">
        <f t="shared" si="29"/>
        <v>7.6739130434782608</v>
      </c>
      <c r="Q224" s="135">
        <f t="shared" si="30"/>
        <v>100</v>
      </c>
    </row>
    <row r="225" spans="1:17" s="18" customFormat="1" ht="10.5" customHeight="1" x14ac:dyDescent="0.15">
      <c r="A225" s="30">
        <v>21</v>
      </c>
      <c r="B225" s="31">
        <f>A225/パラメータ!$C$30</f>
        <v>21</v>
      </c>
      <c r="C225" s="31">
        <f>A225-パラメータ!$C$38</f>
        <v>21</v>
      </c>
      <c r="D225" s="32">
        <f>C225/パラメータ!$C$30</f>
        <v>21</v>
      </c>
      <c r="E225" s="32">
        <f>-2*'計算（移動）'!$C$2*B225</f>
        <v>-1.1666666666666667</v>
      </c>
      <c r="F225" s="32">
        <f t="shared" si="26"/>
        <v>0.31140322391459768</v>
      </c>
      <c r="G225" s="32">
        <f>-2*'計算（移動）'!$C$2*D225</f>
        <v>-1.1666666666666667</v>
      </c>
      <c r="H225" s="32">
        <f t="shared" si="27"/>
        <v>0.31140322391459768</v>
      </c>
      <c r="I225" s="128">
        <f>IF((パラメータ!$C$13)&gt;=1,IF(((パラメータ!$C$10)-A225)&lt;0,0,1),1)</f>
        <v>1</v>
      </c>
      <c r="J225" s="32">
        <f>'計算（移動）'!$C$68*('計算（移動）'!$C$49*'計算（移動）'!$C$53*F225+'計算（移動）'!$C$57*(1-F225))</f>
        <v>-112.20776736632504</v>
      </c>
      <c r="K225" s="32">
        <f>'計算（移動）'!$C$68*(('計算（移動）'!$C$49*'計算（移動）'!$C$53*'計算（移動）'!$C$37+'計算（移動）'!$C$55)*('計算（移動）'!$C$59*H225)+('計算（移動）'!$C$66*(1-H225)))</f>
        <v>-112.20776736632504</v>
      </c>
      <c r="L225" s="32">
        <f t="shared" si="28"/>
        <v>0</v>
      </c>
      <c r="M225" s="32">
        <f>35.3/(パラメータ!$C$30*(5.6-パラメータ!$C$30))</f>
        <v>7.6739130434782608</v>
      </c>
      <c r="N225" s="33" t="str">
        <f t="shared" si="31"/>
        <v>×</v>
      </c>
      <c r="O225" s="34" t="str">
        <f t="shared" si="32"/>
        <v>×</v>
      </c>
      <c r="P225" s="134">
        <f t="shared" si="29"/>
        <v>7.6739130434782608</v>
      </c>
      <c r="Q225" s="134">
        <f t="shared" si="30"/>
        <v>100</v>
      </c>
    </row>
    <row r="226" spans="1:17" s="19" customFormat="1" ht="10.5" customHeight="1" x14ac:dyDescent="0.15">
      <c r="A226" s="63">
        <v>21.1</v>
      </c>
      <c r="B226" s="22">
        <f>A226/パラメータ!$C$30</f>
        <v>21.1</v>
      </c>
      <c r="C226" s="22">
        <f>A226-パラメータ!$C$38</f>
        <v>21.1</v>
      </c>
      <c r="D226" s="23">
        <f>C226/パラメータ!$C$30</f>
        <v>21.1</v>
      </c>
      <c r="E226" s="23">
        <f>-2*'計算（移動）'!$C$2*B226</f>
        <v>-1.1722222222222223</v>
      </c>
      <c r="F226" s="23">
        <f t="shared" si="26"/>
        <v>0.30967800272234564</v>
      </c>
      <c r="G226" s="23">
        <f>-2*'計算（移動）'!$C$2*D226</f>
        <v>-1.1722222222222223</v>
      </c>
      <c r="H226" s="23">
        <f t="shared" si="27"/>
        <v>0.30967800272234564</v>
      </c>
      <c r="I226" s="126">
        <f>IF((パラメータ!$C$13)&gt;=1,IF(((パラメータ!$C$10)-A226)&lt;0,0,1),1)</f>
        <v>1</v>
      </c>
      <c r="J226" s="23">
        <f>'計算（移動）'!$C$68*('計算（移動）'!$C$49*'計算（移動）'!$C$53*F226+'計算（移動）'!$C$57*(1-F226))</f>
        <v>-112.48889447135764</v>
      </c>
      <c r="K226" s="23">
        <f>'計算（移動）'!$C$68*(('計算（移動）'!$C$49*'計算（移動）'!$C$53*'計算（移動）'!$C$37+'計算（移動）'!$C$55)*('計算（移動）'!$C$59*H226)+('計算（移動）'!$C$66*(1-H226)))</f>
        <v>-112.48889447135764</v>
      </c>
      <c r="L226" s="23">
        <f t="shared" si="28"/>
        <v>0</v>
      </c>
      <c r="M226" s="23">
        <f>35.3/(パラメータ!$C$30*(5.6-パラメータ!$C$30))</f>
        <v>7.6739130434782608</v>
      </c>
      <c r="N226" s="24" t="str">
        <f t="shared" si="31"/>
        <v>×</v>
      </c>
      <c r="O226" s="25" t="str">
        <f t="shared" si="32"/>
        <v>×</v>
      </c>
      <c r="P226" s="135">
        <f t="shared" si="29"/>
        <v>7.6739130434782608</v>
      </c>
      <c r="Q226" s="135">
        <f t="shared" si="30"/>
        <v>100</v>
      </c>
    </row>
    <row r="227" spans="1:17" s="19" customFormat="1" ht="10.5" customHeight="1" x14ac:dyDescent="0.15">
      <c r="A227" s="63">
        <v>21.2</v>
      </c>
      <c r="B227" s="22">
        <f>A227/パラメータ!$C$30</f>
        <v>21.2</v>
      </c>
      <c r="C227" s="22">
        <f>A227-パラメータ!$C$38</f>
        <v>21.2</v>
      </c>
      <c r="D227" s="23">
        <f>C227/パラメータ!$C$30</f>
        <v>21.2</v>
      </c>
      <c r="E227" s="23">
        <f>-2*'計算（移動）'!$C$2*B227</f>
        <v>-1.1777777777777778</v>
      </c>
      <c r="F227" s="23">
        <f t="shared" si="26"/>
        <v>0.30796233951772384</v>
      </c>
      <c r="G227" s="23">
        <f>-2*'計算（移動）'!$C$2*D227</f>
        <v>-1.1777777777777778</v>
      </c>
      <c r="H227" s="23">
        <f t="shared" si="27"/>
        <v>0.30796233951772384</v>
      </c>
      <c r="I227" s="126">
        <f>IF((パラメータ!$C$13)&gt;=1,IF(((パラメータ!$C$10)-A227)&lt;0,0,1),1)</f>
        <v>1</v>
      </c>
      <c r="J227" s="23">
        <f>'計算（移動）'!$C$68*('計算（移動）'!$C$49*'計算（移動）'!$C$53*F227+'計算（移動）'!$C$57*(1-F227))</f>
        <v>-112.76846408949842</v>
      </c>
      <c r="K227" s="23">
        <f>'計算（移動）'!$C$68*(('計算（移動）'!$C$49*'計算（移動）'!$C$53*'計算（移動）'!$C$37+'計算（移動）'!$C$55)*('計算（移動）'!$C$59*H227)+('計算（移動）'!$C$66*(1-H227)))</f>
        <v>-112.76846408949842</v>
      </c>
      <c r="L227" s="23">
        <f t="shared" si="28"/>
        <v>0</v>
      </c>
      <c r="M227" s="23">
        <f>35.3/(パラメータ!$C$30*(5.6-パラメータ!$C$30))</f>
        <v>7.6739130434782608</v>
      </c>
      <c r="N227" s="24" t="str">
        <f t="shared" si="31"/>
        <v>×</v>
      </c>
      <c r="O227" s="25" t="str">
        <f t="shared" si="32"/>
        <v>×</v>
      </c>
      <c r="P227" s="135">
        <f t="shared" si="29"/>
        <v>7.6739130434782608</v>
      </c>
      <c r="Q227" s="135">
        <f t="shared" si="30"/>
        <v>100</v>
      </c>
    </row>
    <row r="228" spans="1:17" s="19" customFormat="1" ht="10.5" customHeight="1" x14ac:dyDescent="0.15">
      <c r="A228" s="63">
        <v>21.3</v>
      </c>
      <c r="B228" s="22">
        <f>A228/パラメータ!$C$30</f>
        <v>21.3</v>
      </c>
      <c r="C228" s="22">
        <f>A228-パラメータ!$C$38</f>
        <v>21.3</v>
      </c>
      <c r="D228" s="23">
        <f>C228/パラメータ!$C$30</f>
        <v>21.3</v>
      </c>
      <c r="E228" s="23">
        <f>-2*'計算（移動）'!$C$2*B228</f>
        <v>-1.1833333333333333</v>
      </c>
      <c r="F228" s="23">
        <f t="shared" si="26"/>
        <v>0.30625618134802807</v>
      </c>
      <c r="G228" s="23">
        <f>-2*'計算（移動）'!$C$2*D228</f>
        <v>-1.1833333333333333</v>
      </c>
      <c r="H228" s="23">
        <f t="shared" si="27"/>
        <v>0.30625618134802807</v>
      </c>
      <c r="I228" s="126">
        <f>IF((パラメータ!$C$13)&gt;=1,IF(((パラメータ!$C$10)-A228)&lt;0,0,1),1)</f>
        <v>1</v>
      </c>
      <c r="J228" s="23">
        <f>'計算（移動）'!$C$68*('計算（移動）'!$C$49*'計算（移動）'!$C$53*F228+'計算（移動）'!$C$57*(1-F228))</f>
        <v>-113.04648484946148</v>
      </c>
      <c r="K228" s="23">
        <f>'計算（移動）'!$C$68*(('計算（移動）'!$C$49*'計算（移動）'!$C$53*'計算（移動）'!$C$37+'計算（移動）'!$C$55)*('計算（移動）'!$C$59*H228)+('計算（移動）'!$C$66*(1-H228)))</f>
        <v>-113.04648484946148</v>
      </c>
      <c r="L228" s="23">
        <f t="shared" si="28"/>
        <v>0</v>
      </c>
      <c r="M228" s="23">
        <f>35.3/(パラメータ!$C$30*(5.6-パラメータ!$C$30))</f>
        <v>7.6739130434782608</v>
      </c>
      <c r="N228" s="24" t="str">
        <f t="shared" si="31"/>
        <v>×</v>
      </c>
      <c r="O228" s="25" t="str">
        <f t="shared" si="32"/>
        <v>×</v>
      </c>
      <c r="P228" s="135">
        <f t="shared" si="29"/>
        <v>7.6739130434782608</v>
      </c>
      <c r="Q228" s="135">
        <f t="shared" si="30"/>
        <v>100</v>
      </c>
    </row>
    <row r="229" spans="1:17" s="19" customFormat="1" ht="10.5" customHeight="1" x14ac:dyDescent="0.15">
      <c r="A229" s="63">
        <v>21.4</v>
      </c>
      <c r="B229" s="22">
        <f>A229/パラメータ!$C$30</f>
        <v>21.4</v>
      </c>
      <c r="C229" s="22">
        <f>A229-パラメータ!$C$38</f>
        <v>21.4</v>
      </c>
      <c r="D229" s="23">
        <f>C229/パラメータ!$C$30</f>
        <v>21.4</v>
      </c>
      <c r="E229" s="23">
        <f>-2*'計算（移動）'!$C$2*B229</f>
        <v>-1.1888888888888889</v>
      </c>
      <c r="F229" s="23">
        <f t="shared" si="26"/>
        <v>0.3045594755539201</v>
      </c>
      <c r="G229" s="23">
        <f>-2*'計算（移動）'!$C$2*D229</f>
        <v>-1.1888888888888889</v>
      </c>
      <c r="H229" s="23">
        <f t="shared" si="27"/>
        <v>0.3045594755539201</v>
      </c>
      <c r="I229" s="126">
        <f>IF((パラメータ!$C$13)&gt;=1,IF(((パラメータ!$C$10)-A229)&lt;0,0,1),1)</f>
        <v>1</v>
      </c>
      <c r="J229" s="23">
        <f>'計算（移動）'!$C$68*('計算（移動）'!$C$49*'計算（移動）'!$C$53*F229+'計算（移動）'!$C$57*(1-F229))</f>
        <v>-113.32296533215656</v>
      </c>
      <c r="K229" s="23">
        <f>'計算（移動）'!$C$68*(('計算（移動）'!$C$49*'計算（移動）'!$C$53*'計算（移動）'!$C$37+'計算（移動）'!$C$55)*('計算（移動）'!$C$59*H229)+('計算（移動）'!$C$66*(1-H229)))</f>
        <v>-113.32296533215656</v>
      </c>
      <c r="L229" s="23">
        <f t="shared" si="28"/>
        <v>0</v>
      </c>
      <c r="M229" s="23">
        <f>35.3/(パラメータ!$C$30*(5.6-パラメータ!$C$30))</f>
        <v>7.6739130434782608</v>
      </c>
      <c r="N229" s="24" t="str">
        <f t="shared" si="31"/>
        <v>×</v>
      </c>
      <c r="O229" s="25" t="str">
        <f t="shared" si="32"/>
        <v>×</v>
      </c>
      <c r="P229" s="135">
        <f t="shared" si="29"/>
        <v>7.6739130434782608</v>
      </c>
      <c r="Q229" s="135">
        <f t="shared" si="30"/>
        <v>100</v>
      </c>
    </row>
    <row r="230" spans="1:17" s="19" customFormat="1" ht="10.5" customHeight="1" x14ac:dyDescent="0.15">
      <c r="A230" s="63">
        <v>21.5</v>
      </c>
      <c r="B230" s="22">
        <f>A230/パラメータ!$C$30</f>
        <v>21.5</v>
      </c>
      <c r="C230" s="22">
        <f>A230-パラメータ!$C$38</f>
        <v>21.5</v>
      </c>
      <c r="D230" s="23">
        <f>C230/パラメータ!$C$30</f>
        <v>21.5</v>
      </c>
      <c r="E230" s="23">
        <f>-2*'計算（移動）'!$C$2*B230</f>
        <v>-1.1944444444444444</v>
      </c>
      <c r="F230" s="23">
        <f t="shared" si="26"/>
        <v>0.30287216976780246</v>
      </c>
      <c r="G230" s="23">
        <f>-2*'計算（移動）'!$C$2*D230</f>
        <v>-1.1944444444444444</v>
      </c>
      <c r="H230" s="23">
        <f t="shared" si="27"/>
        <v>0.30287216976780246</v>
      </c>
      <c r="I230" s="126">
        <f>IF((パラメータ!$C$13)&gt;=1,IF(((パラメータ!$C$10)-A230)&lt;0,0,1),1)</f>
        <v>1</v>
      </c>
      <c r="J230" s="23">
        <f>'計算（移動）'!$C$68*('計算（移動）'!$C$49*'計算（移動）'!$C$53*F230+'計算（移動）'!$C$57*(1-F230))</f>
        <v>-113.59791407095381</v>
      </c>
      <c r="K230" s="23">
        <f>'計算（移動）'!$C$68*(('計算（移動）'!$C$49*'計算（移動）'!$C$53*'計算（移動）'!$C$37+'計算（移動）'!$C$55)*('計算（移動）'!$C$59*H230)+('計算（移動）'!$C$66*(1-H230)))</f>
        <v>-113.59791407095381</v>
      </c>
      <c r="L230" s="23">
        <f t="shared" si="28"/>
        <v>0</v>
      </c>
      <c r="M230" s="23">
        <f>35.3/(パラメータ!$C$30*(5.6-パラメータ!$C$30))</f>
        <v>7.6739130434782608</v>
      </c>
      <c r="N230" s="24" t="str">
        <f t="shared" si="31"/>
        <v>×</v>
      </c>
      <c r="O230" s="25" t="str">
        <f t="shared" si="32"/>
        <v>×</v>
      </c>
      <c r="P230" s="135">
        <f t="shared" si="29"/>
        <v>7.6739130434782608</v>
      </c>
      <c r="Q230" s="135">
        <f t="shared" si="30"/>
        <v>100</v>
      </c>
    </row>
    <row r="231" spans="1:17" s="19" customFormat="1" ht="10.5" customHeight="1" x14ac:dyDescent="0.15">
      <c r="A231" s="63">
        <v>21.6</v>
      </c>
      <c r="B231" s="22">
        <f>A231/パラメータ!$C$30</f>
        <v>21.6</v>
      </c>
      <c r="C231" s="22">
        <f>A231-パラメータ!$C$38</f>
        <v>21.6</v>
      </c>
      <c r="D231" s="23">
        <f>C231/パラメータ!$C$30</f>
        <v>21.6</v>
      </c>
      <c r="E231" s="23">
        <f>-2*'計算（移動）'!$C$2*B231</f>
        <v>-1.2000000000000002</v>
      </c>
      <c r="F231" s="23">
        <f t="shared" si="26"/>
        <v>0.30119421191220203</v>
      </c>
      <c r="G231" s="23">
        <f>-2*'計算（移動）'!$C$2*D231</f>
        <v>-1.2000000000000002</v>
      </c>
      <c r="H231" s="23">
        <f t="shared" si="27"/>
        <v>0.30119421191220203</v>
      </c>
      <c r="I231" s="126">
        <f>IF((パラメータ!$C$13)&gt;=1,IF(((パラメータ!$C$10)-A231)&lt;0,0,1),1)</f>
        <v>1</v>
      </c>
      <c r="J231" s="23">
        <f>'計算（移動）'!$C$68*('計算（移動）'!$C$49*'計算（移動）'!$C$53*F231+'計算（移動）'!$C$57*(1-F231))</f>
        <v>-113.8713395519473</v>
      </c>
      <c r="K231" s="23">
        <f>'計算（移動）'!$C$68*(('計算（移動）'!$C$49*'計算（移動）'!$C$53*'計算（移動）'!$C$37+'計算（移動）'!$C$55)*('計算（移動）'!$C$59*H231)+('計算（移動）'!$C$66*(1-H231)))</f>
        <v>-113.8713395519473</v>
      </c>
      <c r="L231" s="23">
        <f t="shared" si="28"/>
        <v>0</v>
      </c>
      <c r="M231" s="23">
        <f>35.3/(パラメータ!$C$30*(5.6-パラメータ!$C$30))</f>
        <v>7.6739130434782608</v>
      </c>
      <c r="N231" s="24" t="str">
        <f t="shared" si="31"/>
        <v>×</v>
      </c>
      <c r="O231" s="25" t="str">
        <f t="shared" si="32"/>
        <v>×</v>
      </c>
      <c r="P231" s="135">
        <f t="shared" si="29"/>
        <v>7.6739130434782608</v>
      </c>
      <c r="Q231" s="135">
        <f t="shared" si="30"/>
        <v>100</v>
      </c>
    </row>
    <row r="232" spans="1:17" s="19" customFormat="1" ht="10.5" customHeight="1" x14ac:dyDescent="0.15">
      <c r="A232" s="63">
        <v>21.7</v>
      </c>
      <c r="B232" s="22">
        <f>A232/パラメータ!$C$30</f>
        <v>21.7</v>
      </c>
      <c r="C232" s="22">
        <f>A232-パラメータ!$C$38</f>
        <v>21.7</v>
      </c>
      <c r="D232" s="23">
        <f>C232/パラメータ!$C$30</f>
        <v>21.7</v>
      </c>
      <c r="E232" s="23">
        <f>-2*'計算（移動）'!$C$2*B232</f>
        <v>-1.2055555555555555</v>
      </c>
      <c r="F232" s="23">
        <f t="shared" si="26"/>
        <v>0.29952555019816318</v>
      </c>
      <c r="G232" s="23">
        <f>-2*'計算（移動）'!$C$2*D232</f>
        <v>-1.2055555555555555</v>
      </c>
      <c r="H232" s="23">
        <f t="shared" si="27"/>
        <v>0.29952555019816318</v>
      </c>
      <c r="I232" s="126">
        <f>IF((パラメータ!$C$13)&gt;=1,IF(((パラメータ!$C$10)-A232)&lt;0,0,1),1)</f>
        <v>1</v>
      </c>
      <c r="J232" s="23">
        <f>'計算（移動）'!$C$68*('計算（移動）'!$C$49*'計算（移動）'!$C$53*F232+'計算（移動）'!$C$57*(1-F232))</f>
        <v>-114.14325021421669</v>
      </c>
      <c r="K232" s="23">
        <f>'計算（移動）'!$C$68*(('計算（移動）'!$C$49*'計算（移動）'!$C$53*'計算（移動）'!$C$37+'計算（移動）'!$C$55)*('計算（移動）'!$C$59*H232)+('計算（移動）'!$C$66*(1-H232)))</f>
        <v>-114.14325021421669</v>
      </c>
      <c r="L232" s="23">
        <f t="shared" si="28"/>
        <v>0</v>
      </c>
      <c r="M232" s="23">
        <f>35.3/(パラメータ!$C$30*(5.6-パラメータ!$C$30))</f>
        <v>7.6739130434782608</v>
      </c>
      <c r="N232" s="24" t="str">
        <f t="shared" si="31"/>
        <v>×</v>
      </c>
      <c r="O232" s="25" t="str">
        <f t="shared" si="32"/>
        <v>×</v>
      </c>
      <c r="P232" s="135">
        <f t="shared" si="29"/>
        <v>7.6739130434782608</v>
      </c>
      <c r="Q232" s="135">
        <f t="shared" si="30"/>
        <v>100</v>
      </c>
    </row>
    <row r="233" spans="1:17" s="19" customFormat="1" ht="10.5" customHeight="1" x14ac:dyDescent="0.15">
      <c r="A233" s="63">
        <v>21.8</v>
      </c>
      <c r="B233" s="22">
        <f>A233/パラメータ!$C$30</f>
        <v>21.8</v>
      </c>
      <c r="C233" s="22">
        <f>A233-パラメータ!$C$38</f>
        <v>21.8</v>
      </c>
      <c r="D233" s="23">
        <f>C233/パラメータ!$C$30</f>
        <v>21.8</v>
      </c>
      <c r="E233" s="23">
        <f>-2*'計算（移動）'!$C$2*B233</f>
        <v>-1.2111111111111112</v>
      </c>
      <c r="F233" s="23">
        <f t="shared" si="26"/>
        <v>0.29786613312364835</v>
      </c>
      <c r="G233" s="23">
        <f>-2*'計算（移動）'!$C$2*D233</f>
        <v>-1.2111111111111112</v>
      </c>
      <c r="H233" s="23">
        <f t="shared" si="27"/>
        <v>0.29786613312364835</v>
      </c>
      <c r="I233" s="126">
        <f>IF((パラメータ!$C$13)&gt;=1,IF(((パラメータ!$C$10)-A233)&lt;0,0,1),1)</f>
        <v>1</v>
      </c>
      <c r="J233" s="23">
        <f>'計算（移動）'!$C$68*('計算（移動）'!$C$49*'計算（移動）'!$C$53*F233+'計算（移動）'!$C$57*(1-F233))</f>
        <v>-114.41365445008809</v>
      </c>
      <c r="K233" s="23">
        <f>'計算（移動）'!$C$68*(('計算（移動）'!$C$49*'計算（移動）'!$C$53*'計算（移動）'!$C$37+'計算（移動）'!$C$55)*('計算（移動）'!$C$59*H233)+('計算（移動）'!$C$66*(1-H233)))</f>
        <v>-114.41365445008809</v>
      </c>
      <c r="L233" s="23">
        <f t="shared" si="28"/>
        <v>0</v>
      </c>
      <c r="M233" s="23">
        <f>35.3/(パラメータ!$C$30*(5.6-パラメータ!$C$30))</f>
        <v>7.6739130434782608</v>
      </c>
      <c r="N233" s="24" t="str">
        <f t="shared" si="31"/>
        <v>×</v>
      </c>
      <c r="O233" s="25" t="str">
        <f t="shared" si="32"/>
        <v>×</v>
      </c>
      <c r="P233" s="135">
        <f t="shared" si="29"/>
        <v>7.6739130434782608</v>
      </c>
      <c r="Q233" s="135">
        <f t="shared" si="30"/>
        <v>100</v>
      </c>
    </row>
    <row r="234" spans="1:17" s="19" customFormat="1" ht="10.5" customHeight="1" x14ac:dyDescent="0.15">
      <c r="A234" s="63">
        <v>21.9</v>
      </c>
      <c r="B234" s="22">
        <f>A234/パラメータ!$C$30</f>
        <v>21.9</v>
      </c>
      <c r="C234" s="22">
        <f>A234-パラメータ!$C$38</f>
        <v>21.9</v>
      </c>
      <c r="D234" s="23">
        <f>C234/パラメータ!$C$30</f>
        <v>21.9</v>
      </c>
      <c r="E234" s="23">
        <f>-2*'計算（移動）'!$C$2*B234</f>
        <v>-1.2166666666666666</v>
      </c>
      <c r="F234" s="23">
        <f t="shared" si="26"/>
        <v>0.29621590947194976</v>
      </c>
      <c r="G234" s="23">
        <f>-2*'計算（移動）'!$C$2*D234</f>
        <v>-1.2166666666666666</v>
      </c>
      <c r="H234" s="23">
        <f t="shared" si="27"/>
        <v>0.29621590947194976</v>
      </c>
      <c r="I234" s="126">
        <f>IF((パラメータ!$C$13)&gt;=1,IF(((パラメータ!$C$10)-A234)&lt;0,0,1),1)</f>
        <v>1</v>
      </c>
      <c r="J234" s="23">
        <f>'計算（移動）'!$C$68*('計算（移動）'!$C$49*'計算（移動）'!$C$53*F234+'計算（移動）'!$C$57*(1-F234))</f>
        <v>-114.68256060539258</v>
      </c>
      <c r="K234" s="23">
        <f>'計算（移動）'!$C$68*(('計算（移動）'!$C$49*'計算（移動）'!$C$53*'計算（移動）'!$C$37+'計算（移動）'!$C$55)*('計算（移動）'!$C$59*H234)+('計算（移動）'!$C$66*(1-H234)))</f>
        <v>-114.68256060539258</v>
      </c>
      <c r="L234" s="23">
        <f t="shared" si="28"/>
        <v>0</v>
      </c>
      <c r="M234" s="23">
        <f>35.3/(パラメータ!$C$30*(5.6-パラメータ!$C$30))</f>
        <v>7.6739130434782608</v>
      </c>
      <c r="N234" s="24" t="str">
        <f t="shared" si="31"/>
        <v>×</v>
      </c>
      <c r="O234" s="25" t="str">
        <f t="shared" si="32"/>
        <v>×</v>
      </c>
      <c r="P234" s="135">
        <f t="shared" si="29"/>
        <v>7.6739130434782608</v>
      </c>
      <c r="Q234" s="135">
        <f t="shared" si="30"/>
        <v>100</v>
      </c>
    </row>
    <row r="235" spans="1:17" s="18" customFormat="1" ht="10.5" customHeight="1" x14ac:dyDescent="0.15">
      <c r="A235" s="30">
        <v>22</v>
      </c>
      <c r="B235" s="31">
        <f>A235/パラメータ!$C$30</f>
        <v>22</v>
      </c>
      <c r="C235" s="31">
        <f>A235-パラメータ!$C$38</f>
        <v>22</v>
      </c>
      <c r="D235" s="32">
        <f>C235/パラメータ!$C$30</f>
        <v>22</v>
      </c>
      <c r="E235" s="32">
        <f>-2*'計算（移動）'!$C$2*B235</f>
        <v>-1.2222222222222223</v>
      </c>
      <c r="F235" s="32">
        <f t="shared" si="26"/>
        <v>0.29457482831010734</v>
      </c>
      <c r="G235" s="32">
        <f>-2*'計算（移動）'!$C$2*D235</f>
        <v>-1.2222222222222223</v>
      </c>
      <c r="H235" s="32">
        <f t="shared" si="27"/>
        <v>0.29457482831010734</v>
      </c>
      <c r="I235" s="128">
        <f>IF((パラメータ!$C$13)&gt;=1,IF(((パラメータ!$C$10)-A235)&lt;0,0,1),1)</f>
        <v>1</v>
      </c>
      <c r="J235" s="32">
        <f>'計算（移動）'!$C$68*('計算（移動）'!$C$49*'計算（移動）'!$C$53*F235+'計算（移動）'!$C$57*(1-F235))</f>
        <v>-114.94997697972431</v>
      </c>
      <c r="K235" s="32">
        <f>'計算（移動）'!$C$68*(('計算（移動）'!$C$49*'計算（移動）'!$C$53*'計算（移動）'!$C$37+'計算（移動）'!$C$55)*('計算（移動）'!$C$59*H235)+('計算（移動）'!$C$66*(1-H235)))</f>
        <v>-114.94997697972431</v>
      </c>
      <c r="L235" s="32">
        <f t="shared" si="28"/>
        <v>0</v>
      </c>
      <c r="M235" s="32">
        <f>35.3/(パラメータ!$C$30*(5.6-パラメータ!$C$30))</f>
        <v>7.6739130434782608</v>
      </c>
      <c r="N235" s="33" t="str">
        <f t="shared" si="31"/>
        <v>×</v>
      </c>
      <c r="O235" s="34" t="str">
        <f t="shared" si="32"/>
        <v>×</v>
      </c>
      <c r="P235" s="134">
        <f t="shared" si="29"/>
        <v>7.6739130434782608</v>
      </c>
      <c r="Q235" s="134">
        <f t="shared" si="30"/>
        <v>100</v>
      </c>
    </row>
    <row r="236" spans="1:17" s="19" customFormat="1" ht="10.5" customHeight="1" x14ac:dyDescent="0.15">
      <c r="A236" s="63">
        <v>22.1</v>
      </c>
      <c r="B236" s="22">
        <f>A236/パラメータ!$C$30</f>
        <v>22.1</v>
      </c>
      <c r="C236" s="22">
        <f>A236-パラメータ!$C$38</f>
        <v>22.1</v>
      </c>
      <c r="D236" s="23">
        <f>C236/パラメータ!$C$30</f>
        <v>22.1</v>
      </c>
      <c r="E236" s="23">
        <f>-2*'計算（移動）'!$C$2*B236</f>
        <v>-1.2277777777777779</v>
      </c>
      <c r="F236" s="23">
        <f t="shared" si="26"/>
        <v>0.29294283898733792</v>
      </c>
      <c r="G236" s="23">
        <f>-2*'計算（移動）'!$C$2*D236</f>
        <v>-1.2277777777777779</v>
      </c>
      <c r="H236" s="23">
        <f t="shared" si="27"/>
        <v>0.29294283898733792</v>
      </c>
      <c r="I236" s="126">
        <f>IF((パラメータ!$C$13)&gt;=1,IF(((パラメータ!$C$10)-A236)&lt;0,0,1),1)</f>
        <v>1</v>
      </c>
      <c r="J236" s="23">
        <f>'計算（移動）'!$C$68*('計算（移動）'!$C$49*'計算（移動）'!$C$53*F236+'計算（移動）'!$C$57*(1-F236))</f>
        <v>-115.21591182669626</v>
      </c>
      <c r="K236" s="23">
        <f>'計算（移動）'!$C$68*(('計算（移動）'!$C$49*'計算（移動）'!$C$53*'計算（移動）'!$C$37+'計算（移動）'!$C$55)*('計算（移動）'!$C$59*H236)+('計算（移動）'!$C$66*(1-H236)))</f>
        <v>-115.21591182669626</v>
      </c>
      <c r="L236" s="23">
        <f t="shared" si="28"/>
        <v>0</v>
      </c>
      <c r="M236" s="23">
        <f>35.3/(パラメータ!$C$30*(5.6-パラメータ!$C$30))</f>
        <v>7.6739130434782608</v>
      </c>
      <c r="N236" s="24" t="str">
        <f t="shared" si="31"/>
        <v>×</v>
      </c>
      <c r="O236" s="25" t="str">
        <f t="shared" si="32"/>
        <v>×</v>
      </c>
      <c r="P236" s="135">
        <f t="shared" si="29"/>
        <v>7.6739130434782608</v>
      </c>
      <c r="Q236" s="135">
        <f t="shared" si="30"/>
        <v>100</v>
      </c>
    </row>
    <row r="237" spans="1:17" s="19" customFormat="1" ht="10.5" customHeight="1" x14ac:dyDescent="0.15">
      <c r="A237" s="63">
        <v>22.2</v>
      </c>
      <c r="B237" s="22">
        <f>A237/パラメータ!$C$30</f>
        <v>22.2</v>
      </c>
      <c r="C237" s="22">
        <f>A237-パラメータ!$C$38</f>
        <v>22.2</v>
      </c>
      <c r="D237" s="23">
        <f>C237/パラメータ!$C$30</f>
        <v>22.2</v>
      </c>
      <c r="E237" s="23">
        <f>-2*'計算（移動）'!$C$2*B237</f>
        <v>-1.2333333333333334</v>
      </c>
      <c r="F237" s="23">
        <f t="shared" si="26"/>
        <v>0.29131989113347101</v>
      </c>
      <c r="G237" s="23">
        <f>-2*'計算（移動）'!$C$2*D237</f>
        <v>-1.2333333333333334</v>
      </c>
      <c r="H237" s="23">
        <f t="shared" si="27"/>
        <v>0.29131989113347101</v>
      </c>
      <c r="I237" s="126">
        <f>IF((パラメータ!$C$13)&gt;=1,IF(((パラメータ!$C$10)-A237)&lt;0,0,1),1)</f>
        <v>1</v>
      </c>
      <c r="J237" s="23">
        <f>'計算（移動）'!$C$68*('計算（移動）'!$C$49*'計算（移動）'!$C$53*F237+'計算（移動）'!$C$57*(1-F237))</f>
        <v>-115.48037335419515</v>
      </c>
      <c r="K237" s="23">
        <f>'計算（移動）'!$C$68*(('計算（移動）'!$C$49*'計算（移動）'!$C$53*'計算（移動）'!$C$37+'計算（移動）'!$C$55)*('計算（移動）'!$C$59*H237)+('計算（移動）'!$C$66*(1-H237)))</f>
        <v>-115.48037335419515</v>
      </c>
      <c r="L237" s="23">
        <f t="shared" si="28"/>
        <v>0</v>
      </c>
      <c r="M237" s="23">
        <f>35.3/(パラメータ!$C$30*(5.6-パラメータ!$C$30))</f>
        <v>7.6739130434782608</v>
      </c>
      <c r="N237" s="24" t="str">
        <f t="shared" si="31"/>
        <v>×</v>
      </c>
      <c r="O237" s="25" t="str">
        <f t="shared" si="32"/>
        <v>×</v>
      </c>
      <c r="P237" s="135">
        <f t="shared" si="29"/>
        <v>7.6739130434782608</v>
      </c>
      <c r="Q237" s="135">
        <f t="shared" si="30"/>
        <v>100</v>
      </c>
    </row>
    <row r="238" spans="1:17" s="19" customFormat="1" ht="10.5" customHeight="1" x14ac:dyDescent="0.15">
      <c r="A238" s="63">
        <v>22.3</v>
      </c>
      <c r="B238" s="22">
        <f>A238/パラメータ!$C$30</f>
        <v>22.3</v>
      </c>
      <c r="C238" s="22">
        <f>A238-パラメータ!$C$38</f>
        <v>22.3</v>
      </c>
      <c r="D238" s="23">
        <f>C238/パラメータ!$C$30</f>
        <v>22.3</v>
      </c>
      <c r="E238" s="23">
        <f>-2*'計算（移動）'!$C$2*B238</f>
        <v>-1.2388888888888889</v>
      </c>
      <c r="F238" s="23">
        <f t="shared" si="26"/>
        <v>0.28970593465739469</v>
      </c>
      <c r="G238" s="23">
        <f>-2*'計算（移動）'!$C$2*D238</f>
        <v>-1.2388888888888889</v>
      </c>
      <c r="H238" s="23">
        <f t="shared" si="27"/>
        <v>0.28970593465739469</v>
      </c>
      <c r="I238" s="126">
        <f>IF((パラメータ!$C$13)&gt;=1,IF(((パラメータ!$C$10)-A238)&lt;0,0,1),1)</f>
        <v>1</v>
      </c>
      <c r="J238" s="23">
        <f>'計算（移動）'!$C$68*('計算（移動）'!$C$49*'計算（移動）'!$C$53*F238+'計算（移動）'!$C$57*(1-F238))</f>
        <v>-115.74336972463486</v>
      </c>
      <c r="K238" s="23">
        <f>'計算（移動）'!$C$68*(('計算（移動）'!$C$49*'計算（移動）'!$C$53*'計算（移動）'!$C$37+'計算（移動）'!$C$55)*('計算（移動）'!$C$59*H238)+('計算（移動）'!$C$66*(1-H238)))</f>
        <v>-115.74336972463486</v>
      </c>
      <c r="L238" s="23">
        <f t="shared" si="28"/>
        <v>0</v>
      </c>
      <c r="M238" s="23">
        <f>35.3/(パラメータ!$C$30*(5.6-パラメータ!$C$30))</f>
        <v>7.6739130434782608</v>
      </c>
      <c r="N238" s="24" t="str">
        <f t="shared" si="31"/>
        <v>×</v>
      </c>
      <c r="O238" s="25" t="str">
        <f t="shared" si="32"/>
        <v>×</v>
      </c>
      <c r="P238" s="135">
        <f t="shared" si="29"/>
        <v>7.6739130434782608</v>
      </c>
      <c r="Q238" s="135">
        <f t="shared" si="30"/>
        <v>100</v>
      </c>
    </row>
    <row r="239" spans="1:17" s="19" customFormat="1" ht="10.5" customHeight="1" x14ac:dyDescent="0.15">
      <c r="A239" s="63">
        <v>22.4</v>
      </c>
      <c r="B239" s="22">
        <f>A239/パラメータ!$C$30</f>
        <v>22.4</v>
      </c>
      <c r="C239" s="22">
        <f>A239-パラメータ!$C$38</f>
        <v>22.4</v>
      </c>
      <c r="D239" s="23">
        <f>C239/パラメータ!$C$30</f>
        <v>22.4</v>
      </c>
      <c r="E239" s="23">
        <f>-2*'計算（移動）'!$C$2*B239</f>
        <v>-1.2444444444444445</v>
      </c>
      <c r="F239" s="23">
        <f t="shared" si="26"/>
        <v>0.28810091974550928</v>
      </c>
      <c r="G239" s="23">
        <f>-2*'計算（移動）'!$C$2*D239</f>
        <v>-1.2444444444444445</v>
      </c>
      <c r="H239" s="23">
        <f t="shared" si="27"/>
        <v>0.28810091974550928</v>
      </c>
      <c r="I239" s="126">
        <f>IF((パラメータ!$C$13)&gt;=1,IF(((パラメータ!$C$10)-A239)&lt;0,0,1),1)</f>
        <v>1</v>
      </c>
      <c r="J239" s="23">
        <f>'計算（移動）'!$C$68*('計算（移動）'!$C$49*'計算（移動）'!$C$53*F239+'計算（移動）'!$C$57*(1-F239))</f>
        <v>-116.00490905520817</v>
      </c>
      <c r="K239" s="23">
        <f>'計算（移動）'!$C$68*(('計算（移動）'!$C$49*'計算（移動）'!$C$53*'計算（移動）'!$C$37+'計算（移動）'!$C$55)*('計算（移動）'!$C$59*H239)+('計算（移動）'!$C$66*(1-H239)))</f>
        <v>-116.00490905520817</v>
      </c>
      <c r="L239" s="23">
        <f t="shared" si="28"/>
        <v>0</v>
      </c>
      <c r="M239" s="23">
        <f>35.3/(パラメータ!$C$30*(5.6-パラメータ!$C$30))</f>
        <v>7.6739130434782608</v>
      </c>
      <c r="N239" s="24" t="str">
        <f t="shared" si="31"/>
        <v>×</v>
      </c>
      <c r="O239" s="25" t="str">
        <f t="shared" si="32"/>
        <v>×</v>
      </c>
      <c r="P239" s="135">
        <f t="shared" si="29"/>
        <v>7.6739130434782608</v>
      </c>
      <c r="Q239" s="135">
        <f t="shared" si="30"/>
        <v>100</v>
      </c>
    </row>
    <row r="240" spans="1:17" s="19" customFormat="1" ht="10.5" customHeight="1" x14ac:dyDescent="0.15">
      <c r="A240" s="63">
        <v>22.5</v>
      </c>
      <c r="B240" s="22">
        <f>A240/パラメータ!$C$30</f>
        <v>22.5</v>
      </c>
      <c r="C240" s="22">
        <f>A240-パラメータ!$C$38</f>
        <v>22.5</v>
      </c>
      <c r="D240" s="23">
        <f>C240/パラメータ!$C$30</f>
        <v>22.5</v>
      </c>
      <c r="E240" s="23">
        <f>-2*'計算（移動）'!$C$2*B240</f>
        <v>-1.25</v>
      </c>
      <c r="F240" s="23">
        <f t="shared" si="26"/>
        <v>0.28650479686019009</v>
      </c>
      <c r="G240" s="23">
        <f>-2*'計算（移動）'!$C$2*D240</f>
        <v>-1.25</v>
      </c>
      <c r="H240" s="23">
        <f t="shared" si="27"/>
        <v>0.28650479686019009</v>
      </c>
      <c r="I240" s="126">
        <f>IF((パラメータ!$C$13)&gt;=1,IF(((パラメータ!$C$10)-A240)&lt;0,0,1),1)</f>
        <v>1</v>
      </c>
      <c r="J240" s="23">
        <f>'計算（移動）'!$C$68*('計算（移動）'!$C$49*'計算（移動）'!$C$53*F240+'計算（移動）'!$C$57*(1-F240))</f>
        <v>-116.26499941813742</v>
      </c>
      <c r="K240" s="23">
        <f>'計算（移動）'!$C$68*(('計算（移動）'!$C$49*'計算（移動）'!$C$53*'計算（移動）'!$C$37+'計算（移動）'!$C$55)*('計算（移動）'!$C$59*H240)+('計算（移動）'!$C$66*(1-H240)))</f>
        <v>-116.26499941813742</v>
      </c>
      <c r="L240" s="23">
        <f t="shared" si="28"/>
        <v>0</v>
      </c>
      <c r="M240" s="23">
        <f>35.3/(パラメータ!$C$30*(5.6-パラメータ!$C$30))</f>
        <v>7.6739130434782608</v>
      </c>
      <c r="N240" s="24" t="str">
        <f t="shared" si="31"/>
        <v>×</v>
      </c>
      <c r="O240" s="25" t="str">
        <f t="shared" si="32"/>
        <v>×</v>
      </c>
      <c r="P240" s="135">
        <f t="shared" si="29"/>
        <v>7.6739130434782608</v>
      </c>
      <c r="Q240" s="135">
        <f t="shared" si="30"/>
        <v>100</v>
      </c>
    </row>
    <row r="241" spans="1:17" s="19" customFormat="1" ht="10.5" customHeight="1" x14ac:dyDescent="0.15">
      <c r="A241" s="63">
        <v>22.6</v>
      </c>
      <c r="B241" s="22">
        <f>A241/パラメータ!$C$30</f>
        <v>22.6</v>
      </c>
      <c r="C241" s="22">
        <f>A241-パラメータ!$C$38</f>
        <v>22.6</v>
      </c>
      <c r="D241" s="23">
        <f>C241/パラメータ!$C$30</f>
        <v>22.6</v>
      </c>
      <c r="E241" s="23">
        <f>-2*'計算（移動）'!$C$2*B241</f>
        <v>-1.2555555555555558</v>
      </c>
      <c r="F241" s="23">
        <f t="shared" si="26"/>
        <v>0.28491751673825844</v>
      </c>
      <c r="G241" s="23">
        <f>-2*'計算（移動）'!$C$2*D241</f>
        <v>-1.2555555555555558</v>
      </c>
      <c r="H241" s="23">
        <f t="shared" si="27"/>
        <v>0.28491751673825844</v>
      </c>
      <c r="I241" s="126">
        <f>IF((パラメータ!$C$13)&gt;=1,IF(((パラメータ!$C$10)-A241)&lt;0,0,1),1)</f>
        <v>1</v>
      </c>
      <c r="J241" s="23">
        <f>'計算（移動）'!$C$68*('計算（移動）'!$C$49*'計算（移動）'!$C$53*F241+'計算（移動）'!$C$57*(1-F241))</f>
        <v>-116.52364884092357</v>
      </c>
      <c r="K241" s="23">
        <f>'計算（移動）'!$C$68*(('計算（移動）'!$C$49*'計算（移動）'!$C$53*'計算（移動）'!$C$37+'計算（移動）'!$C$55)*('計算（移動）'!$C$59*H241)+('計算（移動）'!$C$66*(1-H241)))</f>
        <v>-116.52364884092357</v>
      </c>
      <c r="L241" s="23">
        <f t="shared" si="28"/>
        <v>0</v>
      </c>
      <c r="M241" s="23">
        <f>35.3/(パラメータ!$C$30*(5.6-パラメータ!$C$30))</f>
        <v>7.6739130434782608</v>
      </c>
      <c r="N241" s="24" t="str">
        <f t="shared" si="31"/>
        <v>×</v>
      </c>
      <c r="O241" s="25" t="str">
        <f t="shared" si="32"/>
        <v>×</v>
      </c>
      <c r="P241" s="135">
        <f t="shared" si="29"/>
        <v>7.6739130434782608</v>
      </c>
      <c r="Q241" s="135">
        <f t="shared" si="30"/>
        <v>100</v>
      </c>
    </row>
    <row r="242" spans="1:17" s="19" customFormat="1" ht="10.5" customHeight="1" x14ac:dyDescent="0.15">
      <c r="A242" s="63">
        <v>22.7</v>
      </c>
      <c r="B242" s="22">
        <f>A242/パラメータ!$C$30</f>
        <v>22.7</v>
      </c>
      <c r="C242" s="22">
        <f>A242-パラメータ!$C$38</f>
        <v>22.7</v>
      </c>
      <c r="D242" s="23">
        <f>C242/パラメータ!$C$30</f>
        <v>22.7</v>
      </c>
      <c r="E242" s="23">
        <f>-2*'計算（移動）'!$C$2*B242</f>
        <v>-1.2611111111111111</v>
      </c>
      <c r="F242" s="23">
        <f t="shared" si="26"/>
        <v>0.28333903038946118</v>
      </c>
      <c r="G242" s="23">
        <f>-2*'計算（移動）'!$C$2*D242</f>
        <v>-1.2611111111111111</v>
      </c>
      <c r="H242" s="23">
        <f t="shared" si="27"/>
        <v>0.28333903038946118</v>
      </c>
      <c r="I242" s="126">
        <f>IF((パラメータ!$C$13)&gt;=1,IF(((パラメータ!$C$10)-A242)&lt;0,0,1),1)</f>
        <v>1</v>
      </c>
      <c r="J242" s="23">
        <f>'計算（移動）'!$C$68*('計算（移動）'!$C$49*'計算（移動）'!$C$53*F242+'計算（移動）'!$C$57*(1-F242))</f>
        <v>-116.78086530659405</v>
      </c>
      <c r="K242" s="23">
        <f>'計算（移動）'!$C$68*(('計算（移動）'!$C$49*'計算（移動）'!$C$53*'計算（移動）'!$C$37+'計算（移動）'!$C$55)*('計算（移動）'!$C$59*H242)+('計算（移動）'!$C$66*(1-H242)))</f>
        <v>-116.78086530659405</v>
      </c>
      <c r="L242" s="23">
        <f t="shared" si="28"/>
        <v>0</v>
      </c>
      <c r="M242" s="23">
        <f>35.3/(パラメータ!$C$30*(5.6-パラメータ!$C$30))</f>
        <v>7.6739130434782608</v>
      </c>
      <c r="N242" s="24" t="str">
        <f t="shared" si="31"/>
        <v>×</v>
      </c>
      <c r="O242" s="25" t="str">
        <f t="shared" si="32"/>
        <v>×</v>
      </c>
      <c r="P242" s="135">
        <f t="shared" si="29"/>
        <v>7.6739130434782608</v>
      </c>
      <c r="Q242" s="135">
        <f t="shared" si="30"/>
        <v>100</v>
      </c>
    </row>
    <row r="243" spans="1:17" s="19" customFormat="1" ht="10.5" customHeight="1" x14ac:dyDescent="0.15">
      <c r="A243" s="63">
        <v>22.8</v>
      </c>
      <c r="B243" s="22">
        <f>A243/パラメータ!$C$30</f>
        <v>22.8</v>
      </c>
      <c r="C243" s="22">
        <f>A243-パラメータ!$C$38</f>
        <v>22.8</v>
      </c>
      <c r="D243" s="23">
        <f>C243/パラメータ!$C$30</f>
        <v>22.8</v>
      </c>
      <c r="E243" s="23">
        <f>-2*'計算（移動）'!$C$2*B243</f>
        <v>-1.2666666666666668</v>
      </c>
      <c r="F243" s="23">
        <f t="shared" si="26"/>
        <v>0.2817692890949583</v>
      </c>
      <c r="G243" s="23">
        <f>-2*'計算（移動）'!$C$2*D243</f>
        <v>-1.2666666666666668</v>
      </c>
      <c r="H243" s="23">
        <f t="shared" si="27"/>
        <v>0.2817692890949583</v>
      </c>
      <c r="I243" s="126">
        <f>IF((パラメータ!$C$13)&gt;=1,IF(((パラメータ!$C$10)-A243)&lt;0,0,1),1)</f>
        <v>1</v>
      </c>
      <c r="J243" s="23">
        <f>'計算（移動）'!$C$68*('計算（移動）'!$C$49*'計算（移動）'!$C$53*F243+'計算（移動）'!$C$57*(1-F243))</f>
        <v>-117.03665675394907</v>
      </c>
      <c r="K243" s="23">
        <f>'計算（移動）'!$C$68*(('計算（移動）'!$C$49*'計算（移動）'!$C$53*'計算（移動）'!$C$37+'計算（移動）'!$C$55)*('計算（移動）'!$C$59*H243)+('計算（移動）'!$C$66*(1-H243)))</f>
        <v>-117.03665675394907</v>
      </c>
      <c r="L243" s="23">
        <f t="shared" si="28"/>
        <v>0</v>
      </c>
      <c r="M243" s="23">
        <f>35.3/(パラメータ!$C$30*(5.6-パラメータ!$C$30))</f>
        <v>7.6739130434782608</v>
      </c>
      <c r="N243" s="24" t="str">
        <f t="shared" si="31"/>
        <v>×</v>
      </c>
      <c r="O243" s="25" t="str">
        <f t="shared" si="32"/>
        <v>×</v>
      </c>
      <c r="P243" s="135">
        <f t="shared" si="29"/>
        <v>7.6739130434782608</v>
      </c>
      <c r="Q243" s="135">
        <f t="shared" si="30"/>
        <v>100</v>
      </c>
    </row>
    <row r="244" spans="1:17" s="19" customFormat="1" ht="10.5" customHeight="1" x14ac:dyDescent="0.15">
      <c r="A244" s="63">
        <v>22.9</v>
      </c>
      <c r="B244" s="22">
        <f>A244/パラメータ!$C$30</f>
        <v>22.9</v>
      </c>
      <c r="C244" s="22">
        <f>A244-パラメータ!$C$38</f>
        <v>22.9</v>
      </c>
      <c r="D244" s="23">
        <f>C244/パラメータ!$C$30</f>
        <v>22.9</v>
      </c>
      <c r="E244" s="23">
        <f>-2*'計算（移動）'!$C$2*B244</f>
        <v>-1.2722222222222221</v>
      </c>
      <c r="F244" s="23">
        <f t="shared" si="26"/>
        <v>0.28020824440582009</v>
      </c>
      <c r="G244" s="23">
        <f>-2*'計算（移動）'!$C$2*D244</f>
        <v>-1.2722222222222221</v>
      </c>
      <c r="H244" s="23">
        <f t="shared" si="27"/>
        <v>0.28020824440582009</v>
      </c>
      <c r="I244" s="126">
        <f>IF((パラメータ!$C$13)&gt;=1,IF(((パラメータ!$C$10)-A244)&lt;0,0,1),1)</f>
        <v>1</v>
      </c>
      <c r="J244" s="23">
        <f>'計算（移動）'!$C$68*('計算（移動）'!$C$49*'計算（移動）'!$C$53*F244+'計算（移動）'!$C$57*(1-F244))</f>
        <v>-117.29103107780671</v>
      </c>
      <c r="K244" s="23">
        <f>'計算（移動）'!$C$68*(('計算（移動）'!$C$49*'計算（移動）'!$C$53*'計算（移動）'!$C$37+'計算（移動）'!$C$55)*('計算（移動）'!$C$59*H244)+('計算（移動）'!$C$66*(1-H244)))</f>
        <v>-117.29103107780671</v>
      </c>
      <c r="L244" s="23">
        <f t="shared" si="28"/>
        <v>0</v>
      </c>
      <c r="M244" s="23">
        <f>35.3/(パラメータ!$C$30*(5.6-パラメータ!$C$30))</f>
        <v>7.6739130434782608</v>
      </c>
      <c r="N244" s="24" t="str">
        <f t="shared" si="31"/>
        <v>×</v>
      </c>
      <c r="O244" s="25" t="str">
        <f t="shared" si="32"/>
        <v>×</v>
      </c>
      <c r="P244" s="135">
        <f t="shared" si="29"/>
        <v>7.6739130434782608</v>
      </c>
      <c r="Q244" s="135">
        <f t="shared" si="30"/>
        <v>100</v>
      </c>
    </row>
    <row r="245" spans="1:17" s="18" customFormat="1" ht="10.5" customHeight="1" x14ac:dyDescent="0.15">
      <c r="A245" s="30">
        <v>23</v>
      </c>
      <c r="B245" s="31">
        <f>A245/パラメータ!$C$30</f>
        <v>23</v>
      </c>
      <c r="C245" s="31">
        <f>A245-パラメータ!$C$38</f>
        <v>23</v>
      </c>
      <c r="D245" s="32">
        <f>C245/パラメータ!$C$30</f>
        <v>23</v>
      </c>
      <c r="E245" s="32">
        <f>-2*'計算（移動）'!$C$2*B245</f>
        <v>-1.2777777777777779</v>
      </c>
      <c r="F245" s="32">
        <f t="shared" si="26"/>
        <v>0.27865584814153077</v>
      </c>
      <c r="G245" s="32">
        <f>-2*'計算（移動）'!$C$2*D245</f>
        <v>-1.2777777777777779</v>
      </c>
      <c r="H245" s="32">
        <f t="shared" si="27"/>
        <v>0.27865584814153077</v>
      </c>
      <c r="I245" s="128">
        <f>IF((パラメータ!$C$13)&gt;=1,IF(((パラメータ!$C$10)-A245)&lt;0,0,1),1)</f>
        <v>1</v>
      </c>
      <c r="J245" s="32">
        <f>'計算（移動）'!$C$68*('計算（移動）'!$C$49*'計算（移動）'!$C$53*F245+'計算（移動）'!$C$57*(1-F245))</f>
        <v>-117.54399612924649</v>
      </c>
      <c r="K245" s="32">
        <f>'計算（移動）'!$C$68*(('計算（移動）'!$C$49*'計算（移動）'!$C$53*'計算（移動）'!$C$37+'計算（移動）'!$C$55)*('計算（移動）'!$C$59*H245)+('計算（移動）'!$C$66*(1-H245)))</f>
        <v>-117.54399612924649</v>
      </c>
      <c r="L245" s="32">
        <f t="shared" si="28"/>
        <v>0</v>
      </c>
      <c r="M245" s="32">
        <f>35.3/(パラメータ!$C$30*(5.6-パラメータ!$C$30))</f>
        <v>7.6739130434782608</v>
      </c>
      <c r="N245" s="33" t="str">
        <f t="shared" si="31"/>
        <v>×</v>
      </c>
      <c r="O245" s="34" t="str">
        <f t="shared" si="32"/>
        <v>×</v>
      </c>
      <c r="P245" s="134">
        <f t="shared" si="29"/>
        <v>7.6739130434782608</v>
      </c>
      <c r="Q245" s="134">
        <f t="shared" si="30"/>
        <v>100</v>
      </c>
    </row>
    <row r="246" spans="1:17" s="19" customFormat="1" ht="10.5" customHeight="1" x14ac:dyDescent="0.15">
      <c r="A246" s="63">
        <v>23.1</v>
      </c>
      <c r="B246" s="22">
        <f>A246/パラメータ!$C$30</f>
        <v>23.1</v>
      </c>
      <c r="C246" s="22">
        <f>A246-パラメータ!$C$38</f>
        <v>23.1</v>
      </c>
      <c r="D246" s="23">
        <f>C246/パラメータ!$C$30</f>
        <v>23.1</v>
      </c>
      <c r="E246" s="23">
        <f>-2*'計算（移動）'!$C$2*B246</f>
        <v>-1.2833333333333334</v>
      </c>
      <c r="F246" s="23">
        <f t="shared" si="26"/>
        <v>0.27711205238850228</v>
      </c>
      <c r="G246" s="23">
        <f>-2*'計算（移動）'!$C$2*D246</f>
        <v>-1.2833333333333334</v>
      </c>
      <c r="H246" s="23">
        <f t="shared" si="27"/>
        <v>0.27711205238850228</v>
      </c>
      <c r="I246" s="126">
        <f>IF((パラメータ!$C$13)&gt;=1,IF(((パラメータ!$C$10)-A246)&lt;0,0,1),1)</f>
        <v>1</v>
      </c>
      <c r="J246" s="23">
        <f>'計算（移動）'!$C$68*('計算（移動）'!$C$49*'計算（移動）'!$C$53*F246+'計算（移動）'!$C$57*(1-F246))</f>
        <v>-117.79555971585188</v>
      </c>
      <c r="K246" s="23">
        <f>'計算（移動）'!$C$68*(('計算（移動）'!$C$49*'計算（移動）'!$C$53*'計算（移動）'!$C$37+'計算（移動）'!$C$55)*('計算（移動）'!$C$59*H246)+('計算（移動）'!$C$66*(1-H246)))</f>
        <v>-117.79555971585188</v>
      </c>
      <c r="L246" s="23">
        <f t="shared" si="28"/>
        <v>0</v>
      </c>
      <c r="M246" s="23">
        <f>35.3/(パラメータ!$C$30*(5.6-パラメータ!$C$30))</f>
        <v>7.6739130434782608</v>
      </c>
      <c r="N246" s="24" t="str">
        <f t="shared" si="31"/>
        <v>×</v>
      </c>
      <c r="O246" s="25" t="str">
        <f t="shared" si="32"/>
        <v>×</v>
      </c>
      <c r="P246" s="135">
        <f t="shared" si="29"/>
        <v>7.6739130434782608</v>
      </c>
      <c r="Q246" s="135">
        <f t="shared" si="30"/>
        <v>100</v>
      </c>
    </row>
    <row r="247" spans="1:17" s="19" customFormat="1" ht="10.5" customHeight="1" x14ac:dyDescent="0.15">
      <c r="A247" s="63">
        <v>23.2</v>
      </c>
      <c r="B247" s="22">
        <f>A247/パラメータ!$C$30</f>
        <v>23.2</v>
      </c>
      <c r="C247" s="22">
        <f>A247-パラメータ!$C$38</f>
        <v>23.2</v>
      </c>
      <c r="D247" s="23">
        <f>C247/パラメータ!$C$30</f>
        <v>23.2</v>
      </c>
      <c r="E247" s="23">
        <f>-2*'計算（移動）'!$C$2*B247</f>
        <v>-1.288888888888889</v>
      </c>
      <c r="F247" s="23">
        <f t="shared" si="26"/>
        <v>0.27557680949859498</v>
      </c>
      <c r="G247" s="23">
        <f>-2*'計算（移動）'!$C$2*D247</f>
        <v>-1.288888888888889</v>
      </c>
      <c r="H247" s="23">
        <f t="shared" si="27"/>
        <v>0.27557680949859498</v>
      </c>
      <c r="I247" s="126">
        <f>IF((パラメータ!$C$13)&gt;=1,IF(((パラメータ!$C$10)-A247)&lt;0,0,1),1)</f>
        <v>1</v>
      </c>
      <c r="J247" s="23">
        <f>'計算（移動）'!$C$68*('計算（移動）'!$C$49*'計算（移動）'!$C$53*F247+'計算（移動）'!$C$57*(1-F247))</f>
        <v>-118.04572960195101</v>
      </c>
      <c r="K247" s="23">
        <f>'計算（移動）'!$C$68*(('計算（移動）'!$C$49*'計算（移動）'!$C$53*'計算（移動）'!$C$37+'計算（移動）'!$C$55)*('計算（移動）'!$C$59*H247)+('計算（移動）'!$C$66*(1-H247)))</f>
        <v>-118.04572960195101</v>
      </c>
      <c r="L247" s="23">
        <f t="shared" si="28"/>
        <v>0</v>
      </c>
      <c r="M247" s="23">
        <f>35.3/(パラメータ!$C$30*(5.6-パラメータ!$C$30))</f>
        <v>7.6739130434782608</v>
      </c>
      <c r="N247" s="24" t="str">
        <f t="shared" si="31"/>
        <v>×</v>
      </c>
      <c r="O247" s="25" t="str">
        <f t="shared" si="32"/>
        <v>×</v>
      </c>
      <c r="P247" s="135">
        <f t="shared" si="29"/>
        <v>7.6739130434782608</v>
      </c>
      <c r="Q247" s="135">
        <f t="shared" si="30"/>
        <v>100</v>
      </c>
    </row>
    <row r="248" spans="1:17" s="19" customFormat="1" ht="10.5" customHeight="1" x14ac:dyDescent="0.15">
      <c r="A248" s="63">
        <v>23.3</v>
      </c>
      <c r="B248" s="22">
        <f>A248/パラメータ!$C$30</f>
        <v>23.3</v>
      </c>
      <c r="C248" s="22">
        <f>A248-パラメータ!$C$38</f>
        <v>23.3</v>
      </c>
      <c r="D248" s="23">
        <f>C248/パラメータ!$C$30</f>
        <v>23.3</v>
      </c>
      <c r="E248" s="23">
        <f>-2*'計算（移動）'!$C$2*B248</f>
        <v>-1.2944444444444445</v>
      </c>
      <c r="F248" s="23">
        <f t="shared" si="26"/>
        <v>0.27405007208764715</v>
      </c>
      <c r="G248" s="23">
        <f>-2*'計算（移動）'!$C$2*D248</f>
        <v>-1.2944444444444445</v>
      </c>
      <c r="H248" s="23">
        <f t="shared" si="27"/>
        <v>0.27405007208764715</v>
      </c>
      <c r="I248" s="126">
        <f>IF((パラメータ!$C$13)&gt;=1,IF(((パラメータ!$C$10)-A248)&lt;0,0,1),1)</f>
        <v>1</v>
      </c>
      <c r="J248" s="23">
        <f>'計算（移動）'!$C$68*('計算（移動）'!$C$49*'計算（移動）'!$C$53*F248+'計算（移動）'!$C$57*(1-F248))</f>
        <v>-118.29451350885658</v>
      </c>
      <c r="K248" s="23">
        <f>'計算（移動）'!$C$68*(('計算（移動）'!$C$49*'計算（移動）'!$C$53*'計算（移動）'!$C$37+'計算（移動）'!$C$55)*('計算（移動）'!$C$59*H248)+('計算（移動）'!$C$66*(1-H248)))</f>
        <v>-118.29451350885658</v>
      </c>
      <c r="L248" s="23">
        <f t="shared" si="28"/>
        <v>0</v>
      </c>
      <c r="M248" s="23">
        <f>35.3/(パラメータ!$C$30*(5.6-パラメータ!$C$30))</f>
        <v>7.6739130434782608</v>
      </c>
      <c r="N248" s="24" t="str">
        <f t="shared" si="31"/>
        <v>×</v>
      </c>
      <c r="O248" s="25" t="str">
        <f t="shared" si="32"/>
        <v>×</v>
      </c>
      <c r="P248" s="135">
        <f t="shared" si="29"/>
        <v>7.6739130434782608</v>
      </c>
      <c r="Q248" s="135">
        <f t="shared" si="30"/>
        <v>100</v>
      </c>
    </row>
    <row r="249" spans="1:17" s="19" customFormat="1" ht="10.5" customHeight="1" x14ac:dyDescent="0.15">
      <c r="A249" s="63">
        <v>23.4</v>
      </c>
      <c r="B249" s="22">
        <f>A249/パラメータ!$C$30</f>
        <v>23.4</v>
      </c>
      <c r="C249" s="22">
        <f>A249-パラメータ!$C$38</f>
        <v>23.4</v>
      </c>
      <c r="D249" s="23">
        <f>C249/パラメータ!$C$30</f>
        <v>23.4</v>
      </c>
      <c r="E249" s="23">
        <f>-2*'計算（移動）'!$C$2*B249</f>
        <v>-1.3</v>
      </c>
      <c r="F249" s="23">
        <f t="shared" si="26"/>
        <v>0.27253179303401259</v>
      </c>
      <c r="G249" s="23">
        <f>-2*'計算（移動）'!$C$2*D249</f>
        <v>-1.3</v>
      </c>
      <c r="H249" s="23">
        <f t="shared" si="27"/>
        <v>0.27253179303401259</v>
      </c>
      <c r="I249" s="126">
        <f>IF((パラメータ!$C$13)&gt;=1,IF(((パラメータ!$C$10)-A249)&lt;0,0,1),1)</f>
        <v>1</v>
      </c>
      <c r="J249" s="23">
        <f>'計算（移動）'!$C$68*('計算（移動）'!$C$49*'計算（移動）'!$C$53*F249+'計算（移動）'!$C$57*(1-F249))</f>
        <v>-118.54191911510395</v>
      </c>
      <c r="K249" s="23">
        <f>'計算（移動）'!$C$68*(('計算（移動）'!$C$49*'計算（移動）'!$C$53*'計算（移動）'!$C$37+'計算（移動）'!$C$55)*('計算（移動）'!$C$59*H249)+('計算（移動）'!$C$66*(1-H249)))</f>
        <v>-118.54191911510395</v>
      </c>
      <c r="L249" s="23">
        <f t="shared" si="28"/>
        <v>0</v>
      </c>
      <c r="M249" s="23">
        <f>35.3/(パラメータ!$C$30*(5.6-パラメータ!$C$30))</f>
        <v>7.6739130434782608</v>
      </c>
      <c r="N249" s="24" t="str">
        <f t="shared" si="31"/>
        <v>×</v>
      </c>
      <c r="O249" s="25" t="str">
        <f t="shared" si="32"/>
        <v>×</v>
      </c>
      <c r="P249" s="135">
        <f t="shared" si="29"/>
        <v>7.6739130434782608</v>
      </c>
      <c r="Q249" s="135">
        <f t="shared" si="30"/>
        <v>100</v>
      </c>
    </row>
    <row r="250" spans="1:17" s="19" customFormat="1" ht="10.5" customHeight="1" x14ac:dyDescent="0.15">
      <c r="A250" s="63">
        <v>23.5</v>
      </c>
      <c r="B250" s="22">
        <f>A250/パラメータ!$C$30</f>
        <v>23.5</v>
      </c>
      <c r="C250" s="22">
        <f>A250-パラメータ!$C$38</f>
        <v>23.5</v>
      </c>
      <c r="D250" s="23">
        <f>C250/パラメータ!$C$30</f>
        <v>23.5</v>
      </c>
      <c r="E250" s="23">
        <f>-2*'計算（移動）'!$C$2*B250</f>
        <v>-1.3055555555555556</v>
      </c>
      <c r="F250" s="23">
        <f t="shared" si="26"/>
        <v>0.27102192547710613</v>
      </c>
      <c r="G250" s="23">
        <f>-2*'計算（移動）'!$C$2*D250</f>
        <v>-1.3055555555555556</v>
      </c>
      <c r="H250" s="23">
        <f t="shared" si="27"/>
        <v>0.27102192547710613</v>
      </c>
      <c r="I250" s="126">
        <f>IF((パラメータ!$C$13)&gt;=1,IF(((パラメータ!$C$10)-A250)&lt;0,0,1),1)</f>
        <v>1</v>
      </c>
      <c r="J250" s="23">
        <f>'計算（移動）'!$C$68*('計算（移動）'!$C$49*'計算（移動）'!$C$53*F250+'計算（移動）'!$C$57*(1-F250))</f>
        <v>-118.78795405668826</v>
      </c>
      <c r="K250" s="23">
        <f>'計算（移動）'!$C$68*(('計算（移動）'!$C$49*'計算（移動）'!$C$53*'計算（移動）'!$C$37+'計算（移動）'!$C$55)*('計算（移動）'!$C$59*H250)+('計算（移動）'!$C$66*(1-H250)))</f>
        <v>-118.78795405668826</v>
      </c>
      <c r="L250" s="23">
        <f t="shared" si="28"/>
        <v>0</v>
      </c>
      <c r="M250" s="23">
        <f>35.3/(パラメータ!$C$30*(5.6-パラメータ!$C$30))</f>
        <v>7.6739130434782608</v>
      </c>
      <c r="N250" s="24" t="str">
        <f t="shared" si="31"/>
        <v>×</v>
      </c>
      <c r="O250" s="25" t="str">
        <f t="shared" si="32"/>
        <v>×</v>
      </c>
      <c r="P250" s="135">
        <f t="shared" si="29"/>
        <v>7.6739130434782608</v>
      </c>
      <c r="Q250" s="135">
        <f t="shared" si="30"/>
        <v>100</v>
      </c>
    </row>
    <row r="251" spans="1:17" s="19" customFormat="1" ht="10.5" customHeight="1" x14ac:dyDescent="0.15">
      <c r="A251" s="63">
        <v>23.6</v>
      </c>
      <c r="B251" s="22">
        <f>A251/パラメータ!$C$30</f>
        <v>23.6</v>
      </c>
      <c r="C251" s="22">
        <f>A251-パラメータ!$C$38</f>
        <v>23.6</v>
      </c>
      <c r="D251" s="23">
        <f>C251/パラメータ!$C$30</f>
        <v>23.6</v>
      </c>
      <c r="E251" s="23">
        <f>-2*'計算（移動）'!$C$2*B251</f>
        <v>-1.3111111111111113</v>
      </c>
      <c r="F251" s="23">
        <f t="shared" si="26"/>
        <v>0.26952042281595739</v>
      </c>
      <c r="G251" s="23">
        <f>-2*'計算（移動）'!$C$2*D251</f>
        <v>-1.3111111111111113</v>
      </c>
      <c r="H251" s="23">
        <f t="shared" si="27"/>
        <v>0.26952042281595739</v>
      </c>
      <c r="I251" s="126">
        <f>IF((パラメータ!$C$13)&gt;=1,IF(((パラメータ!$C$10)-A251)&lt;0,0,1),1)</f>
        <v>1</v>
      </c>
      <c r="J251" s="23">
        <f>'計算（移動）'!$C$68*('計算（移動）'!$C$49*'計算（移動）'!$C$53*F251+'計算（移動）'!$C$57*(1-F251))</f>
        <v>-119.03262592730012</v>
      </c>
      <c r="K251" s="23">
        <f>'計算（移動）'!$C$68*(('計算（移動）'!$C$49*'計算（移動）'!$C$53*'計算（移動）'!$C$37+'計算（移動）'!$C$55)*('計算（移動）'!$C$59*H251)+('計算（移動）'!$C$66*(1-H251)))</f>
        <v>-119.03262592730012</v>
      </c>
      <c r="L251" s="23">
        <f t="shared" si="28"/>
        <v>0</v>
      </c>
      <c r="M251" s="23">
        <f>35.3/(パラメータ!$C$30*(5.6-パラメータ!$C$30))</f>
        <v>7.6739130434782608</v>
      </c>
      <c r="N251" s="24" t="str">
        <f t="shared" si="31"/>
        <v>×</v>
      </c>
      <c r="O251" s="25" t="str">
        <f t="shared" si="32"/>
        <v>×</v>
      </c>
      <c r="P251" s="135">
        <f t="shared" si="29"/>
        <v>7.6739130434782608</v>
      </c>
      <c r="Q251" s="135">
        <f t="shared" si="30"/>
        <v>100</v>
      </c>
    </row>
    <row r="252" spans="1:17" s="19" customFormat="1" ht="10.5" customHeight="1" x14ac:dyDescent="0.15">
      <c r="A252" s="63">
        <v>23.7</v>
      </c>
      <c r="B252" s="22">
        <f>A252/パラメータ!$C$30</f>
        <v>23.7</v>
      </c>
      <c r="C252" s="22">
        <f>A252-パラメータ!$C$38</f>
        <v>23.7</v>
      </c>
      <c r="D252" s="23">
        <f>C252/パラメータ!$C$30</f>
        <v>23.7</v>
      </c>
      <c r="E252" s="23">
        <f>-2*'計算（移動）'!$C$2*B252</f>
        <v>-1.3166666666666667</v>
      </c>
      <c r="F252" s="23">
        <f t="shared" si="26"/>
        <v>0.26802723870777256</v>
      </c>
      <c r="G252" s="23">
        <f>-2*'計算（移動）'!$C$2*D252</f>
        <v>-1.3166666666666667</v>
      </c>
      <c r="H252" s="23">
        <f t="shared" si="27"/>
        <v>0.26802723870777256</v>
      </c>
      <c r="I252" s="126">
        <f>IF((パラメータ!$C$13)&gt;=1,IF(((パラメータ!$C$10)-A252)&lt;0,0,1),1)</f>
        <v>1</v>
      </c>
      <c r="J252" s="23">
        <f>'計算（移動）'!$C$68*('計算（移動）'!$C$49*'計算（移動）'!$C$53*F252+'計算（移動）'!$C$57*(1-F252))</f>
        <v>-119.2759422785598</v>
      </c>
      <c r="K252" s="23">
        <f>'計算（移動）'!$C$68*(('計算（移動）'!$C$49*'計算（移動）'!$C$53*'計算（移動）'!$C$37+'計算（移動）'!$C$55)*('計算（移動）'!$C$59*H252)+('計算（移動）'!$C$66*(1-H252)))</f>
        <v>-119.2759422785598</v>
      </c>
      <c r="L252" s="23">
        <f t="shared" si="28"/>
        <v>0</v>
      </c>
      <c r="M252" s="23">
        <f>35.3/(パラメータ!$C$30*(5.6-パラメータ!$C$30))</f>
        <v>7.6739130434782608</v>
      </c>
      <c r="N252" s="24" t="str">
        <f t="shared" si="31"/>
        <v>×</v>
      </c>
      <c r="O252" s="25" t="str">
        <f t="shared" si="32"/>
        <v>×</v>
      </c>
      <c r="P252" s="135">
        <f t="shared" si="29"/>
        <v>7.6739130434782608</v>
      </c>
      <c r="Q252" s="135">
        <f t="shared" si="30"/>
        <v>100</v>
      </c>
    </row>
    <row r="253" spans="1:17" s="19" customFormat="1" ht="10.5" customHeight="1" x14ac:dyDescent="0.15">
      <c r="A253" s="63">
        <v>23.8</v>
      </c>
      <c r="B253" s="22">
        <f>A253/パラメータ!$C$30</f>
        <v>23.8</v>
      </c>
      <c r="C253" s="22">
        <f>A253-パラメータ!$C$38</f>
        <v>23.8</v>
      </c>
      <c r="D253" s="23">
        <f>C253/パラメータ!$C$30</f>
        <v>23.8</v>
      </c>
      <c r="E253" s="23">
        <f>-2*'計算（移動）'!$C$2*B253</f>
        <v>-1.3222222222222224</v>
      </c>
      <c r="F253" s="23">
        <f t="shared" si="26"/>
        <v>0.2665423270665036</v>
      </c>
      <c r="G253" s="23">
        <f>-2*'計算（移動）'!$C$2*D253</f>
        <v>-1.3222222222222224</v>
      </c>
      <c r="H253" s="23">
        <f t="shared" si="27"/>
        <v>0.2665423270665036</v>
      </c>
      <c r="I253" s="126">
        <f>IF((パラメータ!$C$13)&gt;=1,IF(((パラメータ!$C$10)-A253)&lt;0,0,1),1)</f>
        <v>1</v>
      </c>
      <c r="J253" s="23">
        <f>'計算（移動）'!$C$68*('計算（移動）'!$C$49*'計算（移動）'!$C$53*F253+'計算（移動）'!$C$57*(1-F253))</f>
        <v>-119.51791062025067</v>
      </c>
      <c r="K253" s="23">
        <f>'計算（移動）'!$C$68*(('計算（移動）'!$C$49*'計算（移動）'!$C$53*'計算（移動）'!$C$37+'計算（移動）'!$C$55)*('計算（移動）'!$C$59*H253)+('計算（移動）'!$C$66*(1-H253)))</f>
        <v>-119.51791062025067</v>
      </c>
      <c r="L253" s="23">
        <f t="shared" si="28"/>
        <v>0</v>
      </c>
      <c r="M253" s="23">
        <f>35.3/(パラメータ!$C$30*(5.6-パラメータ!$C$30))</f>
        <v>7.6739130434782608</v>
      </c>
      <c r="N253" s="24" t="str">
        <f t="shared" si="31"/>
        <v>×</v>
      </c>
      <c r="O253" s="25" t="str">
        <f t="shared" si="32"/>
        <v>×</v>
      </c>
      <c r="P253" s="135">
        <f t="shared" si="29"/>
        <v>7.6739130434782608</v>
      </c>
      <c r="Q253" s="135">
        <f t="shared" si="30"/>
        <v>100</v>
      </c>
    </row>
    <row r="254" spans="1:17" s="19" customFormat="1" ht="10.5" customHeight="1" x14ac:dyDescent="0.15">
      <c r="A254" s="63">
        <v>23.9</v>
      </c>
      <c r="B254" s="22">
        <f>A254/パラメータ!$C$30</f>
        <v>23.9</v>
      </c>
      <c r="C254" s="22">
        <f>A254-パラメータ!$C$38</f>
        <v>23.9</v>
      </c>
      <c r="D254" s="23">
        <f>C254/パラメータ!$C$30</f>
        <v>23.9</v>
      </c>
      <c r="E254" s="23">
        <f>-2*'計算（移動）'!$C$2*B254</f>
        <v>-1.3277777777777777</v>
      </c>
      <c r="F254" s="23">
        <f t="shared" si="26"/>
        <v>0.26506564206142674</v>
      </c>
      <c r="G254" s="23">
        <f>-2*'計算（移動）'!$C$2*D254</f>
        <v>-1.3277777777777777</v>
      </c>
      <c r="H254" s="23">
        <f t="shared" si="27"/>
        <v>0.26506564206142674</v>
      </c>
      <c r="I254" s="126">
        <f>IF((パラメータ!$C$13)&gt;=1,IF(((パラメータ!$C$10)-A254)&lt;0,0,1),1)</f>
        <v>1</v>
      </c>
      <c r="J254" s="23">
        <f>'計算（移動）'!$C$68*('計算（移動）'!$C$49*'計算（移動）'!$C$53*F254+'計算（移動）'!$C$57*(1-F254))</f>
        <v>-119.75853842055052</v>
      </c>
      <c r="K254" s="23">
        <f>'計算（移動）'!$C$68*(('計算（移動）'!$C$49*'計算（移動）'!$C$53*'計算（移動）'!$C$37+'計算（移動）'!$C$55)*('計算（移動）'!$C$59*H254)+('計算（移動）'!$C$66*(1-H254)))</f>
        <v>-119.75853842055052</v>
      </c>
      <c r="L254" s="23">
        <f t="shared" si="28"/>
        <v>0</v>
      </c>
      <c r="M254" s="23">
        <f>35.3/(パラメータ!$C$30*(5.6-パラメータ!$C$30))</f>
        <v>7.6739130434782608</v>
      </c>
      <c r="N254" s="24" t="str">
        <f t="shared" si="31"/>
        <v>×</v>
      </c>
      <c r="O254" s="25" t="str">
        <f t="shared" si="32"/>
        <v>×</v>
      </c>
      <c r="P254" s="135">
        <f t="shared" si="29"/>
        <v>7.6739130434782608</v>
      </c>
      <c r="Q254" s="135">
        <f t="shared" si="30"/>
        <v>100</v>
      </c>
    </row>
    <row r="255" spans="1:17" s="18" customFormat="1" ht="10.5" customHeight="1" x14ac:dyDescent="0.15">
      <c r="A255" s="30">
        <v>24</v>
      </c>
      <c r="B255" s="31">
        <f>A255/パラメータ!$C$30</f>
        <v>24</v>
      </c>
      <c r="C255" s="31">
        <f>A255-パラメータ!$C$38</f>
        <v>24</v>
      </c>
      <c r="D255" s="32">
        <f>C255/パラメータ!$C$30</f>
        <v>24</v>
      </c>
      <c r="E255" s="32">
        <f>-2*'計算（移動）'!$C$2*B255</f>
        <v>-1.3333333333333335</v>
      </c>
      <c r="F255" s="32">
        <f t="shared" si="26"/>
        <v>0.26359713811572671</v>
      </c>
      <c r="G255" s="32">
        <f>-2*'計算（移動）'!$C$2*D255</f>
        <v>-1.3333333333333335</v>
      </c>
      <c r="H255" s="32">
        <f t="shared" si="27"/>
        <v>0.26359713811572671</v>
      </c>
      <c r="I255" s="128">
        <f>IF((パラメータ!$C$13)&gt;=1,IF(((パラメータ!$C$10)-A255)&lt;0,0,1),1)</f>
        <v>1</v>
      </c>
      <c r="J255" s="32">
        <f>'計算（移動）'!$C$68*('計算（移動）'!$C$49*'計算（移動）'!$C$53*F255+'計算（移動）'!$C$57*(1-F255))</f>
        <v>-119.9978331062625</v>
      </c>
      <c r="K255" s="32">
        <f>'計算（移動）'!$C$68*(('計算（移動）'!$C$49*'計算（移動）'!$C$53*'計算（移動）'!$C$37+'計算（移動）'!$C$55)*('計算（移動）'!$C$59*H255)+('計算（移動）'!$C$66*(1-H255)))</f>
        <v>-119.9978331062625</v>
      </c>
      <c r="L255" s="32">
        <f t="shared" si="28"/>
        <v>0</v>
      </c>
      <c r="M255" s="32">
        <f>35.3/(パラメータ!$C$30*(5.6-パラメータ!$C$30))</f>
        <v>7.6739130434782608</v>
      </c>
      <c r="N255" s="33" t="str">
        <f t="shared" si="31"/>
        <v>×</v>
      </c>
      <c r="O255" s="34" t="str">
        <f t="shared" si="32"/>
        <v>×</v>
      </c>
      <c r="P255" s="134">
        <f t="shared" si="29"/>
        <v>7.6739130434782608</v>
      </c>
      <c r="Q255" s="134">
        <f t="shared" si="30"/>
        <v>100</v>
      </c>
    </row>
    <row r="256" spans="1:17" s="19" customFormat="1" ht="10.5" customHeight="1" x14ac:dyDescent="0.15">
      <c r="A256" s="63">
        <v>24.1</v>
      </c>
      <c r="B256" s="22">
        <f>A256/パラメータ!$C$30</f>
        <v>24.1</v>
      </c>
      <c r="C256" s="22">
        <f>A256-パラメータ!$C$38</f>
        <v>24.1</v>
      </c>
      <c r="D256" s="23">
        <f>C256/パラメータ!$C$30</f>
        <v>24.1</v>
      </c>
      <c r="E256" s="23">
        <f>-2*'計算（移動）'!$C$2*B256</f>
        <v>-1.338888888888889</v>
      </c>
      <c r="F256" s="23">
        <f t="shared" si="26"/>
        <v>0.26213676990509138</v>
      </c>
      <c r="G256" s="23">
        <f>-2*'計算（移動）'!$C$2*D256</f>
        <v>-1.338888888888889</v>
      </c>
      <c r="H256" s="23">
        <f t="shared" si="27"/>
        <v>0.26213676990509138</v>
      </c>
      <c r="I256" s="126">
        <f>IF((パラメータ!$C$13)&gt;=1,IF(((パラメータ!$C$10)-A256)&lt;0,0,1),1)</f>
        <v>1</v>
      </c>
      <c r="J256" s="23">
        <f>'計算（移動）'!$C$68*('計算（移動）'!$C$49*'計算（移動）'!$C$53*F256+'計算（移動）'!$C$57*(1-F256))</f>
        <v>-120.23580206304401</v>
      </c>
      <c r="K256" s="23">
        <f>'計算（移動）'!$C$68*(('計算（移動）'!$C$49*'計算（移動）'!$C$53*'計算（移動）'!$C$37+'計算（移動）'!$C$55)*('計算（移動）'!$C$59*H256)+('計算（移動）'!$C$66*(1-H256)))</f>
        <v>-120.23580206304401</v>
      </c>
      <c r="L256" s="23">
        <f t="shared" si="28"/>
        <v>0</v>
      </c>
      <c r="M256" s="23">
        <f>35.3/(パラメータ!$C$30*(5.6-パラメータ!$C$30))</f>
        <v>7.6739130434782608</v>
      </c>
      <c r="N256" s="24" t="str">
        <f t="shared" si="31"/>
        <v>×</v>
      </c>
      <c r="O256" s="25" t="str">
        <f t="shared" si="32"/>
        <v>×</v>
      </c>
      <c r="P256" s="135">
        <f t="shared" si="29"/>
        <v>7.6739130434782608</v>
      </c>
      <c r="Q256" s="135">
        <f t="shared" si="30"/>
        <v>100</v>
      </c>
    </row>
    <row r="257" spans="1:17" s="19" customFormat="1" ht="10.5" customHeight="1" x14ac:dyDescent="0.15">
      <c r="A257" s="63">
        <v>24.2</v>
      </c>
      <c r="B257" s="22">
        <f>A257/パラメータ!$C$30</f>
        <v>24.2</v>
      </c>
      <c r="C257" s="22">
        <f>A257-パラメータ!$C$38</f>
        <v>24.2</v>
      </c>
      <c r="D257" s="23">
        <f>C257/パラメータ!$C$30</f>
        <v>24.2</v>
      </c>
      <c r="E257" s="23">
        <f>-2*'計算（移動）'!$C$2*B257</f>
        <v>-1.3444444444444446</v>
      </c>
      <c r="F257" s="23">
        <f t="shared" si="26"/>
        <v>0.2606844923563118</v>
      </c>
      <c r="G257" s="23">
        <f>-2*'計算（移動）'!$C$2*D257</f>
        <v>-1.3444444444444446</v>
      </c>
      <c r="H257" s="23">
        <f t="shared" si="27"/>
        <v>0.2606844923563118</v>
      </c>
      <c r="I257" s="126">
        <f>IF((パラメータ!$C$13)&gt;=1,IF(((パラメータ!$C$10)-A257)&lt;0,0,1),1)</f>
        <v>1</v>
      </c>
      <c r="J257" s="23">
        <f>'計算（移動）'!$C$68*('計算（移動）'!$C$49*'計算（移動）'!$C$53*F257+'計算（移動）'!$C$57*(1-F257))</f>
        <v>-120.4724526356348</v>
      </c>
      <c r="K257" s="23">
        <f>'計算（移動）'!$C$68*(('計算（移動）'!$C$49*'計算（移動）'!$C$53*'計算（移動）'!$C$37+'計算（移動）'!$C$55)*('計算（移動）'!$C$59*H257)+('計算（移動）'!$C$66*(1-H257)))</f>
        <v>-120.4724526356348</v>
      </c>
      <c r="L257" s="23">
        <f t="shared" si="28"/>
        <v>0</v>
      </c>
      <c r="M257" s="23">
        <f>35.3/(パラメータ!$C$30*(5.6-パラメータ!$C$30))</f>
        <v>7.6739130434782608</v>
      </c>
      <c r="N257" s="24" t="str">
        <f t="shared" si="31"/>
        <v>×</v>
      </c>
      <c r="O257" s="25" t="str">
        <f t="shared" si="32"/>
        <v>×</v>
      </c>
      <c r="P257" s="135">
        <f t="shared" si="29"/>
        <v>7.6739130434782608</v>
      </c>
      <c r="Q257" s="135">
        <f t="shared" si="30"/>
        <v>100</v>
      </c>
    </row>
    <row r="258" spans="1:17" s="19" customFormat="1" ht="10.5" customHeight="1" x14ac:dyDescent="0.15">
      <c r="A258" s="63">
        <v>24.3</v>
      </c>
      <c r="B258" s="22">
        <f>A258/パラメータ!$C$30</f>
        <v>24.3</v>
      </c>
      <c r="C258" s="22">
        <f>A258-パラメータ!$C$38</f>
        <v>24.3</v>
      </c>
      <c r="D258" s="23">
        <f>C258/パラメータ!$C$30</f>
        <v>24.3</v>
      </c>
      <c r="E258" s="23">
        <f>-2*'計算（移動）'!$C$2*B258</f>
        <v>-1.35</v>
      </c>
      <c r="F258" s="23">
        <f t="shared" si="26"/>
        <v>0.25924026064589151</v>
      </c>
      <c r="G258" s="23">
        <f>-2*'計算（移動）'!$C$2*D258</f>
        <v>-1.35</v>
      </c>
      <c r="H258" s="23">
        <f t="shared" si="27"/>
        <v>0.25924026064589151</v>
      </c>
      <c r="I258" s="126">
        <f>IF((パラメータ!$C$13)&gt;=1,IF(((パラメータ!$C$10)-A258)&lt;0,0,1),1)</f>
        <v>1</v>
      </c>
      <c r="J258" s="23">
        <f>'計算（移動）'!$C$68*('計算（移動）'!$C$49*'計算（移動）'!$C$53*F258+'計算（移動）'!$C$57*(1-F258))</f>
        <v>-120.70779212808375</v>
      </c>
      <c r="K258" s="23">
        <f>'計算（移動）'!$C$68*(('計算（移動）'!$C$49*'計算（移動）'!$C$53*'計算（移動）'!$C$37+'計算（移動）'!$C$55)*('計算（移動）'!$C$59*H258)+('計算（移動）'!$C$66*(1-H258)))</f>
        <v>-120.70779212808375</v>
      </c>
      <c r="L258" s="23">
        <f t="shared" si="28"/>
        <v>0</v>
      </c>
      <c r="M258" s="23">
        <f>35.3/(パラメータ!$C$30*(5.6-パラメータ!$C$30))</f>
        <v>7.6739130434782608</v>
      </c>
      <c r="N258" s="24" t="str">
        <f t="shared" si="31"/>
        <v>×</v>
      </c>
      <c r="O258" s="25" t="str">
        <f t="shared" si="32"/>
        <v>×</v>
      </c>
      <c r="P258" s="135">
        <f t="shared" si="29"/>
        <v>7.6739130434782608</v>
      </c>
      <c r="Q258" s="135">
        <f t="shared" si="30"/>
        <v>100</v>
      </c>
    </row>
    <row r="259" spans="1:17" s="19" customFormat="1" ht="10.5" customHeight="1" x14ac:dyDescent="0.15">
      <c r="A259" s="63">
        <v>24.4</v>
      </c>
      <c r="B259" s="22">
        <f>A259/パラメータ!$C$30</f>
        <v>24.4</v>
      </c>
      <c r="C259" s="22">
        <f>A259-パラメータ!$C$38</f>
        <v>24.4</v>
      </c>
      <c r="D259" s="23">
        <f>C259/パラメータ!$C$30</f>
        <v>24.4</v>
      </c>
      <c r="E259" s="23">
        <f>-2*'計算（移動）'!$C$2*B259</f>
        <v>-1.3555555555555556</v>
      </c>
      <c r="F259" s="23">
        <f t="shared" si="26"/>
        <v>0.25780403019866305</v>
      </c>
      <c r="G259" s="23">
        <f>-2*'計算（移動）'!$C$2*D259</f>
        <v>-1.3555555555555556</v>
      </c>
      <c r="H259" s="23">
        <f t="shared" si="27"/>
        <v>0.25780403019866305</v>
      </c>
      <c r="I259" s="126">
        <f>IF((パラメータ!$C$13)&gt;=1,IF(((パラメータ!$C$10)-A259)&lt;0,0,1),1)</f>
        <v>1</v>
      </c>
      <c r="J259" s="23">
        <f>'計算（移動）'!$C$68*('計算（移動）'!$C$49*'計算（移動）'!$C$53*F259+'計算（移動）'!$C$57*(1-F259))</f>
        <v>-120.94182780397406</v>
      </c>
      <c r="K259" s="23">
        <f>'計算（移動）'!$C$68*(('計算（移動）'!$C$49*'計算（移動）'!$C$53*'計算（移動）'!$C$37+'計算（移動）'!$C$55)*('計算（移動）'!$C$59*H259)+('計算（移動）'!$C$66*(1-H259)))</f>
        <v>-120.94182780397406</v>
      </c>
      <c r="L259" s="23">
        <f t="shared" si="28"/>
        <v>0</v>
      </c>
      <c r="M259" s="23">
        <f>35.3/(パラメータ!$C$30*(5.6-パラメータ!$C$30))</f>
        <v>7.6739130434782608</v>
      </c>
      <c r="N259" s="24" t="str">
        <f t="shared" si="31"/>
        <v>×</v>
      </c>
      <c r="O259" s="25" t="str">
        <f t="shared" si="32"/>
        <v>×</v>
      </c>
      <c r="P259" s="135">
        <f t="shared" si="29"/>
        <v>7.6739130434782608</v>
      </c>
      <c r="Q259" s="135">
        <f t="shared" si="30"/>
        <v>100</v>
      </c>
    </row>
    <row r="260" spans="1:17" s="19" customFormat="1" ht="10.5" customHeight="1" x14ac:dyDescent="0.15">
      <c r="A260" s="63">
        <v>24.5</v>
      </c>
      <c r="B260" s="22">
        <f>A260/パラメータ!$C$30</f>
        <v>24.5</v>
      </c>
      <c r="C260" s="22">
        <f>A260-パラメータ!$C$38</f>
        <v>24.5</v>
      </c>
      <c r="D260" s="23">
        <f>C260/パラメータ!$C$30</f>
        <v>24.5</v>
      </c>
      <c r="E260" s="23">
        <f>-2*'計算（移動）'!$C$2*B260</f>
        <v>-1.3611111111111112</v>
      </c>
      <c r="F260" s="23">
        <f t="shared" si="26"/>
        <v>0.25637575668641227</v>
      </c>
      <c r="G260" s="23">
        <f>-2*'計算（移動）'!$C$2*D260</f>
        <v>-1.3611111111111112</v>
      </c>
      <c r="H260" s="23">
        <f t="shared" si="27"/>
        <v>0.25637575668641227</v>
      </c>
      <c r="I260" s="126">
        <f>IF((パラメータ!$C$13)&gt;=1,IF(((パラメータ!$C$10)-A260)&lt;0,0,1),1)</f>
        <v>1</v>
      </c>
      <c r="J260" s="23">
        <f>'計算（移動）'!$C$68*('計算（移動）'!$C$49*'計算（移動）'!$C$53*F260+'計算（移動）'!$C$57*(1-F260))</f>
        <v>-121.17456688664768</v>
      </c>
      <c r="K260" s="23">
        <f>'計算（移動）'!$C$68*(('計算（移動）'!$C$49*'計算（移動）'!$C$53*'計算（移動）'!$C$37+'計算（移動）'!$C$55)*('計算（移動）'!$C$59*H260)+('計算（移動）'!$C$66*(1-H260)))</f>
        <v>-121.17456688664768</v>
      </c>
      <c r="L260" s="23">
        <f t="shared" si="28"/>
        <v>0</v>
      </c>
      <c r="M260" s="23">
        <f>35.3/(パラメータ!$C$30*(5.6-パラメータ!$C$30))</f>
        <v>7.6739130434782608</v>
      </c>
      <c r="N260" s="24" t="str">
        <f t="shared" si="31"/>
        <v>×</v>
      </c>
      <c r="O260" s="25" t="str">
        <f t="shared" si="32"/>
        <v>×</v>
      </c>
      <c r="P260" s="135">
        <f t="shared" si="29"/>
        <v>7.6739130434782608</v>
      </c>
      <c r="Q260" s="135">
        <f t="shared" si="30"/>
        <v>100</v>
      </c>
    </row>
    <row r="261" spans="1:17" s="19" customFormat="1" ht="10.5" customHeight="1" x14ac:dyDescent="0.15">
      <c r="A261" s="63">
        <v>24.6</v>
      </c>
      <c r="B261" s="22">
        <f>A261/パラメータ!$C$30</f>
        <v>24.6</v>
      </c>
      <c r="C261" s="22">
        <f>A261-パラメータ!$C$38</f>
        <v>24.6</v>
      </c>
      <c r="D261" s="23">
        <f>C261/パラメータ!$C$30</f>
        <v>24.6</v>
      </c>
      <c r="E261" s="23">
        <f>-2*'計算（移動）'!$C$2*B261</f>
        <v>-1.3666666666666669</v>
      </c>
      <c r="F261" s="23">
        <f t="shared" si="26"/>
        <v>0.25495539602650991</v>
      </c>
      <c r="G261" s="23">
        <f>-2*'計算（移動）'!$C$2*D261</f>
        <v>-1.3666666666666669</v>
      </c>
      <c r="H261" s="23">
        <f t="shared" si="27"/>
        <v>0.25495539602650991</v>
      </c>
      <c r="I261" s="126">
        <f>IF((パラメータ!$C$13)&gt;=1,IF(((パラメータ!$C$10)-A261)&lt;0,0,1),1)</f>
        <v>1</v>
      </c>
      <c r="J261" s="23">
        <f>'計算（移動）'!$C$68*('計算（移動）'!$C$49*'計算（移動）'!$C$53*F261+'計算（移動）'!$C$57*(1-F261))</f>
        <v>-121.40601655942808</v>
      </c>
      <c r="K261" s="23">
        <f>'計算（移動）'!$C$68*(('計算（移動）'!$C$49*'計算（移動）'!$C$53*'計算（移動）'!$C$37+'計算（移動）'!$C$55)*('計算（移動）'!$C$59*H261)+('計算（移動）'!$C$66*(1-H261)))</f>
        <v>-121.40601655942808</v>
      </c>
      <c r="L261" s="23">
        <f t="shared" si="28"/>
        <v>0</v>
      </c>
      <c r="M261" s="23">
        <f>35.3/(パラメータ!$C$30*(5.6-パラメータ!$C$30))</f>
        <v>7.6739130434782608</v>
      </c>
      <c r="N261" s="24" t="str">
        <f t="shared" si="31"/>
        <v>×</v>
      </c>
      <c r="O261" s="25" t="str">
        <f t="shared" si="32"/>
        <v>×</v>
      </c>
      <c r="P261" s="135">
        <f t="shared" si="29"/>
        <v>7.6739130434782608</v>
      </c>
      <c r="Q261" s="135">
        <f t="shared" si="30"/>
        <v>100</v>
      </c>
    </row>
    <row r="262" spans="1:17" s="19" customFormat="1" ht="10.5" customHeight="1" x14ac:dyDescent="0.15">
      <c r="A262" s="63">
        <v>24.7</v>
      </c>
      <c r="B262" s="22">
        <f>A262/パラメータ!$C$30</f>
        <v>24.7</v>
      </c>
      <c r="C262" s="22">
        <f>A262-パラメータ!$C$38</f>
        <v>24.7</v>
      </c>
      <c r="D262" s="23">
        <f>C262/パラメータ!$C$30</f>
        <v>24.7</v>
      </c>
      <c r="E262" s="23">
        <f>-2*'計算（移動）'!$C$2*B262</f>
        <v>-1.3722222222222222</v>
      </c>
      <c r="F262" s="23">
        <f t="shared" si="26"/>
        <v>0.25354290438055138</v>
      </c>
      <c r="G262" s="23">
        <f>-2*'計算（移動）'!$C$2*D262</f>
        <v>-1.3722222222222222</v>
      </c>
      <c r="H262" s="23">
        <f t="shared" si="27"/>
        <v>0.25354290438055138</v>
      </c>
      <c r="I262" s="126">
        <f>IF((パラメータ!$C$13)&gt;=1,IF(((パラメータ!$C$10)-A262)&lt;0,0,1),1)</f>
        <v>1</v>
      </c>
      <c r="J262" s="23">
        <f>'計算（移動）'!$C$68*('計算（移動）'!$C$49*'計算（移動）'!$C$53*F262+'計算（移動）'!$C$57*(1-F262))</f>
        <v>-121.63618396584204</v>
      </c>
      <c r="K262" s="23">
        <f>'計算（移動）'!$C$68*(('計算（移動）'!$C$49*'計算（移動）'!$C$53*'計算（移動）'!$C$37+'計算（移動）'!$C$55)*('計算（移動）'!$C$59*H262)+('計算（移動）'!$C$66*(1-H262)))</f>
        <v>-121.63618396584204</v>
      </c>
      <c r="L262" s="23">
        <f t="shared" si="28"/>
        <v>0</v>
      </c>
      <c r="M262" s="23">
        <f>35.3/(パラメータ!$C$30*(5.6-パラメータ!$C$30))</f>
        <v>7.6739130434782608</v>
      </c>
      <c r="N262" s="24" t="str">
        <f t="shared" si="31"/>
        <v>×</v>
      </c>
      <c r="O262" s="25" t="str">
        <f t="shared" si="32"/>
        <v>×</v>
      </c>
      <c r="P262" s="135">
        <f t="shared" si="29"/>
        <v>7.6739130434782608</v>
      </c>
      <c r="Q262" s="135">
        <f t="shared" si="30"/>
        <v>100</v>
      </c>
    </row>
    <row r="263" spans="1:17" s="19" customFormat="1" ht="10.5" customHeight="1" x14ac:dyDescent="0.15">
      <c r="A263" s="63">
        <v>24.8</v>
      </c>
      <c r="B263" s="22">
        <f>A263/パラメータ!$C$30</f>
        <v>24.8</v>
      </c>
      <c r="C263" s="22">
        <f>A263-パラメータ!$C$38</f>
        <v>24.8</v>
      </c>
      <c r="D263" s="23">
        <f>C263/パラメータ!$C$30</f>
        <v>24.8</v>
      </c>
      <c r="E263" s="23">
        <f>-2*'計算（移動）'!$C$2*B263</f>
        <v>-1.377777777777778</v>
      </c>
      <c r="F263" s="23">
        <f t="shared" si="26"/>
        <v>0.25213823815300312</v>
      </c>
      <c r="G263" s="23">
        <f>-2*'計算（移動）'!$C$2*D263</f>
        <v>-1.377777777777778</v>
      </c>
      <c r="H263" s="23">
        <f t="shared" si="27"/>
        <v>0.25213823815300312</v>
      </c>
      <c r="I263" s="126">
        <f>IF((パラメータ!$C$13)&gt;=1,IF(((パラメータ!$C$10)-A263)&lt;0,0,1),1)</f>
        <v>1</v>
      </c>
      <c r="J263" s="23">
        <f>'計算（移動）'!$C$68*('計算（移動）'!$C$49*'計算（移動）'!$C$53*F263+'計算（移動）'!$C$57*(1-F263))</f>
        <v>-121.86507620984018</v>
      </c>
      <c r="K263" s="23">
        <f>'計算（移動）'!$C$68*(('計算（移動）'!$C$49*'計算（移動）'!$C$53*'計算（移動）'!$C$37+'計算（移動）'!$C$55)*('計算（移動）'!$C$59*H263)+('計算（移動）'!$C$66*(1-H263)))</f>
        <v>-121.86507620984018</v>
      </c>
      <c r="L263" s="23">
        <f t="shared" si="28"/>
        <v>0</v>
      </c>
      <c r="M263" s="23">
        <f>35.3/(パラメータ!$C$30*(5.6-パラメータ!$C$30))</f>
        <v>7.6739130434782608</v>
      </c>
      <c r="N263" s="24" t="str">
        <f t="shared" si="31"/>
        <v>×</v>
      </c>
      <c r="O263" s="25" t="str">
        <f t="shared" si="32"/>
        <v>×</v>
      </c>
      <c r="P263" s="135">
        <f t="shared" si="29"/>
        <v>7.6739130434782608</v>
      </c>
      <c r="Q263" s="135">
        <f t="shared" si="30"/>
        <v>100</v>
      </c>
    </row>
    <row r="264" spans="1:17" s="19" customFormat="1" ht="10.5" customHeight="1" x14ac:dyDescent="0.15">
      <c r="A264" s="63">
        <v>24.9</v>
      </c>
      <c r="B264" s="22">
        <f>A264/パラメータ!$C$30</f>
        <v>24.9</v>
      </c>
      <c r="C264" s="22">
        <f>A264-パラメータ!$C$38</f>
        <v>24.9</v>
      </c>
      <c r="D264" s="23">
        <f>C264/パラメータ!$C$30</f>
        <v>24.9</v>
      </c>
      <c r="E264" s="23">
        <f>-2*'計算（移動）'!$C$2*B264</f>
        <v>-1.3833333333333333</v>
      </c>
      <c r="F264" s="23">
        <f t="shared" si="26"/>
        <v>0.25074135398985803</v>
      </c>
      <c r="G264" s="23">
        <f>-2*'計算（移動）'!$C$2*D264</f>
        <v>-1.3833333333333333</v>
      </c>
      <c r="H264" s="23">
        <f t="shared" si="27"/>
        <v>0.25074135398985803</v>
      </c>
      <c r="I264" s="126">
        <f>IF((パラメータ!$C$13)&gt;=1,IF(((パラメータ!$C$10)-A264)&lt;0,0,1),1)</f>
        <v>1</v>
      </c>
      <c r="J264" s="23">
        <f>'計算（移動）'!$C$68*('計算（移動）'!$C$49*'計算（移動）'!$C$53*F264+'計算（移動）'!$C$57*(1-F264))</f>
        <v>-122.09270035601602</v>
      </c>
      <c r="K264" s="23">
        <f>'計算（移動）'!$C$68*(('計算（移動）'!$C$49*'計算（移動）'!$C$53*'計算（移動）'!$C$37+'計算（移動）'!$C$55)*('計算（移動）'!$C$59*H264)+('計算（移動）'!$C$66*(1-H264)))</f>
        <v>-122.09270035601602</v>
      </c>
      <c r="L264" s="23">
        <f t="shared" si="28"/>
        <v>0</v>
      </c>
      <c r="M264" s="23">
        <f>35.3/(パラメータ!$C$30*(5.6-パラメータ!$C$30))</f>
        <v>7.6739130434782608</v>
      </c>
      <c r="N264" s="24" t="str">
        <f t="shared" si="31"/>
        <v>×</v>
      </c>
      <c r="O264" s="25" t="str">
        <f t="shared" si="32"/>
        <v>×</v>
      </c>
      <c r="P264" s="135">
        <f t="shared" si="29"/>
        <v>7.6739130434782608</v>
      </c>
      <c r="Q264" s="135">
        <f t="shared" si="30"/>
        <v>100</v>
      </c>
    </row>
    <row r="265" spans="1:17" s="18" customFormat="1" ht="10.5" customHeight="1" x14ac:dyDescent="0.15">
      <c r="A265" s="30">
        <v>25</v>
      </c>
      <c r="B265" s="31">
        <f>A265/パラメータ!$C$30</f>
        <v>25</v>
      </c>
      <c r="C265" s="31">
        <f>A265-パラメータ!$C$38</f>
        <v>25</v>
      </c>
      <c r="D265" s="32">
        <f>C265/パラメータ!$C$30</f>
        <v>25</v>
      </c>
      <c r="E265" s="32">
        <f>-2*'計算（移動）'!$C$2*B265</f>
        <v>-1.3888888888888891</v>
      </c>
      <c r="F265" s="32">
        <f t="shared" si="26"/>
        <v>0.24935220877729616</v>
      </c>
      <c r="G265" s="32">
        <f>-2*'計算（移動）'!$C$2*D265</f>
        <v>-1.3888888888888891</v>
      </c>
      <c r="H265" s="32">
        <f t="shared" si="27"/>
        <v>0.24935220877729616</v>
      </c>
      <c r="I265" s="128">
        <f>IF((パラメータ!$C$13)&gt;=1,IF(((パラメータ!$C$10)-A265)&lt;0,0,1),1)</f>
        <v>1</v>
      </c>
      <c r="J265" s="32">
        <f>'計算（移動）'!$C$68*('計算（移動）'!$C$49*'計算（移動）'!$C$53*F265+'計算（移動）'!$C$57*(1-F265))</f>
        <v>-122.31906342982434</v>
      </c>
      <c r="K265" s="32">
        <f>'計算（移動）'!$C$68*(('計算（移動）'!$C$49*'計算（移動）'!$C$53*'計算（移動）'!$C$37+'計算（移動）'!$C$55)*('計算（移動）'!$C$59*H265)+('計算（移動）'!$C$66*(1-H265)))</f>
        <v>-122.31906342982434</v>
      </c>
      <c r="L265" s="32">
        <f t="shared" si="28"/>
        <v>0</v>
      </c>
      <c r="M265" s="32">
        <f>35.3/(パラメータ!$C$30*(5.6-パラメータ!$C$30))</f>
        <v>7.6739130434782608</v>
      </c>
      <c r="N265" s="33" t="str">
        <f t="shared" si="31"/>
        <v>×</v>
      </c>
      <c r="O265" s="34" t="str">
        <f t="shared" si="32"/>
        <v>×</v>
      </c>
      <c r="P265" s="134">
        <f t="shared" si="29"/>
        <v>7.6739130434782608</v>
      </c>
      <c r="Q265" s="134">
        <f t="shared" si="30"/>
        <v>100</v>
      </c>
    </row>
    <row r="266" spans="1:17" s="19" customFormat="1" ht="10.5" customHeight="1" x14ac:dyDescent="0.15">
      <c r="A266" s="63">
        <v>25.1</v>
      </c>
      <c r="B266" s="22">
        <f>A266/パラメータ!$C$30</f>
        <v>25.1</v>
      </c>
      <c r="C266" s="22">
        <f>A266-パラメータ!$C$38</f>
        <v>25.1</v>
      </c>
      <c r="D266" s="23">
        <f>C266/パラメータ!$C$30</f>
        <v>25.1</v>
      </c>
      <c r="E266" s="23">
        <f>-2*'計算（移動）'!$C$2*B266</f>
        <v>-1.3944444444444446</v>
      </c>
      <c r="F266" s="23">
        <f t="shared" si="26"/>
        <v>0.24797075964035523</v>
      </c>
      <c r="G266" s="23">
        <f>-2*'計算（移動）'!$C$2*D266</f>
        <v>-1.3944444444444446</v>
      </c>
      <c r="H266" s="23">
        <f t="shared" si="27"/>
        <v>0.24797075964035523</v>
      </c>
      <c r="I266" s="126">
        <f>IF((パラメータ!$C$13)&gt;=1,IF(((パラメータ!$C$10)-A266)&lt;0,0,1),1)</f>
        <v>1</v>
      </c>
      <c r="J266" s="23">
        <f>'計算（移動）'!$C$68*('計算（移動）'!$C$49*'計算（移動）'!$C$53*F266+'計算（移動）'!$C$57*(1-F266))</f>
        <v>-122.54417241779767</v>
      </c>
      <c r="K266" s="23">
        <f>'計算（移動）'!$C$68*(('計算（移動）'!$C$49*'計算（移動）'!$C$53*'計算（移動）'!$C$37+'計算（移動）'!$C$55)*('計算（移動）'!$C$59*H266)+('計算（移動）'!$C$66*(1-H266)))</f>
        <v>-122.54417241779767</v>
      </c>
      <c r="L266" s="23">
        <f t="shared" si="28"/>
        <v>0</v>
      </c>
      <c r="M266" s="23">
        <f>35.3/(パラメータ!$C$30*(5.6-パラメータ!$C$30))</f>
        <v>7.6739130434782608</v>
      </c>
      <c r="N266" s="24" t="str">
        <f t="shared" si="31"/>
        <v>×</v>
      </c>
      <c r="O266" s="25" t="str">
        <f t="shared" si="32"/>
        <v>×</v>
      </c>
      <c r="P266" s="135">
        <f t="shared" si="29"/>
        <v>7.6739130434782608</v>
      </c>
      <c r="Q266" s="135">
        <f t="shared" si="30"/>
        <v>100</v>
      </c>
    </row>
    <row r="267" spans="1:17" s="19" customFormat="1" ht="10.5" customHeight="1" x14ac:dyDescent="0.15">
      <c r="A267" s="63">
        <v>25.2</v>
      </c>
      <c r="B267" s="22">
        <f>A267/パラメータ!$C$30</f>
        <v>25.2</v>
      </c>
      <c r="C267" s="22">
        <f>A267-パラメータ!$C$38</f>
        <v>25.2</v>
      </c>
      <c r="D267" s="23">
        <f>C267/パラメータ!$C$30</f>
        <v>25.2</v>
      </c>
      <c r="E267" s="23">
        <f>-2*'計算（移動）'!$C$2*B267</f>
        <v>-1.4000000000000001</v>
      </c>
      <c r="F267" s="23">
        <f t="shared" si="26"/>
        <v>0.24659696394160643</v>
      </c>
      <c r="G267" s="23">
        <f>-2*'計算（移動）'!$C$2*D267</f>
        <v>-1.4000000000000001</v>
      </c>
      <c r="H267" s="23">
        <f t="shared" si="27"/>
        <v>0.24659696394160643</v>
      </c>
      <c r="I267" s="126">
        <f>IF((パラメータ!$C$13)&gt;=1,IF(((パラメータ!$C$10)-A267)&lt;0,0,1),1)</f>
        <v>1</v>
      </c>
      <c r="J267" s="23">
        <f>'計算（移動）'!$C$68*('計算（移動）'!$C$49*'計算（移動）'!$C$53*F267+'計算（移動）'!$C$57*(1-F267))</f>
        <v>-122.76803426776215</v>
      </c>
      <c r="K267" s="23">
        <f>'計算（移動）'!$C$68*(('計算（移動）'!$C$49*'計算（移動）'!$C$53*'計算（移動）'!$C$37+'計算（移動）'!$C$55)*('計算（移動）'!$C$59*H267)+('計算（移動）'!$C$66*(1-H267)))</f>
        <v>-122.76803426776215</v>
      </c>
      <c r="L267" s="23">
        <f t="shared" si="28"/>
        <v>0</v>
      </c>
      <c r="M267" s="23">
        <f>35.3/(パラメータ!$C$30*(5.6-パラメータ!$C$30))</f>
        <v>7.6739130434782608</v>
      </c>
      <c r="N267" s="24" t="str">
        <f t="shared" si="31"/>
        <v>×</v>
      </c>
      <c r="O267" s="25" t="str">
        <f t="shared" si="32"/>
        <v>×</v>
      </c>
      <c r="P267" s="135">
        <f t="shared" si="29"/>
        <v>7.6739130434782608</v>
      </c>
      <c r="Q267" s="135">
        <f t="shared" si="30"/>
        <v>100</v>
      </c>
    </row>
    <row r="268" spans="1:17" s="19" customFormat="1" ht="10.5" customHeight="1" x14ac:dyDescent="0.15">
      <c r="A268" s="63">
        <v>25.3</v>
      </c>
      <c r="B268" s="22">
        <f>A268/パラメータ!$C$30</f>
        <v>25.3</v>
      </c>
      <c r="C268" s="22">
        <f>A268-パラメータ!$C$38</f>
        <v>25.3</v>
      </c>
      <c r="D268" s="23">
        <f>C268/パラメータ!$C$30</f>
        <v>25.3</v>
      </c>
      <c r="E268" s="23">
        <f>-2*'計算（移動）'!$C$2*B268</f>
        <v>-1.4055555555555557</v>
      </c>
      <c r="F268" s="23">
        <f t="shared" si="26"/>
        <v>0.24523077927983897</v>
      </c>
      <c r="G268" s="23">
        <f>-2*'計算（移動）'!$C$2*D268</f>
        <v>-1.4055555555555557</v>
      </c>
      <c r="H268" s="23">
        <f t="shared" si="27"/>
        <v>0.24523077927983897</v>
      </c>
      <c r="I268" s="126">
        <f>IF((パラメータ!$C$13)&gt;=1,IF(((パラメータ!$C$10)-A268)&lt;0,0,1),1)</f>
        <v>1</v>
      </c>
      <c r="J268" s="23">
        <f>'計算（移動）'!$C$68*('計算（移動）'!$C$49*'計算（移動）'!$C$53*F268+'計算（移動）'!$C$57*(1-F268))</f>
        <v>-122.99065588905192</v>
      </c>
      <c r="K268" s="23">
        <f>'計算（移動）'!$C$68*(('計算（移動）'!$C$49*'計算（移動）'!$C$53*'計算（移動）'!$C$37+'計算（移動）'!$C$55)*('計算（移動）'!$C$59*H268)+('計算（移動）'!$C$66*(1-H268)))</f>
        <v>-122.99065588905192</v>
      </c>
      <c r="L268" s="23">
        <f t="shared" si="28"/>
        <v>0</v>
      </c>
      <c r="M268" s="23">
        <f>35.3/(パラメータ!$C$30*(5.6-パラメータ!$C$30))</f>
        <v>7.6739130434782608</v>
      </c>
      <c r="N268" s="24" t="str">
        <f t="shared" si="31"/>
        <v>×</v>
      </c>
      <c r="O268" s="25" t="str">
        <f t="shared" si="32"/>
        <v>×</v>
      </c>
      <c r="P268" s="135">
        <f t="shared" si="29"/>
        <v>7.6739130434782608</v>
      </c>
      <c r="Q268" s="135">
        <f t="shared" si="30"/>
        <v>100</v>
      </c>
    </row>
    <row r="269" spans="1:17" s="19" customFormat="1" ht="10.5" customHeight="1" x14ac:dyDescent="0.15">
      <c r="A269" s="63">
        <v>25.4</v>
      </c>
      <c r="B269" s="22">
        <f>A269/パラメータ!$C$30</f>
        <v>25.4</v>
      </c>
      <c r="C269" s="22">
        <f>A269-パラメータ!$C$38</f>
        <v>25.4</v>
      </c>
      <c r="D269" s="23">
        <f>C269/パラメータ!$C$30</f>
        <v>25.4</v>
      </c>
      <c r="E269" s="23">
        <f>-2*'計算（移動）'!$C$2*B269</f>
        <v>-1.4111111111111112</v>
      </c>
      <c r="F269" s="23">
        <f t="shared" si="26"/>
        <v>0.24387216348875104</v>
      </c>
      <c r="G269" s="23">
        <f>-2*'計算（移動）'!$C$2*D269</f>
        <v>-1.4111111111111112</v>
      </c>
      <c r="H269" s="23">
        <f t="shared" si="27"/>
        <v>0.24387216348875104</v>
      </c>
      <c r="I269" s="126">
        <f>IF((パラメータ!$C$13)&gt;=1,IF(((パラメータ!$C$10)-A269)&lt;0,0,1),1)</f>
        <v>1</v>
      </c>
      <c r="J269" s="23">
        <f>'計算（移動）'!$C$68*('計算（移動）'!$C$49*'計算（移動）'!$C$53*F269+'計算（移動）'!$C$57*(1-F269))</f>
        <v>-123.21204415272237</v>
      </c>
      <c r="K269" s="23">
        <f>'計算（移動）'!$C$68*(('計算（移動）'!$C$49*'計算（移動）'!$C$53*'計算（移動）'!$C$37+'計算（移動）'!$C$55)*('計算（移動）'!$C$59*H269)+('計算（移動）'!$C$66*(1-H269)))</f>
        <v>-123.21204415272237</v>
      </c>
      <c r="L269" s="23">
        <f t="shared" si="28"/>
        <v>0</v>
      </c>
      <c r="M269" s="23">
        <f>35.3/(パラメータ!$C$30*(5.6-パラメータ!$C$30))</f>
        <v>7.6739130434782608</v>
      </c>
      <c r="N269" s="24" t="str">
        <f t="shared" si="31"/>
        <v>×</v>
      </c>
      <c r="O269" s="25" t="str">
        <f t="shared" si="32"/>
        <v>×</v>
      </c>
      <c r="P269" s="135">
        <f t="shared" si="29"/>
        <v>7.6739130434782608</v>
      </c>
      <c r="Q269" s="135">
        <f t="shared" si="30"/>
        <v>100</v>
      </c>
    </row>
    <row r="270" spans="1:17" s="19" customFormat="1" ht="10.5" customHeight="1" x14ac:dyDescent="0.15">
      <c r="A270" s="63">
        <v>25.5</v>
      </c>
      <c r="B270" s="22">
        <f>A270/パラメータ!$C$30</f>
        <v>25.5</v>
      </c>
      <c r="C270" s="22">
        <f>A270-パラメータ!$C$38</f>
        <v>25.5</v>
      </c>
      <c r="D270" s="23">
        <f>C270/パラメータ!$C$30</f>
        <v>25.5</v>
      </c>
      <c r="E270" s="23">
        <f>-2*'計算（移動）'!$C$2*B270</f>
        <v>-1.4166666666666667</v>
      </c>
      <c r="F270" s="23">
        <f t="shared" si="26"/>
        <v>0.24252107463564868</v>
      </c>
      <c r="G270" s="23">
        <f>-2*'計算（移動）'!$C$2*D270</f>
        <v>-1.4166666666666667</v>
      </c>
      <c r="H270" s="23">
        <f t="shared" si="27"/>
        <v>0.24252107463564868</v>
      </c>
      <c r="I270" s="126">
        <f>IF((パラメータ!$C$13)&gt;=1,IF(((パラメータ!$C$10)-A270)&lt;0,0,1),1)</f>
        <v>1</v>
      </c>
      <c r="J270" s="23">
        <f>'計算（移動）'!$C$68*('計算（移動）'!$C$49*'計算（移動）'!$C$53*F270+'計算（移動）'!$C$57*(1-F270))</f>
        <v>-123.43220589176215</v>
      </c>
      <c r="K270" s="23">
        <f>'計算（移動）'!$C$68*(('計算（移動）'!$C$49*'計算（移動）'!$C$53*'計算（移動）'!$C$37+'計算（移動）'!$C$55)*('計算（移動）'!$C$59*H270)+('計算（移動）'!$C$66*(1-H270)))</f>
        <v>-123.43220589176215</v>
      </c>
      <c r="L270" s="23">
        <f t="shared" si="28"/>
        <v>0</v>
      </c>
      <c r="M270" s="23">
        <f>35.3/(パラメータ!$C$30*(5.6-パラメータ!$C$30))</f>
        <v>7.6739130434782608</v>
      </c>
      <c r="N270" s="24" t="str">
        <f t="shared" si="31"/>
        <v>×</v>
      </c>
      <c r="O270" s="25" t="str">
        <f t="shared" si="32"/>
        <v>×</v>
      </c>
      <c r="P270" s="135">
        <f t="shared" si="29"/>
        <v>7.6739130434782608</v>
      </c>
      <c r="Q270" s="135">
        <f t="shared" si="30"/>
        <v>100</v>
      </c>
    </row>
    <row r="271" spans="1:17" s="19" customFormat="1" ht="10.5" customHeight="1" x14ac:dyDescent="0.15">
      <c r="A271" s="63">
        <v>25.6</v>
      </c>
      <c r="B271" s="22">
        <f>A271/パラメータ!$C$30</f>
        <v>25.6</v>
      </c>
      <c r="C271" s="22">
        <f>A271-パラメータ!$C$38</f>
        <v>25.6</v>
      </c>
      <c r="D271" s="23">
        <f>C271/パラメータ!$C$30</f>
        <v>25.6</v>
      </c>
      <c r="E271" s="23">
        <f>-2*'計算（移動）'!$C$2*B271</f>
        <v>-1.4222222222222225</v>
      </c>
      <c r="F271" s="23">
        <f t="shared" si="26"/>
        <v>0.24117747102015136</v>
      </c>
      <c r="G271" s="23">
        <f>-2*'計算（移動）'!$C$2*D271</f>
        <v>-1.4222222222222225</v>
      </c>
      <c r="H271" s="23">
        <f t="shared" si="27"/>
        <v>0.24117747102015136</v>
      </c>
      <c r="I271" s="126">
        <f>IF((パラメータ!$C$13)&gt;=1,IF(((パラメータ!$C$10)-A271)&lt;0,0,1),1)</f>
        <v>1</v>
      </c>
      <c r="J271" s="23">
        <f>'計算（移動）'!$C$68*('計算（移動）'!$C$49*'計算（移動）'!$C$53*F271+'計算（移動）'!$C$57*(1-F271))</f>
        <v>-123.65114790130414</v>
      </c>
      <c r="K271" s="23">
        <f>'計算（移動）'!$C$68*(('計算（移動）'!$C$49*'計算（移動）'!$C$53*'計算（移動）'!$C$37+'計算（移動）'!$C$55)*('計算（移動）'!$C$59*H271)+('計算（移動）'!$C$66*(1-H271)))</f>
        <v>-123.65114790130414</v>
      </c>
      <c r="L271" s="23">
        <f t="shared" si="28"/>
        <v>0</v>
      </c>
      <c r="M271" s="23">
        <f>35.3/(パラメータ!$C$30*(5.6-パラメータ!$C$30))</f>
        <v>7.6739130434782608</v>
      </c>
      <c r="N271" s="24" t="str">
        <f t="shared" si="31"/>
        <v>×</v>
      </c>
      <c r="O271" s="25" t="str">
        <f t="shared" si="32"/>
        <v>×</v>
      </c>
      <c r="P271" s="135">
        <f t="shared" si="29"/>
        <v>7.6739130434782608</v>
      </c>
      <c r="Q271" s="135">
        <f t="shared" si="30"/>
        <v>100</v>
      </c>
    </row>
    <row r="272" spans="1:17" s="19" customFormat="1" ht="10.5" customHeight="1" x14ac:dyDescent="0.15">
      <c r="A272" s="63">
        <v>25.7</v>
      </c>
      <c r="B272" s="22">
        <f>A272/パラメータ!$C$30</f>
        <v>25.7</v>
      </c>
      <c r="C272" s="22">
        <f>A272-パラメータ!$C$38</f>
        <v>25.7</v>
      </c>
      <c r="D272" s="23">
        <f>C272/パラメータ!$C$30</f>
        <v>25.7</v>
      </c>
      <c r="E272" s="23">
        <f>-2*'計算（移動）'!$C$2*B272</f>
        <v>-1.4277777777777778</v>
      </c>
      <c r="F272" s="23">
        <f t="shared" ref="F272:F335" si="33">EXP(E272)</f>
        <v>0.23984131117290519</v>
      </c>
      <c r="G272" s="23">
        <f>-2*'計算（移動）'!$C$2*D272</f>
        <v>-1.4277777777777778</v>
      </c>
      <c r="H272" s="23">
        <f t="shared" ref="H272:H335" si="34">EXP(G272)</f>
        <v>0.23984131117290519</v>
      </c>
      <c r="I272" s="126">
        <f>IF((パラメータ!$C$13)&gt;=1,IF(((パラメータ!$C$10)-A272)&lt;0,0,1),1)</f>
        <v>1</v>
      </c>
      <c r="J272" s="23">
        <f>'計算（移動）'!$C$68*('計算（移動）'!$C$49*'計算（移動）'!$C$53*F272+'計算（移動）'!$C$57*(1-F272))</f>
        <v>-123.86887693883514</v>
      </c>
      <c r="K272" s="23">
        <f>'計算（移動）'!$C$68*(('計算（移動）'!$C$49*'計算（移動）'!$C$53*'計算（移動）'!$C$37+'計算（移動）'!$C$55)*('計算（移動）'!$C$59*H272)+('計算（移動）'!$C$66*(1-H272)))</f>
        <v>-123.86887693883514</v>
      </c>
      <c r="L272" s="23">
        <f t="shared" ref="L272:L335" si="35">IF(IF(C272&lt;=0,J272*I272,K272*I272)&gt;=0,IF(C272&lt;=0,J272*I272,K272*I272),0)</f>
        <v>0</v>
      </c>
      <c r="M272" s="23">
        <f>35.3/(パラメータ!$C$30*(5.6-パラメータ!$C$30))</f>
        <v>7.6739130434782608</v>
      </c>
      <c r="N272" s="24" t="str">
        <f t="shared" si="31"/>
        <v>×</v>
      </c>
      <c r="O272" s="25" t="str">
        <f t="shared" si="32"/>
        <v>×</v>
      </c>
      <c r="P272" s="135">
        <f t="shared" ref="P272:P335" si="36">M272-L272</f>
        <v>7.6739130434782608</v>
      </c>
      <c r="Q272" s="135">
        <f t="shared" ref="Q272:Q335" si="37">100-L272</f>
        <v>100</v>
      </c>
    </row>
    <row r="273" spans="1:17" s="19" customFormat="1" ht="10.5" customHeight="1" x14ac:dyDescent="0.15">
      <c r="A273" s="63">
        <v>25.8</v>
      </c>
      <c r="B273" s="22">
        <f>A273/パラメータ!$C$30</f>
        <v>25.8</v>
      </c>
      <c r="C273" s="22">
        <f>A273-パラメータ!$C$38</f>
        <v>25.8</v>
      </c>
      <c r="D273" s="23">
        <f>C273/パラメータ!$C$30</f>
        <v>25.8</v>
      </c>
      <c r="E273" s="23">
        <f>-2*'計算（移動）'!$C$2*B273</f>
        <v>-1.4333333333333336</v>
      </c>
      <c r="F273" s="23">
        <f t="shared" si="33"/>
        <v>0.23851255385430237</v>
      </c>
      <c r="G273" s="23">
        <f>-2*'計算（移動）'!$C$2*D273</f>
        <v>-1.4333333333333336</v>
      </c>
      <c r="H273" s="23">
        <f t="shared" si="34"/>
        <v>0.23851255385430237</v>
      </c>
      <c r="I273" s="126">
        <f>IF((パラメータ!$C$13)&gt;=1,IF(((パラメータ!$C$10)-A273)&lt;0,0,1),1)</f>
        <v>1</v>
      </c>
      <c r="J273" s="23">
        <f>'計算（移動）'!$C$68*('計算（移動）'!$C$49*'計算（移動）'!$C$53*F273+'計算（移動）'!$C$57*(1-F273))</f>
        <v>-124.08539972440448</v>
      </c>
      <c r="K273" s="23">
        <f>'計算（移動）'!$C$68*(('計算（移動）'!$C$49*'計算（移動）'!$C$53*'計算（移動）'!$C$37+'計算（移動）'!$C$55)*('計算（移動）'!$C$59*H273)+('計算（移動）'!$C$66*(1-H273)))</f>
        <v>-124.08539972440448</v>
      </c>
      <c r="L273" s="23">
        <f t="shared" si="35"/>
        <v>0</v>
      </c>
      <c r="M273" s="23">
        <f>35.3/(パラメータ!$C$30*(5.6-パラメータ!$C$30))</f>
        <v>7.6739130434782608</v>
      </c>
      <c r="N273" s="24" t="str">
        <f t="shared" ref="N273:N336" si="38">IF(I273&gt;0,IF(P273&lt;0,"○","×"),"×")</f>
        <v>×</v>
      </c>
      <c r="O273" s="25" t="str">
        <f t="shared" ref="O273:O336" si="39">IF(L273&gt;=100,"○","×")</f>
        <v>×</v>
      </c>
      <c r="P273" s="135">
        <f t="shared" si="36"/>
        <v>7.6739130434782608</v>
      </c>
      <c r="Q273" s="135">
        <f t="shared" si="37"/>
        <v>100</v>
      </c>
    </row>
    <row r="274" spans="1:17" s="19" customFormat="1" ht="10.5" customHeight="1" x14ac:dyDescent="0.15">
      <c r="A274" s="63">
        <v>25.9</v>
      </c>
      <c r="B274" s="22">
        <f>A274/パラメータ!$C$30</f>
        <v>25.9</v>
      </c>
      <c r="C274" s="22">
        <f>A274-パラメータ!$C$38</f>
        <v>25.9</v>
      </c>
      <c r="D274" s="23">
        <f>C274/パラメータ!$C$30</f>
        <v>25.9</v>
      </c>
      <c r="E274" s="23">
        <f>-2*'計算（移動）'!$C$2*B274</f>
        <v>-1.4388888888888889</v>
      </c>
      <c r="F274" s="23">
        <f t="shared" si="33"/>
        <v>0.23719115805320937</v>
      </c>
      <c r="G274" s="23">
        <f>-2*'計算（移動）'!$C$2*D274</f>
        <v>-1.4388888888888889</v>
      </c>
      <c r="H274" s="23">
        <f t="shared" si="34"/>
        <v>0.23719115805320937</v>
      </c>
      <c r="I274" s="126">
        <f>IF((パラメータ!$C$13)&gt;=1,IF(((パラメータ!$C$10)-A274)&lt;0,0,1),1)</f>
        <v>1</v>
      </c>
      <c r="J274" s="23">
        <f>'計算（移動）'!$C$68*('計算（移動）'!$C$49*'計算（移動）'!$C$53*F274+'計算（移動）'!$C$57*(1-F274))</f>
        <v>-124.30072294083136</v>
      </c>
      <c r="K274" s="23">
        <f>'計算（移動）'!$C$68*(('計算（移動）'!$C$49*'計算（移動）'!$C$53*'計算（移動）'!$C$37+'計算（移動）'!$C$55)*('計算（移動）'!$C$59*H274)+('計算（移動）'!$C$66*(1-H274)))</f>
        <v>-124.30072294083136</v>
      </c>
      <c r="L274" s="23">
        <f t="shared" si="35"/>
        <v>0</v>
      </c>
      <c r="M274" s="23">
        <f>35.3/(パラメータ!$C$30*(5.6-パラメータ!$C$30))</f>
        <v>7.6739130434782608</v>
      </c>
      <c r="N274" s="24" t="str">
        <f t="shared" si="38"/>
        <v>×</v>
      </c>
      <c r="O274" s="25" t="str">
        <f t="shared" si="39"/>
        <v>×</v>
      </c>
      <c r="P274" s="135">
        <f t="shared" si="36"/>
        <v>7.6739130434782608</v>
      </c>
      <c r="Q274" s="135">
        <f t="shared" si="37"/>
        <v>100</v>
      </c>
    </row>
    <row r="275" spans="1:17" s="18" customFormat="1" ht="10.5" customHeight="1" x14ac:dyDescent="0.15">
      <c r="A275" s="30">
        <v>26</v>
      </c>
      <c r="B275" s="31">
        <f>A275/パラメータ!$C$30</f>
        <v>26</v>
      </c>
      <c r="C275" s="31">
        <f>A275-パラメータ!$C$38</f>
        <v>26</v>
      </c>
      <c r="D275" s="32">
        <f>C275/パラメータ!$C$30</f>
        <v>26</v>
      </c>
      <c r="E275" s="32">
        <f>-2*'計算（移動）'!$C$2*B275</f>
        <v>-1.4444444444444446</v>
      </c>
      <c r="F275" s="32">
        <f t="shared" si="33"/>
        <v>0.23587708298569995</v>
      </c>
      <c r="G275" s="32">
        <f>-2*'計算（移動）'!$C$2*D275</f>
        <v>-1.4444444444444446</v>
      </c>
      <c r="H275" s="32">
        <f t="shared" si="34"/>
        <v>0.23587708298569995</v>
      </c>
      <c r="I275" s="128">
        <f>IF((パラメータ!$C$13)&gt;=1,IF(((パラメータ!$C$10)-A275)&lt;0,0,1),1)</f>
        <v>1</v>
      </c>
      <c r="J275" s="32">
        <f>'計算（移動）'!$C$68*('計算（移動）'!$C$49*'計算（移動）'!$C$53*F275+'計算（移動）'!$C$57*(1-F275))</f>
        <v>-124.51485323391117</v>
      </c>
      <c r="K275" s="32">
        <f>'計算（移動）'!$C$68*(('計算（移動）'!$C$49*'計算（移動）'!$C$53*'計算（移動）'!$C$37+'計算（移動）'!$C$55)*('計算（移動）'!$C$59*H275)+('計算（移動）'!$C$66*(1-H275)))</f>
        <v>-124.51485323391117</v>
      </c>
      <c r="L275" s="32">
        <f t="shared" si="35"/>
        <v>0</v>
      </c>
      <c r="M275" s="32">
        <f>35.3/(パラメータ!$C$30*(5.6-パラメータ!$C$30))</f>
        <v>7.6739130434782608</v>
      </c>
      <c r="N275" s="33" t="str">
        <f t="shared" si="38"/>
        <v>×</v>
      </c>
      <c r="O275" s="34" t="str">
        <f t="shared" si="39"/>
        <v>×</v>
      </c>
      <c r="P275" s="134">
        <f t="shared" si="36"/>
        <v>7.6739130434782608</v>
      </c>
      <c r="Q275" s="134">
        <f t="shared" si="37"/>
        <v>100</v>
      </c>
    </row>
    <row r="276" spans="1:17" s="19" customFormat="1" ht="10.5" customHeight="1" x14ac:dyDescent="0.15">
      <c r="A276" s="63">
        <v>26.1</v>
      </c>
      <c r="B276" s="22">
        <f>A276/パラメータ!$C$30</f>
        <v>26.1</v>
      </c>
      <c r="C276" s="22">
        <f>A276-パラメータ!$C$38</f>
        <v>26.1</v>
      </c>
      <c r="D276" s="23">
        <f>C276/パラメータ!$C$30</f>
        <v>26.1</v>
      </c>
      <c r="E276" s="23">
        <f>-2*'計算（移動）'!$C$2*B276</f>
        <v>-1.4500000000000002</v>
      </c>
      <c r="F276" s="23">
        <f t="shared" si="33"/>
        <v>0.23457028809379762</v>
      </c>
      <c r="G276" s="23">
        <f>-2*'計算（移動）'!$C$2*D276</f>
        <v>-1.4500000000000002</v>
      </c>
      <c r="H276" s="23">
        <f t="shared" si="34"/>
        <v>0.23457028809379762</v>
      </c>
      <c r="I276" s="126">
        <f>IF((パラメータ!$C$13)&gt;=1,IF(((パラメータ!$C$10)-A276)&lt;0,0,1),1)</f>
        <v>1</v>
      </c>
      <c r="J276" s="23">
        <f>'計算（移動）'!$C$68*('計算（移動）'!$C$49*'計算（移動）'!$C$53*F276+'計算（移動）'!$C$57*(1-F276))</f>
        <v>-124.72779721262054</v>
      </c>
      <c r="K276" s="23">
        <f>'計算（移動）'!$C$68*(('計算（移動）'!$C$49*'計算（移動）'!$C$53*'計算（移動）'!$C$37+'計算（移動）'!$C$55)*('計算（移動）'!$C$59*H276)+('計算（移動）'!$C$66*(1-H276)))</f>
        <v>-124.72779721262054</v>
      </c>
      <c r="L276" s="23">
        <f t="shared" si="35"/>
        <v>0</v>
      </c>
      <c r="M276" s="23">
        <f>35.3/(パラメータ!$C$30*(5.6-パラメータ!$C$30))</f>
        <v>7.6739130434782608</v>
      </c>
      <c r="N276" s="24" t="str">
        <f t="shared" si="38"/>
        <v>×</v>
      </c>
      <c r="O276" s="25" t="str">
        <f t="shared" si="39"/>
        <v>×</v>
      </c>
      <c r="P276" s="135">
        <f t="shared" si="36"/>
        <v>7.6739130434782608</v>
      </c>
      <c r="Q276" s="135">
        <f t="shared" si="37"/>
        <v>100</v>
      </c>
    </row>
    <row r="277" spans="1:17" s="19" customFormat="1" ht="10.5" customHeight="1" x14ac:dyDescent="0.15">
      <c r="A277" s="63">
        <v>26.2</v>
      </c>
      <c r="B277" s="22">
        <f>A277/パラメータ!$C$30</f>
        <v>26.2</v>
      </c>
      <c r="C277" s="22">
        <f>A277-パラメータ!$C$38</f>
        <v>26.2</v>
      </c>
      <c r="D277" s="23">
        <f>C277/パラメータ!$C$30</f>
        <v>26.2</v>
      </c>
      <c r="E277" s="23">
        <f>-2*'計算（移動）'!$C$2*B277</f>
        <v>-1.4555555555555557</v>
      </c>
      <c r="F277" s="23">
        <f t="shared" si="33"/>
        <v>0.23327073304422283</v>
      </c>
      <c r="G277" s="23">
        <f>-2*'計算（移動）'!$C$2*D277</f>
        <v>-1.4555555555555557</v>
      </c>
      <c r="H277" s="23">
        <f t="shared" si="34"/>
        <v>0.23327073304422283</v>
      </c>
      <c r="I277" s="126">
        <f>IF((パラメータ!$C$13)&gt;=1,IF(((パラメータ!$C$10)-A277)&lt;0,0,1),1)</f>
        <v>1</v>
      </c>
      <c r="J277" s="23">
        <f>'計算（移動）'!$C$68*('計算（移動）'!$C$49*'計算（移動）'!$C$53*F277+'計算（移動）'!$C$57*(1-F277))</f>
        <v>-124.93956144932145</v>
      </c>
      <c r="K277" s="23">
        <f>'計算（移動）'!$C$68*(('計算（移動）'!$C$49*'計算（移動）'!$C$53*'計算（移動）'!$C$37+'計算（移動）'!$C$55)*('計算（移動）'!$C$59*H277)+('計算（移動）'!$C$66*(1-H277)))</f>
        <v>-124.93956144932145</v>
      </c>
      <c r="L277" s="23">
        <f t="shared" si="35"/>
        <v>0</v>
      </c>
      <c r="M277" s="23">
        <f>35.3/(パラメータ!$C$30*(5.6-パラメータ!$C$30))</f>
        <v>7.6739130434782608</v>
      </c>
      <c r="N277" s="24" t="str">
        <f t="shared" si="38"/>
        <v>×</v>
      </c>
      <c r="O277" s="25" t="str">
        <f t="shared" si="39"/>
        <v>×</v>
      </c>
      <c r="P277" s="135">
        <f t="shared" si="36"/>
        <v>7.6739130434782608</v>
      </c>
      <c r="Q277" s="135">
        <f t="shared" si="37"/>
        <v>100</v>
      </c>
    </row>
    <row r="278" spans="1:17" s="19" customFormat="1" ht="10.5" customHeight="1" x14ac:dyDescent="0.15">
      <c r="A278" s="63">
        <v>26.3</v>
      </c>
      <c r="B278" s="22">
        <f>A278/パラメータ!$C$30</f>
        <v>26.3</v>
      </c>
      <c r="C278" s="22">
        <f>A278-パラメータ!$C$38</f>
        <v>26.3</v>
      </c>
      <c r="D278" s="23">
        <f>C278/パラメータ!$C$30</f>
        <v>26.3</v>
      </c>
      <c r="E278" s="23">
        <f>-2*'計算（移動）'!$C$2*B278</f>
        <v>-1.4611111111111112</v>
      </c>
      <c r="F278" s="23">
        <f t="shared" si="33"/>
        <v>0.23197837772714869</v>
      </c>
      <c r="G278" s="23">
        <f>-2*'計算（移動）'!$C$2*D278</f>
        <v>-1.4611111111111112</v>
      </c>
      <c r="H278" s="23">
        <f t="shared" si="34"/>
        <v>0.23197837772714869</v>
      </c>
      <c r="I278" s="126">
        <f>IF((パラメータ!$C$13)&gt;=1,IF(((パラメータ!$C$10)-A278)&lt;0,0,1),1)</f>
        <v>1</v>
      </c>
      <c r="J278" s="23">
        <f>'計算（移動）'!$C$68*('計算（移動）'!$C$49*'計算（移動）'!$C$53*F278+'計算（移動）'!$C$57*(1-F278))</f>
        <v>-125.15015247996389</v>
      </c>
      <c r="K278" s="23">
        <f>'計算（移動）'!$C$68*(('計算（移動）'!$C$49*'計算（移動）'!$C$53*'計算（移動）'!$C$37+'計算（移動）'!$C$55)*('計算（移動）'!$C$59*H278)+('計算（移動）'!$C$66*(1-H278)))</f>
        <v>-125.15015247996389</v>
      </c>
      <c r="L278" s="23">
        <f t="shared" si="35"/>
        <v>0</v>
      </c>
      <c r="M278" s="23">
        <f>35.3/(パラメータ!$C$30*(5.6-パラメータ!$C$30))</f>
        <v>7.6739130434782608</v>
      </c>
      <c r="N278" s="24" t="str">
        <f t="shared" si="38"/>
        <v>×</v>
      </c>
      <c r="O278" s="25" t="str">
        <f t="shared" si="39"/>
        <v>×</v>
      </c>
      <c r="P278" s="135">
        <f t="shared" si="36"/>
        <v>7.6739130434782608</v>
      </c>
      <c r="Q278" s="135">
        <f t="shared" si="37"/>
        <v>100</v>
      </c>
    </row>
    <row r="279" spans="1:17" s="19" customFormat="1" ht="10.5" customHeight="1" x14ac:dyDescent="0.15">
      <c r="A279" s="63">
        <v>26.4</v>
      </c>
      <c r="B279" s="22">
        <f>A279/パラメータ!$C$30</f>
        <v>26.4</v>
      </c>
      <c r="C279" s="22">
        <f>A279-パラメータ!$C$38</f>
        <v>26.4</v>
      </c>
      <c r="D279" s="23">
        <f>C279/パラメータ!$C$30</f>
        <v>26.4</v>
      </c>
      <c r="E279" s="23">
        <f>-2*'計算（移動）'!$C$2*B279</f>
        <v>-1.4666666666666668</v>
      </c>
      <c r="F279" s="23">
        <f t="shared" si="33"/>
        <v>0.2306931822549628</v>
      </c>
      <c r="G279" s="23">
        <f>-2*'計算（移動）'!$C$2*D279</f>
        <v>-1.4666666666666668</v>
      </c>
      <c r="H279" s="23">
        <f t="shared" si="34"/>
        <v>0.2306931822549628</v>
      </c>
      <c r="I279" s="126">
        <f>IF((パラメータ!$C$13)&gt;=1,IF(((パラメータ!$C$10)-A279)&lt;0,0,1),1)</f>
        <v>1</v>
      </c>
      <c r="J279" s="23">
        <f>'計算（移動）'!$C$68*('計算（移動）'!$C$49*'計算（移動）'!$C$53*F279+'計算（移動）'!$C$57*(1-F279))</f>
        <v>-125.35957680428777</v>
      </c>
      <c r="K279" s="23">
        <f>'計算（移動）'!$C$68*(('計算（移動）'!$C$49*'計算（移動）'!$C$53*'計算（移動）'!$C$37+'計算（移動）'!$C$55)*('計算（移動）'!$C$59*H279)+('計算（移動）'!$C$66*(1-H279)))</f>
        <v>-125.35957680428777</v>
      </c>
      <c r="L279" s="23">
        <f t="shared" si="35"/>
        <v>0</v>
      </c>
      <c r="M279" s="23">
        <f>35.3/(パラメータ!$C$30*(5.6-パラメータ!$C$30))</f>
        <v>7.6739130434782608</v>
      </c>
      <c r="N279" s="24" t="str">
        <f t="shared" si="38"/>
        <v>×</v>
      </c>
      <c r="O279" s="25" t="str">
        <f t="shared" si="39"/>
        <v>×</v>
      </c>
      <c r="P279" s="135">
        <f t="shared" si="36"/>
        <v>7.6739130434782608</v>
      </c>
      <c r="Q279" s="135">
        <f t="shared" si="37"/>
        <v>100</v>
      </c>
    </row>
    <row r="280" spans="1:17" s="19" customFormat="1" ht="10.5" customHeight="1" x14ac:dyDescent="0.15">
      <c r="A280" s="63">
        <v>26.5</v>
      </c>
      <c r="B280" s="22">
        <f>A280/パラメータ!$C$30</f>
        <v>26.5</v>
      </c>
      <c r="C280" s="22">
        <f>A280-パラメータ!$C$38</f>
        <v>26.5</v>
      </c>
      <c r="D280" s="23">
        <f>C280/パラメータ!$C$30</f>
        <v>26.5</v>
      </c>
      <c r="E280" s="23">
        <f>-2*'計算（移動）'!$C$2*B280</f>
        <v>-1.4722222222222223</v>
      </c>
      <c r="F280" s="23">
        <f t="shared" si="33"/>
        <v>0.22941510696103626</v>
      </c>
      <c r="G280" s="23">
        <f>-2*'計算（移動）'!$C$2*D280</f>
        <v>-1.4722222222222223</v>
      </c>
      <c r="H280" s="23">
        <f t="shared" si="34"/>
        <v>0.22941510696103626</v>
      </c>
      <c r="I280" s="126">
        <f>IF((パラメータ!$C$13)&gt;=1,IF(((パラメータ!$C$10)-A280)&lt;0,0,1),1)</f>
        <v>1</v>
      </c>
      <c r="J280" s="23">
        <f>'計算（移動）'!$C$68*('計算（移動）'!$C$49*'計算（移動）'!$C$53*F280+'計算（移動）'!$C$57*(1-F280))</f>
        <v>-125.56784088602342</v>
      </c>
      <c r="K280" s="23">
        <f>'計算（移動）'!$C$68*(('計算（移動）'!$C$49*'計算（移動）'!$C$53*'計算（移動）'!$C$37+'計算（移動）'!$C$55)*('計算（移動）'!$C$59*H280)+('計算（移動）'!$C$66*(1-H280)))</f>
        <v>-125.56784088602342</v>
      </c>
      <c r="L280" s="23">
        <f t="shared" si="35"/>
        <v>0</v>
      </c>
      <c r="M280" s="23">
        <f>35.3/(パラメータ!$C$30*(5.6-パラメータ!$C$30))</f>
        <v>7.6739130434782608</v>
      </c>
      <c r="N280" s="24" t="str">
        <f t="shared" si="38"/>
        <v>×</v>
      </c>
      <c r="O280" s="25" t="str">
        <f t="shared" si="39"/>
        <v>×</v>
      </c>
      <c r="P280" s="135">
        <f t="shared" si="36"/>
        <v>7.6739130434782608</v>
      </c>
      <c r="Q280" s="135">
        <f t="shared" si="37"/>
        <v>100</v>
      </c>
    </row>
    <row r="281" spans="1:17" s="19" customFormat="1" ht="10.5" customHeight="1" x14ac:dyDescent="0.15">
      <c r="A281" s="63">
        <v>26.6</v>
      </c>
      <c r="B281" s="22">
        <f>A281/パラメータ!$C$30</f>
        <v>26.6</v>
      </c>
      <c r="C281" s="22">
        <f>A281-パラメータ!$C$38</f>
        <v>26.6</v>
      </c>
      <c r="D281" s="23">
        <f>C281/パラメータ!$C$30</f>
        <v>26.6</v>
      </c>
      <c r="E281" s="23">
        <f>-2*'計算（移動）'!$C$2*B281</f>
        <v>-1.4777777777777779</v>
      </c>
      <c r="F281" s="23">
        <f t="shared" si="33"/>
        <v>0.22814411239849924</v>
      </c>
      <c r="G281" s="23">
        <f>-2*'計算（移動）'!$C$2*D281</f>
        <v>-1.4777777777777779</v>
      </c>
      <c r="H281" s="23">
        <f t="shared" si="34"/>
        <v>0.22814411239849924</v>
      </c>
      <c r="I281" s="126">
        <f>IF((パラメータ!$C$13)&gt;=1,IF(((パラメータ!$C$10)-A281)&lt;0,0,1),1)</f>
        <v>1</v>
      </c>
      <c r="J281" s="23">
        <f>'計算（移動）'!$C$68*('計算（移動）'!$C$49*'計算（移動）'!$C$53*F281+'計算（移動）'!$C$57*(1-F281))</f>
        <v>-125.77495115309114</v>
      </c>
      <c r="K281" s="23">
        <f>'計算（移動）'!$C$68*(('計算（移動）'!$C$49*'計算（移動）'!$C$53*'計算（移動）'!$C$37+'計算（移動）'!$C$55)*('計算（移動）'!$C$59*H281)+('計算（移動）'!$C$66*(1-H281)))</f>
        <v>-125.77495115309114</v>
      </c>
      <c r="L281" s="23">
        <f t="shared" si="35"/>
        <v>0</v>
      </c>
      <c r="M281" s="23">
        <f>35.3/(パラメータ!$C$30*(5.6-パラメータ!$C$30))</f>
        <v>7.6739130434782608</v>
      </c>
      <c r="N281" s="24" t="str">
        <f t="shared" si="38"/>
        <v>×</v>
      </c>
      <c r="O281" s="25" t="str">
        <f t="shared" si="39"/>
        <v>×</v>
      </c>
      <c r="P281" s="135">
        <f t="shared" si="36"/>
        <v>7.6739130434782608</v>
      </c>
      <c r="Q281" s="135">
        <f t="shared" si="37"/>
        <v>100</v>
      </c>
    </row>
    <row r="282" spans="1:17" s="19" customFormat="1" ht="10.5" customHeight="1" x14ac:dyDescent="0.15">
      <c r="A282" s="63">
        <v>26.7</v>
      </c>
      <c r="B282" s="22">
        <f>A282/パラメータ!$C$30</f>
        <v>26.7</v>
      </c>
      <c r="C282" s="22">
        <f>A282-パラメータ!$C$38</f>
        <v>26.7</v>
      </c>
      <c r="D282" s="23">
        <f>C282/パラメータ!$C$30</f>
        <v>26.7</v>
      </c>
      <c r="E282" s="23">
        <f>-2*'計算（移動）'!$C$2*B282</f>
        <v>-1.4833333333333334</v>
      </c>
      <c r="F282" s="23">
        <f t="shared" si="33"/>
        <v>0.22688015933902364</v>
      </c>
      <c r="G282" s="23">
        <f>-2*'計算（移動）'!$C$2*D282</f>
        <v>-1.4833333333333334</v>
      </c>
      <c r="H282" s="23">
        <f t="shared" si="34"/>
        <v>0.22688015933902364</v>
      </c>
      <c r="I282" s="126">
        <f>IF((パラメータ!$C$13)&gt;=1,IF(((パラメータ!$C$10)-A282)&lt;0,0,1),1)</f>
        <v>1</v>
      </c>
      <c r="J282" s="23">
        <f>'計算（移動）'!$C$68*('計算（移動）'!$C$49*'計算（移動）'!$C$53*F282+'計算（移動）'!$C$57*(1-F282))</f>
        <v>-125.98091399779958</v>
      </c>
      <c r="K282" s="23">
        <f>'計算（移動）'!$C$68*(('計算（移動）'!$C$49*'計算（移動）'!$C$53*'計算（移動）'!$C$37+'計算（移動）'!$C$55)*('計算（移動）'!$C$59*H282)+('計算（移動）'!$C$66*(1-H282)))</f>
        <v>-125.98091399779958</v>
      </c>
      <c r="L282" s="23">
        <f t="shared" si="35"/>
        <v>0</v>
      </c>
      <c r="M282" s="23">
        <f>35.3/(パラメータ!$C$30*(5.6-パラメータ!$C$30))</f>
        <v>7.6739130434782608</v>
      </c>
      <c r="N282" s="24" t="str">
        <f t="shared" si="38"/>
        <v>×</v>
      </c>
      <c r="O282" s="25" t="str">
        <f t="shared" si="39"/>
        <v>×</v>
      </c>
      <c r="P282" s="135">
        <f t="shared" si="36"/>
        <v>7.6739130434782608</v>
      </c>
      <c r="Q282" s="135">
        <f t="shared" si="37"/>
        <v>100</v>
      </c>
    </row>
    <row r="283" spans="1:17" s="19" customFormat="1" ht="10.5" customHeight="1" x14ac:dyDescent="0.15">
      <c r="A283" s="63">
        <v>26.8</v>
      </c>
      <c r="B283" s="22">
        <f>A283/パラメータ!$C$30</f>
        <v>26.8</v>
      </c>
      <c r="C283" s="22">
        <f>A283-パラメータ!$C$38</f>
        <v>26.8</v>
      </c>
      <c r="D283" s="23">
        <f>C283/パラメータ!$C$30</f>
        <v>26.8</v>
      </c>
      <c r="E283" s="23">
        <f>-2*'計算（移動）'!$C$2*B283</f>
        <v>-1.4888888888888889</v>
      </c>
      <c r="F283" s="23">
        <f t="shared" si="33"/>
        <v>0.22562320877161221</v>
      </c>
      <c r="G283" s="23">
        <f>-2*'計算（移動）'!$C$2*D283</f>
        <v>-1.4888888888888889</v>
      </c>
      <c r="H283" s="23">
        <f t="shared" si="34"/>
        <v>0.22562320877161221</v>
      </c>
      <c r="I283" s="126">
        <f>IF((パラメータ!$C$13)&gt;=1,IF(((パラメータ!$C$10)-A283)&lt;0,0,1),1)</f>
        <v>1</v>
      </c>
      <c r="J283" s="23">
        <f>'計算（移動）'!$C$68*('計算（移動）'!$C$49*'計算（移動）'!$C$53*F283+'計算（移動）'!$C$57*(1-F283))</f>
        <v>-126.18573577704294</v>
      </c>
      <c r="K283" s="23">
        <f>'計算（移動）'!$C$68*(('計算（移動）'!$C$49*'計算（移動）'!$C$53*'計算（移動）'!$C$37+'計算（移動）'!$C$55)*('計算（移動）'!$C$59*H283)+('計算（移動）'!$C$66*(1-H283)))</f>
        <v>-126.18573577704294</v>
      </c>
      <c r="L283" s="23">
        <f t="shared" si="35"/>
        <v>0</v>
      </c>
      <c r="M283" s="23">
        <f>35.3/(パラメータ!$C$30*(5.6-パラメータ!$C$30))</f>
        <v>7.6739130434782608</v>
      </c>
      <c r="N283" s="24" t="str">
        <f t="shared" si="38"/>
        <v>×</v>
      </c>
      <c r="O283" s="25" t="str">
        <f t="shared" si="39"/>
        <v>×</v>
      </c>
      <c r="P283" s="135">
        <f t="shared" si="36"/>
        <v>7.6739130434782608</v>
      </c>
      <c r="Q283" s="135">
        <f t="shared" si="37"/>
        <v>100</v>
      </c>
    </row>
    <row r="284" spans="1:17" s="19" customFormat="1" ht="10.5" customHeight="1" x14ac:dyDescent="0.15">
      <c r="A284" s="63">
        <v>26.9</v>
      </c>
      <c r="B284" s="22">
        <f>A284/パラメータ!$C$30</f>
        <v>26.9</v>
      </c>
      <c r="C284" s="22">
        <f>A284-パラメータ!$C$38</f>
        <v>26.9</v>
      </c>
      <c r="D284" s="23">
        <f>C284/パラメータ!$C$30</f>
        <v>26.9</v>
      </c>
      <c r="E284" s="23">
        <f>-2*'計算（移動）'!$C$2*B284</f>
        <v>-1.4944444444444445</v>
      </c>
      <c r="F284" s="23">
        <f t="shared" si="33"/>
        <v>0.22437322190139458</v>
      </c>
      <c r="G284" s="23">
        <f>-2*'計算（移動）'!$C$2*D284</f>
        <v>-1.4944444444444445</v>
      </c>
      <c r="H284" s="23">
        <f t="shared" si="34"/>
        <v>0.22437322190139458</v>
      </c>
      <c r="I284" s="126">
        <f>IF((パラメータ!$C$13)&gt;=1,IF(((パラメータ!$C$10)-A284)&lt;0,0,1),1)</f>
        <v>1</v>
      </c>
      <c r="J284" s="23">
        <f>'計算（移動）'!$C$68*('計算（移動）'!$C$49*'計算（移動）'!$C$53*F284+'計算（移動）'!$C$57*(1-F284))</f>
        <v>-126.38942281249743</v>
      </c>
      <c r="K284" s="23">
        <f>'計算（移動）'!$C$68*(('計算（移動）'!$C$49*'計算（移動）'!$C$53*'計算（移動）'!$C$37+'計算（移動）'!$C$55)*('計算（移動）'!$C$59*H284)+('計算（移動）'!$C$66*(1-H284)))</f>
        <v>-126.38942281249743</v>
      </c>
      <c r="L284" s="23">
        <f t="shared" si="35"/>
        <v>0</v>
      </c>
      <c r="M284" s="23">
        <f>35.3/(パラメータ!$C$30*(5.6-パラメータ!$C$30))</f>
        <v>7.6739130434782608</v>
      </c>
      <c r="N284" s="24" t="str">
        <f t="shared" si="38"/>
        <v>×</v>
      </c>
      <c r="O284" s="25" t="str">
        <f t="shared" si="39"/>
        <v>×</v>
      </c>
      <c r="P284" s="135">
        <f t="shared" si="36"/>
        <v>7.6739130434782608</v>
      </c>
      <c r="Q284" s="135">
        <f t="shared" si="37"/>
        <v>100</v>
      </c>
    </row>
    <row r="285" spans="1:17" s="18" customFormat="1" ht="10.5" customHeight="1" x14ac:dyDescent="0.15">
      <c r="A285" s="30">
        <v>27</v>
      </c>
      <c r="B285" s="31">
        <f>A285/パラメータ!$C$30</f>
        <v>27</v>
      </c>
      <c r="C285" s="31">
        <f>A285-パラメータ!$C$38</f>
        <v>27</v>
      </c>
      <c r="D285" s="32">
        <f>C285/パラメータ!$C$30</f>
        <v>27</v>
      </c>
      <c r="E285" s="32">
        <f>-2*'計算（移動）'!$C$2*B285</f>
        <v>-1.5</v>
      </c>
      <c r="F285" s="32">
        <f t="shared" si="33"/>
        <v>0.22313016014842982</v>
      </c>
      <c r="G285" s="32">
        <f>-2*'計算（移動）'!$C$2*D285</f>
        <v>-1.5</v>
      </c>
      <c r="H285" s="32">
        <f t="shared" si="34"/>
        <v>0.22313016014842982</v>
      </c>
      <c r="I285" s="128">
        <f>IF((パラメータ!$C$13)&gt;=1,IF(((パラメータ!$C$10)-A285)&lt;0,0,1),1)</f>
        <v>1</v>
      </c>
      <c r="J285" s="32">
        <f>'計算（移動）'!$C$68*('計算（移動）'!$C$49*'計算（移動）'!$C$53*F285+'計算（移動）'!$C$57*(1-F285))</f>
        <v>-126.59198139081604</v>
      </c>
      <c r="K285" s="32">
        <f>'計算（移動）'!$C$68*(('計算（移動）'!$C$49*'計算（移動）'!$C$53*'計算（移動）'!$C$37+'計算（移動）'!$C$55)*('計算（移動）'!$C$59*H285)+('計算（移動）'!$C$66*(1-H285)))</f>
        <v>-126.59198139081604</v>
      </c>
      <c r="L285" s="32">
        <f t="shared" si="35"/>
        <v>0</v>
      </c>
      <c r="M285" s="32">
        <f>35.3/(パラメータ!$C$30*(5.6-パラメータ!$C$30))</f>
        <v>7.6739130434782608</v>
      </c>
      <c r="N285" s="33" t="str">
        <f t="shared" si="38"/>
        <v>×</v>
      </c>
      <c r="O285" s="34" t="str">
        <f t="shared" si="39"/>
        <v>×</v>
      </c>
      <c r="P285" s="134">
        <f t="shared" si="36"/>
        <v>7.6739130434782608</v>
      </c>
      <c r="Q285" s="134">
        <f t="shared" si="37"/>
        <v>100</v>
      </c>
    </row>
    <row r="286" spans="1:17" s="19" customFormat="1" ht="10.5" customHeight="1" x14ac:dyDescent="0.15">
      <c r="A286" s="63">
        <v>27.1</v>
      </c>
      <c r="B286" s="22">
        <f>A286/パラメータ!$C$30</f>
        <v>27.1</v>
      </c>
      <c r="C286" s="22">
        <f>A286-パラメータ!$C$38</f>
        <v>27.1</v>
      </c>
      <c r="D286" s="23">
        <f>C286/パラメータ!$C$30</f>
        <v>27.1</v>
      </c>
      <c r="E286" s="23">
        <f>-2*'計算（移動）'!$C$2*B286</f>
        <v>-1.5055555555555558</v>
      </c>
      <c r="F286" s="23">
        <f t="shared" si="33"/>
        <v>0.22189398514651576</v>
      </c>
      <c r="G286" s="23">
        <f>-2*'計算（移動）'!$C$2*D286</f>
        <v>-1.5055555555555558</v>
      </c>
      <c r="H286" s="23">
        <f t="shared" si="34"/>
        <v>0.22189398514651576</v>
      </c>
      <c r="I286" s="126">
        <f>IF((パラメータ!$C$13)&gt;=1,IF(((パラメータ!$C$10)-A286)&lt;0,0,1),1)</f>
        <v>1</v>
      </c>
      <c r="J286" s="23">
        <f>'計算（移動）'!$C$68*('計算（移動）'!$C$49*'計算（移動）'!$C$53*F286+'計算（移動）'!$C$57*(1-F286))</f>
        <v>-126.79341776382286</v>
      </c>
      <c r="K286" s="23">
        <f>'計算（移動）'!$C$68*(('計算（移動）'!$C$49*'計算（移動）'!$C$53*'計算（移動）'!$C$37+'計算（移動）'!$C$55)*('計算（移動）'!$C$59*H286)+('計算（移動）'!$C$66*(1-H286)))</f>
        <v>-126.79341776382286</v>
      </c>
      <c r="L286" s="23">
        <f t="shared" si="35"/>
        <v>0</v>
      </c>
      <c r="M286" s="23">
        <f>35.3/(パラメータ!$C$30*(5.6-パラメータ!$C$30))</f>
        <v>7.6739130434782608</v>
      </c>
      <c r="N286" s="24" t="str">
        <f t="shared" si="38"/>
        <v>×</v>
      </c>
      <c r="O286" s="25" t="str">
        <f t="shared" si="39"/>
        <v>×</v>
      </c>
      <c r="P286" s="135">
        <f t="shared" si="36"/>
        <v>7.6739130434782608</v>
      </c>
      <c r="Q286" s="135">
        <f t="shared" si="37"/>
        <v>100</v>
      </c>
    </row>
    <row r="287" spans="1:17" s="19" customFormat="1" ht="10.5" customHeight="1" x14ac:dyDescent="0.15">
      <c r="A287" s="63">
        <v>27.2</v>
      </c>
      <c r="B287" s="22">
        <f>A287/パラメータ!$C$30</f>
        <v>27.2</v>
      </c>
      <c r="C287" s="22">
        <f>A287-パラメータ!$C$38</f>
        <v>27.2</v>
      </c>
      <c r="D287" s="23">
        <f>C287/パラメータ!$C$30</f>
        <v>27.2</v>
      </c>
      <c r="E287" s="23">
        <f>-2*'計算（移動）'!$C$2*B287</f>
        <v>-1.5111111111111111</v>
      </c>
      <c r="F287" s="23">
        <f t="shared" si="33"/>
        <v>0.22066465874200492</v>
      </c>
      <c r="G287" s="23">
        <f>-2*'計算（移動）'!$C$2*D287</f>
        <v>-1.5111111111111111</v>
      </c>
      <c r="H287" s="23">
        <f t="shared" si="34"/>
        <v>0.22066465874200492</v>
      </c>
      <c r="I287" s="126">
        <f>IF((パラメータ!$C$13)&gt;=1,IF(((パラメータ!$C$10)-A287)&lt;0,0,1),1)</f>
        <v>1</v>
      </c>
      <c r="J287" s="23">
        <f>'計算（移動）'!$C$68*('計算（移動）'!$C$49*'計算（移動）'!$C$53*F287+'計算（移動）'!$C$57*(1-F287))</f>
        <v>-126.99373814870589</v>
      </c>
      <c r="K287" s="23">
        <f>'計算（移動）'!$C$68*(('計算（移動）'!$C$49*'計算（移動）'!$C$53*'計算（移動）'!$C$37+'計算（移動）'!$C$55)*('計算（移動）'!$C$59*H287)+('計算（移動）'!$C$66*(1-H287)))</f>
        <v>-126.99373814870589</v>
      </c>
      <c r="L287" s="23">
        <f t="shared" si="35"/>
        <v>0</v>
      </c>
      <c r="M287" s="23">
        <f>35.3/(パラメータ!$C$30*(5.6-パラメータ!$C$30))</f>
        <v>7.6739130434782608</v>
      </c>
      <c r="N287" s="24" t="str">
        <f t="shared" si="38"/>
        <v>×</v>
      </c>
      <c r="O287" s="25" t="str">
        <f t="shared" si="39"/>
        <v>×</v>
      </c>
      <c r="P287" s="135">
        <f t="shared" si="36"/>
        <v>7.6739130434782608</v>
      </c>
      <c r="Q287" s="135">
        <f t="shared" si="37"/>
        <v>100</v>
      </c>
    </row>
    <row r="288" spans="1:17" s="19" customFormat="1" ht="10.5" customHeight="1" x14ac:dyDescent="0.15">
      <c r="A288" s="63">
        <v>27.3</v>
      </c>
      <c r="B288" s="22">
        <f>A288/パラメータ!$C$30</f>
        <v>27.3</v>
      </c>
      <c r="C288" s="22">
        <f>A288-パラメータ!$C$38</f>
        <v>27.3</v>
      </c>
      <c r="D288" s="23">
        <f>C288/パラメータ!$C$30</f>
        <v>27.3</v>
      </c>
      <c r="E288" s="23">
        <f>-2*'計算（移動）'!$C$2*B288</f>
        <v>-1.5166666666666668</v>
      </c>
      <c r="F288" s="23">
        <f t="shared" si="33"/>
        <v>0.2194421429926266</v>
      </c>
      <c r="G288" s="23">
        <f>-2*'計算（移動）'!$C$2*D288</f>
        <v>-1.5166666666666668</v>
      </c>
      <c r="H288" s="23">
        <f t="shared" si="34"/>
        <v>0.2194421429926266</v>
      </c>
      <c r="I288" s="126">
        <f>IF((パラメータ!$C$13)&gt;=1,IF(((パラメータ!$C$10)-A288)&lt;0,0,1),1)</f>
        <v>1</v>
      </c>
      <c r="J288" s="23">
        <f>'計算（移動）'!$C$68*('計算（移動）'!$C$49*'計算（移動）'!$C$53*F288+'計算（移動）'!$C$57*(1-F288))</f>
        <v>-127.19294872820895</v>
      </c>
      <c r="K288" s="23">
        <f>'計算（移動）'!$C$68*(('計算（移動）'!$C$49*'計算（移動）'!$C$53*'計算（移動）'!$C$37+'計算（移動）'!$C$55)*('計算（移動）'!$C$59*H288)+('計算（移動）'!$C$66*(1-H288)))</f>
        <v>-127.19294872820895</v>
      </c>
      <c r="L288" s="23">
        <f t="shared" si="35"/>
        <v>0</v>
      </c>
      <c r="M288" s="23">
        <f>35.3/(パラメータ!$C$30*(5.6-パラメータ!$C$30))</f>
        <v>7.6739130434782608</v>
      </c>
      <c r="N288" s="24" t="str">
        <f t="shared" si="38"/>
        <v>×</v>
      </c>
      <c r="O288" s="25" t="str">
        <f t="shared" si="39"/>
        <v>×</v>
      </c>
      <c r="P288" s="135">
        <f t="shared" si="36"/>
        <v>7.6739130434782608</v>
      </c>
      <c r="Q288" s="135">
        <f t="shared" si="37"/>
        <v>100</v>
      </c>
    </row>
    <row r="289" spans="1:17" s="19" customFormat="1" ht="10.5" customHeight="1" x14ac:dyDescent="0.15">
      <c r="A289" s="63">
        <v>27.4</v>
      </c>
      <c r="B289" s="22">
        <f>A289/パラメータ!$C$30</f>
        <v>27.4</v>
      </c>
      <c r="C289" s="22">
        <f>A289-パラメータ!$C$38</f>
        <v>27.4</v>
      </c>
      <c r="D289" s="23">
        <f>C289/パラメータ!$C$30</f>
        <v>27.4</v>
      </c>
      <c r="E289" s="23">
        <f>-2*'計算（移動）'!$C$2*B289</f>
        <v>-1.5222222222222221</v>
      </c>
      <c r="F289" s="23">
        <f t="shared" si="33"/>
        <v>0.21822640016631631</v>
      </c>
      <c r="G289" s="23">
        <f>-2*'計算（移動）'!$C$2*D289</f>
        <v>-1.5222222222222221</v>
      </c>
      <c r="H289" s="23">
        <f t="shared" si="34"/>
        <v>0.21822640016631631</v>
      </c>
      <c r="I289" s="126">
        <f>IF((パラメータ!$C$13)&gt;=1,IF(((パラメータ!$C$10)-A289)&lt;0,0,1),1)</f>
        <v>1</v>
      </c>
      <c r="J289" s="23">
        <f>'計算（移動）'!$C$68*('計算（移動）'!$C$49*'計算（移動）'!$C$53*F289+'計算（移動）'!$C$57*(1-F289))</f>
        <v>-127.39105565082251</v>
      </c>
      <c r="K289" s="23">
        <f>'計算（移動）'!$C$68*(('計算（移動）'!$C$49*'計算（移動）'!$C$53*'計算（移動）'!$C$37+'計算（移動）'!$C$55)*('計算（移動）'!$C$59*H289)+('計算（移動）'!$C$66*(1-H289)))</f>
        <v>-127.39105565082251</v>
      </c>
      <c r="L289" s="23">
        <f t="shared" si="35"/>
        <v>0</v>
      </c>
      <c r="M289" s="23">
        <f>35.3/(パラメータ!$C$30*(5.6-パラメータ!$C$30))</f>
        <v>7.6739130434782608</v>
      </c>
      <c r="N289" s="24" t="str">
        <f t="shared" si="38"/>
        <v>×</v>
      </c>
      <c r="O289" s="25" t="str">
        <f t="shared" si="39"/>
        <v>×</v>
      </c>
      <c r="P289" s="135">
        <f t="shared" si="36"/>
        <v>7.6739130434782608</v>
      </c>
      <c r="Q289" s="135">
        <f t="shared" si="37"/>
        <v>100</v>
      </c>
    </row>
    <row r="290" spans="1:17" s="19" customFormat="1" ht="10.5" customHeight="1" x14ac:dyDescent="0.15">
      <c r="A290" s="63">
        <v>27.5</v>
      </c>
      <c r="B290" s="22">
        <f>A290/パラメータ!$C$30</f>
        <v>27.5</v>
      </c>
      <c r="C290" s="22">
        <f>A290-パラメータ!$C$38</f>
        <v>27.5</v>
      </c>
      <c r="D290" s="23">
        <f>C290/パラメータ!$C$30</f>
        <v>27.5</v>
      </c>
      <c r="E290" s="23">
        <f>-2*'計算（移動）'!$C$2*B290</f>
        <v>-1.5277777777777779</v>
      </c>
      <c r="F290" s="23">
        <f t="shared" si="33"/>
        <v>0.21701739274005064</v>
      </c>
      <c r="G290" s="23">
        <f>-2*'計算（移動）'!$C$2*D290</f>
        <v>-1.5277777777777779</v>
      </c>
      <c r="H290" s="23">
        <f t="shared" si="34"/>
        <v>0.21701739274005064</v>
      </c>
      <c r="I290" s="126">
        <f>IF((パラメータ!$C$13)&gt;=1,IF(((パラメータ!$C$10)-A290)&lt;0,0,1),1)</f>
        <v>1</v>
      </c>
      <c r="J290" s="23">
        <f>'計算（移動）'!$C$68*('計算（移動）'!$C$49*'計算（移動）'!$C$53*F290+'計算（移動）'!$C$57*(1-F290))</f>
        <v>-127.58806503097354</v>
      </c>
      <c r="K290" s="23">
        <f>'計算（移動）'!$C$68*(('計算（移動）'!$C$49*'計算（移動）'!$C$53*'計算（移動）'!$C$37+'計算（移動）'!$C$55)*('計算（移動）'!$C$59*H290)+('計算（移動）'!$C$66*(1-H290)))</f>
        <v>-127.58806503097354</v>
      </c>
      <c r="L290" s="23">
        <f t="shared" si="35"/>
        <v>0</v>
      </c>
      <c r="M290" s="23">
        <f>35.3/(パラメータ!$C$30*(5.6-パラメータ!$C$30))</f>
        <v>7.6739130434782608</v>
      </c>
      <c r="N290" s="24" t="str">
        <f t="shared" si="38"/>
        <v>×</v>
      </c>
      <c r="O290" s="25" t="str">
        <f t="shared" si="39"/>
        <v>×</v>
      </c>
      <c r="P290" s="135">
        <f t="shared" si="36"/>
        <v>7.6739130434782608</v>
      </c>
      <c r="Q290" s="135">
        <f t="shared" si="37"/>
        <v>100</v>
      </c>
    </row>
    <row r="291" spans="1:17" s="19" customFormat="1" ht="10.5" customHeight="1" x14ac:dyDescent="0.15">
      <c r="A291" s="63">
        <v>27.6</v>
      </c>
      <c r="B291" s="22">
        <f>A291/パラメータ!$C$30</f>
        <v>27.6</v>
      </c>
      <c r="C291" s="22">
        <f>A291-パラメータ!$C$38</f>
        <v>27.6</v>
      </c>
      <c r="D291" s="23">
        <f>C291/パラメータ!$C$30</f>
        <v>27.6</v>
      </c>
      <c r="E291" s="23">
        <f>-2*'計算（移動）'!$C$2*B291</f>
        <v>-1.5333333333333334</v>
      </c>
      <c r="F291" s="23">
        <f t="shared" si="33"/>
        <v>0.21581508339868974</v>
      </c>
      <c r="G291" s="23">
        <f>-2*'計算（移動）'!$C$2*D291</f>
        <v>-1.5333333333333334</v>
      </c>
      <c r="H291" s="23">
        <f t="shared" si="34"/>
        <v>0.21581508339868974</v>
      </c>
      <c r="I291" s="126">
        <f>IF((パラメータ!$C$13)&gt;=1,IF(((パラメータ!$C$10)-A291)&lt;0,0,1),1)</f>
        <v>1</v>
      </c>
      <c r="J291" s="23">
        <f>'計算（移動）'!$C$68*('計算（移動）'!$C$49*'計算（移動）'!$C$53*F291+'計算（移動）'!$C$57*(1-F291))</f>
        <v>-127.78398294921405</v>
      </c>
      <c r="K291" s="23">
        <f>'計算（移動）'!$C$68*(('計算（移動）'!$C$49*'計算（移動）'!$C$53*'計算（移動）'!$C$37+'計算（移動）'!$C$55)*('計算（移動）'!$C$59*H291)+('計算（移動）'!$C$66*(1-H291)))</f>
        <v>-127.78398294921405</v>
      </c>
      <c r="L291" s="23">
        <f t="shared" si="35"/>
        <v>0</v>
      </c>
      <c r="M291" s="23">
        <f>35.3/(パラメータ!$C$30*(5.6-パラメータ!$C$30))</f>
        <v>7.6739130434782608</v>
      </c>
      <c r="N291" s="24" t="str">
        <f t="shared" si="38"/>
        <v>×</v>
      </c>
      <c r="O291" s="25" t="str">
        <f t="shared" si="39"/>
        <v>×</v>
      </c>
      <c r="P291" s="135">
        <f t="shared" si="36"/>
        <v>7.6739130434782608</v>
      </c>
      <c r="Q291" s="135">
        <f t="shared" si="37"/>
        <v>100</v>
      </c>
    </row>
    <row r="292" spans="1:17" s="19" customFormat="1" ht="10.5" customHeight="1" x14ac:dyDescent="0.15">
      <c r="A292" s="63">
        <v>27.7</v>
      </c>
      <c r="B292" s="22">
        <f>A292/パラメータ!$C$30</f>
        <v>27.7</v>
      </c>
      <c r="C292" s="22">
        <f>A292-パラメータ!$C$38</f>
        <v>27.7</v>
      </c>
      <c r="D292" s="23">
        <f>C292/パラメータ!$C$30</f>
        <v>27.7</v>
      </c>
      <c r="E292" s="23">
        <f>-2*'計算（移動）'!$C$2*B292</f>
        <v>-1.538888888888889</v>
      </c>
      <c r="F292" s="23">
        <f t="shared" si="33"/>
        <v>0.21461943503382513</v>
      </c>
      <c r="G292" s="23">
        <f>-2*'計算（移動）'!$C$2*D292</f>
        <v>-1.538888888888889</v>
      </c>
      <c r="H292" s="23">
        <f t="shared" si="34"/>
        <v>0.21461943503382513</v>
      </c>
      <c r="I292" s="126">
        <f>IF((パラメータ!$C$13)&gt;=1,IF(((パラメータ!$C$10)-A292)&lt;0,0,1),1)</f>
        <v>1</v>
      </c>
      <c r="J292" s="23">
        <f>'計算（移動）'!$C$68*('計算（移動）'!$C$49*'計算（移動）'!$C$53*F292+'計算（移動）'!$C$57*(1-F292))</f>
        <v>-127.97881545240895</v>
      </c>
      <c r="K292" s="23">
        <f>'計算（移動）'!$C$68*(('計算（移動）'!$C$49*'計算（移動）'!$C$53*'計算（移動）'!$C$37+'計算（移動）'!$C$55)*('計算（移動）'!$C$59*H292)+('計算（移動）'!$C$66*(1-H292)))</f>
        <v>-127.97881545240895</v>
      </c>
      <c r="L292" s="23">
        <f t="shared" si="35"/>
        <v>0</v>
      </c>
      <c r="M292" s="23">
        <f>35.3/(パラメータ!$C$30*(5.6-パラメータ!$C$30))</f>
        <v>7.6739130434782608</v>
      </c>
      <c r="N292" s="24" t="str">
        <f t="shared" si="38"/>
        <v>×</v>
      </c>
      <c r="O292" s="25" t="str">
        <f t="shared" si="39"/>
        <v>×</v>
      </c>
      <c r="P292" s="135">
        <f t="shared" si="36"/>
        <v>7.6739130434782608</v>
      </c>
      <c r="Q292" s="135">
        <f t="shared" si="37"/>
        <v>100</v>
      </c>
    </row>
    <row r="293" spans="1:17" s="19" customFormat="1" ht="10.5" customHeight="1" x14ac:dyDescent="0.15">
      <c r="A293" s="63">
        <v>27.8</v>
      </c>
      <c r="B293" s="22">
        <f>A293/パラメータ!$C$30</f>
        <v>27.8</v>
      </c>
      <c r="C293" s="22">
        <f>A293-パラメータ!$C$38</f>
        <v>27.8</v>
      </c>
      <c r="D293" s="23">
        <f>C293/パラメータ!$C$30</f>
        <v>27.8</v>
      </c>
      <c r="E293" s="23">
        <f>-2*'計算（移動）'!$C$2*B293</f>
        <v>-1.5444444444444445</v>
      </c>
      <c r="F293" s="23">
        <f t="shared" si="33"/>
        <v>0.21343041074263455</v>
      </c>
      <c r="G293" s="23">
        <f>-2*'計算（移動）'!$C$2*D293</f>
        <v>-1.5444444444444445</v>
      </c>
      <c r="H293" s="23">
        <f t="shared" si="34"/>
        <v>0.21343041074263455</v>
      </c>
      <c r="I293" s="126">
        <f>IF((パラメータ!$C$13)&gt;=1,IF(((パラメータ!$C$10)-A293)&lt;0,0,1),1)</f>
        <v>1</v>
      </c>
      <c r="J293" s="23">
        <f>'計算（移動）'!$C$68*('計算（移動）'!$C$49*'計算（移動）'!$C$53*F293+'計算（移動）'!$C$57*(1-F293))</f>
        <v>-128.17256855392256</v>
      </c>
      <c r="K293" s="23">
        <f>'計算（移動）'!$C$68*(('計算（移動）'!$C$49*'計算（移動）'!$C$53*'計算（移動）'!$C$37+'計算（移動）'!$C$55)*('計算（移動）'!$C$59*H293)+('計算（移動）'!$C$66*(1-H293)))</f>
        <v>-128.17256855392256</v>
      </c>
      <c r="L293" s="23">
        <f t="shared" si="35"/>
        <v>0</v>
      </c>
      <c r="M293" s="23">
        <f>35.3/(パラメータ!$C$30*(5.6-パラメータ!$C$30))</f>
        <v>7.6739130434782608</v>
      </c>
      <c r="N293" s="24" t="str">
        <f t="shared" si="38"/>
        <v>×</v>
      </c>
      <c r="O293" s="25" t="str">
        <f t="shared" si="39"/>
        <v>×</v>
      </c>
      <c r="P293" s="135">
        <f t="shared" si="36"/>
        <v>7.6739130434782608</v>
      </c>
      <c r="Q293" s="135">
        <f t="shared" si="37"/>
        <v>100</v>
      </c>
    </row>
    <row r="294" spans="1:17" s="19" customFormat="1" ht="10.5" customHeight="1" x14ac:dyDescent="0.15">
      <c r="A294" s="63">
        <v>27.9</v>
      </c>
      <c r="B294" s="22">
        <f>A294/パラメータ!$C$30</f>
        <v>27.9</v>
      </c>
      <c r="C294" s="22">
        <f>A294-パラメータ!$C$38</f>
        <v>27.9</v>
      </c>
      <c r="D294" s="23">
        <f>C294/パラメータ!$C$30</f>
        <v>27.9</v>
      </c>
      <c r="E294" s="23">
        <f>-2*'計算（移動）'!$C$2*B294</f>
        <v>-1.55</v>
      </c>
      <c r="F294" s="23">
        <f t="shared" si="33"/>
        <v>0.21224797382674304</v>
      </c>
      <c r="G294" s="23">
        <f>-2*'計算（移動）'!$C$2*D294</f>
        <v>-1.55</v>
      </c>
      <c r="H294" s="23">
        <f t="shared" si="34"/>
        <v>0.21224797382674304</v>
      </c>
      <c r="I294" s="126">
        <f>IF((パラメータ!$C$13)&gt;=1,IF(((パラメータ!$C$10)-A294)&lt;0,0,1),1)</f>
        <v>1</v>
      </c>
      <c r="J294" s="23">
        <f>'計算（移動）'!$C$68*('計算（移動）'!$C$49*'計算（移動）'!$C$53*F294+'計算（移動）'!$C$57*(1-F294))</f>
        <v>-128.36524823380427</v>
      </c>
      <c r="K294" s="23">
        <f>'計算（移動）'!$C$68*(('計算（移動）'!$C$49*'計算（移動）'!$C$53*'計算（移動）'!$C$37+'計算（移動）'!$C$55)*('計算（移動）'!$C$59*H294)+('計算（移動）'!$C$66*(1-H294)))</f>
        <v>-128.36524823380427</v>
      </c>
      <c r="L294" s="23">
        <f t="shared" si="35"/>
        <v>0</v>
      </c>
      <c r="M294" s="23">
        <f>35.3/(パラメータ!$C$30*(5.6-パラメータ!$C$30))</f>
        <v>7.6739130434782608</v>
      </c>
      <c r="N294" s="24" t="str">
        <f t="shared" si="38"/>
        <v>×</v>
      </c>
      <c r="O294" s="25" t="str">
        <f t="shared" si="39"/>
        <v>×</v>
      </c>
      <c r="P294" s="135">
        <f t="shared" si="36"/>
        <v>7.6739130434782608</v>
      </c>
      <c r="Q294" s="135">
        <f t="shared" si="37"/>
        <v>100</v>
      </c>
    </row>
    <row r="295" spans="1:17" s="18" customFormat="1" ht="10.5" customHeight="1" x14ac:dyDescent="0.15">
      <c r="A295" s="30">
        <v>28</v>
      </c>
      <c r="B295" s="31">
        <f>A295/パラメータ!$C$30</f>
        <v>28</v>
      </c>
      <c r="C295" s="31">
        <f>A295-パラメータ!$C$38</f>
        <v>28</v>
      </c>
      <c r="D295" s="32">
        <f>C295/パラメータ!$C$30</f>
        <v>28</v>
      </c>
      <c r="E295" s="32">
        <f>-2*'計算（移動）'!$C$2*B295</f>
        <v>-1.5555555555555556</v>
      </c>
      <c r="F295" s="32">
        <f t="shared" si="33"/>
        <v>0.21107208779109021</v>
      </c>
      <c r="G295" s="32">
        <f>-2*'計算（移動）'!$C$2*D295</f>
        <v>-1.5555555555555556</v>
      </c>
      <c r="H295" s="32">
        <f t="shared" si="34"/>
        <v>0.21107208779109021</v>
      </c>
      <c r="I295" s="128">
        <f>IF((パラメータ!$C$13)&gt;=1,IF(((パラメータ!$C$10)-A295)&lt;0,0,1),1)</f>
        <v>1</v>
      </c>
      <c r="J295" s="32">
        <f>'計算（移動）'!$C$68*('計算（移動）'!$C$49*'計算（移動）'!$C$53*F295+'計算（移動）'!$C$57*(1-F295))</f>
        <v>-128.55686043897305</v>
      </c>
      <c r="K295" s="32">
        <f>'計算（移動）'!$C$68*(('計算（移動）'!$C$49*'計算（移動）'!$C$53*'計算（移動）'!$C$37+'計算（移動）'!$C$55)*('計算（移動）'!$C$59*H295)+('計算（移動）'!$C$66*(1-H295)))</f>
        <v>-128.55686043897305</v>
      </c>
      <c r="L295" s="32">
        <f t="shared" si="35"/>
        <v>0</v>
      </c>
      <c r="M295" s="32">
        <f>35.3/(パラメータ!$C$30*(5.6-パラメータ!$C$30))</f>
        <v>7.6739130434782608</v>
      </c>
      <c r="N295" s="33" t="str">
        <f t="shared" si="38"/>
        <v>×</v>
      </c>
      <c r="O295" s="34" t="str">
        <f t="shared" si="39"/>
        <v>×</v>
      </c>
      <c r="P295" s="134">
        <f t="shared" si="36"/>
        <v>7.6739130434782608</v>
      </c>
      <c r="Q295" s="134">
        <f t="shared" si="37"/>
        <v>100</v>
      </c>
    </row>
    <row r="296" spans="1:17" s="19" customFormat="1" ht="10.5" customHeight="1" x14ac:dyDescent="0.15">
      <c r="A296" s="63">
        <v>28.1</v>
      </c>
      <c r="B296" s="22">
        <f>A296/パラメータ!$C$30</f>
        <v>28.1</v>
      </c>
      <c r="C296" s="22">
        <f>A296-パラメータ!$C$38</f>
        <v>28.1</v>
      </c>
      <c r="D296" s="23">
        <f>C296/パラメータ!$C$30</f>
        <v>28.1</v>
      </c>
      <c r="E296" s="23">
        <f>-2*'計算（移動）'!$C$2*B296</f>
        <v>-1.5611111111111113</v>
      </c>
      <c r="F296" s="23">
        <f t="shared" si="33"/>
        <v>0.20990271634280375</v>
      </c>
      <c r="G296" s="23">
        <f>-2*'計算（移動）'!$C$2*D296</f>
        <v>-1.5611111111111113</v>
      </c>
      <c r="H296" s="23">
        <f t="shared" si="34"/>
        <v>0.20990271634280375</v>
      </c>
      <c r="I296" s="126">
        <f>IF((パラメータ!$C$13)&gt;=1,IF(((パラメータ!$C$10)-A296)&lt;0,0,1),1)</f>
        <v>1</v>
      </c>
      <c r="J296" s="23">
        <f>'計算（移動）'!$C$68*('計算（移動）'!$C$49*'計算（移動）'!$C$53*F296+'計算（移動）'!$C$57*(1-F296))</f>
        <v>-128.74741108340109</v>
      </c>
      <c r="K296" s="23">
        <f>'計算（移動）'!$C$68*(('計算（移動）'!$C$49*'計算（移動）'!$C$53*'計算（移動）'!$C$37+'計算（移動）'!$C$55)*('計算（移動）'!$C$59*H296)+('計算（移動）'!$C$66*(1-H296)))</f>
        <v>-128.74741108340109</v>
      </c>
      <c r="L296" s="23">
        <f t="shared" si="35"/>
        <v>0</v>
      </c>
      <c r="M296" s="23">
        <f>35.3/(パラメータ!$C$30*(5.6-パラメータ!$C$30))</f>
        <v>7.6739130434782608</v>
      </c>
      <c r="N296" s="24" t="str">
        <f t="shared" si="38"/>
        <v>×</v>
      </c>
      <c r="O296" s="25" t="str">
        <f t="shared" si="39"/>
        <v>×</v>
      </c>
      <c r="P296" s="135">
        <f t="shared" si="36"/>
        <v>7.6739130434782608</v>
      </c>
      <c r="Q296" s="135">
        <f t="shared" si="37"/>
        <v>100</v>
      </c>
    </row>
    <row r="297" spans="1:17" s="19" customFormat="1" ht="10.5" customHeight="1" x14ac:dyDescent="0.15">
      <c r="A297" s="63">
        <v>28.2</v>
      </c>
      <c r="B297" s="22">
        <f>A297/パラメータ!$C$30</f>
        <v>28.2</v>
      </c>
      <c r="C297" s="22">
        <f>A297-パラメータ!$C$38</f>
        <v>28.2</v>
      </c>
      <c r="D297" s="23">
        <f>C297/パラメータ!$C$30</f>
        <v>28.2</v>
      </c>
      <c r="E297" s="23">
        <f>-2*'計算（移動）'!$C$2*B297</f>
        <v>-1.5666666666666667</v>
      </c>
      <c r="F297" s="23">
        <f t="shared" si="33"/>
        <v>0.20873982339007963</v>
      </c>
      <c r="G297" s="23">
        <f>-2*'計算（移動）'!$C$2*D297</f>
        <v>-1.5666666666666667</v>
      </c>
      <c r="H297" s="23">
        <f t="shared" si="34"/>
        <v>0.20873982339007963</v>
      </c>
      <c r="I297" s="126">
        <f>IF((パラメータ!$C$13)&gt;=1,IF(((パラメータ!$C$10)-A297)&lt;0,0,1),1)</f>
        <v>1</v>
      </c>
      <c r="J297" s="23">
        <f>'計算（移動）'!$C$68*('計算（移動）'!$C$49*'計算（移動）'!$C$53*F297+'計算（移動）'!$C$57*(1-F297))</f>
        <v>-128.93690604829624</v>
      </c>
      <c r="K297" s="23">
        <f>'計算（移動）'!$C$68*(('計算（移動）'!$C$49*'計算（移動）'!$C$53*'計算（移動）'!$C$37+'計算（移動）'!$C$55)*('計算（移動）'!$C$59*H297)+('計算（移動）'!$C$66*(1-H297)))</f>
        <v>-128.93690604829624</v>
      </c>
      <c r="L297" s="23">
        <f t="shared" si="35"/>
        <v>0</v>
      </c>
      <c r="M297" s="23">
        <f>35.3/(パラメータ!$C$30*(5.6-パラメータ!$C$30))</f>
        <v>7.6739130434782608</v>
      </c>
      <c r="N297" s="24" t="str">
        <f t="shared" si="38"/>
        <v>×</v>
      </c>
      <c r="O297" s="25" t="str">
        <f t="shared" si="39"/>
        <v>×</v>
      </c>
      <c r="P297" s="135">
        <f t="shared" si="36"/>
        <v>7.6739130434782608</v>
      </c>
      <c r="Q297" s="135">
        <f t="shared" si="37"/>
        <v>100</v>
      </c>
    </row>
    <row r="298" spans="1:17" s="19" customFormat="1" ht="10.5" customHeight="1" x14ac:dyDescent="0.15">
      <c r="A298" s="63">
        <v>28.3</v>
      </c>
      <c r="B298" s="22">
        <f>A298/パラメータ!$C$30</f>
        <v>28.3</v>
      </c>
      <c r="C298" s="22">
        <f>A298-パラメータ!$C$38</f>
        <v>28.3</v>
      </c>
      <c r="D298" s="23">
        <f>C298/パラメータ!$C$30</f>
        <v>28.3</v>
      </c>
      <c r="E298" s="23">
        <f>-2*'計算（移動）'!$C$2*B298</f>
        <v>-1.5722222222222224</v>
      </c>
      <c r="F298" s="23">
        <f t="shared" si="33"/>
        <v>0.20758337304106753</v>
      </c>
      <c r="G298" s="23">
        <f>-2*'計算（移動）'!$C$2*D298</f>
        <v>-1.5722222222222224</v>
      </c>
      <c r="H298" s="23">
        <f t="shared" si="34"/>
        <v>0.20758337304106753</v>
      </c>
      <c r="I298" s="126">
        <f>IF((パラメータ!$C$13)&gt;=1,IF(((パラメータ!$C$10)-A298)&lt;0,0,1),1)</f>
        <v>1</v>
      </c>
      <c r="J298" s="23">
        <f>'計算（移動）'!$C$68*('計算（移動）'!$C$49*'計算（移動）'!$C$53*F298+'計算（移動）'!$C$57*(1-F298))</f>
        <v>-129.12535118228357</v>
      </c>
      <c r="K298" s="23">
        <f>'計算（移動）'!$C$68*(('計算（移動）'!$C$49*'計算（移動）'!$C$53*'計算（移動）'!$C$37+'計算（移動）'!$C$55)*('計算（移動）'!$C$59*H298)+('計算（移動）'!$C$66*(1-H298)))</f>
        <v>-129.12535118228357</v>
      </c>
      <c r="L298" s="23">
        <f t="shared" si="35"/>
        <v>0</v>
      </c>
      <c r="M298" s="23">
        <f>35.3/(パラメータ!$C$30*(5.6-パラメータ!$C$30))</f>
        <v>7.6739130434782608</v>
      </c>
      <c r="N298" s="24" t="str">
        <f t="shared" si="38"/>
        <v>×</v>
      </c>
      <c r="O298" s="25" t="str">
        <f t="shared" si="39"/>
        <v>×</v>
      </c>
      <c r="P298" s="135">
        <f t="shared" si="36"/>
        <v>7.6739130434782608</v>
      </c>
      <c r="Q298" s="135">
        <f t="shared" si="37"/>
        <v>100</v>
      </c>
    </row>
    <row r="299" spans="1:17" s="19" customFormat="1" ht="10.5" customHeight="1" x14ac:dyDescent="0.15">
      <c r="A299" s="63">
        <v>28.4</v>
      </c>
      <c r="B299" s="22">
        <f>A299/パラメータ!$C$30</f>
        <v>28.4</v>
      </c>
      <c r="C299" s="22">
        <f>A299-パラメータ!$C$38</f>
        <v>28.4</v>
      </c>
      <c r="D299" s="23">
        <f>C299/パラメータ!$C$30</f>
        <v>28.4</v>
      </c>
      <c r="E299" s="23">
        <f>-2*'計算（移動）'!$C$2*B299</f>
        <v>-1.5777777777777777</v>
      </c>
      <c r="F299" s="23">
        <f t="shared" si="33"/>
        <v>0.20643332960276384</v>
      </c>
      <c r="G299" s="23">
        <f>-2*'計算（移動）'!$C$2*D299</f>
        <v>-1.5777777777777777</v>
      </c>
      <c r="H299" s="23">
        <f t="shared" si="34"/>
        <v>0.20643332960276384</v>
      </c>
      <c r="I299" s="126">
        <f>IF((パラメータ!$C$13)&gt;=1,IF(((パラメータ!$C$10)-A299)&lt;0,0,1),1)</f>
        <v>1</v>
      </c>
      <c r="J299" s="23">
        <f>'計算（移動）'!$C$68*('計算（移動）'!$C$49*'計算（移動）'!$C$53*F299+'計算（移動）'!$C$57*(1-F299))</f>
        <v>-129.31275230158585</v>
      </c>
      <c r="K299" s="23">
        <f>'計算（移動）'!$C$68*(('計算（移動）'!$C$49*'計算（移動）'!$C$53*'計算（移動）'!$C$37+'計算（移動）'!$C$55)*('計算（移動）'!$C$59*H299)+('計算（移動）'!$C$66*(1-H299)))</f>
        <v>-129.31275230158585</v>
      </c>
      <c r="L299" s="23">
        <f t="shared" si="35"/>
        <v>0</v>
      </c>
      <c r="M299" s="23">
        <f>35.3/(パラメータ!$C$30*(5.6-パラメータ!$C$30))</f>
        <v>7.6739130434782608</v>
      </c>
      <c r="N299" s="24" t="str">
        <f t="shared" si="38"/>
        <v>×</v>
      </c>
      <c r="O299" s="25" t="str">
        <f t="shared" si="39"/>
        <v>×</v>
      </c>
      <c r="P299" s="135">
        <f t="shared" si="36"/>
        <v>7.6739130434782608</v>
      </c>
      <c r="Q299" s="135">
        <f t="shared" si="37"/>
        <v>100</v>
      </c>
    </row>
    <row r="300" spans="1:17" s="19" customFormat="1" ht="10.5" customHeight="1" x14ac:dyDescent="0.15">
      <c r="A300" s="63">
        <v>28.5</v>
      </c>
      <c r="B300" s="22">
        <f>A300/パラメータ!$C$30</f>
        <v>28.5</v>
      </c>
      <c r="C300" s="22">
        <f>A300-パラメータ!$C$38</f>
        <v>28.5</v>
      </c>
      <c r="D300" s="23">
        <f>C300/パラメータ!$C$30</f>
        <v>28.5</v>
      </c>
      <c r="E300" s="23">
        <f>-2*'計算（移動）'!$C$2*B300</f>
        <v>-1.5833333333333335</v>
      </c>
      <c r="F300" s="23">
        <f t="shared" si="33"/>
        <v>0.20528965757990925</v>
      </c>
      <c r="G300" s="23">
        <f>-2*'計算（移動）'!$C$2*D300</f>
        <v>-1.5833333333333335</v>
      </c>
      <c r="H300" s="23">
        <f t="shared" si="34"/>
        <v>0.20528965757990925</v>
      </c>
      <c r="I300" s="126">
        <f>IF((パラメータ!$C$13)&gt;=1,IF(((パラメータ!$C$10)-A300)&lt;0,0,1),1)</f>
        <v>1</v>
      </c>
      <c r="J300" s="23">
        <f>'計算（移動）'!$C$68*('計算（移動）'!$C$49*'計算（移動）'!$C$53*F300+'計算（移動）'!$C$57*(1-F300))</f>
        <v>-129.49911519020316</v>
      </c>
      <c r="K300" s="23">
        <f>'計算（移動）'!$C$68*(('計算（移動）'!$C$49*'計算（移動）'!$C$53*'計算（移動）'!$C$37+'計算（移動）'!$C$55)*('計算（移動）'!$C$59*H300)+('計算（移動）'!$C$66*(1-H300)))</f>
        <v>-129.49911519020316</v>
      </c>
      <c r="L300" s="23">
        <f t="shared" si="35"/>
        <v>0</v>
      </c>
      <c r="M300" s="23">
        <f>35.3/(パラメータ!$C$30*(5.6-パラメータ!$C$30))</f>
        <v>7.6739130434782608</v>
      </c>
      <c r="N300" s="24" t="str">
        <f t="shared" si="38"/>
        <v>×</v>
      </c>
      <c r="O300" s="25" t="str">
        <f t="shared" si="39"/>
        <v>×</v>
      </c>
      <c r="P300" s="135">
        <f t="shared" si="36"/>
        <v>7.6739130434782608</v>
      </c>
      <c r="Q300" s="135">
        <f t="shared" si="37"/>
        <v>100</v>
      </c>
    </row>
    <row r="301" spans="1:17" s="19" customFormat="1" ht="10.5" customHeight="1" x14ac:dyDescent="0.15">
      <c r="A301" s="63">
        <v>28.6</v>
      </c>
      <c r="B301" s="22">
        <f>A301/パラメータ!$C$30</f>
        <v>28.6</v>
      </c>
      <c r="C301" s="22">
        <f>A301-パラメータ!$C$38</f>
        <v>28.6</v>
      </c>
      <c r="D301" s="23">
        <f>C301/パラメータ!$C$30</f>
        <v>28.6</v>
      </c>
      <c r="E301" s="23">
        <f>-2*'計算（移動）'!$C$2*B301</f>
        <v>-1.588888888888889</v>
      </c>
      <c r="F301" s="23">
        <f t="shared" si="33"/>
        <v>0.20415232167389386</v>
      </c>
      <c r="G301" s="23">
        <f>-2*'計算（移動）'!$C$2*D301</f>
        <v>-1.588888888888889</v>
      </c>
      <c r="H301" s="23">
        <f t="shared" si="34"/>
        <v>0.20415232167389386</v>
      </c>
      <c r="I301" s="126">
        <f>IF((パラメータ!$C$13)&gt;=1,IF(((パラメータ!$C$10)-A301)&lt;0,0,1),1)</f>
        <v>1</v>
      </c>
      <c r="J301" s="23">
        <f>'計算（移動）'!$C$68*('計算（移動）'!$C$49*'計算（移動）'!$C$53*F301+'計算（移動）'!$C$57*(1-F301))</f>
        <v>-129.68444560009127</v>
      </c>
      <c r="K301" s="23">
        <f>'計算（移動）'!$C$68*(('計算（移動）'!$C$49*'計算（移動）'!$C$53*'計算（移動）'!$C$37+'計算（移動）'!$C$55)*('計算（移動）'!$C$59*H301)+('計算（移動）'!$C$66*(1-H301)))</f>
        <v>-129.68444560009127</v>
      </c>
      <c r="L301" s="23">
        <f t="shared" si="35"/>
        <v>0</v>
      </c>
      <c r="M301" s="23">
        <f>35.3/(パラメータ!$C$30*(5.6-パラメータ!$C$30))</f>
        <v>7.6739130434782608</v>
      </c>
      <c r="N301" s="24" t="str">
        <f t="shared" si="38"/>
        <v>×</v>
      </c>
      <c r="O301" s="25" t="str">
        <f t="shared" si="39"/>
        <v>×</v>
      </c>
      <c r="P301" s="135">
        <f t="shared" si="36"/>
        <v>7.6739130434782608</v>
      </c>
      <c r="Q301" s="135">
        <f t="shared" si="37"/>
        <v>100</v>
      </c>
    </row>
    <row r="302" spans="1:17" s="19" customFormat="1" ht="10.5" customHeight="1" x14ac:dyDescent="0.15">
      <c r="A302" s="63">
        <v>28.7</v>
      </c>
      <c r="B302" s="22">
        <f>A302/パラメータ!$C$30</f>
        <v>28.7</v>
      </c>
      <c r="C302" s="22">
        <f>A302-パラメータ!$C$38</f>
        <v>28.7</v>
      </c>
      <c r="D302" s="23">
        <f>C302/パラメータ!$C$30</f>
        <v>28.7</v>
      </c>
      <c r="E302" s="23">
        <f>-2*'計算（移動）'!$C$2*B302</f>
        <v>-1.5944444444444446</v>
      </c>
      <c r="F302" s="23">
        <f t="shared" si="33"/>
        <v>0.20302128678166728</v>
      </c>
      <c r="G302" s="23">
        <f>-2*'計算（移動）'!$C$2*D302</f>
        <v>-1.5944444444444446</v>
      </c>
      <c r="H302" s="23">
        <f t="shared" si="34"/>
        <v>0.20302128678166728</v>
      </c>
      <c r="I302" s="126">
        <f>IF((パラメータ!$C$13)&gt;=1,IF(((パラメータ!$C$10)-A302)&lt;0,0,1),1)</f>
        <v>1</v>
      </c>
      <c r="J302" s="23">
        <f>'計算（移動）'!$C$68*('計算（移動）'!$C$49*'計算（移動）'!$C$53*F302+'計算（移動）'!$C$57*(1-F302))</f>
        <v>-129.8687492513393</v>
      </c>
      <c r="K302" s="23">
        <f>'計算（移動）'!$C$68*(('計算（移動）'!$C$49*'計算（移動）'!$C$53*'計算（移動）'!$C$37+'計算（移動）'!$C$55)*('計算（移動）'!$C$59*H302)+('計算（移動）'!$C$66*(1-H302)))</f>
        <v>-129.8687492513393</v>
      </c>
      <c r="L302" s="23">
        <f t="shared" si="35"/>
        <v>0</v>
      </c>
      <c r="M302" s="23">
        <f>35.3/(パラメータ!$C$30*(5.6-パラメータ!$C$30))</f>
        <v>7.6739130434782608</v>
      </c>
      <c r="N302" s="24" t="str">
        <f t="shared" si="38"/>
        <v>×</v>
      </c>
      <c r="O302" s="25" t="str">
        <f t="shared" si="39"/>
        <v>×</v>
      </c>
      <c r="P302" s="135">
        <f t="shared" si="36"/>
        <v>7.6739130434782608</v>
      </c>
      <c r="Q302" s="135">
        <f t="shared" si="37"/>
        <v>100</v>
      </c>
    </row>
    <row r="303" spans="1:17" s="19" customFormat="1" ht="10.5" customHeight="1" x14ac:dyDescent="0.15">
      <c r="A303" s="63">
        <v>28.8</v>
      </c>
      <c r="B303" s="22">
        <f>A303/パラメータ!$C$30</f>
        <v>28.8</v>
      </c>
      <c r="C303" s="22">
        <f>A303-パラメータ!$C$38</f>
        <v>28.8</v>
      </c>
      <c r="D303" s="23">
        <f>C303/パラメータ!$C$30</f>
        <v>28.8</v>
      </c>
      <c r="E303" s="23">
        <f>-2*'計算（移動）'!$C$2*B303</f>
        <v>-1.6</v>
      </c>
      <c r="F303" s="23">
        <f t="shared" si="33"/>
        <v>0.20189651799465538</v>
      </c>
      <c r="G303" s="23">
        <f>-2*'計算（移動）'!$C$2*D303</f>
        <v>-1.6</v>
      </c>
      <c r="H303" s="23">
        <f t="shared" si="34"/>
        <v>0.20189651799465538</v>
      </c>
      <c r="I303" s="126">
        <f>IF((パラメータ!$C$13)&gt;=1,IF(((パラメータ!$C$10)-A303)&lt;0,0,1),1)</f>
        <v>1</v>
      </c>
      <c r="J303" s="23">
        <f>'計算（移動）'!$C$68*('計算（移動）'!$C$49*'計算（移動）'!$C$53*F303+'計算（移動）'!$C$57*(1-F303))</f>
        <v>-130.05203183234616</v>
      </c>
      <c r="K303" s="23">
        <f>'計算（移動）'!$C$68*(('計算（移動）'!$C$49*'計算（移動）'!$C$53*'計算（移動）'!$C$37+'計算（移動）'!$C$55)*('計算（移動）'!$C$59*H303)+('計算（移動）'!$C$66*(1-H303)))</f>
        <v>-130.05203183234616</v>
      </c>
      <c r="L303" s="23">
        <f t="shared" si="35"/>
        <v>0</v>
      </c>
      <c r="M303" s="23">
        <f>35.3/(パラメータ!$C$30*(5.6-パラメータ!$C$30))</f>
        <v>7.6739130434782608</v>
      </c>
      <c r="N303" s="24" t="str">
        <f t="shared" si="38"/>
        <v>×</v>
      </c>
      <c r="O303" s="25" t="str">
        <f t="shared" si="39"/>
        <v>×</v>
      </c>
      <c r="P303" s="135">
        <f t="shared" si="36"/>
        <v>7.6739130434782608</v>
      </c>
      <c r="Q303" s="135">
        <f t="shared" si="37"/>
        <v>100</v>
      </c>
    </row>
    <row r="304" spans="1:17" s="19" customFormat="1" ht="10.5" customHeight="1" x14ac:dyDescent="0.15">
      <c r="A304" s="63">
        <v>28.9</v>
      </c>
      <c r="B304" s="22">
        <f>A304/パラメータ!$C$30</f>
        <v>28.9</v>
      </c>
      <c r="C304" s="22">
        <f>A304-パラメータ!$C$38</f>
        <v>28.9</v>
      </c>
      <c r="D304" s="23">
        <f>C304/パラメータ!$C$30</f>
        <v>28.9</v>
      </c>
      <c r="E304" s="23">
        <f>-2*'計算（移動）'!$C$2*B304</f>
        <v>-1.6055555555555556</v>
      </c>
      <c r="F304" s="23">
        <f t="shared" si="33"/>
        <v>0.2007779805976829</v>
      </c>
      <c r="G304" s="23">
        <f>-2*'計算（移動）'!$C$2*D304</f>
        <v>-1.6055555555555556</v>
      </c>
      <c r="H304" s="23">
        <f t="shared" si="34"/>
        <v>0.2007779805976829</v>
      </c>
      <c r="I304" s="126">
        <f>IF((パラメータ!$C$13)&gt;=1,IF(((パラメータ!$C$10)-A304)&lt;0,0,1),1)</f>
        <v>1</v>
      </c>
      <c r="J304" s="23">
        <f>'計算（移動）'!$C$68*('計算（移動）'!$C$49*'計算（移動）'!$C$53*F304+'計算（移動）'!$C$57*(1-F304))</f>
        <v>-130.23429899999618</v>
      </c>
      <c r="K304" s="23">
        <f>'計算（移動）'!$C$68*(('計算（移動）'!$C$49*'計算（移動）'!$C$53*'計算（移動）'!$C$37+'計算（移動）'!$C$55)*('計算（移動）'!$C$59*H304)+('計算（移動）'!$C$66*(1-H304)))</f>
        <v>-130.23429899999618</v>
      </c>
      <c r="L304" s="23">
        <f t="shared" si="35"/>
        <v>0</v>
      </c>
      <c r="M304" s="23">
        <f>35.3/(パラメータ!$C$30*(5.6-パラメータ!$C$30))</f>
        <v>7.6739130434782608</v>
      </c>
      <c r="N304" s="24" t="str">
        <f t="shared" si="38"/>
        <v>×</v>
      </c>
      <c r="O304" s="25" t="str">
        <f t="shared" si="39"/>
        <v>×</v>
      </c>
      <c r="P304" s="135">
        <f t="shared" si="36"/>
        <v>7.6739130434782608</v>
      </c>
      <c r="Q304" s="135">
        <f t="shared" si="37"/>
        <v>100</v>
      </c>
    </row>
    <row r="305" spans="1:17" s="18" customFormat="1" ht="10.5" customHeight="1" x14ac:dyDescent="0.15">
      <c r="A305" s="30">
        <v>29</v>
      </c>
      <c r="B305" s="31">
        <f>A305/パラメータ!$C$30</f>
        <v>29</v>
      </c>
      <c r="C305" s="31">
        <f>A305-パラメータ!$C$38</f>
        <v>29</v>
      </c>
      <c r="D305" s="32">
        <f>C305/パラメータ!$C$30</f>
        <v>29</v>
      </c>
      <c r="E305" s="32">
        <f>-2*'計算（移動）'!$C$2*B305</f>
        <v>-1.6111111111111112</v>
      </c>
      <c r="F305" s="32">
        <f t="shared" si="33"/>
        <v>0.19966564006790186</v>
      </c>
      <c r="G305" s="32">
        <f>-2*'計算（移動）'!$C$2*D305</f>
        <v>-1.6111111111111112</v>
      </c>
      <c r="H305" s="32">
        <f t="shared" si="34"/>
        <v>0.19966564006790186</v>
      </c>
      <c r="I305" s="128">
        <f>IF((パラメータ!$C$13)&gt;=1,IF(((パラメータ!$C$10)-A305)&lt;0,0,1),1)</f>
        <v>1</v>
      </c>
      <c r="J305" s="32">
        <f>'計算（移動）'!$C$68*('計算（移動）'!$C$49*'計算（移動）'!$C$53*F305+'計算（移動）'!$C$57*(1-F305))</f>
        <v>-130.4155563798337</v>
      </c>
      <c r="K305" s="32">
        <f>'計算（移動）'!$C$68*(('計算（移動）'!$C$49*'計算（移動）'!$C$53*'計算（移動）'!$C$37+'計算（移動）'!$C$55)*('計算（移動）'!$C$59*H305)+('計算（移動）'!$C$66*(1-H305)))</f>
        <v>-130.4155563798337</v>
      </c>
      <c r="L305" s="32">
        <f t="shared" si="35"/>
        <v>0</v>
      </c>
      <c r="M305" s="32">
        <f>35.3/(パラメータ!$C$30*(5.6-パラメータ!$C$30))</f>
        <v>7.6739130434782608</v>
      </c>
      <c r="N305" s="33" t="str">
        <f t="shared" si="38"/>
        <v>×</v>
      </c>
      <c r="O305" s="34" t="str">
        <f t="shared" si="39"/>
        <v>×</v>
      </c>
      <c r="P305" s="134">
        <f t="shared" si="36"/>
        <v>7.6739130434782608</v>
      </c>
      <c r="Q305" s="134">
        <f t="shared" si="37"/>
        <v>100</v>
      </c>
    </row>
    <row r="306" spans="1:17" s="19" customFormat="1" ht="10.5" customHeight="1" x14ac:dyDescent="0.15">
      <c r="A306" s="63">
        <v>29.1</v>
      </c>
      <c r="B306" s="22">
        <f>A306/パラメータ!$C$30</f>
        <v>29.1</v>
      </c>
      <c r="C306" s="22">
        <f>A306-パラメータ!$C$38</f>
        <v>29.1</v>
      </c>
      <c r="D306" s="23">
        <f>C306/パラメータ!$C$30</f>
        <v>29.1</v>
      </c>
      <c r="E306" s="23">
        <f>-2*'計算（移動）'!$C$2*B306</f>
        <v>-1.6166666666666669</v>
      </c>
      <c r="F306" s="23">
        <f t="shared" si="33"/>
        <v>0.19855946207372607</v>
      </c>
      <c r="G306" s="23">
        <f>-2*'計算（移動）'!$C$2*D306</f>
        <v>-1.6166666666666669</v>
      </c>
      <c r="H306" s="23">
        <f t="shared" si="34"/>
        <v>0.19855946207372607</v>
      </c>
      <c r="I306" s="126">
        <f>IF((パラメータ!$C$13)&gt;=1,IF(((パラメータ!$C$10)-A306)&lt;0,0,1),1)</f>
        <v>1</v>
      </c>
      <c r="J306" s="23">
        <f>'計算（移動）'!$C$68*('計算（移動）'!$C$49*'計算（移動）'!$C$53*F306+'計算（移動）'!$C$57*(1-F306))</f>
        <v>-130.59580956623671</v>
      </c>
      <c r="K306" s="23">
        <f>'計算（移動）'!$C$68*(('計算（移動）'!$C$49*'計算（移動）'!$C$53*'計算（移動）'!$C$37+'計算（移動）'!$C$55)*('計算（移動）'!$C$59*H306)+('計算（移動）'!$C$66*(1-H306)))</f>
        <v>-130.59580956623671</v>
      </c>
      <c r="L306" s="23">
        <f t="shared" si="35"/>
        <v>0</v>
      </c>
      <c r="M306" s="23">
        <f>35.3/(パラメータ!$C$30*(5.6-パラメータ!$C$30))</f>
        <v>7.6739130434782608</v>
      </c>
      <c r="N306" s="24" t="str">
        <f t="shared" si="38"/>
        <v>×</v>
      </c>
      <c r="O306" s="25" t="str">
        <f t="shared" si="39"/>
        <v>×</v>
      </c>
      <c r="P306" s="135">
        <f t="shared" si="36"/>
        <v>7.6739130434782608</v>
      </c>
      <c r="Q306" s="135">
        <f t="shared" si="37"/>
        <v>100</v>
      </c>
    </row>
    <row r="307" spans="1:17" s="19" customFormat="1" ht="10.5" customHeight="1" x14ac:dyDescent="0.15">
      <c r="A307" s="63">
        <v>29.2</v>
      </c>
      <c r="B307" s="22">
        <f>A307/パラメータ!$C$30</f>
        <v>29.2</v>
      </c>
      <c r="C307" s="22">
        <f>A307-パラメータ!$C$38</f>
        <v>29.2</v>
      </c>
      <c r="D307" s="23">
        <f>C307/パラメータ!$C$30</f>
        <v>29.2</v>
      </c>
      <c r="E307" s="23">
        <f>-2*'計算（移動）'!$C$2*B307</f>
        <v>-1.6222222222222222</v>
      </c>
      <c r="F307" s="23">
        <f t="shared" si="33"/>
        <v>0.19745941247377172</v>
      </c>
      <c r="G307" s="23">
        <f>-2*'計算（移動）'!$C$2*D307</f>
        <v>-1.6222222222222222</v>
      </c>
      <c r="H307" s="23">
        <f t="shared" si="34"/>
        <v>0.19745941247377172</v>
      </c>
      <c r="I307" s="126">
        <f>IF((パラメータ!$C$13)&gt;=1,IF(((パラメータ!$C$10)-A307)&lt;0,0,1),1)</f>
        <v>1</v>
      </c>
      <c r="J307" s="23">
        <f>'計算（移動）'!$C$68*('計算（移動）'!$C$49*'計算（移動）'!$C$53*F307+'計算（移動）'!$C$57*(1-F307))</f>
        <v>-130.77506412258941</v>
      </c>
      <c r="K307" s="23">
        <f>'計算（移動）'!$C$68*(('計算（移動）'!$C$49*'計算（移動）'!$C$53*'計算（移動）'!$C$37+'計算（移動）'!$C$55)*('計算（移動）'!$C$59*H307)+('計算（移動）'!$C$66*(1-H307)))</f>
        <v>-130.77506412258941</v>
      </c>
      <c r="L307" s="23">
        <f t="shared" si="35"/>
        <v>0</v>
      </c>
      <c r="M307" s="23">
        <f>35.3/(パラメータ!$C$30*(5.6-パラメータ!$C$30))</f>
        <v>7.6739130434782608</v>
      </c>
      <c r="N307" s="24" t="str">
        <f t="shared" si="38"/>
        <v>×</v>
      </c>
      <c r="O307" s="25" t="str">
        <f t="shared" si="39"/>
        <v>×</v>
      </c>
      <c r="P307" s="135">
        <f t="shared" si="36"/>
        <v>7.6739130434782608</v>
      </c>
      <c r="Q307" s="135">
        <f t="shared" si="37"/>
        <v>100</v>
      </c>
    </row>
    <row r="308" spans="1:17" s="19" customFormat="1" ht="10.5" customHeight="1" x14ac:dyDescent="0.15">
      <c r="A308" s="63">
        <v>29.3</v>
      </c>
      <c r="B308" s="22">
        <f>A308/パラメータ!$C$30</f>
        <v>29.3</v>
      </c>
      <c r="C308" s="22">
        <f>A308-パラメータ!$C$38</f>
        <v>29.3</v>
      </c>
      <c r="D308" s="23">
        <f>C308/パラメータ!$C$30</f>
        <v>29.3</v>
      </c>
      <c r="E308" s="23">
        <f>-2*'計算（移動）'!$C$2*B308</f>
        <v>-1.627777777777778</v>
      </c>
      <c r="F308" s="23">
        <f t="shared" si="33"/>
        <v>0.19636545731580321</v>
      </c>
      <c r="G308" s="23">
        <f>-2*'計算（移動）'!$C$2*D308</f>
        <v>-1.627777777777778</v>
      </c>
      <c r="H308" s="23">
        <f t="shared" si="34"/>
        <v>0.19636545731580321</v>
      </c>
      <c r="I308" s="126">
        <f>IF((パラメータ!$C$13)&gt;=1,IF(((パラメータ!$C$10)-A308)&lt;0,0,1),1)</f>
        <v>1</v>
      </c>
      <c r="J308" s="23">
        <f>'計算（移動）'!$C$68*('計算（移動）'!$C$49*'計算（移動）'!$C$53*F308+'計算（移動）'!$C$57*(1-F308))</f>
        <v>-130.95332558145412</v>
      </c>
      <c r="K308" s="23">
        <f>'計算（移動）'!$C$68*(('計算（移動）'!$C$49*'計算（移動）'!$C$53*'計算（移動）'!$C$37+'計算（移動）'!$C$55)*('計算（移動）'!$C$59*H308)+('計算（移動）'!$C$66*(1-H308)))</f>
        <v>-130.95332558145412</v>
      </c>
      <c r="L308" s="23">
        <f t="shared" si="35"/>
        <v>0</v>
      </c>
      <c r="M308" s="23">
        <f>35.3/(パラメータ!$C$30*(5.6-パラメータ!$C$30))</f>
        <v>7.6739130434782608</v>
      </c>
      <c r="N308" s="24" t="str">
        <f t="shared" si="38"/>
        <v>×</v>
      </c>
      <c r="O308" s="25" t="str">
        <f t="shared" si="39"/>
        <v>×</v>
      </c>
      <c r="P308" s="135">
        <f t="shared" si="36"/>
        <v>7.6739130434782608</v>
      </c>
      <c r="Q308" s="135">
        <f t="shared" si="37"/>
        <v>100</v>
      </c>
    </row>
    <row r="309" spans="1:17" s="19" customFormat="1" ht="10.5" customHeight="1" x14ac:dyDescent="0.15">
      <c r="A309" s="63">
        <v>29.4</v>
      </c>
      <c r="B309" s="22">
        <f>A309/パラメータ!$C$30</f>
        <v>29.4</v>
      </c>
      <c r="C309" s="22">
        <f>A309-パラメータ!$C$38</f>
        <v>29.4</v>
      </c>
      <c r="D309" s="23">
        <f>C309/パラメータ!$C$30</f>
        <v>29.4</v>
      </c>
      <c r="E309" s="23">
        <f>-2*'計算（移動）'!$C$2*B309</f>
        <v>-1.6333333333333333</v>
      </c>
      <c r="F309" s="23">
        <f t="shared" si="33"/>
        <v>0.19527756283568573</v>
      </c>
      <c r="G309" s="23">
        <f>-2*'計算（移動）'!$C$2*D309</f>
        <v>-1.6333333333333333</v>
      </c>
      <c r="H309" s="23">
        <f t="shared" si="34"/>
        <v>0.19527756283568573</v>
      </c>
      <c r="I309" s="126">
        <f>IF((パラメータ!$C$13)&gt;=1,IF(((パラメータ!$C$10)-A309)&lt;0,0,1),1)</f>
        <v>1</v>
      </c>
      <c r="J309" s="23">
        <f>'計算（移動）'!$C$68*('計算（移動）'!$C$49*'計算（移動）'!$C$53*F309+'計算（移動）'!$C$57*(1-F309))</f>
        <v>-131.13059944474185</v>
      </c>
      <c r="K309" s="23">
        <f>'計算（移動）'!$C$68*(('計算（移動）'!$C$49*'計算（移動）'!$C$53*'計算（移動）'!$C$37+'計算（移動）'!$C$55)*('計算（移動）'!$C$59*H309)+('計算（移動）'!$C$66*(1-H309)))</f>
        <v>-131.13059944474185</v>
      </c>
      <c r="L309" s="23">
        <f t="shared" si="35"/>
        <v>0</v>
      </c>
      <c r="M309" s="23">
        <f>35.3/(パラメータ!$C$30*(5.6-パラメータ!$C$30))</f>
        <v>7.6739130434782608</v>
      </c>
      <c r="N309" s="24" t="str">
        <f t="shared" si="38"/>
        <v>×</v>
      </c>
      <c r="O309" s="25" t="str">
        <f t="shared" si="39"/>
        <v>×</v>
      </c>
      <c r="P309" s="135">
        <f t="shared" si="36"/>
        <v>7.6739130434782608</v>
      </c>
      <c r="Q309" s="135">
        <f t="shared" si="37"/>
        <v>100</v>
      </c>
    </row>
    <row r="310" spans="1:17" s="19" customFormat="1" ht="10.5" customHeight="1" x14ac:dyDescent="0.15">
      <c r="A310" s="63">
        <v>29.5</v>
      </c>
      <c r="B310" s="22">
        <f>A310/パラメータ!$C$30</f>
        <v>29.5</v>
      </c>
      <c r="C310" s="22">
        <f>A310-パラメータ!$C$38</f>
        <v>29.5</v>
      </c>
      <c r="D310" s="23">
        <f>C310/パラメータ!$C$30</f>
        <v>29.5</v>
      </c>
      <c r="E310" s="23">
        <f>-2*'計算（移動）'!$C$2*B310</f>
        <v>-1.6388888888888891</v>
      </c>
      <c r="F310" s="23">
        <f t="shared" si="33"/>
        <v>0.19419569545634269</v>
      </c>
      <c r="G310" s="23">
        <f>-2*'計算（移動）'!$C$2*D310</f>
        <v>-1.6388888888888891</v>
      </c>
      <c r="H310" s="23">
        <f t="shared" si="34"/>
        <v>0.19419569545634269</v>
      </c>
      <c r="I310" s="126">
        <f>IF((パラメータ!$C$13)&gt;=1,IF(((パラメータ!$C$10)-A310)&lt;0,0,1),1)</f>
        <v>1</v>
      </c>
      <c r="J310" s="23">
        <f>'計算（移動）'!$C$68*('計算（移動）'!$C$49*'計算（移動）'!$C$53*F310+'計算（移動）'!$C$57*(1-F310))</f>
        <v>-131.30689118388221</v>
      </c>
      <c r="K310" s="23">
        <f>'計算（移動）'!$C$68*(('計算（移動）'!$C$49*'計算（移動）'!$C$53*'計算（移動）'!$C$37+'計算（移動）'!$C$55)*('計算（移動）'!$C$59*H310)+('計算（移動）'!$C$66*(1-H310)))</f>
        <v>-131.30689118388221</v>
      </c>
      <c r="L310" s="23">
        <f t="shared" si="35"/>
        <v>0</v>
      </c>
      <c r="M310" s="23">
        <f>35.3/(パラメータ!$C$30*(5.6-パラメータ!$C$30))</f>
        <v>7.6739130434782608</v>
      </c>
      <c r="N310" s="24" t="str">
        <f t="shared" si="38"/>
        <v>×</v>
      </c>
      <c r="O310" s="25" t="str">
        <f t="shared" si="39"/>
        <v>×</v>
      </c>
      <c r="P310" s="135">
        <f t="shared" si="36"/>
        <v>7.6739130434782608</v>
      </c>
      <c r="Q310" s="135">
        <f t="shared" si="37"/>
        <v>100</v>
      </c>
    </row>
    <row r="311" spans="1:17" s="19" customFormat="1" ht="10.5" customHeight="1" x14ac:dyDescent="0.15">
      <c r="A311" s="63">
        <v>29.6</v>
      </c>
      <c r="B311" s="22">
        <f>A311/パラメータ!$C$30</f>
        <v>29.6</v>
      </c>
      <c r="C311" s="22">
        <f>A311-パラメータ!$C$38</f>
        <v>29.6</v>
      </c>
      <c r="D311" s="23">
        <f>C311/パラメータ!$C$30</f>
        <v>29.6</v>
      </c>
      <c r="E311" s="23">
        <f>-2*'計算（移動）'!$C$2*B311</f>
        <v>-1.6444444444444446</v>
      </c>
      <c r="F311" s="23">
        <f t="shared" si="33"/>
        <v>0.19311982178671977</v>
      </c>
      <c r="G311" s="23">
        <f>-2*'計算（移動）'!$C$2*D311</f>
        <v>-1.6444444444444446</v>
      </c>
      <c r="H311" s="23">
        <f t="shared" si="34"/>
        <v>0.19311982178671977</v>
      </c>
      <c r="I311" s="126">
        <f>IF((パラメータ!$C$13)&gt;=1,IF(((パラメータ!$C$10)-A311)&lt;0,0,1),1)</f>
        <v>1</v>
      </c>
      <c r="J311" s="23">
        <f>'計算（移動）'!$C$68*('計算（移動）'!$C$49*'計算（移動）'!$C$53*F311+'計算（移動）'!$C$57*(1-F311))</f>
        <v>-131.48220623999222</v>
      </c>
      <c r="K311" s="23">
        <f>'計算（移動）'!$C$68*(('計算（移動）'!$C$49*'計算（移動）'!$C$53*'計算（移動）'!$C$37+'計算（移動）'!$C$55)*('計算（移動）'!$C$59*H311)+('計算（移動）'!$C$66*(1-H311)))</f>
        <v>-131.48220623999222</v>
      </c>
      <c r="L311" s="23">
        <f t="shared" si="35"/>
        <v>0</v>
      </c>
      <c r="M311" s="23">
        <f>35.3/(パラメータ!$C$30*(5.6-パラメータ!$C$30))</f>
        <v>7.6739130434782608</v>
      </c>
      <c r="N311" s="24" t="str">
        <f t="shared" si="38"/>
        <v>×</v>
      </c>
      <c r="O311" s="25" t="str">
        <f t="shared" si="39"/>
        <v>×</v>
      </c>
      <c r="P311" s="135">
        <f t="shared" si="36"/>
        <v>7.6739130434782608</v>
      </c>
      <c r="Q311" s="135">
        <f t="shared" si="37"/>
        <v>100</v>
      </c>
    </row>
    <row r="312" spans="1:17" s="19" customFormat="1" ht="10.5" customHeight="1" x14ac:dyDescent="0.15">
      <c r="A312" s="63">
        <v>29.7</v>
      </c>
      <c r="B312" s="22">
        <f>A312/パラメータ!$C$30</f>
        <v>29.7</v>
      </c>
      <c r="C312" s="22">
        <f>A312-パラメータ!$C$38</f>
        <v>29.7</v>
      </c>
      <c r="D312" s="23">
        <f>C312/パラメータ!$C$30</f>
        <v>29.7</v>
      </c>
      <c r="E312" s="23">
        <f>-2*'計算（移動）'!$C$2*B312</f>
        <v>-1.6500000000000001</v>
      </c>
      <c r="F312" s="23">
        <f t="shared" si="33"/>
        <v>0.19204990862075408</v>
      </c>
      <c r="G312" s="23">
        <f>-2*'計算（移動）'!$C$2*D312</f>
        <v>-1.6500000000000001</v>
      </c>
      <c r="H312" s="23">
        <f t="shared" si="34"/>
        <v>0.19204990862075408</v>
      </c>
      <c r="I312" s="126">
        <f>IF((パラメータ!$C$13)&gt;=1,IF(((パラメータ!$C$10)-A312)&lt;0,0,1),1)</f>
        <v>1</v>
      </c>
      <c r="J312" s="23">
        <f>'計算（移動）'!$C$68*('計算（移動）'!$C$49*'計算（移動）'!$C$53*F312+'計算（移動）'!$C$57*(1-F312))</f>
        <v>-131.65655002404441</v>
      </c>
      <c r="K312" s="23">
        <f>'計算（移動）'!$C$68*(('計算（移動）'!$C$49*'計算（移動）'!$C$53*'計算（移動）'!$C$37+'計算（移動）'!$C$55)*('計算（移動）'!$C$59*H312)+('計算（移動）'!$C$66*(1-H312)))</f>
        <v>-131.65655002404441</v>
      </c>
      <c r="L312" s="23">
        <f t="shared" si="35"/>
        <v>0</v>
      </c>
      <c r="M312" s="23">
        <f>35.3/(パラメータ!$C$30*(5.6-パラメータ!$C$30))</f>
        <v>7.6739130434782608</v>
      </c>
      <c r="N312" s="24" t="str">
        <f t="shared" si="38"/>
        <v>×</v>
      </c>
      <c r="O312" s="25" t="str">
        <f t="shared" si="39"/>
        <v>×</v>
      </c>
      <c r="P312" s="135">
        <f t="shared" si="36"/>
        <v>7.6739130434782608</v>
      </c>
      <c r="Q312" s="135">
        <f t="shared" si="37"/>
        <v>100</v>
      </c>
    </row>
    <row r="313" spans="1:17" s="19" customFormat="1" ht="10.5" customHeight="1" x14ac:dyDescent="0.15">
      <c r="A313" s="63">
        <v>29.8</v>
      </c>
      <c r="B313" s="22">
        <f>A313/パラメータ!$C$30</f>
        <v>29.8</v>
      </c>
      <c r="C313" s="22">
        <f>A313-パラメータ!$C$38</f>
        <v>29.8</v>
      </c>
      <c r="D313" s="23">
        <f>C313/パラメータ!$C$30</f>
        <v>29.8</v>
      </c>
      <c r="E313" s="23">
        <f>-2*'計算（移動）'!$C$2*B313</f>
        <v>-1.6555555555555557</v>
      </c>
      <c r="F313" s="23">
        <f t="shared" si="33"/>
        <v>0.19098592293634942</v>
      </c>
      <c r="G313" s="23">
        <f>-2*'計算（移動）'!$C$2*D313</f>
        <v>-1.6555555555555557</v>
      </c>
      <c r="H313" s="23">
        <f t="shared" si="34"/>
        <v>0.19098592293634942</v>
      </c>
      <c r="I313" s="126">
        <f>IF((パラメータ!$C$13)&gt;=1,IF(((パラメータ!$C$10)-A313)&lt;0,0,1),1)</f>
        <v>1</v>
      </c>
      <c r="J313" s="23">
        <f>'計算（移動）'!$C$68*('計算（移動）'!$C$49*'計算（移動）'!$C$53*F313+'計算（移動）'!$C$57*(1-F313))</f>
        <v>-131.82992791703353</v>
      </c>
      <c r="K313" s="23">
        <f>'計算（移動）'!$C$68*(('計算（移動）'!$C$49*'計算（移動）'!$C$53*'計算（移動）'!$C$37+'計算（移動）'!$C$55)*('計算（移動）'!$C$59*H313)+('計算（移動）'!$C$66*(1-H313)))</f>
        <v>-131.82992791703353</v>
      </c>
      <c r="L313" s="23">
        <f t="shared" si="35"/>
        <v>0</v>
      </c>
      <c r="M313" s="23">
        <f>35.3/(パラメータ!$C$30*(5.6-パラメータ!$C$30))</f>
        <v>7.6739130434782608</v>
      </c>
      <c r="N313" s="24" t="str">
        <f t="shared" si="38"/>
        <v>×</v>
      </c>
      <c r="O313" s="25" t="str">
        <f t="shared" si="39"/>
        <v>×</v>
      </c>
      <c r="P313" s="135">
        <f t="shared" si="36"/>
        <v>7.6739130434782608</v>
      </c>
      <c r="Q313" s="135">
        <f t="shared" si="37"/>
        <v>100</v>
      </c>
    </row>
    <row r="314" spans="1:17" s="19" customFormat="1" ht="10.5" customHeight="1" x14ac:dyDescent="0.15">
      <c r="A314" s="63">
        <v>29.9</v>
      </c>
      <c r="B314" s="22">
        <f>A314/パラメータ!$C$30</f>
        <v>29.9</v>
      </c>
      <c r="C314" s="22">
        <f>A314-パラメータ!$C$38</f>
        <v>29.9</v>
      </c>
      <c r="D314" s="23">
        <f>C314/パラメータ!$C$30</f>
        <v>29.9</v>
      </c>
      <c r="E314" s="23">
        <f>-2*'計算（移動）'!$C$2*B314</f>
        <v>-1.6611111111111112</v>
      </c>
      <c r="F314" s="23">
        <f t="shared" si="33"/>
        <v>0.18992783189435697</v>
      </c>
      <c r="G314" s="23">
        <f>-2*'計算（移動）'!$C$2*D314</f>
        <v>-1.6611111111111112</v>
      </c>
      <c r="H314" s="23">
        <f t="shared" si="34"/>
        <v>0.18992783189435697</v>
      </c>
      <c r="I314" s="126">
        <f>IF((パラメータ!$C$13)&gt;=1,IF(((パラメータ!$C$10)-A314)&lt;0,0,1),1)</f>
        <v>1</v>
      </c>
      <c r="J314" s="23">
        <f>'計算（移動）'!$C$68*('計算（移動）'!$C$49*'計算（移動）'!$C$53*F314+'計算（移動）'!$C$57*(1-F314))</f>
        <v>-132.00234527014288</v>
      </c>
      <c r="K314" s="23">
        <f>'計算（移動）'!$C$68*(('計算（移動）'!$C$49*'計算（移動）'!$C$53*'計算（移動）'!$C$37+'計算（移動）'!$C$55)*('計算（移動）'!$C$59*H314)+('計算（移動）'!$C$66*(1-H314)))</f>
        <v>-132.00234527014288</v>
      </c>
      <c r="L314" s="23">
        <f t="shared" si="35"/>
        <v>0</v>
      </c>
      <c r="M314" s="23">
        <f>35.3/(パラメータ!$C$30*(5.6-パラメータ!$C$30))</f>
        <v>7.6739130434782608</v>
      </c>
      <c r="N314" s="24" t="str">
        <f t="shared" si="38"/>
        <v>×</v>
      </c>
      <c r="O314" s="25" t="str">
        <f t="shared" si="39"/>
        <v>×</v>
      </c>
      <c r="P314" s="135">
        <f t="shared" si="36"/>
        <v>7.6739130434782608</v>
      </c>
      <c r="Q314" s="135">
        <f t="shared" si="37"/>
        <v>100</v>
      </c>
    </row>
    <row r="315" spans="1:17" s="18" customFormat="1" ht="10.5" customHeight="1" x14ac:dyDescent="0.15">
      <c r="A315" s="30">
        <v>30</v>
      </c>
      <c r="B315" s="31">
        <f>A315/パラメータ!$C$30</f>
        <v>30</v>
      </c>
      <c r="C315" s="31">
        <f>A315-パラメータ!$C$38</f>
        <v>30</v>
      </c>
      <c r="D315" s="32">
        <f>C315/パラメータ!$C$30</f>
        <v>30</v>
      </c>
      <c r="E315" s="32">
        <f>-2*'計算（移動）'!$C$2*B315</f>
        <v>-1.6666666666666667</v>
      </c>
      <c r="F315" s="32">
        <f t="shared" si="33"/>
        <v>0.18887560283756183</v>
      </c>
      <c r="G315" s="32">
        <f>-2*'計算（移動）'!$C$2*D315</f>
        <v>-1.6666666666666667</v>
      </c>
      <c r="H315" s="32">
        <f t="shared" si="34"/>
        <v>0.18887560283756183</v>
      </c>
      <c r="I315" s="128">
        <f>IF((パラメータ!$C$13)&gt;=1,IF(((パラメータ!$C$10)-A315)&lt;0,0,1),1)</f>
        <v>1</v>
      </c>
      <c r="J315" s="32">
        <f>'計算（移動）'!$C$68*('計算（移動）'!$C$49*'計算（移動）'!$C$53*F315+'計算（移動）'!$C$57*(1-F315))</f>
        <v>-132.17380740490941</v>
      </c>
      <c r="K315" s="32">
        <f>'計算（移動）'!$C$68*(('計算（移動）'!$C$49*'計算（移動）'!$C$53*'計算（移動）'!$C$37+'計算（移動）'!$C$55)*('計算（移動）'!$C$59*H315)+('計算（移動）'!$C$66*(1-H315)))</f>
        <v>-132.17380740490941</v>
      </c>
      <c r="L315" s="32">
        <f t="shared" si="35"/>
        <v>0</v>
      </c>
      <c r="M315" s="32">
        <f>35.3/(パラメータ!$C$30*(5.6-パラメータ!$C$30))</f>
        <v>7.6739130434782608</v>
      </c>
      <c r="N315" s="33" t="str">
        <f t="shared" si="38"/>
        <v>×</v>
      </c>
      <c r="O315" s="34" t="str">
        <f t="shared" si="39"/>
        <v>×</v>
      </c>
      <c r="P315" s="134">
        <f t="shared" si="36"/>
        <v>7.6739130434782608</v>
      </c>
      <c r="Q315" s="134">
        <f t="shared" si="37"/>
        <v>100</v>
      </c>
    </row>
    <row r="316" spans="1:17" s="19" customFormat="1" ht="10.5" customHeight="1" x14ac:dyDescent="0.15">
      <c r="A316" s="63">
        <v>30.1</v>
      </c>
      <c r="B316" s="22">
        <f>A316/パラメータ!$C$30</f>
        <v>30.1</v>
      </c>
      <c r="C316" s="22">
        <f>A316-パラメータ!$C$38</f>
        <v>30.1</v>
      </c>
      <c r="D316" s="23">
        <f>C316/パラメータ!$C$30</f>
        <v>30.1</v>
      </c>
      <c r="E316" s="23">
        <f>-2*'計算（移動）'!$C$2*B316</f>
        <v>-1.6722222222222225</v>
      </c>
      <c r="F316" s="23">
        <f t="shared" si="33"/>
        <v>0.18782920328967495</v>
      </c>
      <c r="G316" s="23">
        <f>-2*'計算（移動）'!$C$2*D316</f>
        <v>-1.6722222222222225</v>
      </c>
      <c r="H316" s="23">
        <f t="shared" si="34"/>
        <v>0.18782920328967495</v>
      </c>
      <c r="I316" s="126">
        <f>IF((パラメータ!$C$13)&gt;=1,IF(((パラメータ!$C$10)-A316)&lt;0,0,1),1)</f>
        <v>1</v>
      </c>
      <c r="J316" s="23">
        <f>'計算（移動）'!$C$68*('計算（移動）'!$C$49*'計算（移動）'!$C$53*F316+'計算（移動）'!$C$57*(1-F316))</f>
        <v>-132.34431961338794</v>
      </c>
      <c r="K316" s="23">
        <f>'計算（移動）'!$C$68*(('計算（移動）'!$C$49*'計算（移動）'!$C$53*'計算（移動）'!$C$37+'計算（移動）'!$C$55)*('計算（移動）'!$C$59*H316)+('計算（移動）'!$C$66*(1-H316)))</f>
        <v>-132.34431961338794</v>
      </c>
      <c r="L316" s="23">
        <f t="shared" si="35"/>
        <v>0</v>
      </c>
      <c r="M316" s="23">
        <f>35.3/(パラメータ!$C$30*(5.6-パラメータ!$C$30))</f>
        <v>7.6739130434782608</v>
      </c>
      <c r="N316" s="24" t="str">
        <f t="shared" si="38"/>
        <v>×</v>
      </c>
      <c r="O316" s="25" t="str">
        <f t="shared" si="39"/>
        <v>×</v>
      </c>
      <c r="P316" s="135">
        <f t="shared" si="36"/>
        <v>7.6739130434782608</v>
      </c>
      <c r="Q316" s="135">
        <f t="shared" si="37"/>
        <v>100</v>
      </c>
    </row>
    <row r="317" spans="1:17" s="19" customFormat="1" ht="10.5" customHeight="1" x14ac:dyDescent="0.15">
      <c r="A317" s="63">
        <v>30.2</v>
      </c>
      <c r="B317" s="22">
        <f>A317/パラメータ!$C$30</f>
        <v>30.2</v>
      </c>
      <c r="C317" s="22">
        <f>A317-パラメータ!$C$38</f>
        <v>30.2</v>
      </c>
      <c r="D317" s="23">
        <f>C317/パラメータ!$C$30</f>
        <v>30.2</v>
      </c>
      <c r="E317" s="23">
        <f>-2*'計算（移動）'!$C$2*B317</f>
        <v>-1.6777777777777778</v>
      </c>
      <c r="F317" s="23">
        <f t="shared" si="33"/>
        <v>0.18678860095433103</v>
      </c>
      <c r="G317" s="23">
        <f>-2*'計算（移動）'!$C$2*D317</f>
        <v>-1.6777777777777778</v>
      </c>
      <c r="H317" s="23">
        <f t="shared" si="34"/>
        <v>0.18678860095433103</v>
      </c>
      <c r="I317" s="126">
        <f>IF((パラメータ!$C$13)&gt;=1,IF(((パラメータ!$C$10)-A317)&lt;0,0,1),1)</f>
        <v>1</v>
      </c>
      <c r="J317" s="23">
        <f>'計算（移動）'!$C$68*('計算（移動）'!$C$49*'計算（移動）'!$C$53*F317+'計算（移動）'!$C$57*(1-F317))</f>
        <v>-132.51388715831445</v>
      </c>
      <c r="K317" s="23">
        <f>'計算（移動）'!$C$68*(('計算（移動）'!$C$49*'計算（移動）'!$C$53*'計算（移動）'!$C$37+'計算（移動）'!$C$55)*('計算（移動）'!$C$59*H317)+('計算（移動）'!$C$66*(1-H317)))</f>
        <v>-132.51388715831445</v>
      </c>
      <c r="L317" s="23">
        <f t="shared" si="35"/>
        <v>0</v>
      </c>
      <c r="M317" s="23">
        <f>35.3/(パラメータ!$C$30*(5.6-パラメータ!$C$30))</f>
        <v>7.6739130434782608</v>
      </c>
      <c r="N317" s="24" t="str">
        <f t="shared" si="38"/>
        <v>×</v>
      </c>
      <c r="O317" s="25" t="str">
        <f t="shared" si="39"/>
        <v>×</v>
      </c>
      <c r="P317" s="135">
        <f t="shared" si="36"/>
        <v>7.6739130434782608</v>
      </c>
      <c r="Q317" s="135">
        <f t="shared" si="37"/>
        <v>100</v>
      </c>
    </row>
    <row r="318" spans="1:17" s="19" customFormat="1" ht="10.5" customHeight="1" x14ac:dyDescent="0.15">
      <c r="A318" s="63">
        <v>30.3</v>
      </c>
      <c r="B318" s="22">
        <f>A318/パラメータ!$C$30</f>
        <v>30.3</v>
      </c>
      <c r="C318" s="22">
        <f>A318-パラメータ!$C$38</f>
        <v>30.3</v>
      </c>
      <c r="D318" s="23">
        <f>C318/パラメータ!$C$30</f>
        <v>30.3</v>
      </c>
      <c r="E318" s="23">
        <f>-2*'計算（移動）'!$C$2*B318</f>
        <v>-1.6833333333333336</v>
      </c>
      <c r="F318" s="23">
        <f t="shared" si="33"/>
        <v>0.18575376371409133</v>
      </c>
      <c r="G318" s="23">
        <f>-2*'計算（移動）'!$C$2*D318</f>
        <v>-1.6833333333333336</v>
      </c>
      <c r="H318" s="23">
        <f t="shared" si="34"/>
        <v>0.18575376371409133</v>
      </c>
      <c r="I318" s="126">
        <f>IF((パラメータ!$C$13)&gt;=1,IF(((パラメータ!$C$10)-A318)&lt;0,0,1),1)</f>
        <v>1</v>
      </c>
      <c r="J318" s="23">
        <f>'計算（移動）'!$C$68*('計算（移動）'!$C$49*'計算（移動）'!$C$53*F318+'計算（移動）'!$C$57*(1-F318))</f>
        <v>-132.68251527326868</v>
      </c>
      <c r="K318" s="23">
        <f>'計算（移動）'!$C$68*(('計算（移動）'!$C$49*'計算（移動）'!$C$53*'計算（移動）'!$C$37+'計算（移動）'!$C$55)*('計算（移動）'!$C$59*H318)+('計算（移動）'!$C$66*(1-H318)))</f>
        <v>-132.68251527326868</v>
      </c>
      <c r="L318" s="23">
        <f t="shared" si="35"/>
        <v>0</v>
      </c>
      <c r="M318" s="23">
        <f>35.3/(パラメータ!$C$30*(5.6-パラメータ!$C$30))</f>
        <v>7.6739130434782608</v>
      </c>
      <c r="N318" s="24" t="str">
        <f t="shared" si="38"/>
        <v>×</v>
      </c>
      <c r="O318" s="25" t="str">
        <f t="shared" si="39"/>
        <v>×</v>
      </c>
      <c r="P318" s="135">
        <f t="shared" si="36"/>
        <v>7.6739130434782608</v>
      </c>
      <c r="Q318" s="135">
        <f t="shared" si="37"/>
        <v>100</v>
      </c>
    </row>
    <row r="319" spans="1:17" s="19" customFormat="1" ht="10.5" customHeight="1" x14ac:dyDescent="0.15">
      <c r="A319" s="63">
        <v>30.4</v>
      </c>
      <c r="B319" s="22">
        <f>A319/パラメータ!$C$30</f>
        <v>30.4</v>
      </c>
      <c r="C319" s="22">
        <f>A319-パラメータ!$C$38</f>
        <v>30.4</v>
      </c>
      <c r="D319" s="23">
        <f>C319/パラメータ!$C$30</f>
        <v>30.4</v>
      </c>
      <c r="E319" s="23">
        <f>-2*'計算（移動）'!$C$2*B319</f>
        <v>-1.6888888888888889</v>
      </c>
      <c r="F319" s="23">
        <f t="shared" si="33"/>
        <v>0.18472465962945281</v>
      </c>
      <c r="G319" s="23">
        <f>-2*'計算（移動）'!$C$2*D319</f>
        <v>-1.6888888888888889</v>
      </c>
      <c r="H319" s="23">
        <f t="shared" si="34"/>
        <v>0.18472465962945281</v>
      </c>
      <c r="I319" s="126">
        <f>IF((パラメータ!$C$13)&gt;=1,IF(((パラメータ!$C$10)-A319)&lt;0,0,1),1)</f>
        <v>1</v>
      </c>
      <c r="J319" s="23">
        <f>'計算（移動）'!$C$68*('計算（移動）'!$C$49*'計算（移動）'!$C$53*F319+'計算（移動）'!$C$57*(1-F319))</f>
        <v>-132.85020916283537</v>
      </c>
      <c r="K319" s="23">
        <f>'計算（移動）'!$C$68*(('計算（移動）'!$C$49*'計算（移動）'!$C$53*'計算（移動）'!$C$37+'計算（移動）'!$C$55)*('計算（移動）'!$C$59*H319)+('計算（移動）'!$C$66*(1-H319)))</f>
        <v>-132.85020916283537</v>
      </c>
      <c r="L319" s="23">
        <f t="shared" si="35"/>
        <v>0</v>
      </c>
      <c r="M319" s="23">
        <f>35.3/(パラメータ!$C$30*(5.6-パラメータ!$C$30))</f>
        <v>7.6739130434782608</v>
      </c>
      <c r="N319" s="24" t="str">
        <f t="shared" si="38"/>
        <v>×</v>
      </c>
      <c r="O319" s="25" t="str">
        <f t="shared" si="39"/>
        <v>×</v>
      </c>
      <c r="P319" s="135">
        <f t="shared" si="36"/>
        <v>7.6739130434782608</v>
      </c>
      <c r="Q319" s="135">
        <f t="shared" si="37"/>
        <v>100</v>
      </c>
    </row>
    <row r="320" spans="1:17" s="19" customFormat="1" ht="10.5" customHeight="1" x14ac:dyDescent="0.15">
      <c r="A320" s="63">
        <v>30.5</v>
      </c>
      <c r="B320" s="22">
        <f>A320/パラメータ!$C$30</f>
        <v>30.5</v>
      </c>
      <c r="C320" s="22">
        <f>A320-パラメータ!$C$38</f>
        <v>30.5</v>
      </c>
      <c r="D320" s="23">
        <f>C320/パラメータ!$C$30</f>
        <v>30.5</v>
      </c>
      <c r="E320" s="23">
        <f>-2*'計算（移動）'!$C$2*B320</f>
        <v>-1.6944444444444446</v>
      </c>
      <c r="F320" s="23">
        <f t="shared" si="33"/>
        <v>0.18370125693786188</v>
      </c>
      <c r="G320" s="23">
        <f>-2*'計算（移動）'!$C$2*D320</f>
        <v>-1.6944444444444446</v>
      </c>
      <c r="H320" s="23">
        <f t="shared" si="34"/>
        <v>0.18370125693786188</v>
      </c>
      <c r="I320" s="126">
        <f>IF((パラメータ!$C$13)&gt;=1,IF(((パラメータ!$C$10)-A320)&lt;0,0,1),1)</f>
        <v>1</v>
      </c>
      <c r="J320" s="23">
        <f>'計算（移動）'!$C$68*('計算（移動）'!$C$49*'計算（移動）'!$C$53*F320+'計算（移動）'!$C$57*(1-F320))</f>
        <v>-133.01697400276524</v>
      </c>
      <c r="K320" s="23">
        <f>'計算（移動）'!$C$68*(('計算（移動）'!$C$49*'計算（移動）'!$C$53*'計算（移動）'!$C$37+'計算（移動）'!$C$55)*('計算（移動）'!$C$59*H320)+('計算（移動）'!$C$66*(1-H320)))</f>
        <v>-133.01697400276524</v>
      </c>
      <c r="L320" s="23">
        <f t="shared" si="35"/>
        <v>0</v>
      </c>
      <c r="M320" s="23">
        <f>35.3/(パラメータ!$C$30*(5.6-パラメータ!$C$30))</f>
        <v>7.6739130434782608</v>
      </c>
      <c r="N320" s="24" t="str">
        <f t="shared" si="38"/>
        <v>×</v>
      </c>
      <c r="O320" s="25" t="str">
        <f t="shared" si="39"/>
        <v>×</v>
      </c>
      <c r="P320" s="135">
        <f t="shared" si="36"/>
        <v>7.6739130434782608</v>
      </c>
      <c r="Q320" s="135">
        <f t="shared" si="37"/>
        <v>100</v>
      </c>
    </row>
    <row r="321" spans="1:17" s="19" customFormat="1" ht="10.5" customHeight="1" x14ac:dyDescent="0.15">
      <c r="A321" s="63">
        <v>30.6</v>
      </c>
      <c r="B321" s="22">
        <f>A321/パラメータ!$C$30</f>
        <v>30.6</v>
      </c>
      <c r="C321" s="22">
        <f>A321-パラメータ!$C$38</f>
        <v>30.6</v>
      </c>
      <c r="D321" s="23">
        <f>C321/パラメータ!$C$30</f>
        <v>30.6</v>
      </c>
      <c r="E321" s="23">
        <f>-2*'計算（移動）'!$C$2*B321</f>
        <v>-1.7000000000000002</v>
      </c>
      <c r="F321" s="23">
        <f t="shared" si="33"/>
        <v>0.18268352405273461</v>
      </c>
      <c r="G321" s="23">
        <f>-2*'計算（移動）'!$C$2*D321</f>
        <v>-1.7000000000000002</v>
      </c>
      <c r="H321" s="23">
        <f t="shared" si="34"/>
        <v>0.18268352405273461</v>
      </c>
      <c r="I321" s="126">
        <f>IF((パラメータ!$C$13)&gt;=1,IF(((パラメータ!$C$10)-A321)&lt;0,0,1),1)</f>
        <v>1</v>
      </c>
      <c r="J321" s="23">
        <f>'計算（移動）'!$C$68*('計算（移動）'!$C$49*'計算（移動）'!$C$53*F321+'計算（移動）'!$C$57*(1-F321))</f>
        <v>-133.18281494013448</v>
      </c>
      <c r="K321" s="23">
        <f>'計算（移動）'!$C$68*(('計算（移動）'!$C$49*'計算（移動）'!$C$53*'計算（移動）'!$C$37+'計算（移動）'!$C$55)*('計算（移動）'!$C$59*H321)+('計算（移動）'!$C$66*(1-H321)))</f>
        <v>-133.18281494013448</v>
      </c>
      <c r="L321" s="23">
        <f t="shared" si="35"/>
        <v>0</v>
      </c>
      <c r="M321" s="23">
        <f>35.3/(パラメータ!$C$30*(5.6-パラメータ!$C$30))</f>
        <v>7.6739130434782608</v>
      </c>
      <c r="N321" s="24" t="str">
        <f t="shared" si="38"/>
        <v>×</v>
      </c>
      <c r="O321" s="25" t="str">
        <f t="shared" si="39"/>
        <v>×</v>
      </c>
      <c r="P321" s="135">
        <f t="shared" si="36"/>
        <v>7.6739130434782608</v>
      </c>
      <c r="Q321" s="135">
        <f t="shared" si="37"/>
        <v>100</v>
      </c>
    </row>
    <row r="322" spans="1:17" s="19" customFormat="1" ht="10.5" customHeight="1" x14ac:dyDescent="0.15">
      <c r="A322" s="63">
        <v>30.7</v>
      </c>
      <c r="B322" s="22">
        <f>A322/パラメータ!$C$30</f>
        <v>30.7</v>
      </c>
      <c r="C322" s="22">
        <f>A322-パラメータ!$C$38</f>
        <v>30.7</v>
      </c>
      <c r="D322" s="23">
        <f>C322/パラメータ!$C$30</f>
        <v>30.7</v>
      </c>
      <c r="E322" s="23">
        <f>-2*'計算（移動）'!$C$2*B322</f>
        <v>-1.7055555555555557</v>
      </c>
      <c r="F322" s="23">
        <f t="shared" si="33"/>
        <v>0.18167142956248136</v>
      </c>
      <c r="G322" s="23">
        <f>-2*'計算（移動）'!$C$2*D322</f>
        <v>-1.7055555555555557</v>
      </c>
      <c r="H322" s="23">
        <f t="shared" si="34"/>
        <v>0.18167142956248136</v>
      </c>
      <c r="I322" s="126">
        <f>IF((パラメータ!$C$13)&gt;=1,IF(((パラメータ!$C$10)-A322)&lt;0,0,1),1)</f>
        <v>1</v>
      </c>
      <c r="J322" s="23">
        <f>'計算（移動）'!$C$68*('計算（移動）'!$C$49*'計算（移動）'!$C$53*F322+'計算（移動）'!$C$57*(1-F322))</f>
        <v>-133.34773709350364</v>
      </c>
      <c r="K322" s="23">
        <f>'計算（移動）'!$C$68*(('計算（移動）'!$C$49*'計算（移動）'!$C$53*'計算（移動）'!$C$37+'計算（移動）'!$C$55)*('計算（移動）'!$C$59*H322)+('計算（移動）'!$C$66*(1-H322)))</f>
        <v>-133.34773709350364</v>
      </c>
      <c r="L322" s="23">
        <f t="shared" si="35"/>
        <v>0</v>
      </c>
      <c r="M322" s="23">
        <f>35.3/(パラメータ!$C$30*(5.6-パラメータ!$C$30))</f>
        <v>7.6739130434782608</v>
      </c>
      <c r="N322" s="24" t="str">
        <f t="shared" si="38"/>
        <v>×</v>
      </c>
      <c r="O322" s="25" t="str">
        <f t="shared" si="39"/>
        <v>×</v>
      </c>
      <c r="P322" s="135">
        <f t="shared" si="36"/>
        <v>7.6739130434782608</v>
      </c>
      <c r="Q322" s="135">
        <f t="shared" si="37"/>
        <v>100</v>
      </c>
    </row>
    <row r="323" spans="1:17" s="19" customFormat="1" ht="10.5" customHeight="1" x14ac:dyDescent="0.15">
      <c r="A323" s="63">
        <v>30.8</v>
      </c>
      <c r="B323" s="22">
        <f>A323/パラメータ!$C$30</f>
        <v>30.8</v>
      </c>
      <c r="C323" s="22">
        <f>A323-パラメータ!$C$38</f>
        <v>30.8</v>
      </c>
      <c r="D323" s="23">
        <f>C323/パラメータ!$C$30</f>
        <v>30.8</v>
      </c>
      <c r="E323" s="23">
        <f>-2*'計算（移動）'!$C$2*B323</f>
        <v>-1.7111111111111112</v>
      </c>
      <c r="F323" s="23">
        <f t="shared" si="33"/>
        <v>0.18066494222953752</v>
      </c>
      <c r="G323" s="23">
        <f>-2*'計算（移動）'!$C$2*D323</f>
        <v>-1.7111111111111112</v>
      </c>
      <c r="H323" s="23">
        <f t="shared" si="34"/>
        <v>0.18066494222953752</v>
      </c>
      <c r="I323" s="126">
        <f>IF((パラメータ!$C$13)&gt;=1,IF(((パラメータ!$C$10)-A323)&lt;0,0,1),1)</f>
        <v>1</v>
      </c>
      <c r="J323" s="23">
        <f>'計算（移動）'!$C$68*('計算（移動）'!$C$49*'計算（移動）'!$C$53*F323+'計算（移動）'!$C$57*(1-F323))</f>
        <v>-133.51174555307577</v>
      </c>
      <c r="K323" s="23">
        <f>'計算（移動）'!$C$68*(('計算（移動）'!$C$49*'計算（移動）'!$C$53*'計算（移動）'!$C$37+'計算（移動）'!$C$55)*('計算（移動）'!$C$59*H323)+('計算（移動）'!$C$66*(1-H323)))</f>
        <v>-133.51174555307577</v>
      </c>
      <c r="L323" s="23">
        <f t="shared" si="35"/>
        <v>0</v>
      </c>
      <c r="M323" s="23">
        <f>35.3/(パラメータ!$C$30*(5.6-パラメータ!$C$30))</f>
        <v>7.6739130434782608</v>
      </c>
      <c r="N323" s="24" t="str">
        <f t="shared" si="38"/>
        <v>×</v>
      </c>
      <c r="O323" s="25" t="str">
        <f t="shared" si="39"/>
        <v>×</v>
      </c>
      <c r="P323" s="135">
        <f t="shared" si="36"/>
        <v>7.6739130434782608</v>
      </c>
      <c r="Q323" s="135">
        <f t="shared" si="37"/>
        <v>100</v>
      </c>
    </row>
    <row r="324" spans="1:17" s="19" customFormat="1" ht="10.5" customHeight="1" x14ac:dyDescent="0.15">
      <c r="A324" s="63">
        <v>30.9</v>
      </c>
      <c r="B324" s="22">
        <f>A324/パラメータ!$C$30</f>
        <v>30.9</v>
      </c>
      <c r="C324" s="22">
        <f>A324-パラメータ!$C$38</f>
        <v>30.9</v>
      </c>
      <c r="D324" s="23">
        <f>C324/パラメータ!$C$30</f>
        <v>30.9</v>
      </c>
      <c r="E324" s="23">
        <f>-2*'計算（移動）'!$C$2*B324</f>
        <v>-1.7166666666666668</v>
      </c>
      <c r="F324" s="23">
        <f t="shared" si="33"/>
        <v>0.17966403098939934</v>
      </c>
      <c r="G324" s="23">
        <f>-2*'計算（移動）'!$C$2*D324</f>
        <v>-1.7166666666666668</v>
      </c>
      <c r="H324" s="23">
        <f t="shared" si="34"/>
        <v>0.17966403098939934</v>
      </c>
      <c r="I324" s="126">
        <f>IF((パラメータ!$C$13)&gt;=1,IF(((パラメータ!$C$10)-A324)&lt;0,0,1),1)</f>
        <v>1</v>
      </c>
      <c r="J324" s="23">
        <f>'計算（移動）'!$C$68*('計算（移動）'!$C$49*'計算（移動）'!$C$53*F324+'計算（移動）'!$C$57*(1-F324))</f>
        <v>-133.67484538085341</v>
      </c>
      <c r="K324" s="23">
        <f>'計算（移動）'!$C$68*(('計算（移動）'!$C$49*'計算（移動）'!$C$53*'計算（移動）'!$C$37+'計算（移動）'!$C$55)*('計算（移動）'!$C$59*H324)+('計算（移動）'!$C$66*(1-H324)))</f>
        <v>-133.67484538085341</v>
      </c>
      <c r="L324" s="23">
        <f t="shared" si="35"/>
        <v>0</v>
      </c>
      <c r="M324" s="23">
        <f>35.3/(パラメータ!$C$30*(5.6-パラメータ!$C$30))</f>
        <v>7.6739130434782608</v>
      </c>
      <c r="N324" s="24" t="str">
        <f t="shared" si="38"/>
        <v>×</v>
      </c>
      <c r="O324" s="25" t="str">
        <f t="shared" si="39"/>
        <v>×</v>
      </c>
      <c r="P324" s="135">
        <f t="shared" si="36"/>
        <v>7.6739130434782608</v>
      </c>
      <c r="Q324" s="135">
        <f t="shared" si="37"/>
        <v>100</v>
      </c>
    </row>
    <row r="325" spans="1:17" s="18" customFormat="1" ht="10.5" customHeight="1" x14ac:dyDescent="0.15">
      <c r="A325" s="30">
        <v>31</v>
      </c>
      <c r="B325" s="31">
        <f>A325/パラメータ!$C$30</f>
        <v>31</v>
      </c>
      <c r="C325" s="31">
        <f>A325-パラメータ!$C$38</f>
        <v>31</v>
      </c>
      <c r="D325" s="32">
        <f>C325/パラメータ!$C$30</f>
        <v>31</v>
      </c>
      <c r="E325" s="32">
        <f>-2*'計算（移動）'!$C$2*B325</f>
        <v>-1.7222222222222223</v>
      </c>
      <c r="F325" s="32">
        <f t="shared" si="33"/>
        <v>0.17866866494966513</v>
      </c>
      <c r="G325" s="32">
        <f>-2*'計算（移動）'!$C$2*D325</f>
        <v>-1.7222222222222223</v>
      </c>
      <c r="H325" s="32">
        <f t="shared" si="34"/>
        <v>0.17866866494966513</v>
      </c>
      <c r="I325" s="128">
        <f>IF((パラメータ!$C$13)&gt;=1,IF(((パラメータ!$C$10)-A325)&lt;0,0,1),1)</f>
        <v>1</v>
      </c>
      <c r="J325" s="32">
        <f>'計算（移動）'!$C$68*('計算（移動）'!$C$49*'計算（移動）'!$C$53*F325+'計算（移動）'!$C$57*(1-F325))</f>
        <v>-133.83704161079478</v>
      </c>
      <c r="K325" s="32">
        <f>'計算（移動）'!$C$68*(('計算（移動）'!$C$49*'計算（移動）'!$C$53*'計算（移動）'!$C$37+'計算（移動）'!$C$55)*('計算（移動）'!$C$59*H325)+('計算（移動）'!$C$66*(1-H325)))</f>
        <v>-133.83704161079478</v>
      </c>
      <c r="L325" s="32">
        <f t="shared" si="35"/>
        <v>0</v>
      </c>
      <c r="M325" s="32">
        <f>35.3/(パラメータ!$C$30*(5.6-パラメータ!$C$30))</f>
        <v>7.6739130434782608</v>
      </c>
      <c r="N325" s="33" t="str">
        <f t="shared" si="38"/>
        <v>×</v>
      </c>
      <c r="O325" s="34" t="str">
        <f t="shared" si="39"/>
        <v>×</v>
      </c>
      <c r="P325" s="134">
        <f t="shared" si="36"/>
        <v>7.6739130434782608</v>
      </c>
      <c r="Q325" s="134">
        <f t="shared" si="37"/>
        <v>100</v>
      </c>
    </row>
    <row r="326" spans="1:17" s="19" customFormat="1" ht="10.5" customHeight="1" x14ac:dyDescent="0.15">
      <c r="A326" s="63">
        <v>31.1</v>
      </c>
      <c r="B326" s="22">
        <f>A326/パラメータ!$C$30</f>
        <v>31.1</v>
      </c>
      <c r="C326" s="22">
        <f>A326-パラメータ!$C$38</f>
        <v>31.1</v>
      </c>
      <c r="D326" s="23">
        <f>C326/パラメータ!$C$30</f>
        <v>31.1</v>
      </c>
      <c r="E326" s="23">
        <f>-2*'計算（移動）'!$C$2*B326</f>
        <v>-1.7277777777777781</v>
      </c>
      <c r="F326" s="23">
        <f t="shared" si="33"/>
        <v>0.17767881338908179</v>
      </c>
      <c r="G326" s="23">
        <f>-2*'計算（移動）'!$C$2*D326</f>
        <v>-1.7277777777777781</v>
      </c>
      <c r="H326" s="23">
        <f t="shared" si="34"/>
        <v>0.17767881338908179</v>
      </c>
      <c r="I326" s="126">
        <f>IF((パラメータ!$C$13)&gt;=1,IF(((パラメータ!$C$10)-A326)&lt;0,0,1),1)</f>
        <v>1</v>
      </c>
      <c r="J326" s="23">
        <f>'計算（移動）'!$C$68*('計算（移動）'!$C$49*'計算（移動）'!$C$53*F326+'計算（移動）'!$C$57*(1-F326))</f>
        <v>-133.99833924896927</v>
      </c>
      <c r="K326" s="23">
        <f>'計算（移動）'!$C$68*(('計算（移動）'!$C$49*'計算（移動）'!$C$53*'計算（移動）'!$C$37+'計算（移動）'!$C$55)*('計算（移動）'!$C$59*H326)+('計算（移動）'!$C$66*(1-H326)))</f>
        <v>-133.99833924896927</v>
      </c>
      <c r="L326" s="23">
        <f t="shared" si="35"/>
        <v>0</v>
      </c>
      <c r="M326" s="23">
        <f>35.3/(パラメータ!$C$30*(5.6-パラメータ!$C$30))</f>
        <v>7.6739130434782608</v>
      </c>
      <c r="N326" s="24" t="str">
        <f t="shared" si="38"/>
        <v>×</v>
      </c>
      <c r="O326" s="25" t="str">
        <f t="shared" si="39"/>
        <v>×</v>
      </c>
      <c r="P326" s="135">
        <f t="shared" si="36"/>
        <v>7.6739130434782608</v>
      </c>
      <c r="Q326" s="135">
        <f t="shared" si="37"/>
        <v>100</v>
      </c>
    </row>
    <row r="327" spans="1:17" s="19" customFormat="1" ht="10.5" customHeight="1" x14ac:dyDescent="0.15">
      <c r="A327" s="63">
        <v>31.2</v>
      </c>
      <c r="B327" s="22">
        <f>A327/パラメータ!$C$30</f>
        <v>31.2</v>
      </c>
      <c r="C327" s="22">
        <f>A327-パラメータ!$C$38</f>
        <v>31.2</v>
      </c>
      <c r="D327" s="23">
        <f>C327/パラメータ!$C$30</f>
        <v>31.2</v>
      </c>
      <c r="E327" s="23">
        <f>-2*'計算（移動）'!$C$2*B327</f>
        <v>-1.7333333333333334</v>
      </c>
      <c r="F327" s="23">
        <f t="shared" si="33"/>
        <v>0.17669444575659674</v>
      </c>
      <c r="G327" s="23">
        <f>-2*'計算（移動）'!$C$2*D327</f>
        <v>-1.7333333333333334</v>
      </c>
      <c r="H327" s="23">
        <f t="shared" si="34"/>
        <v>0.17669444575659674</v>
      </c>
      <c r="I327" s="126">
        <f>IF((パラメータ!$C$13)&gt;=1,IF(((パラメータ!$C$10)-A327)&lt;0,0,1),1)</f>
        <v>1</v>
      </c>
      <c r="J327" s="23">
        <f>'計算（移動）'!$C$68*('計算（移動）'!$C$49*'計算（移動）'!$C$53*F327+'計算（移動）'!$C$57*(1-F327))</f>
        <v>-134.15874327371176</v>
      </c>
      <c r="K327" s="23">
        <f>'計算（移動）'!$C$68*(('計算（移動）'!$C$49*'計算（移動）'!$C$53*'計算（移動）'!$C$37+'計算（移動）'!$C$55)*('計算（移動）'!$C$59*H327)+('計算（移動）'!$C$66*(1-H327)))</f>
        <v>-134.15874327371176</v>
      </c>
      <c r="L327" s="23">
        <f t="shared" si="35"/>
        <v>0</v>
      </c>
      <c r="M327" s="23">
        <f>35.3/(パラメータ!$C$30*(5.6-パラメータ!$C$30))</f>
        <v>7.6739130434782608</v>
      </c>
      <c r="N327" s="24" t="str">
        <f t="shared" si="38"/>
        <v>×</v>
      </c>
      <c r="O327" s="25" t="str">
        <f t="shared" si="39"/>
        <v>×</v>
      </c>
      <c r="P327" s="135">
        <f t="shared" si="36"/>
        <v>7.6739130434782608</v>
      </c>
      <c r="Q327" s="135">
        <f t="shared" si="37"/>
        <v>100</v>
      </c>
    </row>
    <row r="328" spans="1:17" s="19" customFormat="1" ht="10.5" customHeight="1" x14ac:dyDescent="0.15">
      <c r="A328" s="63">
        <v>31.3</v>
      </c>
      <c r="B328" s="22">
        <f>A328/パラメータ!$C$30</f>
        <v>31.3</v>
      </c>
      <c r="C328" s="22">
        <f>A328-パラメータ!$C$38</f>
        <v>31.3</v>
      </c>
      <c r="D328" s="23">
        <f>C328/パラメータ!$C$30</f>
        <v>31.3</v>
      </c>
      <c r="E328" s="23">
        <f>-2*'計算（移動）'!$C$2*B328</f>
        <v>-1.7388888888888892</v>
      </c>
      <c r="F328" s="23">
        <f t="shared" si="33"/>
        <v>0.17571553167041462</v>
      </c>
      <c r="G328" s="23">
        <f>-2*'計算（移動）'!$C$2*D328</f>
        <v>-1.7388888888888892</v>
      </c>
      <c r="H328" s="23">
        <f t="shared" si="34"/>
        <v>0.17571553167041462</v>
      </c>
      <c r="I328" s="126">
        <f>IF((パラメータ!$C$13)&gt;=1,IF(((パラメータ!$C$10)-A328)&lt;0,0,1),1)</f>
        <v>1</v>
      </c>
      <c r="J328" s="23">
        <f>'計算（移動）'!$C$68*('計算（移動）'!$C$49*'計算（移動）'!$C$53*F328+'計算（移動）'!$C$57*(1-F328))</f>
        <v>-134.3182586357766</v>
      </c>
      <c r="K328" s="23">
        <f>'計算（移動）'!$C$68*(('計算（移動）'!$C$49*'計算（移動）'!$C$53*'計算（移動）'!$C$37+'計算（移動）'!$C$55)*('計算（移動）'!$C$59*H328)+('計算（移動）'!$C$66*(1-H328)))</f>
        <v>-134.3182586357766</v>
      </c>
      <c r="L328" s="23">
        <f t="shared" si="35"/>
        <v>0</v>
      </c>
      <c r="M328" s="23">
        <f>35.3/(パラメータ!$C$30*(5.6-パラメータ!$C$30))</f>
        <v>7.6739130434782608</v>
      </c>
      <c r="N328" s="24" t="str">
        <f t="shared" si="38"/>
        <v>×</v>
      </c>
      <c r="O328" s="25" t="str">
        <f t="shared" si="39"/>
        <v>×</v>
      </c>
      <c r="P328" s="135">
        <f t="shared" si="36"/>
        <v>7.6739130434782608</v>
      </c>
      <c r="Q328" s="135">
        <f t="shared" si="37"/>
        <v>100</v>
      </c>
    </row>
    <row r="329" spans="1:17" s="19" customFormat="1" ht="10.5" customHeight="1" x14ac:dyDescent="0.15">
      <c r="A329" s="63">
        <v>31.4</v>
      </c>
      <c r="B329" s="22">
        <f>A329/パラメータ!$C$30</f>
        <v>31.4</v>
      </c>
      <c r="C329" s="22">
        <f>A329-パラメータ!$C$38</f>
        <v>31.4</v>
      </c>
      <c r="D329" s="23">
        <f>C329/パラメータ!$C$30</f>
        <v>31.4</v>
      </c>
      <c r="E329" s="23">
        <f>-2*'計算（移動）'!$C$2*B329</f>
        <v>-1.7444444444444445</v>
      </c>
      <c r="F329" s="23">
        <f t="shared" si="33"/>
        <v>0.17474204091706019</v>
      </c>
      <c r="G329" s="23">
        <f>-2*'計算（移動）'!$C$2*D329</f>
        <v>-1.7444444444444445</v>
      </c>
      <c r="H329" s="23">
        <f t="shared" si="34"/>
        <v>0.17474204091706019</v>
      </c>
      <c r="I329" s="126">
        <f>IF((パラメータ!$C$13)&gt;=1,IF(((パラメータ!$C$10)-A329)&lt;0,0,1),1)</f>
        <v>1</v>
      </c>
      <c r="J329" s="23">
        <f>'計算（移動）'!$C$68*('計算（移動）'!$C$49*'計算（移動）'!$C$53*F329+'計算（移動）'!$C$57*(1-F329))</f>
        <v>-134.47689025849004</v>
      </c>
      <c r="K329" s="23">
        <f>'計算（移動）'!$C$68*(('計算（移動）'!$C$49*'計算（移動）'!$C$53*'計算（移動）'!$C$37+'計算（移動）'!$C$55)*('計算（移動）'!$C$59*H329)+('計算（移動）'!$C$66*(1-H329)))</f>
        <v>-134.47689025849004</v>
      </c>
      <c r="L329" s="23">
        <f t="shared" si="35"/>
        <v>0</v>
      </c>
      <c r="M329" s="23">
        <f>35.3/(パラメータ!$C$30*(5.6-パラメータ!$C$30))</f>
        <v>7.6739130434782608</v>
      </c>
      <c r="N329" s="24" t="str">
        <f t="shared" si="38"/>
        <v>×</v>
      </c>
      <c r="O329" s="25" t="str">
        <f t="shared" si="39"/>
        <v>×</v>
      </c>
      <c r="P329" s="135">
        <f t="shared" si="36"/>
        <v>7.6739130434782608</v>
      </c>
      <c r="Q329" s="135">
        <f t="shared" si="37"/>
        <v>100</v>
      </c>
    </row>
    <row r="330" spans="1:17" s="19" customFormat="1" ht="10.5" customHeight="1" x14ac:dyDescent="0.15">
      <c r="A330" s="63">
        <v>31.5</v>
      </c>
      <c r="B330" s="22">
        <f>A330/パラメータ!$C$30</f>
        <v>31.5</v>
      </c>
      <c r="C330" s="22">
        <f>A330-パラメータ!$C$38</f>
        <v>31.5</v>
      </c>
      <c r="D330" s="23">
        <f>C330/パラメータ!$C$30</f>
        <v>31.5</v>
      </c>
      <c r="E330" s="23">
        <f>-2*'計算（移動）'!$C$2*B330</f>
        <v>-1.7500000000000002</v>
      </c>
      <c r="F330" s="23">
        <f t="shared" si="33"/>
        <v>0.17377394345044508</v>
      </c>
      <c r="G330" s="23">
        <f>-2*'計算（移動）'!$C$2*D330</f>
        <v>-1.7500000000000002</v>
      </c>
      <c r="H330" s="23">
        <f t="shared" si="34"/>
        <v>0.17377394345044508</v>
      </c>
      <c r="I330" s="126">
        <f>IF((パラメータ!$C$13)&gt;=1,IF(((パラメータ!$C$10)-A330)&lt;0,0,1),1)</f>
        <v>1</v>
      </c>
      <c r="J330" s="23">
        <f>'計算（移動）'!$C$68*('計算（移動）'!$C$49*'計算（移動）'!$C$53*F330+'計算（移動）'!$C$57*(1-F330))</f>
        <v>-134.63464303790244</v>
      </c>
      <c r="K330" s="23">
        <f>'計算（移動）'!$C$68*(('計算（移動）'!$C$49*'計算（移動）'!$C$53*'計算（移動）'!$C$37+'計算（移動）'!$C$55)*('計算（移動）'!$C$59*H330)+('計算（移動）'!$C$66*(1-H330)))</f>
        <v>-134.63464303790244</v>
      </c>
      <c r="L330" s="23">
        <f t="shared" si="35"/>
        <v>0</v>
      </c>
      <c r="M330" s="23">
        <f>35.3/(パラメータ!$C$30*(5.6-パラメータ!$C$30))</f>
        <v>7.6739130434782608</v>
      </c>
      <c r="N330" s="24" t="str">
        <f t="shared" si="38"/>
        <v>×</v>
      </c>
      <c r="O330" s="25" t="str">
        <f t="shared" si="39"/>
        <v>×</v>
      </c>
      <c r="P330" s="135">
        <f t="shared" si="36"/>
        <v>7.6739130434782608</v>
      </c>
      <c r="Q330" s="135">
        <f t="shared" si="37"/>
        <v>100</v>
      </c>
    </row>
    <row r="331" spans="1:17" s="19" customFormat="1" ht="10.5" customHeight="1" x14ac:dyDescent="0.15">
      <c r="A331" s="63">
        <v>31.6</v>
      </c>
      <c r="B331" s="22">
        <f>A331/パラメータ!$C$30</f>
        <v>31.6</v>
      </c>
      <c r="C331" s="22">
        <f>A331-パラメータ!$C$38</f>
        <v>31.6</v>
      </c>
      <c r="D331" s="23">
        <f>C331/パラメータ!$C$30</f>
        <v>31.6</v>
      </c>
      <c r="E331" s="23">
        <f>-2*'計算（移動）'!$C$2*B331</f>
        <v>-1.7555555555555558</v>
      </c>
      <c r="F331" s="23">
        <f t="shared" si="33"/>
        <v>0.17281120939094116</v>
      </c>
      <c r="G331" s="23">
        <f>-2*'計算（移動）'!$C$2*D331</f>
        <v>-1.7555555555555558</v>
      </c>
      <c r="H331" s="23">
        <f t="shared" si="34"/>
        <v>0.17281120939094116</v>
      </c>
      <c r="I331" s="126">
        <f>IF((パラメータ!$C$13)&gt;=1,IF(((パラメータ!$C$10)-A331)&lt;0,0,1),1)</f>
        <v>1</v>
      </c>
      <c r="J331" s="23">
        <f>'計算（移動）'!$C$68*('計算（移動）'!$C$49*'計算（移動）'!$C$53*F331+'計算（移動）'!$C$57*(1-F331))</f>
        <v>-134.7915218429392</v>
      </c>
      <c r="K331" s="23">
        <f>'計算（移動）'!$C$68*(('計算（移動）'!$C$49*'計算（移動）'!$C$53*'計算（移動）'!$C$37+'計算（移動）'!$C$55)*('計算（移動）'!$C$59*H331)+('計算（移動）'!$C$66*(1-H331)))</f>
        <v>-134.7915218429392</v>
      </c>
      <c r="L331" s="23">
        <f t="shared" si="35"/>
        <v>0</v>
      </c>
      <c r="M331" s="23">
        <f>35.3/(パラメータ!$C$30*(5.6-パラメータ!$C$30))</f>
        <v>7.6739130434782608</v>
      </c>
      <c r="N331" s="24" t="str">
        <f t="shared" si="38"/>
        <v>×</v>
      </c>
      <c r="O331" s="25" t="str">
        <f t="shared" si="39"/>
        <v>×</v>
      </c>
      <c r="P331" s="135">
        <f t="shared" si="36"/>
        <v>7.6739130434782608</v>
      </c>
      <c r="Q331" s="135">
        <f t="shared" si="37"/>
        <v>100</v>
      </c>
    </row>
    <row r="332" spans="1:17" s="19" customFormat="1" ht="10.5" customHeight="1" x14ac:dyDescent="0.15">
      <c r="A332" s="63">
        <v>31.7</v>
      </c>
      <c r="B332" s="22">
        <f>A332/パラメータ!$C$30</f>
        <v>31.7</v>
      </c>
      <c r="C332" s="22">
        <f>A332-パラメータ!$C$38</f>
        <v>31.7</v>
      </c>
      <c r="D332" s="23">
        <f>C332/パラメータ!$C$30</f>
        <v>31.7</v>
      </c>
      <c r="E332" s="23">
        <f>-2*'計算（移動）'!$C$2*B332</f>
        <v>-1.7611111111111113</v>
      </c>
      <c r="F332" s="23">
        <f t="shared" si="33"/>
        <v>0.17185380902445774</v>
      </c>
      <c r="G332" s="23">
        <f>-2*'計算（移動）'!$C$2*D332</f>
        <v>-1.7611111111111113</v>
      </c>
      <c r="H332" s="23">
        <f t="shared" si="34"/>
        <v>0.17185380902445774</v>
      </c>
      <c r="I332" s="126">
        <f>IF((パラメータ!$C$13)&gt;=1,IF(((パラメータ!$C$10)-A332)&lt;0,0,1),1)</f>
        <v>1</v>
      </c>
      <c r="J332" s="23">
        <f>'計算（移動）'!$C$68*('計算（移動）'!$C$49*'計算（移動）'!$C$53*F332+'計算（移動）'!$C$57*(1-F332))</f>
        <v>-134.94753151555128</v>
      </c>
      <c r="K332" s="23">
        <f>'計算（移動）'!$C$68*(('計算（移動）'!$C$49*'計算（移動）'!$C$53*'計算（移動）'!$C$37+'計算（移動）'!$C$55)*('計算（移動）'!$C$59*H332)+('計算（移動）'!$C$66*(1-H332)))</f>
        <v>-134.94753151555128</v>
      </c>
      <c r="L332" s="23">
        <f t="shared" si="35"/>
        <v>0</v>
      </c>
      <c r="M332" s="23">
        <f>35.3/(パラメータ!$C$30*(5.6-パラメータ!$C$30))</f>
        <v>7.6739130434782608</v>
      </c>
      <c r="N332" s="24" t="str">
        <f t="shared" si="38"/>
        <v>×</v>
      </c>
      <c r="O332" s="25" t="str">
        <f t="shared" si="39"/>
        <v>×</v>
      </c>
      <c r="P332" s="135">
        <f t="shared" si="36"/>
        <v>7.6739130434782608</v>
      </c>
      <c r="Q332" s="135">
        <f t="shared" si="37"/>
        <v>100</v>
      </c>
    </row>
    <row r="333" spans="1:17" s="19" customFormat="1" ht="10.5" customHeight="1" x14ac:dyDescent="0.15">
      <c r="A333" s="63">
        <v>31.8</v>
      </c>
      <c r="B333" s="22">
        <f>A333/パラメータ!$C$30</f>
        <v>31.8</v>
      </c>
      <c r="C333" s="22">
        <f>A333-パラメータ!$C$38</f>
        <v>31.8</v>
      </c>
      <c r="D333" s="23">
        <f>C333/パラメータ!$C$30</f>
        <v>31.8</v>
      </c>
      <c r="E333" s="23">
        <f>-2*'計算（移動）'!$C$2*B333</f>
        <v>-1.7666666666666668</v>
      </c>
      <c r="F333" s="23">
        <f t="shared" si="33"/>
        <v>0.17090171280152477</v>
      </c>
      <c r="G333" s="23">
        <f>-2*'計算（移動）'!$C$2*D333</f>
        <v>-1.7666666666666668</v>
      </c>
      <c r="H333" s="23">
        <f t="shared" si="34"/>
        <v>0.17090171280152477</v>
      </c>
      <c r="I333" s="126">
        <f>IF((パラメータ!$C$13)&gt;=1,IF(((パラメータ!$C$10)-A333)&lt;0,0,1),1)</f>
        <v>1</v>
      </c>
      <c r="J333" s="23">
        <f>'計算（移動）'!$C$68*('計算（移動）'!$C$49*'計算（移動）'!$C$53*F333+'計算（移動）'!$C$57*(1-F333))</f>
        <v>-135.10267687086437</v>
      </c>
      <c r="K333" s="23">
        <f>'計算（移動）'!$C$68*(('計算（移動）'!$C$49*'計算（移動）'!$C$53*'計算（移動）'!$C$37+'計算（移動）'!$C$55)*('計算（移動）'!$C$59*H333)+('計算（移動）'!$C$66*(1-H333)))</f>
        <v>-135.10267687086437</v>
      </c>
      <c r="L333" s="23">
        <f t="shared" si="35"/>
        <v>0</v>
      </c>
      <c r="M333" s="23">
        <f>35.3/(パラメータ!$C$30*(5.6-パラメータ!$C$30))</f>
        <v>7.6739130434782608</v>
      </c>
      <c r="N333" s="24" t="str">
        <f t="shared" si="38"/>
        <v>×</v>
      </c>
      <c r="O333" s="25" t="str">
        <f t="shared" si="39"/>
        <v>×</v>
      </c>
      <c r="P333" s="135">
        <f t="shared" si="36"/>
        <v>7.6739130434782608</v>
      </c>
      <c r="Q333" s="135">
        <f t="shared" si="37"/>
        <v>100</v>
      </c>
    </row>
    <row r="334" spans="1:17" s="19" customFormat="1" ht="10.5" customHeight="1" x14ac:dyDescent="0.15">
      <c r="A334" s="63">
        <v>31.9</v>
      </c>
      <c r="B334" s="22">
        <f>A334/パラメータ!$C$30</f>
        <v>31.9</v>
      </c>
      <c r="C334" s="22">
        <f>A334-パラメータ!$C$38</f>
        <v>31.9</v>
      </c>
      <c r="D334" s="23">
        <f>C334/パラメータ!$C$30</f>
        <v>31.9</v>
      </c>
      <c r="E334" s="23">
        <f>-2*'計算（移動）'!$C$2*B334</f>
        <v>-1.7722222222222224</v>
      </c>
      <c r="F334" s="23">
        <f t="shared" si="33"/>
        <v>0.16995489133638086</v>
      </c>
      <c r="G334" s="23">
        <f>-2*'計算（移動）'!$C$2*D334</f>
        <v>-1.7722222222222224</v>
      </c>
      <c r="H334" s="23">
        <f t="shared" si="34"/>
        <v>0.16995489133638086</v>
      </c>
      <c r="I334" s="126">
        <f>IF((パラメータ!$C$13)&gt;=1,IF(((パラメータ!$C$10)-A334)&lt;0,0,1),1)</f>
        <v>1</v>
      </c>
      <c r="J334" s="23">
        <f>'計算（移動）'!$C$68*('計算（移動）'!$C$49*'計算（移動）'!$C$53*F334+'計算（移動）'!$C$57*(1-F334))</f>
        <v>-135.25696269732768</v>
      </c>
      <c r="K334" s="23">
        <f>'計算（移動）'!$C$68*(('計算（移動）'!$C$49*'計算（移動）'!$C$53*'計算（移動）'!$C$37+'計算（移動）'!$C$55)*('計算（移動）'!$C$59*H334)+('計算（移動）'!$C$66*(1-H334)))</f>
        <v>-135.25696269732768</v>
      </c>
      <c r="L334" s="23">
        <f t="shared" si="35"/>
        <v>0</v>
      </c>
      <c r="M334" s="23">
        <f>35.3/(パラメータ!$C$30*(5.6-パラメータ!$C$30))</f>
        <v>7.6739130434782608</v>
      </c>
      <c r="N334" s="24" t="str">
        <f t="shared" si="38"/>
        <v>×</v>
      </c>
      <c r="O334" s="25" t="str">
        <f t="shared" si="39"/>
        <v>×</v>
      </c>
      <c r="P334" s="135">
        <f t="shared" si="36"/>
        <v>7.6739130434782608</v>
      </c>
      <c r="Q334" s="135">
        <f t="shared" si="37"/>
        <v>100</v>
      </c>
    </row>
    <row r="335" spans="1:17" s="18" customFormat="1" ht="10.5" customHeight="1" x14ac:dyDescent="0.15">
      <c r="A335" s="30">
        <v>32</v>
      </c>
      <c r="B335" s="31">
        <f>A335/パラメータ!$C$30</f>
        <v>32</v>
      </c>
      <c r="C335" s="31">
        <f>A335-パラメータ!$C$38</f>
        <v>32</v>
      </c>
      <c r="D335" s="32">
        <f>C335/パラメータ!$C$30</f>
        <v>32</v>
      </c>
      <c r="E335" s="32">
        <f>-2*'計算（移動）'!$C$2*B335</f>
        <v>-1.7777777777777779</v>
      </c>
      <c r="F335" s="32">
        <f t="shared" si="33"/>
        <v>0.16901331540606607</v>
      </c>
      <c r="G335" s="32">
        <f>-2*'計算（移動）'!$C$2*D335</f>
        <v>-1.7777777777777779</v>
      </c>
      <c r="H335" s="32">
        <f t="shared" si="34"/>
        <v>0.16901331540606607</v>
      </c>
      <c r="I335" s="128">
        <f>IF((パラメータ!$C$13)&gt;=1,IF(((パラメータ!$C$10)-A335)&lt;0,0,1),1)</f>
        <v>1</v>
      </c>
      <c r="J335" s="32">
        <f>'計算（移動）'!$C$68*('計算（移動）'!$C$49*'計算（移動）'!$C$53*F335+'計算（移動）'!$C$57*(1-F335))</f>
        <v>-135.41039375686171</v>
      </c>
      <c r="K335" s="32">
        <f>'計算（移動）'!$C$68*(('計算（移動）'!$C$49*'計算（移動）'!$C$53*'計算（移動）'!$C$37+'計算（移動）'!$C$55)*('計算（移動）'!$C$59*H335)+('計算（移動）'!$C$66*(1-H335)))</f>
        <v>-135.41039375686171</v>
      </c>
      <c r="L335" s="32">
        <f t="shared" si="35"/>
        <v>0</v>
      </c>
      <c r="M335" s="32">
        <f>35.3/(パラメータ!$C$30*(5.6-パラメータ!$C$30))</f>
        <v>7.6739130434782608</v>
      </c>
      <c r="N335" s="33" t="str">
        <f t="shared" si="38"/>
        <v>×</v>
      </c>
      <c r="O335" s="34" t="str">
        <f t="shared" si="39"/>
        <v>×</v>
      </c>
      <c r="P335" s="134">
        <f t="shared" si="36"/>
        <v>7.6739130434782608</v>
      </c>
      <c r="Q335" s="134">
        <f t="shared" si="37"/>
        <v>100</v>
      </c>
    </row>
    <row r="336" spans="1:17" s="19" customFormat="1" ht="10.5" customHeight="1" x14ac:dyDescent="0.15">
      <c r="A336" s="63">
        <v>32.1</v>
      </c>
      <c r="B336" s="22">
        <f>A336/パラメータ!$C$30</f>
        <v>32.1</v>
      </c>
      <c r="C336" s="22">
        <f>A336-パラメータ!$C$38</f>
        <v>32.1</v>
      </c>
      <c r="D336" s="23">
        <f>C336/パラメータ!$C$30</f>
        <v>32.1</v>
      </c>
      <c r="E336" s="23">
        <f>-2*'計算（移動）'!$C$2*B336</f>
        <v>-1.7833333333333334</v>
      </c>
      <c r="F336" s="23">
        <f t="shared" ref="F336:F399" si="40">EXP(E336)</f>
        <v>0.16807695594952013</v>
      </c>
      <c r="G336" s="23">
        <f>-2*'計算（移動）'!$C$2*D336</f>
        <v>-1.7833333333333334</v>
      </c>
      <c r="H336" s="23">
        <f t="shared" ref="H336:H399" si="41">EXP(G336)</f>
        <v>0.16807695594952013</v>
      </c>
      <c r="I336" s="126">
        <f>IF((パラメータ!$C$13)&gt;=1,IF(((パラメータ!$C$10)-A336)&lt;0,0,1),1)</f>
        <v>1</v>
      </c>
      <c r="J336" s="23">
        <f>'計算（移動）'!$C$68*('計算（移動）'!$C$49*'計算（移動）'!$C$53*F336+'計算（移動）'!$C$57*(1-F336))</f>
        <v>-135.56297478500514</v>
      </c>
      <c r="K336" s="23">
        <f>'計算（移動）'!$C$68*(('計算（移動）'!$C$49*'計算（移動）'!$C$53*'計算（移動）'!$C$37+'計算（移動）'!$C$55)*('計算（移動）'!$C$59*H336)+('計算（移動）'!$C$66*(1-H336)))</f>
        <v>-135.56297478500514</v>
      </c>
      <c r="L336" s="23">
        <f t="shared" ref="L336:L399" si="42">IF(IF(C336&lt;=0,J336*I336,K336*I336)&gt;=0,IF(C336&lt;=0,J336*I336,K336*I336),0)</f>
        <v>0</v>
      </c>
      <c r="M336" s="23">
        <f>35.3/(パラメータ!$C$30*(5.6-パラメータ!$C$30))</f>
        <v>7.6739130434782608</v>
      </c>
      <c r="N336" s="24" t="str">
        <f t="shared" si="38"/>
        <v>×</v>
      </c>
      <c r="O336" s="25" t="str">
        <f t="shared" si="39"/>
        <v>×</v>
      </c>
      <c r="P336" s="135">
        <f t="shared" ref="P336:P399" si="43">M336-L336</f>
        <v>7.6739130434782608</v>
      </c>
      <c r="Q336" s="135">
        <f t="shared" ref="Q336:Q399" si="44">100-L336</f>
        <v>100</v>
      </c>
    </row>
    <row r="337" spans="1:17" s="19" customFormat="1" ht="10.5" customHeight="1" x14ac:dyDescent="0.15">
      <c r="A337" s="63">
        <v>32.200000000000003</v>
      </c>
      <c r="B337" s="22">
        <f>A337/パラメータ!$C$30</f>
        <v>32.200000000000003</v>
      </c>
      <c r="C337" s="22">
        <f>A337-パラメータ!$C$38</f>
        <v>32.200000000000003</v>
      </c>
      <c r="D337" s="23">
        <f>C337/パラメータ!$C$30</f>
        <v>32.200000000000003</v>
      </c>
      <c r="E337" s="23">
        <f>-2*'計算（移動）'!$C$2*B337</f>
        <v>-1.7888888888888892</v>
      </c>
      <c r="F337" s="23">
        <f t="shared" si="40"/>
        <v>0.16714578406668548</v>
      </c>
      <c r="G337" s="23">
        <f>-2*'計算（移動）'!$C$2*D337</f>
        <v>-1.7888888888888892</v>
      </c>
      <c r="H337" s="23">
        <f t="shared" si="41"/>
        <v>0.16714578406668548</v>
      </c>
      <c r="I337" s="126">
        <f>IF((パラメータ!$C$13)&gt;=1,IF(((パラメータ!$C$10)-A337)&lt;0,0,1),1)</f>
        <v>1</v>
      </c>
      <c r="J337" s="23">
        <f>'計算（移動）'!$C$68*('計算（移動）'!$C$49*'計算（移動）'!$C$53*F337+'計算（移動）'!$C$57*(1-F337))</f>
        <v>-135.71471049106108</v>
      </c>
      <c r="K337" s="23">
        <f>'計算（移動）'!$C$68*(('計算（移動）'!$C$49*'計算（移動）'!$C$53*'計算（移動）'!$C$37+'計算（移動）'!$C$55)*('計算（移動）'!$C$59*H337)+('計算（移動）'!$C$66*(1-H337)))</f>
        <v>-135.71471049106108</v>
      </c>
      <c r="L337" s="23">
        <f t="shared" si="42"/>
        <v>0</v>
      </c>
      <c r="M337" s="23">
        <f>35.3/(パラメータ!$C$30*(5.6-パラメータ!$C$30))</f>
        <v>7.6739130434782608</v>
      </c>
      <c r="N337" s="24" t="str">
        <f t="shared" ref="N337:N400" si="45">IF(I337&gt;0,IF(P337&lt;0,"○","×"),"×")</f>
        <v>×</v>
      </c>
      <c r="O337" s="25" t="str">
        <f t="shared" ref="O337:O400" si="46">IF(L337&gt;=100,"○","×")</f>
        <v>×</v>
      </c>
      <c r="P337" s="135">
        <f t="shared" si="43"/>
        <v>7.6739130434782608</v>
      </c>
      <c r="Q337" s="135">
        <f t="shared" si="44"/>
        <v>100</v>
      </c>
    </row>
    <row r="338" spans="1:17" s="19" customFormat="1" ht="10.5" customHeight="1" x14ac:dyDescent="0.15">
      <c r="A338" s="63">
        <v>32.299999999999997</v>
      </c>
      <c r="B338" s="22">
        <f>A338/パラメータ!$C$30</f>
        <v>32.299999999999997</v>
      </c>
      <c r="C338" s="22">
        <f>A338-パラメータ!$C$38</f>
        <v>32.299999999999997</v>
      </c>
      <c r="D338" s="23">
        <f>C338/パラメータ!$C$30</f>
        <v>32.299999999999997</v>
      </c>
      <c r="E338" s="23">
        <f>-2*'計算（移動）'!$C$2*B338</f>
        <v>-1.7944444444444445</v>
      </c>
      <c r="F338" s="23">
        <f t="shared" si="40"/>
        <v>0.16621977101761537</v>
      </c>
      <c r="G338" s="23">
        <f>-2*'計算（移動）'!$C$2*D338</f>
        <v>-1.7944444444444445</v>
      </c>
      <c r="H338" s="23">
        <f t="shared" si="41"/>
        <v>0.16621977101761537</v>
      </c>
      <c r="I338" s="126">
        <f>IF((パラメータ!$C$13)&gt;=1,IF(((パラメータ!$C$10)-A338)&lt;0,0,1),1)</f>
        <v>1</v>
      </c>
      <c r="J338" s="23">
        <f>'計算（移動）'!$C$68*('計算（移動）'!$C$49*'計算（移動）'!$C$53*F338+'計算（移動）'!$C$57*(1-F338))</f>
        <v>-135.86560555824238</v>
      </c>
      <c r="K338" s="23">
        <f>'計算（移動）'!$C$68*(('計算（移動）'!$C$49*'計算（移動）'!$C$53*'計算（移動）'!$C$37+'計算（移動）'!$C$55)*('計算（移動）'!$C$59*H338)+('計算（移動）'!$C$66*(1-H338)))</f>
        <v>-135.86560555824238</v>
      </c>
      <c r="L338" s="23">
        <f t="shared" si="42"/>
        <v>0</v>
      </c>
      <c r="M338" s="23">
        <f>35.3/(パラメータ!$C$30*(5.6-パラメータ!$C$30))</f>
        <v>7.6739130434782608</v>
      </c>
      <c r="N338" s="24" t="str">
        <f t="shared" si="45"/>
        <v>×</v>
      </c>
      <c r="O338" s="25" t="str">
        <f t="shared" si="46"/>
        <v>×</v>
      </c>
      <c r="P338" s="135">
        <f t="shared" si="43"/>
        <v>7.6739130434782608</v>
      </c>
      <c r="Q338" s="135">
        <f t="shared" si="44"/>
        <v>100</v>
      </c>
    </row>
    <row r="339" spans="1:17" s="19" customFormat="1" ht="10.5" customHeight="1" x14ac:dyDescent="0.15">
      <c r="A339" s="63">
        <v>32.4</v>
      </c>
      <c r="B339" s="22">
        <f>A339/パラメータ!$C$30</f>
        <v>32.4</v>
      </c>
      <c r="C339" s="22">
        <f>A339-パラメータ!$C$38</f>
        <v>32.4</v>
      </c>
      <c r="D339" s="23">
        <f>C339/パラメータ!$C$30</f>
        <v>32.4</v>
      </c>
      <c r="E339" s="23">
        <f>-2*'計算（移動）'!$C$2*B339</f>
        <v>-1.8</v>
      </c>
      <c r="F339" s="23">
        <f t="shared" si="40"/>
        <v>0.16529888822158653</v>
      </c>
      <c r="G339" s="23">
        <f>-2*'計算（移動）'!$C$2*D339</f>
        <v>-1.8</v>
      </c>
      <c r="H339" s="23">
        <f t="shared" si="41"/>
        <v>0.16529888822158653</v>
      </c>
      <c r="I339" s="126">
        <f>IF((パラメータ!$C$13)&gt;=1,IF(((パラメータ!$C$10)-A339)&lt;0,0,1),1)</f>
        <v>1</v>
      </c>
      <c r="J339" s="23">
        <f>'計算（移動）'!$C$68*('計算（移動）'!$C$49*'計算（移動）'!$C$53*F339+'計算（移動）'!$C$57*(1-F339))</f>
        <v>-136.01566464381619</v>
      </c>
      <c r="K339" s="23">
        <f>'計算（移動）'!$C$68*(('計算（移動）'!$C$49*'計算（移動）'!$C$53*'計算（移動）'!$C$37+'計算（移動）'!$C$55)*('計算（移動）'!$C$59*H339)+('計算（移動）'!$C$66*(1-H339)))</f>
        <v>-136.01566464381619</v>
      </c>
      <c r="L339" s="23">
        <f t="shared" si="42"/>
        <v>0</v>
      </c>
      <c r="M339" s="23">
        <f>35.3/(パラメータ!$C$30*(5.6-パラメータ!$C$30))</f>
        <v>7.6739130434782608</v>
      </c>
      <c r="N339" s="24" t="str">
        <f t="shared" si="45"/>
        <v>×</v>
      </c>
      <c r="O339" s="25" t="str">
        <f t="shared" si="46"/>
        <v>×</v>
      </c>
      <c r="P339" s="135">
        <f t="shared" si="43"/>
        <v>7.6739130434782608</v>
      </c>
      <c r="Q339" s="135">
        <f t="shared" si="44"/>
        <v>100</v>
      </c>
    </row>
    <row r="340" spans="1:17" s="19" customFormat="1" ht="10.5" customHeight="1" x14ac:dyDescent="0.15">
      <c r="A340" s="63">
        <v>32.5</v>
      </c>
      <c r="B340" s="22">
        <f>A340/パラメータ!$C$30</f>
        <v>32.5</v>
      </c>
      <c r="C340" s="22">
        <f>A340-パラメータ!$C$38</f>
        <v>32.5</v>
      </c>
      <c r="D340" s="23">
        <f>C340/パラメータ!$C$30</f>
        <v>32.5</v>
      </c>
      <c r="E340" s="23">
        <f>-2*'計算（移動）'!$C$2*B340</f>
        <v>-1.8055555555555556</v>
      </c>
      <c r="F340" s="23">
        <f t="shared" si="40"/>
        <v>0.16438310725621735</v>
      </c>
      <c r="G340" s="23">
        <f>-2*'計算（移動）'!$C$2*D340</f>
        <v>-1.8055555555555556</v>
      </c>
      <c r="H340" s="23">
        <f t="shared" si="41"/>
        <v>0.16438310725621735</v>
      </c>
      <c r="I340" s="126">
        <f>IF((パラメータ!$C$13)&gt;=1,IF(((パラメータ!$C$10)-A340)&lt;0,0,1),1)</f>
        <v>1</v>
      </c>
      <c r="J340" s="23">
        <f>'計算（移動）'!$C$68*('計算（移動）'!$C$49*'計算（移動）'!$C$53*F340+'計算（移動）'!$C$57*(1-F340))</f>
        <v>-136.1648923792477</v>
      </c>
      <c r="K340" s="23">
        <f>'計算（移動）'!$C$68*(('計算（移動）'!$C$49*'計算（移動）'!$C$53*'計算（移動）'!$C$37+'計算（移動）'!$C$55)*('計算（移動）'!$C$59*H340)+('計算（移動）'!$C$66*(1-H340)))</f>
        <v>-136.1648923792477</v>
      </c>
      <c r="L340" s="23">
        <f t="shared" si="42"/>
        <v>0</v>
      </c>
      <c r="M340" s="23">
        <f>35.3/(パラメータ!$C$30*(5.6-パラメータ!$C$30))</f>
        <v>7.6739130434782608</v>
      </c>
      <c r="N340" s="24" t="str">
        <f t="shared" si="45"/>
        <v>×</v>
      </c>
      <c r="O340" s="25" t="str">
        <f t="shared" si="46"/>
        <v>×</v>
      </c>
      <c r="P340" s="135">
        <f t="shared" si="43"/>
        <v>7.6739130434782608</v>
      </c>
      <c r="Q340" s="135">
        <f t="shared" si="44"/>
        <v>100</v>
      </c>
    </row>
    <row r="341" spans="1:17" s="19" customFormat="1" ht="10.5" customHeight="1" x14ac:dyDescent="0.15">
      <c r="A341" s="63">
        <v>32.6</v>
      </c>
      <c r="B341" s="22">
        <f>A341/パラメータ!$C$30</f>
        <v>32.6</v>
      </c>
      <c r="C341" s="22">
        <f>A341-パラメータ!$C$38</f>
        <v>32.6</v>
      </c>
      <c r="D341" s="23">
        <f>C341/パラメータ!$C$30</f>
        <v>32.6</v>
      </c>
      <c r="E341" s="23">
        <f>-2*'計算（移動）'!$C$2*B341</f>
        <v>-1.8111111111111113</v>
      </c>
      <c r="F341" s="23">
        <f t="shared" si="40"/>
        <v>0.16347239985659054</v>
      </c>
      <c r="G341" s="23">
        <f>-2*'計算（移動）'!$C$2*D341</f>
        <v>-1.8111111111111113</v>
      </c>
      <c r="H341" s="23">
        <f t="shared" si="41"/>
        <v>0.16347239985659054</v>
      </c>
      <c r="I341" s="126">
        <f>IF((パラメータ!$C$13)&gt;=1,IF(((パラメータ!$C$10)-A341)&lt;0,0,1),1)</f>
        <v>1</v>
      </c>
      <c r="J341" s="23">
        <f>'計算（移動）'!$C$68*('計算（移動）'!$C$49*'計算（移動）'!$C$53*F341+'計算（移動）'!$C$57*(1-F341))</f>
        <v>-136.31329337034302</v>
      </c>
      <c r="K341" s="23">
        <f>'計算（移動）'!$C$68*(('計算（移動）'!$C$49*'計算（移動）'!$C$53*'計算（移動）'!$C$37+'計算（移動）'!$C$55)*('計算（移動）'!$C$59*H341)+('計算（移動）'!$C$66*(1-H341)))</f>
        <v>-136.31329337034302</v>
      </c>
      <c r="L341" s="23">
        <f t="shared" si="42"/>
        <v>0</v>
      </c>
      <c r="M341" s="23">
        <f>35.3/(パラメータ!$C$30*(5.6-パラメータ!$C$30))</f>
        <v>7.6739130434782608</v>
      </c>
      <c r="N341" s="24" t="str">
        <f t="shared" si="45"/>
        <v>×</v>
      </c>
      <c r="O341" s="25" t="str">
        <f t="shared" si="46"/>
        <v>×</v>
      </c>
      <c r="P341" s="135">
        <f t="shared" si="43"/>
        <v>7.6739130434782608</v>
      </c>
      <c r="Q341" s="135">
        <f t="shared" si="44"/>
        <v>100</v>
      </c>
    </row>
    <row r="342" spans="1:17" s="19" customFormat="1" ht="10.5" customHeight="1" x14ac:dyDescent="0.15">
      <c r="A342" s="63">
        <v>32.700000000000003</v>
      </c>
      <c r="B342" s="22">
        <f>A342/パラメータ!$C$30</f>
        <v>32.700000000000003</v>
      </c>
      <c r="C342" s="22">
        <f>A342-パラメータ!$C$38</f>
        <v>32.700000000000003</v>
      </c>
      <c r="D342" s="23">
        <f>C342/パラメータ!$C$30</f>
        <v>32.700000000000003</v>
      </c>
      <c r="E342" s="23">
        <f>-2*'計算（移動）'!$C$2*B342</f>
        <v>-1.8166666666666669</v>
      </c>
      <c r="F342" s="23">
        <f t="shared" si="40"/>
        <v>0.16256673791438073</v>
      </c>
      <c r="G342" s="23">
        <f>-2*'計算（移動）'!$C$2*D342</f>
        <v>-1.8166666666666669</v>
      </c>
      <c r="H342" s="23">
        <f t="shared" si="41"/>
        <v>0.16256673791438073</v>
      </c>
      <c r="I342" s="126">
        <f>IF((パラメータ!$C$13)&gt;=1,IF(((パラメータ!$C$10)-A342)&lt;0,0,1),1)</f>
        <v>1</v>
      </c>
      <c r="J342" s="23">
        <f>'計算（移動）'!$C$68*('計算（移動）'!$C$49*'計算（移動）'!$C$53*F342+'計算（移動）'!$C$57*(1-F342))</f>
        <v>-136.46087219739147</v>
      </c>
      <c r="K342" s="23">
        <f>'計算（移動）'!$C$68*(('計算（移動）'!$C$49*'計算（移動）'!$C$53*'計算（移動）'!$C$37+'計算（移動）'!$C$55)*('計算（移動）'!$C$59*H342)+('計算（移動）'!$C$66*(1-H342)))</f>
        <v>-136.46087219739147</v>
      </c>
      <c r="L342" s="23">
        <f t="shared" si="42"/>
        <v>0</v>
      </c>
      <c r="M342" s="23">
        <f>35.3/(パラメータ!$C$30*(5.6-パラメータ!$C$30))</f>
        <v>7.6739130434782608</v>
      </c>
      <c r="N342" s="24" t="str">
        <f t="shared" si="45"/>
        <v>×</v>
      </c>
      <c r="O342" s="25" t="str">
        <f t="shared" si="46"/>
        <v>×</v>
      </c>
      <c r="P342" s="135">
        <f t="shared" si="43"/>
        <v>7.6739130434782608</v>
      </c>
      <c r="Q342" s="135">
        <f t="shared" si="44"/>
        <v>100</v>
      </c>
    </row>
    <row r="343" spans="1:17" s="19" customFormat="1" ht="10.5" customHeight="1" x14ac:dyDescent="0.15">
      <c r="A343" s="63">
        <v>32.799999999999997</v>
      </c>
      <c r="B343" s="22">
        <f>A343/パラメータ!$C$30</f>
        <v>32.799999999999997</v>
      </c>
      <c r="C343" s="22">
        <f>A343-パラメータ!$C$38</f>
        <v>32.799999999999997</v>
      </c>
      <c r="D343" s="23">
        <f>C343/パラメータ!$C$30</f>
        <v>32.799999999999997</v>
      </c>
      <c r="E343" s="23">
        <f>-2*'計算（移動）'!$C$2*B343</f>
        <v>-1.8222222222222222</v>
      </c>
      <c r="F343" s="23">
        <f t="shared" si="40"/>
        <v>0.16166609347698699</v>
      </c>
      <c r="G343" s="23">
        <f>-2*'計算（移動）'!$C$2*D343</f>
        <v>-1.8222222222222222</v>
      </c>
      <c r="H343" s="23">
        <f t="shared" si="41"/>
        <v>0.16166609347698699</v>
      </c>
      <c r="I343" s="126">
        <f>IF((パラメータ!$C$13)&gt;=1,IF(((パラメータ!$C$10)-A343)&lt;0,0,1),1)</f>
        <v>1</v>
      </c>
      <c r="J343" s="23">
        <f>'計算（移動）'!$C$68*('計算（移動）'!$C$49*'計算（移動）'!$C$53*F343+'計算（移動）'!$C$57*(1-F343))</f>
        <v>-136.60763341530676</v>
      </c>
      <c r="K343" s="23">
        <f>'計算（移動）'!$C$68*(('計算（移動）'!$C$49*'計算（移動）'!$C$53*'計算（移動）'!$C$37+'計算（移動）'!$C$55)*('計算（移動）'!$C$59*H343)+('計算（移動）'!$C$66*(1-H343)))</f>
        <v>-136.60763341530676</v>
      </c>
      <c r="L343" s="23">
        <f t="shared" si="42"/>
        <v>0</v>
      </c>
      <c r="M343" s="23">
        <f>35.3/(パラメータ!$C$30*(5.6-パラメータ!$C$30))</f>
        <v>7.6739130434782608</v>
      </c>
      <c r="N343" s="24" t="str">
        <f t="shared" si="45"/>
        <v>×</v>
      </c>
      <c r="O343" s="25" t="str">
        <f t="shared" si="46"/>
        <v>×</v>
      </c>
      <c r="P343" s="135">
        <f t="shared" si="43"/>
        <v>7.6739130434782608</v>
      </c>
      <c r="Q343" s="135">
        <f t="shared" si="44"/>
        <v>100</v>
      </c>
    </row>
    <row r="344" spans="1:17" s="19" customFormat="1" ht="10.5" customHeight="1" x14ac:dyDescent="0.15">
      <c r="A344" s="63">
        <v>32.9</v>
      </c>
      <c r="B344" s="22">
        <f>A344/パラメータ!$C$30</f>
        <v>32.9</v>
      </c>
      <c r="C344" s="22">
        <f>A344-パラメータ!$C$38</f>
        <v>32.9</v>
      </c>
      <c r="D344" s="23">
        <f>C344/パラメータ!$C$30</f>
        <v>32.9</v>
      </c>
      <c r="E344" s="23">
        <f>-2*'計算（移動）'!$C$2*B344</f>
        <v>-1.8277777777777777</v>
      </c>
      <c r="F344" s="23">
        <f t="shared" si="40"/>
        <v>0.16077043874666991</v>
      </c>
      <c r="G344" s="23">
        <f>-2*'計算（移動）'!$C$2*D344</f>
        <v>-1.8277777777777777</v>
      </c>
      <c r="H344" s="23">
        <f t="shared" si="41"/>
        <v>0.16077043874666991</v>
      </c>
      <c r="I344" s="126">
        <f>IF((パラメータ!$C$13)&gt;=1,IF(((パラメータ!$C$10)-A344)&lt;0,0,1),1)</f>
        <v>1</v>
      </c>
      <c r="J344" s="23">
        <f>'計算（移動）'!$C$68*('計算（移動）'!$C$49*'計算（移動）'!$C$53*F344+'計算（移動）'!$C$57*(1-F344))</f>
        <v>-136.75358155376784</v>
      </c>
      <c r="K344" s="23">
        <f>'計算（移動）'!$C$68*(('計算（移動）'!$C$49*'計算（移動）'!$C$53*'計算（移動）'!$C$37+'計算（移動）'!$C$55)*('計算（移動）'!$C$59*H344)+('計算（移動）'!$C$66*(1-H344)))</f>
        <v>-136.75358155376784</v>
      </c>
      <c r="L344" s="23">
        <f t="shared" si="42"/>
        <v>0</v>
      </c>
      <c r="M344" s="23">
        <f>35.3/(パラメータ!$C$30*(5.6-パラメータ!$C$30))</f>
        <v>7.6739130434782608</v>
      </c>
      <c r="N344" s="24" t="str">
        <f t="shared" si="45"/>
        <v>×</v>
      </c>
      <c r="O344" s="25" t="str">
        <f t="shared" si="46"/>
        <v>×</v>
      </c>
      <c r="P344" s="135">
        <f t="shared" si="43"/>
        <v>7.6739130434782608</v>
      </c>
      <c r="Q344" s="135">
        <f t="shared" si="44"/>
        <v>100</v>
      </c>
    </row>
    <row r="345" spans="1:17" s="18" customFormat="1" ht="10.5" customHeight="1" x14ac:dyDescent="0.15">
      <c r="A345" s="30">
        <v>33</v>
      </c>
      <c r="B345" s="31">
        <f>A345/パラメータ!$C$30</f>
        <v>33</v>
      </c>
      <c r="C345" s="31">
        <f>A345-パラメータ!$C$38</f>
        <v>33</v>
      </c>
      <c r="D345" s="32">
        <f>C345/パラメータ!$C$30</f>
        <v>33</v>
      </c>
      <c r="E345" s="32">
        <f>-2*'計算（移動）'!$C$2*B345</f>
        <v>-1.8333333333333335</v>
      </c>
      <c r="F345" s="32">
        <f t="shared" si="40"/>
        <v>0.15987974607969388</v>
      </c>
      <c r="G345" s="32">
        <f>-2*'計算（移動）'!$C$2*D345</f>
        <v>-1.8333333333333335</v>
      </c>
      <c r="H345" s="32">
        <f t="shared" si="41"/>
        <v>0.15987974607969388</v>
      </c>
      <c r="I345" s="128">
        <f>IF((パラメータ!$C$13)&gt;=1,IF(((パラメータ!$C$10)-A345)&lt;0,0,1),1)</f>
        <v>1</v>
      </c>
      <c r="J345" s="32">
        <f>'計算（移動）'!$C$68*('計算（移動）'!$C$49*'計算（移動）'!$C$53*F345+'計算（移動）'!$C$57*(1-F345))</f>
        <v>-136.89872111735846</v>
      </c>
      <c r="K345" s="32">
        <f>'計算（移動）'!$C$68*(('計算（移動）'!$C$49*'計算（移動）'!$C$53*'計算（移動）'!$C$37+'計算（移動）'!$C$55)*('計算（移動）'!$C$59*H345)+('計算（移動）'!$C$66*(1-H345)))</f>
        <v>-136.89872111735846</v>
      </c>
      <c r="L345" s="32">
        <f t="shared" si="42"/>
        <v>0</v>
      </c>
      <c r="M345" s="32">
        <f>35.3/(パラメータ!$C$30*(5.6-パラメータ!$C$30))</f>
        <v>7.6739130434782608</v>
      </c>
      <c r="N345" s="33" t="str">
        <f t="shared" si="45"/>
        <v>×</v>
      </c>
      <c r="O345" s="34" t="str">
        <f t="shared" si="46"/>
        <v>×</v>
      </c>
      <c r="P345" s="134">
        <f t="shared" si="43"/>
        <v>7.6739130434782608</v>
      </c>
      <c r="Q345" s="134">
        <f t="shared" si="44"/>
        <v>100</v>
      </c>
    </row>
    <row r="346" spans="1:17" s="19" customFormat="1" ht="10.5" customHeight="1" x14ac:dyDescent="0.15">
      <c r="A346" s="63">
        <v>33.1</v>
      </c>
      <c r="B346" s="22">
        <f>A346/パラメータ!$C$30</f>
        <v>33.1</v>
      </c>
      <c r="C346" s="22">
        <f>A346-パラメータ!$C$38</f>
        <v>33.1</v>
      </c>
      <c r="D346" s="23">
        <f>C346/パラメータ!$C$30</f>
        <v>33.1</v>
      </c>
      <c r="E346" s="23">
        <f>-2*'計算（移動）'!$C$2*B346</f>
        <v>-1.838888888888889</v>
      </c>
      <c r="F346" s="23">
        <f t="shared" si="40"/>
        <v>0.15899398798547387</v>
      </c>
      <c r="G346" s="23">
        <f>-2*'計算（移動）'!$C$2*D346</f>
        <v>-1.838888888888889</v>
      </c>
      <c r="H346" s="23">
        <f t="shared" si="41"/>
        <v>0.15899398798547387</v>
      </c>
      <c r="I346" s="126">
        <f>IF((パラメータ!$C$13)&gt;=1,IF(((パラメータ!$C$10)-A346)&lt;0,0,1),1)</f>
        <v>1</v>
      </c>
      <c r="J346" s="23">
        <f>'計算（移動）'!$C$68*('計算（移動）'!$C$49*'計算（移動）'!$C$53*F346+'計算（移動）'!$C$57*(1-F346))</f>
        <v>-137.04305658570627</v>
      </c>
      <c r="K346" s="23">
        <f>'計算（移動）'!$C$68*(('計算（移動）'!$C$49*'計算（移動）'!$C$53*'計算（移動）'!$C$37+'計算（移動）'!$C$55)*('計算（移動）'!$C$59*H346)+('計算（移動）'!$C$66*(1-H346)))</f>
        <v>-137.04305658570627</v>
      </c>
      <c r="L346" s="23">
        <f t="shared" si="42"/>
        <v>0</v>
      </c>
      <c r="M346" s="23">
        <f>35.3/(パラメータ!$C$30*(5.6-パラメータ!$C$30))</f>
        <v>7.6739130434782608</v>
      </c>
      <c r="N346" s="24" t="str">
        <f t="shared" si="45"/>
        <v>×</v>
      </c>
      <c r="O346" s="25" t="str">
        <f t="shared" si="46"/>
        <v>×</v>
      </c>
      <c r="P346" s="135">
        <f t="shared" si="43"/>
        <v>7.6739130434782608</v>
      </c>
      <c r="Q346" s="135">
        <f t="shared" si="44"/>
        <v>100</v>
      </c>
    </row>
    <row r="347" spans="1:17" s="19" customFormat="1" ht="10.5" customHeight="1" x14ac:dyDescent="0.15">
      <c r="A347" s="63">
        <v>33.200000000000003</v>
      </c>
      <c r="B347" s="22">
        <f>A347/パラメータ!$C$30</f>
        <v>33.200000000000003</v>
      </c>
      <c r="C347" s="22">
        <f>A347-パラメータ!$C$38</f>
        <v>33.200000000000003</v>
      </c>
      <c r="D347" s="23">
        <f>C347/パラメータ!$C$30</f>
        <v>33.200000000000003</v>
      </c>
      <c r="E347" s="23">
        <f>-2*'計算（移動）'!$C$2*B347</f>
        <v>-1.8444444444444448</v>
      </c>
      <c r="F347" s="23">
        <f t="shared" si="40"/>
        <v>0.15811313712572669</v>
      </c>
      <c r="G347" s="23">
        <f>-2*'計算（移動）'!$C$2*D347</f>
        <v>-1.8444444444444448</v>
      </c>
      <c r="H347" s="23">
        <f t="shared" si="41"/>
        <v>0.15811313712572669</v>
      </c>
      <c r="I347" s="126">
        <f>IF((パラメータ!$C$13)&gt;=1,IF(((パラメータ!$C$10)-A347)&lt;0,0,1),1)</f>
        <v>1</v>
      </c>
      <c r="J347" s="23">
        <f>'計算（移動）'!$C$68*('計算（移動）'!$C$49*'計算（移動）'!$C$53*F347+'計算（移動）'!$C$57*(1-F347))</f>
        <v>-137.18659241362116</v>
      </c>
      <c r="K347" s="23">
        <f>'計算（移動）'!$C$68*(('計算（移動）'!$C$49*'計算（移動）'!$C$53*'計算（移動）'!$C$37+'計算（移動）'!$C$55)*('計算（移動）'!$C$59*H347)+('計算（移動）'!$C$66*(1-H347)))</f>
        <v>-137.18659241362116</v>
      </c>
      <c r="L347" s="23">
        <f t="shared" si="42"/>
        <v>0</v>
      </c>
      <c r="M347" s="23">
        <f>35.3/(パラメータ!$C$30*(5.6-パラメータ!$C$30))</f>
        <v>7.6739130434782608</v>
      </c>
      <c r="N347" s="24" t="str">
        <f t="shared" si="45"/>
        <v>×</v>
      </c>
      <c r="O347" s="25" t="str">
        <f t="shared" si="46"/>
        <v>×</v>
      </c>
      <c r="P347" s="135">
        <f t="shared" si="43"/>
        <v>7.6739130434782608</v>
      </c>
      <c r="Q347" s="135">
        <f t="shared" si="44"/>
        <v>100</v>
      </c>
    </row>
    <row r="348" spans="1:17" s="19" customFormat="1" ht="10.5" customHeight="1" x14ac:dyDescent="0.15">
      <c r="A348" s="63">
        <v>33.299999999999997</v>
      </c>
      <c r="B348" s="22">
        <f>A348/パラメータ!$C$30</f>
        <v>33.299999999999997</v>
      </c>
      <c r="C348" s="22">
        <f>A348-パラメータ!$C$38</f>
        <v>33.299999999999997</v>
      </c>
      <c r="D348" s="23">
        <f>C348/パラメータ!$C$30</f>
        <v>33.299999999999997</v>
      </c>
      <c r="E348" s="23">
        <f>-2*'計算（移動）'!$C$2*B348</f>
        <v>-1.8499999999999999</v>
      </c>
      <c r="F348" s="23">
        <f t="shared" si="40"/>
        <v>0.15723716631362764</v>
      </c>
      <c r="G348" s="23">
        <f>-2*'計算（移動）'!$C$2*D348</f>
        <v>-1.8499999999999999</v>
      </c>
      <c r="H348" s="23">
        <f t="shared" si="41"/>
        <v>0.15723716631362764</v>
      </c>
      <c r="I348" s="126">
        <f>IF((パラメータ!$C$13)&gt;=1,IF(((パラメータ!$C$10)-A348)&lt;0,0,1),1)</f>
        <v>1</v>
      </c>
      <c r="J348" s="23">
        <f>'計算（移動）'!$C$68*('計算（移動）'!$C$49*'計算（移動）'!$C$53*F348+'計算（移動）'!$C$57*(1-F348))</f>
        <v>-137.32933303123264</v>
      </c>
      <c r="K348" s="23">
        <f>'計算（移動）'!$C$68*(('計算（移動）'!$C$49*'計算（移動）'!$C$53*'計算（移動）'!$C$37+'計算（移動）'!$C$55)*('計算（移動）'!$C$59*H348)+('計算（移動）'!$C$66*(1-H348)))</f>
        <v>-137.32933303123264</v>
      </c>
      <c r="L348" s="23">
        <f t="shared" si="42"/>
        <v>0</v>
      </c>
      <c r="M348" s="23">
        <f>35.3/(パラメータ!$C$30*(5.6-パラメータ!$C$30))</f>
        <v>7.6739130434782608</v>
      </c>
      <c r="N348" s="24" t="str">
        <f t="shared" si="45"/>
        <v>×</v>
      </c>
      <c r="O348" s="25" t="str">
        <f t="shared" si="46"/>
        <v>×</v>
      </c>
      <c r="P348" s="135">
        <f t="shared" si="43"/>
        <v>7.6739130434782608</v>
      </c>
      <c r="Q348" s="135">
        <f t="shared" si="44"/>
        <v>100</v>
      </c>
    </row>
    <row r="349" spans="1:17" s="19" customFormat="1" ht="10.5" customHeight="1" x14ac:dyDescent="0.15">
      <c r="A349" s="63">
        <v>33.4</v>
      </c>
      <c r="B349" s="22">
        <f>A349/パラメータ!$C$30</f>
        <v>33.4</v>
      </c>
      <c r="C349" s="22">
        <f>A349-パラメータ!$C$38</f>
        <v>33.4</v>
      </c>
      <c r="D349" s="23">
        <f>C349/パラメータ!$C$30</f>
        <v>33.4</v>
      </c>
      <c r="E349" s="23">
        <f>-2*'計算（移動）'!$C$2*B349</f>
        <v>-1.8555555555555556</v>
      </c>
      <c r="F349" s="23">
        <f t="shared" si="40"/>
        <v>0.15636604851297078</v>
      </c>
      <c r="G349" s="23">
        <f>-2*'計算（移動）'!$C$2*D349</f>
        <v>-1.8555555555555556</v>
      </c>
      <c r="H349" s="23">
        <f t="shared" si="41"/>
        <v>0.15636604851297078</v>
      </c>
      <c r="I349" s="126">
        <f>IF((パラメータ!$C$13)&gt;=1,IF(((パラメータ!$C$10)-A349)&lt;0,0,1),1)</f>
        <v>1</v>
      </c>
      <c r="J349" s="23">
        <f>'計算（移動）'!$C$68*('計算（移動）'!$C$49*'計算（移動）'!$C$53*F349+'計算（移動）'!$C$57*(1-F349))</f>
        <v>-137.4712828441267</v>
      </c>
      <c r="K349" s="23">
        <f>'計算（移動）'!$C$68*(('計算（移動）'!$C$49*'計算（移動）'!$C$53*'計算（移動）'!$C$37+'計算（移動）'!$C$55)*('計算（移動）'!$C$59*H349)+('計算（移動）'!$C$66*(1-H349)))</f>
        <v>-137.4712828441267</v>
      </c>
      <c r="L349" s="23">
        <f t="shared" si="42"/>
        <v>0</v>
      </c>
      <c r="M349" s="23">
        <f>35.3/(パラメータ!$C$30*(5.6-パラメータ!$C$30))</f>
        <v>7.6739130434782608</v>
      </c>
      <c r="N349" s="24" t="str">
        <f t="shared" si="45"/>
        <v>×</v>
      </c>
      <c r="O349" s="25" t="str">
        <f t="shared" si="46"/>
        <v>×</v>
      </c>
      <c r="P349" s="135">
        <f t="shared" si="43"/>
        <v>7.6739130434782608</v>
      </c>
      <c r="Q349" s="135">
        <f t="shared" si="44"/>
        <v>100</v>
      </c>
    </row>
    <row r="350" spans="1:17" s="19" customFormat="1" ht="10.5" customHeight="1" x14ac:dyDescent="0.15">
      <c r="A350" s="63">
        <v>33.5</v>
      </c>
      <c r="B350" s="22">
        <f>A350/パラメータ!$C$30</f>
        <v>33.5</v>
      </c>
      <c r="C350" s="22">
        <f>A350-パラメータ!$C$38</f>
        <v>33.5</v>
      </c>
      <c r="D350" s="23">
        <f>C350/パラメータ!$C$30</f>
        <v>33.5</v>
      </c>
      <c r="E350" s="23">
        <f>-2*'計算（移動）'!$C$2*B350</f>
        <v>-1.8611111111111112</v>
      </c>
      <c r="F350" s="23">
        <f t="shared" si="40"/>
        <v>0.15549975683733525</v>
      </c>
      <c r="G350" s="23">
        <f>-2*'計算（移動）'!$C$2*D350</f>
        <v>-1.8611111111111112</v>
      </c>
      <c r="H350" s="23">
        <f t="shared" si="41"/>
        <v>0.15549975683733525</v>
      </c>
      <c r="I350" s="126">
        <f>IF((パラメータ!$C$13)&gt;=1,IF(((パラメータ!$C$10)-A350)&lt;0,0,1),1)</f>
        <v>1</v>
      </c>
      <c r="J350" s="23">
        <f>'計算（移動）'!$C$68*('計算（移動）'!$C$49*'計算（移動）'!$C$53*F350+'計算（移動）'!$C$57*(1-F350))</f>
        <v>-137.61244623348162</v>
      </c>
      <c r="K350" s="23">
        <f>'計算（移動）'!$C$68*(('計算（移動）'!$C$49*'計算（移動）'!$C$53*'計算（移動）'!$C$37+'計算（移動）'!$C$55)*('計算（移動）'!$C$59*H350)+('計算（移動）'!$C$66*(1-H350)))</f>
        <v>-137.61244623348162</v>
      </c>
      <c r="L350" s="23">
        <f t="shared" si="42"/>
        <v>0</v>
      </c>
      <c r="M350" s="23">
        <f>35.3/(パラメータ!$C$30*(5.6-パラメータ!$C$30))</f>
        <v>7.6739130434782608</v>
      </c>
      <c r="N350" s="24" t="str">
        <f t="shared" si="45"/>
        <v>×</v>
      </c>
      <c r="O350" s="25" t="str">
        <f t="shared" si="46"/>
        <v>×</v>
      </c>
      <c r="P350" s="135">
        <f t="shared" si="43"/>
        <v>7.6739130434782608</v>
      </c>
      <c r="Q350" s="135">
        <f t="shared" si="44"/>
        <v>100</v>
      </c>
    </row>
    <row r="351" spans="1:17" s="19" customFormat="1" ht="10.5" customHeight="1" x14ac:dyDescent="0.15">
      <c r="A351" s="63">
        <v>33.6</v>
      </c>
      <c r="B351" s="22">
        <f>A351/パラメータ!$C$30</f>
        <v>33.6</v>
      </c>
      <c r="C351" s="22">
        <f>A351-パラメータ!$C$38</f>
        <v>33.6</v>
      </c>
      <c r="D351" s="23">
        <f>C351/パラメータ!$C$30</f>
        <v>33.6</v>
      </c>
      <c r="E351" s="23">
        <f>-2*'計算（移動）'!$C$2*B351</f>
        <v>-1.8666666666666669</v>
      </c>
      <c r="F351" s="23">
        <f t="shared" si="40"/>
        <v>0.15463826454925478</v>
      </c>
      <c r="G351" s="23">
        <f>-2*'計算（移動）'!$C$2*D351</f>
        <v>-1.8666666666666669</v>
      </c>
      <c r="H351" s="23">
        <f t="shared" si="41"/>
        <v>0.15463826454925478</v>
      </c>
      <c r="I351" s="126">
        <f>IF((パラメータ!$C$13)&gt;=1,IF(((パラメータ!$C$10)-A351)&lt;0,0,1),1)</f>
        <v>1</v>
      </c>
      <c r="J351" s="23">
        <f>'計算（移動）'!$C$68*('計算（移動）'!$C$49*'計算（移動）'!$C$53*F351+'計算（移動）'!$C$57*(1-F351))</f>
        <v>-137.75282755620339</v>
      </c>
      <c r="K351" s="23">
        <f>'計算（移動）'!$C$68*(('計算（移動）'!$C$49*'計算（移動）'!$C$53*'計算（移動）'!$C$37+'計算（移動）'!$C$55)*('計算（移動）'!$C$59*H351)+('計算（移動）'!$C$66*(1-H351)))</f>
        <v>-137.75282755620339</v>
      </c>
      <c r="L351" s="23">
        <f t="shared" si="42"/>
        <v>0</v>
      </c>
      <c r="M351" s="23">
        <f>35.3/(パラメータ!$C$30*(5.6-パラメータ!$C$30))</f>
        <v>7.6739130434782608</v>
      </c>
      <c r="N351" s="24" t="str">
        <f t="shared" si="45"/>
        <v>×</v>
      </c>
      <c r="O351" s="25" t="str">
        <f t="shared" si="46"/>
        <v>×</v>
      </c>
      <c r="P351" s="135">
        <f t="shared" si="43"/>
        <v>7.6739130434782608</v>
      </c>
      <c r="Q351" s="135">
        <f t="shared" si="44"/>
        <v>100</v>
      </c>
    </row>
    <row r="352" spans="1:17" s="19" customFormat="1" ht="10.5" customHeight="1" x14ac:dyDescent="0.15">
      <c r="A352" s="63">
        <v>33.700000000000003</v>
      </c>
      <c r="B352" s="22">
        <f>A352/パラメータ!$C$30</f>
        <v>33.700000000000003</v>
      </c>
      <c r="C352" s="22">
        <f>A352-パラメータ!$C$38</f>
        <v>33.700000000000003</v>
      </c>
      <c r="D352" s="23">
        <f>C352/パラメータ!$C$30</f>
        <v>33.700000000000003</v>
      </c>
      <c r="E352" s="23">
        <f>-2*'計算（移動）'!$C$2*B352</f>
        <v>-1.8722222222222225</v>
      </c>
      <c r="F352" s="23">
        <f t="shared" si="40"/>
        <v>0.15378154505939293</v>
      </c>
      <c r="G352" s="23">
        <f>-2*'計算（移動）'!$C$2*D352</f>
        <v>-1.8722222222222225</v>
      </c>
      <c r="H352" s="23">
        <f t="shared" si="41"/>
        <v>0.15378154505939293</v>
      </c>
      <c r="I352" s="126">
        <f>IF((パラメータ!$C$13)&gt;=1,IF(((パラメータ!$C$10)-A352)&lt;0,0,1),1)</f>
        <v>1</v>
      </c>
      <c r="J352" s="23">
        <f>'計算（移動）'!$C$68*('計算（移動）'!$C$49*'計算（移動）'!$C$53*F352+'計算（移動）'!$C$57*(1-F352))</f>
        <v>-137.89243114506002</v>
      </c>
      <c r="K352" s="23">
        <f>'計算（移動）'!$C$68*(('計算（移動）'!$C$49*'計算（移動）'!$C$53*'計算（移動）'!$C$37+'計算（移動）'!$C$55)*('計算（移動）'!$C$59*H352)+('計算（移動）'!$C$66*(1-H352)))</f>
        <v>-137.89243114506002</v>
      </c>
      <c r="L352" s="23">
        <f t="shared" si="42"/>
        <v>0</v>
      </c>
      <c r="M352" s="23">
        <f>35.3/(パラメータ!$C$30*(5.6-パラメータ!$C$30))</f>
        <v>7.6739130434782608</v>
      </c>
      <c r="N352" s="24" t="str">
        <f t="shared" si="45"/>
        <v>×</v>
      </c>
      <c r="O352" s="25" t="str">
        <f t="shared" si="46"/>
        <v>×</v>
      </c>
      <c r="P352" s="135">
        <f t="shared" si="43"/>
        <v>7.6739130434782608</v>
      </c>
      <c r="Q352" s="135">
        <f t="shared" si="44"/>
        <v>100</v>
      </c>
    </row>
    <row r="353" spans="1:17" s="19" customFormat="1" ht="10.5" customHeight="1" x14ac:dyDescent="0.15">
      <c r="A353" s="63">
        <v>33.799999999999997</v>
      </c>
      <c r="B353" s="22">
        <f>A353/パラメータ!$C$30</f>
        <v>33.799999999999997</v>
      </c>
      <c r="C353" s="22">
        <f>A353-パラメータ!$C$38</f>
        <v>33.799999999999997</v>
      </c>
      <c r="D353" s="23">
        <f>C353/パラメータ!$C$30</f>
        <v>33.799999999999997</v>
      </c>
      <c r="E353" s="23">
        <f>-2*'計算（移動）'!$C$2*B353</f>
        <v>-1.8777777777777778</v>
      </c>
      <c r="F353" s="23">
        <f t="shared" si="40"/>
        <v>0.1529295719257221</v>
      </c>
      <c r="G353" s="23">
        <f>-2*'計算（移動）'!$C$2*D353</f>
        <v>-1.8777777777777778</v>
      </c>
      <c r="H353" s="23">
        <f t="shared" si="41"/>
        <v>0.1529295719257221</v>
      </c>
      <c r="I353" s="126">
        <f>IF((パラメータ!$C$13)&gt;=1,IF(((パラメータ!$C$10)-A353)&lt;0,0,1),1)</f>
        <v>1</v>
      </c>
      <c r="J353" s="23">
        <f>'計算（移動）'!$C$68*('計算（移動）'!$C$49*'計算（移動）'!$C$53*F353+'計算（移動）'!$C$57*(1-F353))</f>
        <v>-138.03126130881529</v>
      </c>
      <c r="K353" s="23">
        <f>'計算（移動）'!$C$68*(('計算（移動）'!$C$49*'計算（移動）'!$C$53*'計算（移動）'!$C$37+'計算（移動）'!$C$55)*('計算（移動）'!$C$59*H353)+('計算（移動）'!$C$66*(1-H353)))</f>
        <v>-138.03126130881529</v>
      </c>
      <c r="L353" s="23">
        <f t="shared" si="42"/>
        <v>0</v>
      </c>
      <c r="M353" s="23">
        <f>35.3/(パラメータ!$C$30*(5.6-パラメータ!$C$30))</f>
        <v>7.6739130434782608</v>
      </c>
      <c r="N353" s="24" t="str">
        <f t="shared" si="45"/>
        <v>×</v>
      </c>
      <c r="O353" s="25" t="str">
        <f t="shared" si="46"/>
        <v>×</v>
      </c>
      <c r="P353" s="135">
        <f t="shared" si="43"/>
        <v>7.6739130434782608</v>
      </c>
      <c r="Q353" s="135">
        <f t="shared" si="44"/>
        <v>100</v>
      </c>
    </row>
    <row r="354" spans="1:17" s="19" customFormat="1" ht="10.5" customHeight="1" x14ac:dyDescent="0.15">
      <c r="A354" s="63">
        <v>33.9</v>
      </c>
      <c r="B354" s="22">
        <f>A354/パラメータ!$C$30</f>
        <v>33.9</v>
      </c>
      <c r="C354" s="22">
        <f>A354-パラメータ!$C$38</f>
        <v>33.9</v>
      </c>
      <c r="D354" s="23">
        <f>C354/パラメータ!$C$30</f>
        <v>33.9</v>
      </c>
      <c r="E354" s="23">
        <f>-2*'計算（移動）'!$C$2*B354</f>
        <v>-1.8833333333333333</v>
      </c>
      <c r="F354" s="23">
        <f t="shared" si="40"/>
        <v>0.15208231885270754</v>
      </c>
      <c r="G354" s="23">
        <f>-2*'計算（移動）'!$C$2*D354</f>
        <v>-1.8833333333333333</v>
      </c>
      <c r="H354" s="23">
        <f t="shared" si="41"/>
        <v>0.15208231885270754</v>
      </c>
      <c r="I354" s="126">
        <f>IF((パラメータ!$C$13)&gt;=1,IF(((パラメータ!$C$10)-A354)&lt;0,0,1),1)</f>
        <v>1</v>
      </c>
      <c r="J354" s="23">
        <f>'計算（移動）'!$C$68*('計算（移動）'!$C$49*'計算（移動）'!$C$53*F354+'計算（移動）'!$C$57*(1-F354))</f>
        <v>-138.16932233236187</v>
      </c>
      <c r="K354" s="23">
        <f>'計算（移動）'!$C$68*(('計算（移動）'!$C$49*'計算（移動）'!$C$53*'計算（移動）'!$C$37+'計算（移動）'!$C$55)*('計算（移動）'!$C$59*H354)+('計算（移動）'!$C$66*(1-H354)))</f>
        <v>-138.16932233236187</v>
      </c>
      <c r="L354" s="23">
        <f t="shared" si="42"/>
        <v>0</v>
      </c>
      <c r="M354" s="23">
        <f>35.3/(パラメータ!$C$30*(5.6-パラメータ!$C$30))</f>
        <v>7.6739130434782608</v>
      </c>
      <c r="N354" s="24" t="str">
        <f t="shared" si="45"/>
        <v>×</v>
      </c>
      <c r="O354" s="25" t="str">
        <f t="shared" si="46"/>
        <v>×</v>
      </c>
      <c r="P354" s="135">
        <f t="shared" si="43"/>
        <v>7.6739130434782608</v>
      </c>
      <c r="Q354" s="135">
        <f t="shared" si="44"/>
        <v>100</v>
      </c>
    </row>
    <row r="355" spans="1:17" s="18" customFormat="1" ht="10.5" customHeight="1" x14ac:dyDescent="0.15">
      <c r="A355" s="30">
        <v>34</v>
      </c>
      <c r="B355" s="31">
        <f>A355/パラメータ!$C$30</f>
        <v>34</v>
      </c>
      <c r="C355" s="31">
        <f>A355-パラメータ!$C$38</f>
        <v>34</v>
      </c>
      <c r="D355" s="32">
        <f>C355/パラメータ!$C$30</f>
        <v>34</v>
      </c>
      <c r="E355" s="32">
        <f>-2*'計算（移動）'!$C$2*B355</f>
        <v>-1.8888888888888891</v>
      </c>
      <c r="F355" s="32">
        <f t="shared" si="40"/>
        <v>0.15123975969049575</v>
      </c>
      <c r="G355" s="32">
        <f>-2*'計算（移動）'!$C$2*D355</f>
        <v>-1.8888888888888891</v>
      </c>
      <c r="H355" s="32">
        <f t="shared" si="41"/>
        <v>0.15123975969049575</v>
      </c>
      <c r="I355" s="128">
        <f>IF((パラメータ!$C$13)&gt;=1,IF(((パラメータ!$C$10)-A355)&lt;0,0,1),1)</f>
        <v>1</v>
      </c>
      <c r="J355" s="32">
        <f>'計算（移動）'!$C$68*('計算（移動）'!$C$49*'計算（移動）'!$C$53*F355+'計算（移動）'!$C$57*(1-F355))</f>
        <v>-138.3066184768534</v>
      </c>
      <c r="K355" s="32">
        <f>'計算（移動）'!$C$68*(('計算（移動）'!$C$49*'計算（移動）'!$C$53*'計算（移動）'!$C$37+'計算（移動）'!$C$55)*('計算（移動）'!$C$59*H355)+('計算（移動）'!$C$66*(1-H355)))</f>
        <v>-138.3066184768534</v>
      </c>
      <c r="L355" s="32">
        <f t="shared" si="42"/>
        <v>0</v>
      </c>
      <c r="M355" s="32">
        <f>35.3/(パラメータ!$C$30*(5.6-パラメータ!$C$30))</f>
        <v>7.6739130434782608</v>
      </c>
      <c r="N355" s="33" t="str">
        <f t="shared" si="45"/>
        <v>×</v>
      </c>
      <c r="O355" s="34" t="str">
        <f t="shared" si="46"/>
        <v>×</v>
      </c>
      <c r="P355" s="134">
        <f t="shared" si="43"/>
        <v>7.6739130434782608</v>
      </c>
      <c r="Q355" s="134">
        <f t="shared" si="44"/>
        <v>100</v>
      </c>
    </row>
    <row r="356" spans="1:17" s="19" customFormat="1" ht="10.5" customHeight="1" x14ac:dyDescent="0.15">
      <c r="A356" s="63">
        <v>34.1</v>
      </c>
      <c r="B356" s="22">
        <f>A356/パラメータ!$C$30</f>
        <v>34.1</v>
      </c>
      <c r="C356" s="22">
        <f>A356-パラメータ!$C$38</f>
        <v>34.1</v>
      </c>
      <c r="D356" s="23">
        <f>C356/パラメータ!$C$30</f>
        <v>34.1</v>
      </c>
      <c r="E356" s="23">
        <f>-2*'計算（移動）'!$C$2*B356</f>
        <v>-1.8944444444444446</v>
      </c>
      <c r="F356" s="23">
        <f t="shared" si="40"/>
        <v>0.15040186843410749</v>
      </c>
      <c r="G356" s="23">
        <f>-2*'計算（移動）'!$C$2*D356</f>
        <v>-1.8944444444444446</v>
      </c>
      <c r="H356" s="23">
        <f t="shared" si="41"/>
        <v>0.15040186843410749</v>
      </c>
      <c r="I356" s="126">
        <f>IF((パラメータ!$C$13)&gt;=1,IF(((パラメータ!$C$10)-A356)&lt;0,0,1),1)</f>
        <v>1</v>
      </c>
      <c r="J356" s="23">
        <f>'計算（移動）'!$C$68*('計算（移動）'!$C$49*'計算（移動）'!$C$53*F356+'計算（移動）'!$C$57*(1-F356))</f>
        <v>-138.4431539798361</v>
      </c>
      <c r="K356" s="23">
        <f>'計算（移動）'!$C$68*(('計算（移動）'!$C$49*'計算（移動）'!$C$53*'計算（移動）'!$C$37+'計算（移動）'!$C$55)*('計算（移動）'!$C$59*H356)+('計算（移動）'!$C$66*(1-H356)))</f>
        <v>-138.4431539798361</v>
      </c>
      <c r="L356" s="23">
        <f t="shared" si="42"/>
        <v>0</v>
      </c>
      <c r="M356" s="23">
        <f>35.3/(パラメータ!$C$30*(5.6-パラメータ!$C$30))</f>
        <v>7.6739130434782608</v>
      </c>
      <c r="N356" s="24" t="str">
        <f t="shared" si="45"/>
        <v>×</v>
      </c>
      <c r="O356" s="25" t="str">
        <f t="shared" si="46"/>
        <v>×</v>
      </c>
      <c r="P356" s="135">
        <f t="shared" si="43"/>
        <v>7.6739130434782608</v>
      </c>
      <c r="Q356" s="135">
        <f t="shared" si="44"/>
        <v>100</v>
      </c>
    </row>
    <row r="357" spans="1:17" s="19" customFormat="1" ht="10.5" customHeight="1" x14ac:dyDescent="0.15">
      <c r="A357" s="63">
        <v>34.200000000000003</v>
      </c>
      <c r="B357" s="22">
        <f>A357/パラメータ!$C$30</f>
        <v>34.200000000000003</v>
      </c>
      <c r="C357" s="22">
        <f>A357-パラメータ!$C$38</f>
        <v>34.200000000000003</v>
      </c>
      <c r="D357" s="23">
        <f>C357/パラメータ!$C$30</f>
        <v>34.200000000000003</v>
      </c>
      <c r="E357" s="23">
        <f>-2*'計算（移動）'!$C$2*B357</f>
        <v>-1.9000000000000004</v>
      </c>
      <c r="F357" s="23">
        <f t="shared" si="40"/>
        <v>0.14956861922263501</v>
      </c>
      <c r="G357" s="23">
        <f>-2*'計算（移動）'!$C$2*D357</f>
        <v>-1.9000000000000004</v>
      </c>
      <c r="H357" s="23">
        <f t="shared" si="41"/>
        <v>0.14956861922263501</v>
      </c>
      <c r="I357" s="126">
        <f>IF((パラメータ!$C$13)&gt;=1,IF(((パラメータ!$C$10)-A357)&lt;0,0,1),1)</f>
        <v>1</v>
      </c>
      <c r="J357" s="23">
        <f>'計算（移動）'!$C$68*('計算（移動）'!$C$49*'計算（移動）'!$C$53*F357+'計算（移動）'!$C$57*(1-F357))</f>
        <v>-138.57893305537957</v>
      </c>
      <c r="K357" s="23">
        <f>'計算（移動）'!$C$68*(('計算（移動）'!$C$49*'計算（移動）'!$C$53*'計算（移動）'!$C$37+'計算（移動）'!$C$55)*('計算（移動）'!$C$59*H357)+('計算（移動）'!$C$66*(1-H357)))</f>
        <v>-138.57893305537957</v>
      </c>
      <c r="L357" s="23">
        <f t="shared" si="42"/>
        <v>0</v>
      </c>
      <c r="M357" s="23">
        <f>35.3/(パラメータ!$C$30*(5.6-パラメータ!$C$30))</f>
        <v>7.6739130434782608</v>
      </c>
      <c r="N357" s="24" t="str">
        <f t="shared" si="45"/>
        <v>×</v>
      </c>
      <c r="O357" s="25" t="str">
        <f t="shared" si="46"/>
        <v>×</v>
      </c>
      <c r="P357" s="135">
        <f t="shared" si="43"/>
        <v>7.6739130434782608</v>
      </c>
      <c r="Q357" s="135">
        <f t="shared" si="44"/>
        <v>100</v>
      </c>
    </row>
    <row r="358" spans="1:17" s="19" customFormat="1" ht="10.5" customHeight="1" x14ac:dyDescent="0.15">
      <c r="A358" s="63">
        <v>34.299999999999997</v>
      </c>
      <c r="B358" s="22">
        <f>A358/パラメータ!$C$30</f>
        <v>34.299999999999997</v>
      </c>
      <c r="C358" s="22">
        <f>A358-パラメータ!$C$38</f>
        <v>34.299999999999997</v>
      </c>
      <c r="D358" s="23">
        <f>C358/パラメータ!$C$30</f>
        <v>34.299999999999997</v>
      </c>
      <c r="E358" s="23">
        <f>-2*'計算（移動）'!$C$2*B358</f>
        <v>-1.9055555555555554</v>
      </c>
      <c r="F358" s="23">
        <f t="shared" si="40"/>
        <v>0.14873998633844396</v>
      </c>
      <c r="G358" s="23">
        <f>-2*'計算（移動）'!$C$2*D358</f>
        <v>-1.9055555555555554</v>
      </c>
      <c r="H358" s="23">
        <f t="shared" si="41"/>
        <v>0.14873998633844396</v>
      </c>
      <c r="I358" s="126">
        <f>IF((パラメータ!$C$13)&gt;=1,IF(((パラメータ!$C$10)-A358)&lt;0,0,1),1)</f>
        <v>1</v>
      </c>
      <c r="J358" s="23">
        <f>'計算（移動）'!$C$68*('計算（移動）'!$C$49*'計算（移動）'!$C$53*F358+'計算（移動）'!$C$57*(1-F358))</f>
        <v>-138.71395989420671</v>
      </c>
      <c r="K358" s="23">
        <f>'計算（移動）'!$C$68*(('計算（移動）'!$C$49*'計算（移動）'!$C$53*'計算（移動）'!$C$37+'計算（移動）'!$C$55)*('計算（移動）'!$C$59*H358)+('計算（移動）'!$C$66*(1-H358)))</f>
        <v>-138.71395989420671</v>
      </c>
      <c r="L358" s="23">
        <f t="shared" si="42"/>
        <v>0</v>
      </c>
      <c r="M358" s="23">
        <f>35.3/(パラメータ!$C$30*(5.6-パラメータ!$C$30))</f>
        <v>7.6739130434782608</v>
      </c>
      <c r="N358" s="24" t="str">
        <f t="shared" si="45"/>
        <v>×</v>
      </c>
      <c r="O358" s="25" t="str">
        <f t="shared" si="46"/>
        <v>×</v>
      </c>
      <c r="P358" s="135">
        <f t="shared" si="43"/>
        <v>7.6739130434782608</v>
      </c>
      <c r="Q358" s="135">
        <f t="shared" si="44"/>
        <v>100</v>
      </c>
    </row>
    <row r="359" spans="1:17" s="19" customFormat="1" ht="10.5" customHeight="1" x14ac:dyDescent="0.15">
      <c r="A359" s="63">
        <v>34.4</v>
      </c>
      <c r="B359" s="22">
        <f>A359/パラメータ!$C$30</f>
        <v>34.4</v>
      </c>
      <c r="C359" s="22">
        <f>A359-パラメータ!$C$38</f>
        <v>34.4</v>
      </c>
      <c r="D359" s="23">
        <f>C359/パラメータ!$C$30</f>
        <v>34.4</v>
      </c>
      <c r="E359" s="23">
        <f>-2*'計算（移動）'!$C$2*B359</f>
        <v>-1.9111111111111112</v>
      </c>
      <c r="F359" s="23">
        <f t="shared" si="40"/>
        <v>0.14791594420637935</v>
      </c>
      <c r="G359" s="23">
        <f>-2*'計算（移動）'!$C$2*D359</f>
        <v>-1.9111111111111112</v>
      </c>
      <c r="H359" s="23">
        <f t="shared" si="41"/>
        <v>0.14791594420637935</v>
      </c>
      <c r="I359" s="126">
        <f>IF((パラメータ!$C$13)&gt;=1,IF(((パラメータ!$C$10)-A359)&lt;0,0,1),1)</f>
        <v>1</v>
      </c>
      <c r="J359" s="23">
        <f>'計算（移動）'!$C$68*('計算（移動）'!$C$49*'計算（移動）'!$C$53*F359+'計算（移動）'!$C$57*(1-F359))</f>
        <v>-138.84823866382342</v>
      </c>
      <c r="K359" s="23">
        <f>'計算（移動）'!$C$68*(('計算（移動）'!$C$49*'計算（移動）'!$C$53*'計算（移動）'!$C$37+'計算（移動）'!$C$55)*('計算（移動）'!$C$59*H359)+('計算（移動）'!$C$66*(1-H359)))</f>
        <v>-138.84823866382342</v>
      </c>
      <c r="L359" s="23">
        <f t="shared" si="42"/>
        <v>0</v>
      </c>
      <c r="M359" s="23">
        <f>35.3/(パラメータ!$C$30*(5.6-パラメータ!$C$30))</f>
        <v>7.6739130434782608</v>
      </c>
      <c r="N359" s="24" t="str">
        <f t="shared" si="45"/>
        <v>×</v>
      </c>
      <c r="O359" s="25" t="str">
        <f t="shared" si="46"/>
        <v>×</v>
      </c>
      <c r="P359" s="135">
        <f t="shared" si="43"/>
        <v>7.6739130434782608</v>
      </c>
      <c r="Q359" s="135">
        <f t="shared" si="44"/>
        <v>100</v>
      </c>
    </row>
    <row r="360" spans="1:17" s="19" customFormat="1" ht="10.5" customHeight="1" x14ac:dyDescent="0.15">
      <c r="A360" s="63">
        <v>34.5</v>
      </c>
      <c r="B360" s="22">
        <f>A360/パラメータ!$C$30</f>
        <v>34.5</v>
      </c>
      <c r="C360" s="22">
        <f>A360-パラメータ!$C$38</f>
        <v>34.5</v>
      </c>
      <c r="D360" s="23">
        <f>C360/パラメータ!$C$30</f>
        <v>34.5</v>
      </c>
      <c r="E360" s="23">
        <f>-2*'計算（移動）'!$C$2*B360</f>
        <v>-1.9166666666666667</v>
      </c>
      <c r="F360" s="23">
        <f t="shared" si="40"/>
        <v>0.1470964673929768</v>
      </c>
      <c r="G360" s="23">
        <f>-2*'計算（移動）'!$C$2*D360</f>
        <v>-1.9166666666666667</v>
      </c>
      <c r="H360" s="23">
        <f t="shared" si="41"/>
        <v>0.1470964673929768</v>
      </c>
      <c r="I360" s="126">
        <f>IF((パラメータ!$C$13)&gt;=1,IF(((パラメータ!$C$10)-A360)&lt;0,0,1),1)</f>
        <v>1</v>
      </c>
      <c r="J360" s="23">
        <f>'計算（移動）'!$C$68*('計算（移動）'!$C$49*'計算（移動）'!$C$53*F360+'計算（移動）'!$C$57*(1-F360))</f>
        <v>-138.98177350864668</v>
      </c>
      <c r="K360" s="23">
        <f>'計算（移動）'!$C$68*(('計算（移動）'!$C$49*'計算（移動）'!$C$53*'計算（移動）'!$C$37+'計算（移動）'!$C$55)*('計算（移動）'!$C$59*H360)+('計算（移動）'!$C$66*(1-H360)))</f>
        <v>-138.98177350864668</v>
      </c>
      <c r="L360" s="23">
        <f t="shared" si="42"/>
        <v>0</v>
      </c>
      <c r="M360" s="23">
        <f>35.3/(パラメータ!$C$30*(5.6-パラメータ!$C$30))</f>
        <v>7.6739130434782608</v>
      </c>
      <c r="N360" s="24" t="str">
        <f t="shared" si="45"/>
        <v>×</v>
      </c>
      <c r="O360" s="25" t="str">
        <f t="shared" si="46"/>
        <v>×</v>
      </c>
      <c r="P360" s="135">
        <f t="shared" si="43"/>
        <v>7.6739130434782608</v>
      </c>
      <c r="Q360" s="135">
        <f t="shared" si="44"/>
        <v>100</v>
      </c>
    </row>
    <row r="361" spans="1:17" s="19" customFormat="1" ht="10.5" customHeight="1" x14ac:dyDescent="0.15">
      <c r="A361" s="63">
        <v>34.6</v>
      </c>
      <c r="B361" s="22">
        <f>A361/パラメータ!$C$30</f>
        <v>34.6</v>
      </c>
      <c r="C361" s="22">
        <f>A361-パラメータ!$C$38</f>
        <v>34.6</v>
      </c>
      <c r="D361" s="23">
        <f>C361/パラメータ!$C$30</f>
        <v>34.6</v>
      </c>
      <c r="E361" s="23">
        <f>-2*'計算（移動）'!$C$2*B361</f>
        <v>-1.9222222222222225</v>
      </c>
      <c r="F361" s="23">
        <f t="shared" si="40"/>
        <v>0.14628153060567695</v>
      </c>
      <c r="G361" s="23">
        <f>-2*'計算（移動）'!$C$2*D361</f>
        <v>-1.9222222222222225</v>
      </c>
      <c r="H361" s="23">
        <f t="shared" si="41"/>
        <v>0.14628153060567695</v>
      </c>
      <c r="I361" s="126">
        <f>IF((パラメータ!$C$13)&gt;=1,IF(((パラメータ!$C$10)-A361)&lt;0,0,1),1)</f>
        <v>1</v>
      </c>
      <c r="J361" s="23">
        <f>'計算（移動）'!$C$68*('計算（移動）'!$C$49*'計算（移動）'!$C$53*F361+'計算（移動）'!$C$57*(1-F361))</f>
        <v>-139.11456855013299</v>
      </c>
      <c r="K361" s="23">
        <f>'計算（移動）'!$C$68*(('計算（移動）'!$C$49*'計算（移動）'!$C$53*'計算（移動）'!$C$37+'計算（移動）'!$C$55)*('計算（移動）'!$C$59*H361)+('計算（移動）'!$C$66*(1-H361)))</f>
        <v>-139.11456855013299</v>
      </c>
      <c r="L361" s="23">
        <f t="shared" si="42"/>
        <v>0</v>
      </c>
      <c r="M361" s="23">
        <f>35.3/(パラメータ!$C$30*(5.6-パラメータ!$C$30))</f>
        <v>7.6739130434782608</v>
      </c>
      <c r="N361" s="24" t="str">
        <f t="shared" si="45"/>
        <v>×</v>
      </c>
      <c r="O361" s="25" t="str">
        <f t="shared" si="46"/>
        <v>×</v>
      </c>
      <c r="P361" s="135">
        <f t="shared" si="43"/>
        <v>7.6739130434782608</v>
      </c>
      <c r="Q361" s="135">
        <f t="shared" si="44"/>
        <v>100</v>
      </c>
    </row>
    <row r="362" spans="1:17" s="19" customFormat="1" ht="10.5" customHeight="1" x14ac:dyDescent="0.15">
      <c r="A362" s="63">
        <v>34.700000000000003</v>
      </c>
      <c r="B362" s="22">
        <f>A362/パラメータ!$C$30</f>
        <v>34.700000000000003</v>
      </c>
      <c r="C362" s="22">
        <f>A362-パラメータ!$C$38</f>
        <v>34.700000000000003</v>
      </c>
      <c r="D362" s="23">
        <f>C362/パラメータ!$C$30</f>
        <v>34.700000000000003</v>
      </c>
      <c r="E362" s="23">
        <f>-2*'計算（移動）'!$C$2*B362</f>
        <v>-1.927777777777778</v>
      </c>
      <c r="F362" s="23">
        <f t="shared" si="40"/>
        <v>0.14547110869204513</v>
      </c>
      <c r="G362" s="23">
        <f>-2*'計算（移動）'!$C$2*D362</f>
        <v>-1.927777777777778</v>
      </c>
      <c r="H362" s="23">
        <f t="shared" si="41"/>
        <v>0.14547110869204513</v>
      </c>
      <c r="I362" s="126">
        <f>IF((パラメータ!$C$13)&gt;=1,IF(((パラメータ!$C$10)-A362)&lt;0,0,1),1)</f>
        <v>1</v>
      </c>
      <c r="J362" s="23">
        <f>'計算（移動）'!$C$68*('計算（移動）'!$C$49*'計算（移動）'!$C$53*F362+'計算（移動）'!$C$57*(1-F362))</f>
        <v>-139.24662788690526</v>
      </c>
      <c r="K362" s="23">
        <f>'計算（移動）'!$C$68*(('計算（移動）'!$C$49*'計算（移動）'!$C$53*'計算（移動）'!$C$37+'計算（移動）'!$C$55)*('計算（移動）'!$C$59*H362)+('計算（移動）'!$C$66*(1-H362)))</f>
        <v>-139.24662788690526</v>
      </c>
      <c r="L362" s="23">
        <f t="shared" si="42"/>
        <v>0</v>
      </c>
      <c r="M362" s="23">
        <f>35.3/(パラメータ!$C$30*(5.6-パラメータ!$C$30))</f>
        <v>7.6739130434782608</v>
      </c>
      <c r="N362" s="24" t="str">
        <f t="shared" si="45"/>
        <v>×</v>
      </c>
      <c r="O362" s="25" t="str">
        <f t="shared" si="46"/>
        <v>×</v>
      </c>
      <c r="P362" s="135">
        <f t="shared" si="43"/>
        <v>7.6739130434782608</v>
      </c>
      <c r="Q362" s="135">
        <f t="shared" si="44"/>
        <v>100</v>
      </c>
    </row>
    <row r="363" spans="1:17" s="19" customFormat="1" ht="10.5" customHeight="1" x14ac:dyDescent="0.15">
      <c r="A363" s="63">
        <v>34.799999999999997</v>
      </c>
      <c r="B363" s="22">
        <f>A363/パラメータ!$C$30</f>
        <v>34.799999999999997</v>
      </c>
      <c r="C363" s="22">
        <f>A363-パラメータ!$C$38</f>
        <v>34.799999999999997</v>
      </c>
      <c r="D363" s="23">
        <f>C363/パラメータ!$C$30</f>
        <v>34.799999999999997</v>
      </c>
      <c r="E363" s="23">
        <f>-2*'計算（移動）'!$C$2*B363</f>
        <v>-1.9333333333333333</v>
      </c>
      <c r="F363" s="23">
        <f t="shared" si="40"/>
        <v>0.14466517663899506</v>
      </c>
      <c r="G363" s="23">
        <f>-2*'計算（移動）'!$C$2*D363</f>
        <v>-1.9333333333333333</v>
      </c>
      <c r="H363" s="23">
        <f t="shared" si="41"/>
        <v>0.14466517663899506</v>
      </c>
      <c r="I363" s="126">
        <f>IF((パラメータ!$C$13)&gt;=1,IF(((パラメータ!$C$10)-A363)&lt;0,0,1),1)</f>
        <v>1</v>
      </c>
      <c r="J363" s="23">
        <f>'計算（移動）'!$C$68*('計算（移動）'!$C$49*'計算（移動）'!$C$53*F363+'計算（移動）'!$C$57*(1-F363))</f>
        <v>-139.37795559487947</v>
      </c>
      <c r="K363" s="23">
        <f>'計算（移動）'!$C$68*(('計算（移動）'!$C$49*'計算（移動）'!$C$53*'計算（移動）'!$C$37+'計算（移動）'!$C$55)*('計算（移動）'!$C$59*H363)+('計算（移動）'!$C$66*(1-H363)))</f>
        <v>-139.37795559487947</v>
      </c>
      <c r="L363" s="23">
        <f t="shared" si="42"/>
        <v>0</v>
      </c>
      <c r="M363" s="23">
        <f>35.3/(パラメータ!$C$30*(5.6-パラメータ!$C$30))</f>
        <v>7.6739130434782608</v>
      </c>
      <c r="N363" s="24" t="str">
        <f t="shared" si="45"/>
        <v>×</v>
      </c>
      <c r="O363" s="25" t="str">
        <f t="shared" si="46"/>
        <v>×</v>
      </c>
      <c r="P363" s="135">
        <f t="shared" si="43"/>
        <v>7.6739130434782608</v>
      </c>
      <c r="Q363" s="135">
        <f t="shared" si="44"/>
        <v>100</v>
      </c>
    </row>
    <row r="364" spans="1:17" s="19" customFormat="1" ht="10.5" customHeight="1" x14ac:dyDescent="0.15">
      <c r="A364" s="63">
        <v>34.9</v>
      </c>
      <c r="B364" s="22">
        <f>A364/パラメータ!$C$30</f>
        <v>34.9</v>
      </c>
      <c r="C364" s="22">
        <f>A364-パラメータ!$C$38</f>
        <v>34.9</v>
      </c>
      <c r="D364" s="23">
        <f>C364/パラメータ!$C$30</f>
        <v>34.9</v>
      </c>
      <c r="E364" s="23">
        <f>-2*'計算（移動）'!$C$2*B364</f>
        <v>-1.9388888888888889</v>
      </c>
      <c r="F364" s="23">
        <f t="shared" si="40"/>
        <v>0.14386370957201658</v>
      </c>
      <c r="G364" s="23">
        <f>-2*'計算（移動）'!$C$2*D364</f>
        <v>-1.9388888888888889</v>
      </c>
      <c r="H364" s="23">
        <f t="shared" si="41"/>
        <v>0.14386370957201658</v>
      </c>
      <c r="I364" s="126">
        <f>IF((パラメータ!$C$13)&gt;=1,IF(((パラメータ!$C$10)-A364)&lt;0,0,1),1)</f>
        <v>1</v>
      </c>
      <c r="J364" s="23">
        <f>'計算（移動）'!$C$68*('計算（移動）'!$C$49*'計算（移動）'!$C$53*F364+'計算（移動）'!$C$57*(1-F364))</f>
        <v>-139.5085557273903</v>
      </c>
      <c r="K364" s="23">
        <f>'計算（移動）'!$C$68*(('計算（移動）'!$C$49*'計算（移動）'!$C$53*'計算（移動）'!$C$37+'計算（移動）'!$C$55)*('計算（移動）'!$C$59*H364)+('計算（移動）'!$C$66*(1-H364)))</f>
        <v>-139.5085557273903</v>
      </c>
      <c r="L364" s="23">
        <f t="shared" si="42"/>
        <v>0</v>
      </c>
      <c r="M364" s="23">
        <f>35.3/(パラメータ!$C$30*(5.6-パラメータ!$C$30))</f>
        <v>7.6739130434782608</v>
      </c>
      <c r="N364" s="24" t="str">
        <f t="shared" si="45"/>
        <v>×</v>
      </c>
      <c r="O364" s="25" t="str">
        <f t="shared" si="46"/>
        <v>×</v>
      </c>
      <c r="P364" s="135">
        <f t="shared" si="43"/>
        <v>7.6739130434782608</v>
      </c>
      <c r="Q364" s="135">
        <f t="shared" si="44"/>
        <v>100</v>
      </c>
    </row>
    <row r="365" spans="1:17" s="18" customFormat="1" ht="10.5" customHeight="1" x14ac:dyDescent="0.15">
      <c r="A365" s="30">
        <v>35</v>
      </c>
      <c r="B365" s="31">
        <f>A365/パラメータ!$C$30</f>
        <v>35</v>
      </c>
      <c r="C365" s="31">
        <f>A365-パラメータ!$C$38</f>
        <v>35</v>
      </c>
      <c r="D365" s="32">
        <f>C365/パラメータ!$C$30</f>
        <v>35</v>
      </c>
      <c r="E365" s="32">
        <f>-2*'計算（移動）'!$C$2*B365</f>
        <v>-1.9444444444444446</v>
      </c>
      <c r="F365" s="32">
        <f t="shared" si="40"/>
        <v>0.14306668275440818</v>
      </c>
      <c r="G365" s="32">
        <f>-2*'計算（移動）'!$C$2*D365</f>
        <v>-1.9444444444444446</v>
      </c>
      <c r="H365" s="32">
        <f t="shared" si="41"/>
        <v>0.14306668275440818</v>
      </c>
      <c r="I365" s="128">
        <f>IF((パラメータ!$C$13)&gt;=1,IF(((パラメータ!$C$10)-A365)&lt;0,0,1),1)</f>
        <v>1</v>
      </c>
      <c r="J365" s="32">
        <f>'計算（移動）'!$C$68*('計算（移動）'!$C$49*'計算（移動）'!$C$53*F365+'計算（移動）'!$C$57*(1-F365))</f>
        <v>-139.63843231531646</v>
      </c>
      <c r="K365" s="32">
        <f>'計算（移動）'!$C$68*(('計算（移動）'!$C$49*'計算（移動）'!$C$53*'計算（移動）'!$C$37+'計算（移動）'!$C$55)*('計算（移動）'!$C$59*H365)+('計算（移動）'!$C$66*(1-H365)))</f>
        <v>-139.63843231531646</v>
      </c>
      <c r="L365" s="32">
        <f t="shared" si="42"/>
        <v>0</v>
      </c>
      <c r="M365" s="32">
        <f>35.3/(パラメータ!$C$30*(5.6-パラメータ!$C$30))</f>
        <v>7.6739130434782608</v>
      </c>
      <c r="N365" s="33" t="str">
        <f t="shared" si="45"/>
        <v>×</v>
      </c>
      <c r="O365" s="34" t="str">
        <f t="shared" si="46"/>
        <v>×</v>
      </c>
      <c r="P365" s="134">
        <f t="shared" si="43"/>
        <v>7.6739130434782608</v>
      </c>
      <c r="Q365" s="134">
        <f t="shared" si="44"/>
        <v>100</v>
      </c>
    </row>
    <row r="366" spans="1:17" s="19" customFormat="1" ht="10.5" customHeight="1" x14ac:dyDescent="0.15">
      <c r="A366" s="63">
        <v>35.1</v>
      </c>
      <c r="B366" s="22">
        <f>A366/パラメータ!$C$30</f>
        <v>35.1</v>
      </c>
      <c r="C366" s="22">
        <f>A366-パラメータ!$C$38</f>
        <v>35.1</v>
      </c>
      <c r="D366" s="23">
        <f>C366/パラメータ!$C$30</f>
        <v>35.1</v>
      </c>
      <c r="E366" s="23">
        <f>-2*'計算（移動）'!$C$2*B366</f>
        <v>-1.9500000000000002</v>
      </c>
      <c r="F366" s="23">
        <f t="shared" si="40"/>
        <v>0.14227407158651353</v>
      </c>
      <c r="G366" s="23">
        <f>-2*'計算（移動）'!$C$2*D366</f>
        <v>-1.9500000000000002</v>
      </c>
      <c r="H366" s="23">
        <f t="shared" si="41"/>
        <v>0.14227407158651353</v>
      </c>
      <c r="I366" s="126">
        <f>IF((パラメータ!$C$13)&gt;=1,IF(((パラメータ!$C$10)-A366)&lt;0,0,1),1)</f>
        <v>1</v>
      </c>
      <c r="J366" s="23">
        <f>'計算（移動）'!$C$68*('計算（移動）'!$C$49*'計算（移動）'!$C$53*F366+'計算（移動）'!$C$57*(1-F366))</f>
        <v>-139.76758936720489</v>
      </c>
      <c r="K366" s="23">
        <f>'計算（移動）'!$C$68*(('計算（移動）'!$C$49*'計算（移動）'!$C$53*'計算（移動）'!$C$37+'計算（移動）'!$C$55)*('計算（移動）'!$C$59*H366)+('計算（移動）'!$C$66*(1-H366)))</f>
        <v>-139.76758936720489</v>
      </c>
      <c r="L366" s="23">
        <f t="shared" si="42"/>
        <v>0</v>
      </c>
      <c r="M366" s="23">
        <f>35.3/(パラメータ!$C$30*(5.6-パラメータ!$C$30))</f>
        <v>7.6739130434782608</v>
      </c>
      <c r="N366" s="24" t="str">
        <f t="shared" si="45"/>
        <v>×</v>
      </c>
      <c r="O366" s="25" t="str">
        <f t="shared" si="46"/>
        <v>×</v>
      </c>
      <c r="P366" s="135">
        <f t="shared" si="43"/>
        <v>7.6739130434782608</v>
      </c>
      <c r="Q366" s="135">
        <f t="shared" si="44"/>
        <v>100</v>
      </c>
    </row>
    <row r="367" spans="1:17" s="19" customFormat="1" ht="10.5" customHeight="1" x14ac:dyDescent="0.15">
      <c r="A367" s="63">
        <v>35.200000000000003</v>
      </c>
      <c r="B367" s="22">
        <f>A367/パラメータ!$C$30</f>
        <v>35.200000000000003</v>
      </c>
      <c r="C367" s="22">
        <f>A367-パラメータ!$C$38</f>
        <v>35.200000000000003</v>
      </c>
      <c r="D367" s="23">
        <f>C367/パラメータ!$C$30</f>
        <v>35.200000000000003</v>
      </c>
      <c r="E367" s="23">
        <f>-2*'計算（移動）'!$C$2*B367</f>
        <v>-1.9555555555555559</v>
      </c>
      <c r="F367" s="23">
        <f t="shared" si="40"/>
        <v>0.14148585160496202</v>
      </c>
      <c r="G367" s="23">
        <f>-2*'計算（移動）'!$C$2*D367</f>
        <v>-1.9555555555555559</v>
      </c>
      <c r="H367" s="23">
        <f t="shared" si="41"/>
        <v>0.14148585160496202</v>
      </c>
      <c r="I367" s="126">
        <f>IF((パラメータ!$C$13)&gt;=1,IF(((パラメータ!$C$10)-A367)&lt;0,0,1),1)</f>
        <v>1</v>
      </c>
      <c r="J367" s="23">
        <f>'計算（移動）'!$C$68*('計算（移動）'!$C$49*'計算（移動）'!$C$53*F367+'計算（移動）'!$C$57*(1-F367))</f>
        <v>-139.89603086939465</v>
      </c>
      <c r="K367" s="23">
        <f>'計算（移動）'!$C$68*(('計算（移動）'!$C$49*'計算（移動）'!$C$53*'計算（移動）'!$C$37+'計算（移動）'!$C$55)*('計算（移動）'!$C$59*H367)+('計算（移動）'!$C$66*(1-H367)))</f>
        <v>-139.89603086939465</v>
      </c>
      <c r="L367" s="23">
        <f t="shared" si="42"/>
        <v>0</v>
      </c>
      <c r="M367" s="23">
        <f>35.3/(パラメータ!$C$30*(5.6-パラメータ!$C$30))</f>
        <v>7.6739130434782608</v>
      </c>
      <c r="N367" s="24" t="str">
        <f t="shared" si="45"/>
        <v>×</v>
      </c>
      <c r="O367" s="25" t="str">
        <f t="shared" si="46"/>
        <v>×</v>
      </c>
      <c r="P367" s="135">
        <f t="shared" si="43"/>
        <v>7.6739130434782608</v>
      </c>
      <c r="Q367" s="135">
        <f t="shared" si="44"/>
        <v>100</v>
      </c>
    </row>
    <row r="368" spans="1:17" s="19" customFormat="1" ht="10.5" customHeight="1" x14ac:dyDescent="0.15">
      <c r="A368" s="63">
        <v>35.299999999999997</v>
      </c>
      <c r="B368" s="22">
        <f>A368/パラメータ!$C$30</f>
        <v>35.299999999999997</v>
      </c>
      <c r="C368" s="22">
        <f>A368-パラメータ!$C$38</f>
        <v>35.299999999999997</v>
      </c>
      <c r="D368" s="23">
        <f>C368/パラメータ!$C$30</f>
        <v>35.299999999999997</v>
      </c>
      <c r="E368" s="23">
        <f>-2*'計算（移動）'!$C$2*B368</f>
        <v>-1.961111111111111</v>
      </c>
      <c r="F368" s="23">
        <f t="shared" si="40"/>
        <v>0.14070199848191398</v>
      </c>
      <c r="G368" s="23">
        <f>-2*'計算（移動）'!$C$2*D368</f>
        <v>-1.961111111111111</v>
      </c>
      <c r="H368" s="23">
        <f t="shared" si="41"/>
        <v>0.14070199848191398</v>
      </c>
      <c r="I368" s="126">
        <f>IF((パラメータ!$C$13)&gt;=1,IF(((パラメータ!$C$10)-A368)&lt;0,0,1),1)</f>
        <v>1</v>
      </c>
      <c r="J368" s="23">
        <f>'計算（移動）'!$C$68*('計算（移動）'!$C$49*'計算（移動）'!$C$53*F368+'計算（移動）'!$C$57*(1-F368))</f>
        <v>-140.02376078613975</v>
      </c>
      <c r="K368" s="23">
        <f>'計算（移動）'!$C$68*(('計算（移動）'!$C$49*'計算（移動）'!$C$53*'計算（移動）'!$C$37+'計算（移動）'!$C$55)*('計算（移動）'!$C$59*H368)+('計算（移動）'!$C$66*(1-H368)))</f>
        <v>-140.02376078613975</v>
      </c>
      <c r="L368" s="23">
        <f t="shared" si="42"/>
        <v>0</v>
      </c>
      <c r="M368" s="23">
        <f>35.3/(パラメータ!$C$30*(5.6-パラメータ!$C$30))</f>
        <v>7.6739130434782608</v>
      </c>
      <c r="N368" s="24" t="str">
        <f t="shared" si="45"/>
        <v>×</v>
      </c>
      <c r="O368" s="25" t="str">
        <f t="shared" si="46"/>
        <v>×</v>
      </c>
      <c r="P368" s="135">
        <f t="shared" si="43"/>
        <v>7.6739130434782608</v>
      </c>
      <c r="Q368" s="135">
        <f t="shared" si="44"/>
        <v>100</v>
      </c>
    </row>
    <row r="369" spans="1:17" s="19" customFormat="1" ht="10.5" customHeight="1" x14ac:dyDescent="0.15">
      <c r="A369" s="63">
        <v>35.4</v>
      </c>
      <c r="B369" s="22">
        <f>A369/パラメータ!$C$30</f>
        <v>35.4</v>
      </c>
      <c r="C369" s="22">
        <f>A369-パラメータ!$C$38</f>
        <v>35.4</v>
      </c>
      <c r="D369" s="23">
        <f>C369/パラメータ!$C$30</f>
        <v>35.4</v>
      </c>
      <c r="E369" s="23">
        <f>-2*'計算（移動）'!$C$2*B369</f>
        <v>-1.9666666666666668</v>
      </c>
      <c r="F369" s="23">
        <f t="shared" si="40"/>
        <v>0.13992248802430937</v>
      </c>
      <c r="G369" s="23">
        <f>-2*'計算（移動）'!$C$2*D369</f>
        <v>-1.9666666666666668</v>
      </c>
      <c r="H369" s="23">
        <f t="shared" si="41"/>
        <v>0.13992248802430937</v>
      </c>
      <c r="I369" s="126">
        <f>IF((パラメータ!$C$13)&gt;=1,IF(((パラメータ!$C$10)-A369)&lt;0,0,1),1)</f>
        <v>1</v>
      </c>
      <c r="J369" s="23">
        <f>'計算（移動）'!$C$68*('計算（移動）'!$C$49*'計算（移動）'!$C$53*F369+'計算（移動）'!$C$57*(1-F369))</f>
        <v>-140.15078305973179</v>
      </c>
      <c r="K369" s="23">
        <f>'計算（移動）'!$C$68*(('計算（移動）'!$C$49*'計算（移動）'!$C$53*'計算（移動）'!$C$37+'計算（移動）'!$C$55)*('計算（移動）'!$C$59*H369)+('計算（移動）'!$C$66*(1-H369)))</f>
        <v>-140.15078305973179</v>
      </c>
      <c r="L369" s="23">
        <f t="shared" si="42"/>
        <v>0</v>
      </c>
      <c r="M369" s="23">
        <f>35.3/(パラメータ!$C$30*(5.6-パラメータ!$C$30))</f>
        <v>7.6739130434782608</v>
      </c>
      <c r="N369" s="24" t="str">
        <f t="shared" si="45"/>
        <v>×</v>
      </c>
      <c r="O369" s="25" t="str">
        <f t="shared" si="46"/>
        <v>×</v>
      </c>
      <c r="P369" s="135">
        <f t="shared" si="43"/>
        <v>7.6739130434782608</v>
      </c>
      <c r="Q369" s="135">
        <f t="shared" si="44"/>
        <v>100</v>
      </c>
    </row>
    <row r="370" spans="1:17" s="19" customFormat="1" ht="10.5" customHeight="1" x14ac:dyDescent="0.15">
      <c r="A370" s="63">
        <v>35.5</v>
      </c>
      <c r="B370" s="22">
        <f>A370/パラメータ!$C$30</f>
        <v>35.5</v>
      </c>
      <c r="C370" s="22">
        <f>A370-パラメータ!$C$38</f>
        <v>35.5</v>
      </c>
      <c r="D370" s="23">
        <f>C370/パラメータ!$C$30</f>
        <v>35.5</v>
      </c>
      <c r="E370" s="23">
        <f>-2*'計算（移動）'!$C$2*B370</f>
        <v>-1.9722222222222223</v>
      </c>
      <c r="F370" s="23">
        <f t="shared" si="40"/>
        <v>0.13914729617312169</v>
      </c>
      <c r="G370" s="23">
        <f>-2*'計算（移動）'!$C$2*D370</f>
        <v>-1.9722222222222223</v>
      </c>
      <c r="H370" s="23">
        <f t="shared" si="41"/>
        <v>0.13914729617312169</v>
      </c>
      <c r="I370" s="126">
        <f>IF((パラメータ!$C$13)&gt;=1,IF(((パラメータ!$C$10)-A370)&lt;0,0,1),1)</f>
        <v>1</v>
      </c>
      <c r="J370" s="23">
        <f>'計算（移動）'!$C$68*('計算（移動）'!$C$49*'計算（移動）'!$C$53*F370+'計算（移動）'!$C$57*(1-F370))</f>
        <v>-140.27710161062134</v>
      </c>
      <c r="K370" s="23">
        <f>'計算（移動）'!$C$68*(('計算（移動）'!$C$49*'計算（移動）'!$C$53*'計算（移動）'!$C$37+'計算（移動）'!$C$55)*('計算（移動）'!$C$59*H370)+('計算（移動）'!$C$66*(1-H370)))</f>
        <v>-140.27710161062134</v>
      </c>
      <c r="L370" s="23">
        <f t="shared" si="42"/>
        <v>0</v>
      </c>
      <c r="M370" s="23">
        <f>35.3/(パラメータ!$C$30*(5.6-パラメータ!$C$30))</f>
        <v>7.6739130434782608</v>
      </c>
      <c r="N370" s="24" t="str">
        <f t="shared" si="45"/>
        <v>×</v>
      </c>
      <c r="O370" s="25" t="str">
        <f t="shared" si="46"/>
        <v>×</v>
      </c>
      <c r="P370" s="135">
        <f t="shared" si="43"/>
        <v>7.6739130434782608</v>
      </c>
      <c r="Q370" s="135">
        <f t="shared" si="44"/>
        <v>100</v>
      </c>
    </row>
    <row r="371" spans="1:17" s="19" customFormat="1" ht="10.5" customHeight="1" x14ac:dyDescent="0.15">
      <c r="A371" s="63">
        <v>35.6</v>
      </c>
      <c r="B371" s="22">
        <f>A371/パラメータ!$C$30</f>
        <v>35.6</v>
      </c>
      <c r="C371" s="22">
        <f>A371-パラメータ!$C$38</f>
        <v>35.6</v>
      </c>
      <c r="D371" s="23">
        <f>C371/パラメータ!$C$30</f>
        <v>35.6</v>
      </c>
      <c r="E371" s="23">
        <f>-2*'計算（移動）'!$C$2*B371</f>
        <v>-1.9777777777777781</v>
      </c>
      <c r="F371" s="23">
        <f t="shared" si="40"/>
        <v>0.13837639900261492</v>
      </c>
      <c r="G371" s="23">
        <f>-2*'計算（移動）'!$C$2*D371</f>
        <v>-1.9777777777777781</v>
      </c>
      <c r="H371" s="23">
        <f t="shared" si="41"/>
        <v>0.13837639900261492</v>
      </c>
      <c r="I371" s="126">
        <f>IF((パラメータ!$C$13)&gt;=1,IF(((パラメータ!$C$10)-A371)&lt;0,0,1),1)</f>
        <v>1</v>
      </c>
      <c r="J371" s="23">
        <f>'計算（移動）'!$C$68*('計算（移動）'!$C$49*'計算（移動）'!$C$53*F371+'計算（移動）'!$C$57*(1-F371))</f>
        <v>-140.40272033753922</v>
      </c>
      <c r="K371" s="23">
        <f>'計算（移動）'!$C$68*(('計算（移動）'!$C$49*'計算（移動）'!$C$53*'計算（移動）'!$C$37+'計算（移動）'!$C$55)*('計算（移動）'!$C$59*H371)+('計算（移動）'!$C$66*(1-H371)))</f>
        <v>-140.40272033753922</v>
      </c>
      <c r="L371" s="23">
        <f t="shared" si="42"/>
        <v>0</v>
      </c>
      <c r="M371" s="23">
        <f>35.3/(パラメータ!$C$30*(5.6-パラメータ!$C$30))</f>
        <v>7.6739130434782608</v>
      </c>
      <c r="N371" s="24" t="str">
        <f t="shared" si="45"/>
        <v>×</v>
      </c>
      <c r="O371" s="25" t="str">
        <f t="shared" si="46"/>
        <v>×</v>
      </c>
      <c r="P371" s="135">
        <f t="shared" si="43"/>
        <v>7.6739130434782608</v>
      </c>
      <c r="Q371" s="135">
        <f t="shared" si="44"/>
        <v>100</v>
      </c>
    </row>
    <row r="372" spans="1:17" s="19" customFormat="1" ht="10.5" customHeight="1" x14ac:dyDescent="0.15">
      <c r="A372" s="63">
        <v>35.700000000000003</v>
      </c>
      <c r="B372" s="22">
        <f>A372/パラメータ!$C$30</f>
        <v>35.700000000000003</v>
      </c>
      <c r="C372" s="22">
        <f>A372-パラメータ!$C$38</f>
        <v>35.700000000000003</v>
      </c>
      <c r="D372" s="23">
        <f>C372/パラメータ!$C$30</f>
        <v>35.700000000000003</v>
      </c>
      <c r="E372" s="23">
        <f>-2*'計算（移動）'!$C$2*B372</f>
        <v>-1.9833333333333336</v>
      </c>
      <c r="F372" s="23">
        <f t="shared" si="40"/>
        <v>0.13760977271960537</v>
      </c>
      <c r="G372" s="23">
        <f>-2*'計算（移動）'!$C$2*D372</f>
        <v>-1.9833333333333336</v>
      </c>
      <c r="H372" s="23">
        <f t="shared" si="41"/>
        <v>0.13760977271960537</v>
      </c>
      <c r="I372" s="126">
        <f>IF((パラメータ!$C$13)&gt;=1,IF(((パラメータ!$C$10)-A372)&lt;0,0,1),1)</f>
        <v>1</v>
      </c>
      <c r="J372" s="23">
        <f>'計算（移動）'!$C$68*('計算（移動）'!$C$49*'計算（移動）'!$C$53*F372+'計算（移動）'!$C$57*(1-F372))</f>
        <v>-140.52764311761649</v>
      </c>
      <c r="K372" s="23">
        <f>'計算（移動）'!$C$68*(('計算（移動）'!$C$49*'計算（移動）'!$C$53*'計算（移動）'!$C$37+'計算（移動）'!$C$55)*('計算（移動）'!$C$59*H372)+('計算（移動）'!$C$66*(1-H372)))</f>
        <v>-140.52764311761649</v>
      </c>
      <c r="L372" s="23">
        <f t="shared" si="42"/>
        <v>0</v>
      </c>
      <c r="M372" s="23">
        <f>35.3/(パラメータ!$C$30*(5.6-パラメータ!$C$30))</f>
        <v>7.6739130434782608</v>
      </c>
      <c r="N372" s="24" t="str">
        <f t="shared" si="45"/>
        <v>×</v>
      </c>
      <c r="O372" s="25" t="str">
        <f t="shared" si="46"/>
        <v>×</v>
      </c>
      <c r="P372" s="135">
        <f t="shared" si="43"/>
        <v>7.6739130434782608</v>
      </c>
      <c r="Q372" s="135">
        <f t="shared" si="44"/>
        <v>100</v>
      </c>
    </row>
    <row r="373" spans="1:17" s="19" customFormat="1" ht="10.5" customHeight="1" x14ac:dyDescent="0.15">
      <c r="A373" s="63">
        <v>35.799999999999997</v>
      </c>
      <c r="B373" s="22">
        <f>A373/パラメータ!$C$30</f>
        <v>35.799999999999997</v>
      </c>
      <c r="C373" s="22">
        <f>A373-パラメータ!$C$38</f>
        <v>35.799999999999997</v>
      </c>
      <c r="D373" s="23">
        <f>C373/パラメータ!$C$30</f>
        <v>35.799999999999997</v>
      </c>
      <c r="E373" s="23">
        <f>-2*'計算（移動）'!$C$2*B373</f>
        <v>-1.9888888888888889</v>
      </c>
      <c r="F373" s="23">
        <f t="shared" si="40"/>
        <v>0.13684739366272719</v>
      </c>
      <c r="G373" s="23">
        <f>-2*'計算（移動）'!$C$2*D373</f>
        <v>-1.9888888888888889</v>
      </c>
      <c r="H373" s="23">
        <f t="shared" si="41"/>
        <v>0.13684739366272719</v>
      </c>
      <c r="I373" s="126">
        <f>IF((パラメータ!$C$13)&gt;=1,IF(((パラメータ!$C$10)-A373)&lt;0,0,1),1)</f>
        <v>1</v>
      </c>
      <c r="J373" s="23">
        <f>'計算（移動）'!$C$68*('計算（移動）'!$C$49*'計算（移動）'!$C$53*F373+'計算（移動）'!$C$57*(1-F373))</f>
        <v>-140.65187380650448</v>
      </c>
      <c r="K373" s="23">
        <f>'計算（移動）'!$C$68*(('計算（移動）'!$C$49*'計算（移動）'!$C$53*'計算（移動）'!$C$37+'計算（移動）'!$C$55)*('計算（移動）'!$C$59*H373)+('計算（移動）'!$C$66*(1-H373)))</f>
        <v>-140.65187380650448</v>
      </c>
      <c r="L373" s="23">
        <f t="shared" si="42"/>
        <v>0</v>
      </c>
      <c r="M373" s="23">
        <f>35.3/(パラメータ!$C$30*(5.6-パラメータ!$C$30))</f>
        <v>7.6739130434782608</v>
      </c>
      <c r="N373" s="24" t="str">
        <f t="shared" si="45"/>
        <v>×</v>
      </c>
      <c r="O373" s="25" t="str">
        <f t="shared" si="46"/>
        <v>×</v>
      </c>
      <c r="P373" s="135">
        <f t="shared" si="43"/>
        <v>7.6739130434782608</v>
      </c>
      <c r="Q373" s="135">
        <f t="shared" si="44"/>
        <v>100</v>
      </c>
    </row>
    <row r="374" spans="1:17" s="19" customFormat="1" ht="10.5" customHeight="1" x14ac:dyDescent="0.15">
      <c r="A374" s="63">
        <v>35.9</v>
      </c>
      <c r="B374" s="22">
        <f>A374/パラメータ!$C$30</f>
        <v>35.9</v>
      </c>
      <c r="C374" s="22">
        <f>A374-パラメータ!$C$38</f>
        <v>35.9</v>
      </c>
      <c r="D374" s="23">
        <f>C374/パラメータ!$C$30</f>
        <v>35.9</v>
      </c>
      <c r="E374" s="23">
        <f>-2*'計算（移動）'!$C$2*B374</f>
        <v>-1.9944444444444445</v>
      </c>
      <c r="F374" s="23">
        <f t="shared" si="40"/>
        <v>0.13608923830170194</v>
      </c>
      <c r="G374" s="23">
        <f>-2*'計算（移動）'!$C$2*D374</f>
        <v>-1.9944444444444445</v>
      </c>
      <c r="H374" s="23">
        <f t="shared" si="41"/>
        <v>0.13608923830170194</v>
      </c>
      <c r="I374" s="126">
        <f>IF((パラメータ!$C$13)&gt;=1,IF(((パラメータ!$C$10)-A374)&lt;0,0,1),1)</f>
        <v>1</v>
      </c>
      <c r="J374" s="23">
        <f>'計算（移動）'!$C$68*('計算（移動）'!$C$49*'計算（移動）'!$C$53*F374+'計算（移動）'!$C$57*(1-F374))</f>
        <v>-140.77541623849359</v>
      </c>
      <c r="K374" s="23">
        <f>'計算（移動）'!$C$68*(('計算（移動）'!$C$49*'計算（移動）'!$C$53*'計算（移動）'!$C$37+'計算（移動）'!$C$55)*('計算（移動）'!$C$59*H374)+('計算（移動）'!$C$66*(1-H374)))</f>
        <v>-140.77541623849359</v>
      </c>
      <c r="L374" s="23">
        <f t="shared" si="42"/>
        <v>0</v>
      </c>
      <c r="M374" s="23">
        <f>35.3/(パラメータ!$C$30*(5.6-パラメータ!$C$30))</f>
        <v>7.6739130434782608</v>
      </c>
      <c r="N374" s="24" t="str">
        <f t="shared" si="45"/>
        <v>×</v>
      </c>
      <c r="O374" s="25" t="str">
        <f t="shared" si="46"/>
        <v>×</v>
      </c>
      <c r="P374" s="135">
        <f t="shared" si="43"/>
        <v>7.6739130434782608</v>
      </c>
      <c r="Q374" s="135">
        <f t="shared" si="44"/>
        <v>100</v>
      </c>
    </row>
    <row r="375" spans="1:17" s="18" customFormat="1" ht="10.5" customHeight="1" x14ac:dyDescent="0.15">
      <c r="A375" s="30">
        <v>36</v>
      </c>
      <c r="B375" s="31">
        <f>A375/パラメータ!$C$30</f>
        <v>36</v>
      </c>
      <c r="C375" s="31">
        <f>A375-パラメータ!$C$38</f>
        <v>36</v>
      </c>
      <c r="D375" s="32">
        <f>C375/パラメータ!$C$30</f>
        <v>36</v>
      </c>
      <c r="E375" s="32">
        <f>-2*'計算（移動）'!$C$2*B375</f>
        <v>-2</v>
      </c>
      <c r="F375" s="32">
        <f t="shared" si="40"/>
        <v>0.1353352832366127</v>
      </c>
      <c r="G375" s="32">
        <f>-2*'計算（移動）'!$C$2*D375</f>
        <v>-2</v>
      </c>
      <c r="H375" s="32">
        <f t="shared" si="41"/>
        <v>0.1353352832366127</v>
      </c>
      <c r="I375" s="128">
        <f>IF((パラメータ!$C$13)&gt;=1,IF(((パラメータ!$C$10)-A375)&lt;0,0,1),1)</f>
        <v>1</v>
      </c>
      <c r="J375" s="32">
        <f>'計算（移動）'!$C$68*('計算（移動）'!$C$49*'計算（移動）'!$C$53*F375+'計算（移動）'!$C$57*(1-F375))</f>
        <v>-140.89827422663163</v>
      </c>
      <c r="K375" s="32">
        <f>'計算（移動）'!$C$68*(('計算（移動）'!$C$49*'計算（移動）'!$C$53*'計算（移動）'!$C$37+'計算（移動）'!$C$55)*('計算（移動）'!$C$59*H375)+('計算（移動）'!$C$66*(1-H375)))</f>
        <v>-140.89827422663163</v>
      </c>
      <c r="L375" s="32">
        <f t="shared" si="42"/>
        <v>0</v>
      </c>
      <c r="M375" s="32">
        <f>35.3/(パラメータ!$C$30*(5.6-パラメータ!$C$30))</f>
        <v>7.6739130434782608</v>
      </c>
      <c r="N375" s="33" t="str">
        <f t="shared" si="45"/>
        <v>×</v>
      </c>
      <c r="O375" s="34" t="str">
        <f t="shared" si="46"/>
        <v>×</v>
      </c>
      <c r="P375" s="134">
        <f t="shared" si="43"/>
        <v>7.6739130434782608</v>
      </c>
      <c r="Q375" s="134">
        <f t="shared" si="44"/>
        <v>100</v>
      </c>
    </row>
    <row r="376" spans="1:17" s="19" customFormat="1" ht="10.5" customHeight="1" x14ac:dyDescent="0.15">
      <c r="A376" s="63">
        <v>36.1</v>
      </c>
      <c r="B376" s="22">
        <f>A376/パラメータ!$C$30</f>
        <v>36.1</v>
      </c>
      <c r="C376" s="22">
        <f>A376-パラメータ!$C$38</f>
        <v>36.1</v>
      </c>
      <c r="D376" s="23">
        <f>C376/パラメータ!$C$30</f>
        <v>36.1</v>
      </c>
      <c r="E376" s="23">
        <f>-2*'計算（移動）'!$C$2*B376</f>
        <v>-2.005555555555556</v>
      </c>
      <c r="F376" s="23">
        <f t="shared" si="40"/>
        <v>0.13458550519718146</v>
      </c>
      <c r="G376" s="23">
        <f>-2*'計算（移動）'!$C$2*D376</f>
        <v>-2.005555555555556</v>
      </c>
      <c r="H376" s="23">
        <f t="shared" si="41"/>
        <v>0.13458550519718146</v>
      </c>
      <c r="I376" s="126">
        <f>IF((パラメータ!$C$13)&gt;=1,IF(((パラメータ!$C$10)-A376)&lt;0,0,1),1)</f>
        <v>1</v>
      </c>
      <c r="J376" s="23">
        <f>'計算（移動）'!$C$68*('計算（移動）'!$C$49*'計算（移動）'!$C$53*F376+'計算（移動）'!$C$57*(1-F376))</f>
        <v>-141.0204515628416</v>
      </c>
      <c r="K376" s="23">
        <f>'計算（移動）'!$C$68*(('計算（移動）'!$C$49*'計算（移動）'!$C$53*'計算（移動）'!$C$37+'計算（移動）'!$C$55)*('計算（移動）'!$C$59*H376)+('計算（移動）'!$C$66*(1-H376)))</f>
        <v>-141.0204515628416</v>
      </c>
      <c r="L376" s="23">
        <f t="shared" si="42"/>
        <v>0</v>
      </c>
      <c r="M376" s="23">
        <f>35.3/(パラメータ!$C$30*(5.6-パラメータ!$C$30))</f>
        <v>7.6739130434782608</v>
      </c>
      <c r="N376" s="24" t="str">
        <f t="shared" si="45"/>
        <v>×</v>
      </c>
      <c r="O376" s="25" t="str">
        <f t="shared" si="46"/>
        <v>×</v>
      </c>
      <c r="P376" s="135">
        <f t="shared" si="43"/>
        <v>7.6739130434782608</v>
      </c>
      <c r="Q376" s="135">
        <f t="shared" si="44"/>
        <v>100</v>
      </c>
    </row>
    <row r="377" spans="1:17" s="19" customFormat="1" ht="10.5" customHeight="1" x14ac:dyDescent="0.15">
      <c r="A377" s="63">
        <v>36.200000000000003</v>
      </c>
      <c r="B377" s="22">
        <f>A377/パラメータ!$C$30</f>
        <v>36.200000000000003</v>
      </c>
      <c r="C377" s="22">
        <f>A377-パラメータ!$C$38</f>
        <v>36.200000000000003</v>
      </c>
      <c r="D377" s="23">
        <f>C377/パラメータ!$C$30</f>
        <v>36.200000000000003</v>
      </c>
      <c r="E377" s="23">
        <f>-2*'計算（移動）'!$C$2*B377</f>
        <v>-2.0111111111111115</v>
      </c>
      <c r="F377" s="23">
        <f t="shared" si="40"/>
        <v>0.1338398810420513</v>
      </c>
      <c r="G377" s="23">
        <f>-2*'計算（移動）'!$C$2*D377</f>
        <v>-2.0111111111111115</v>
      </c>
      <c r="H377" s="23">
        <f t="shared" si="41"/>
        <v>0.1338398810420513</v>
      </c>
      <c r="I377" s="126">
        <f>IF((パラメータ!$C$13)&gt;=1,IF(((パラメータ!$C$10)-A377)&lt;0,0,1),1)</f>
        <v>1</v>
      </c>
      <c r="J377" s="23">
        <f>'計算（移動）'!$C$68*('計算（移動）'!$C$49*'計算（移動）'!$C$53*F377+'計算（移動）'!$C$57*(1-F377))</f>
        <v>-141.14195201803858</v>
      </c>
      <c r="K377" s="23">
        <f>'計算（移動）'!$C$68*(('計算（移動）'!$C$49*'計算（移動）'!$C$53*'計算（移動）'!$C$37+'計算（移動）'!$C$55)*('計算（移動）'!$C$59*H377)+('計算（移動）'!$C$66*(1-H377)))</f>
        <v>-141.14195201803858</v>
      </c>
      <c r="L377" s="23">
        <f t="shared" si="42"/>
        <v>0</v>
      </c>
      <c r="M377" s="23">
        <f>35.3/(パラメータ!$C$30*(5.6-パラメータ!$C$30))</f>
        <v>7.6739130434782608</v>
      </c>
      <c r="N377" s="24" t="str">
        <f t="shared" si="45"/>
        <v>×</v>
      </c>
      <c r="O377" s="25" t="str">
        <f t="shared" si="46"/>
        <v>×</v>
      </c>
      <c r="P377" s="135">
        <f t="shared" si="43"/>
        <v>7.6739130434782608</v>
      </c>
      <c r="Q377" s="135">
        <f t="shared" si="44"/>
        <v>100</v>
      </c>
    </row>
    <row r="378" spans="1:17" s="19" customFormat="1" ht="10.5" customHeight="1" x14ac:dyDescent="0.15">
      <c r="A378" s="63">
        <v>36.299999999999997</v>
      </c>
      <c r="B378" s="22">
        <f>A378/パラメータ!$C$30</f>
        <v>36.299999999999997</v>
      </c>
      <c r="C378" s="22">
        <f>A378-パラメータ!$C$38</f>
        <v>36.299999999999997</v>
      </c>
      <c r="D378" s="23">
        <f>C378/パラメータ!$C$30</f>
        <v>36.299999999999997</v>
      </c>
      <c r="E378" s="23">
        <f>-2*'計算（移動）'!$C$2*B378</f>
        <v>-2.0166666666666666</v>
      </c>
      <c r="F378" s="23">
        <f t="shared" si="40"/>
        <v>0.13309838775807187</v>
      </c>
      <c r="G378" s="23">
        <f>-2*'計算（移動）'!$C$2*D378</f>
        <v>-2.0166666666666666</v>
      </c>
      <c r="H378" s="23">
        <f t="shared" si="41"/>
        <v>0.13309838775807187</v>
      </c>
      <c r="I378" s="126">
        <f>IF((パラメータ!$C$13)&gt;=1,IF(((パラメータ!$C$10)-A378)&lt;0,0,1),1)</f>
        <v>1</v>
      </c>
      <c r="J378" s="23">
        <f>'計算（移動）'!$C$68*('計算（移動）'!$C$49*'計算（移動）'!$C$53*F378+'計算（移動）'!$C$57*(1-F378))</f>
        <v>-141.26277934224632</v>
      </c>
      <c r="K378" s="23">
        <f>'計算（移動）'!$C$68*(('計算（移動）'!$C$49*'計算（移動）'!$C$53*'計算（移動）'!$C$37+'計算（移動）'!$C$55)*('計算（移動）'!$C$59*H378)+('計算（移動）'!$C$66*(1-H378)))</f>
        <v>-141.26277934224632</v>
      </c>
      <c r="L378" s="23">
        <f t="shared" si="42"/>
        <v>0</v>
      </c>
      <c r="M378" s="23">
        <f>35.3/(パラメータ!$C$30*(5.6-パラメータ!$C$30))</f>
        <v>7.6739130434782608</v>
      </c>
      <c r="N378" s="24" t="str">
        <f t="shared" si="45"/>
        <v>×</v>
      </c>
      <c r="O378" s="25" t="str">
        <f t="shared" si="46"/>
        <v>×</v>
      </c>
      <c r="P378" s="135">
        <f t="shared" si="43"/>
        <v>7.6739130434782608</v>
      </c>
      <c r="Q378" s="135">
        <f t="shared" si="44"/>
        <v>100</v>
      </c>
    </row>
    <row r="379" spans="1:17" s="19" customFormat="1" ht="10.5" customHeight="1" x14ac:dyDescent="0.15">
      <c r="A379" s="63">
        <v>36.4</v>
      </c>
      <c r="B379" s="22">
        <f>A379/パラメータ!$C$30</f>
        <v>36.4</v>
      </c>
      <c r="C379" s="22">
        <f>A379-パラメータ!$C$38</f>
        <v>36.4</v>
      </c>
      <c r="D379" s="23">
        <f>C379/パラメータ!$C$30</f>
        <v>36.4</v>
      </c>
      <c r="E379" s="23">
        <f>-2*'計算（移動）'!$C$2*B379</f>
        <v>-2.0222222222222221</v>
      </c>
      <c r="F379" s="23">
        <f t="shared" si="40"/>
        <v>0.13236100245958896</v>
      </c>
      <c r="G379" s="23">
        <f>-2*'計算（移動）'!$C$2*D379</f>
        <v>-2.0222222222222221</v>
      </c>
      <c r="H379" s="23">
        <f t="shared" si="41"/>
        <v>0.13236100245958896</v>
      </c>
      <c r="I379" s="126">
        <f>IF((パラメータ!$C$13)&gt;=1,IF(((パラメータ!$C$10)-A379)&lt;0,0,1),1)</f>
        <v>1</v>
      </c>
      <c r="J379" s="23">
        <f>'計算（移動）'!$C$68*('計算（移動）'!$C$49*'計算（移動）'!$C$53*F379+'計算（移動）'!$C$57*(1-F379))</f>
        <v>-141.38293726471278</v>
      </c>
      <c r="K379" s="23">
        <f>'計算（移動）'!$C$68*(('計算（移動）'!$C$49*'計算（移動）'!$C$53*'計算（移動）'!$C$37+'計算（移動）'!$C$55)*('計算（移動）'!$C$59*H379)+('計算（移動）'!$C$66*(1-H379)))</f>
        <v>-141.38293726471278</v>
      </c>
      <c r="L379" s="23">
        <f t="shared" si="42"/>
        <v>0</v>
      </c>
      <c r="M379" s="23">
        <f>35.3/(パラメータ!$C$30*(5.6-パラメータ!$C$30))</f>
        <v>7.6739130434782608</v>
      </c>
      <c r="N379" s="24" t="str">
        <f t="shared" si="45"/>
        <v>×</v>
      </c>
      <c r="O379" s="25" t="str">
        <f t="shared" si="46"/>
        <v>×</v>
      </c>
      <c r="P379" s="135">
        <f t="shared" si="43"/>
        <v>7.6739130434782608</v>
      </c>
      <c r="Q379" s="135">
        <f t="shared" si="44"/>
        <v>100</v>
      </c>
    </row>
    <row r="380" spans="1:17" s="19" customFormat="1" ht="10.5" customHeight="1" x14ac:dyDescent="0.15">
      <c r="A380" s="63">
        <v>36.5</v>
      </c>
      <c r="B380" s="22">
        <f>A380/パラメータ!$C$30</f>
        <v>36.5</v>
      </c>
      <c r="C380" s="22">
        <f>A380-パラメータ!$C$38</f>
        <v>36.5</v>
      </c>
      <c r="D380" s="23">
        <f>C380/パラメータ!$C$30</f>
        <v>36.5</v>
      </c>
      <c r="E380" s="23">
        <f>-2*'計算（移動）'!$C$2*B380</f>
        <v>-2.0277777777777781</v>
      </c>
      <c r="F380" s="23">
        <f t="shared" si="40"/>
        <v>0.13162770238773855</v>
      </c>
      <c r="G380" s="23">
        <f>-2*'計算（移動）'!$C$2*D380</f>
        <v>-2.0277777777777781</v>
      </c>
      <c r="H380" s="23">
        <f t="shared" si="41"/>
        <v>0.13162770238773855</v>
      </c>
      <c r="I380" s="126">
        <f>IF((パラメータ!$C$13)&gt;=1,IF(((パラメータ!$C$10)-A380)&lt;0,0,1),1)</f>
        <v>1</v>
      </c>
      <c r="J380" s="23">
        <f>'計算（移動）'!$C$68*('計算（移動）'!$C$49*'計算（移動）'!$C$53*F380+'計算（移動）'!$C$57*(1-F380))</f>
        <v>-141.50242949402534</v>
      </c>
      <c r="K380" s="23">
        <f>'計算（移動）'!$C$68*(('計算（移動）'!$C$49*'計算（移動）'!$C$53*'計算（移動）'!$C$37+'計算（移動）'!$C$55)*('計算（移動）'!$C$59*H380)+('計算（移動）'!$C$66*(1-H380)))</f>
        <v>-141.50242949402534</v>
      </c>
      <c r="L380" s="23">
        <f t="shared" si="42"/>
        <v>0</v>
      </c>
      <c r="M380" s="23">
        <f>35.3/(パラメータ!$C$30*(5.6-パラメータ!$C$30))</f>
        <v>7.6739130434782608</v>
      </c>
      <c r="N380" s="24" t="str">
        <f t="shared" si="45"/>
        <v>×</v>
      </c>
      <c r="O380" s="25" t="str">
        <f t="shared" si="46"/>
        <v>×</v>
      </c>
      <c r="P380" s="135">
        <f t="shared" si="43"/>
        <v>7.6739130434782608</v>
      </c>
      <c r="Q380" s="135">
        <f t="shared" si="44"/>
        <v>100</v>
      </c>
    </row>
    <row r="381" spans="1:17" s="19" customFormat="1" ht="10.5" customHeight="1" x14ac:dyDescent="0.15">
      <c r="A381" s="63">
        <v>36.6</v>
      </c>
      <c r="B381" s="22">
        <f>A381/パラメータ!$C$30</f>
        <v>36.6</v>
      </c>
      <c r="C381" s="22">
        <f>A381-パラメータ!$C$38</f>
        <v>36.6</v>
      </c>
      <c r="D381" s="23">
        <f>C381/パラメータ!$C$30</f>
        <v>36.6</v>
      </c>
      <c r="E381" s="23">
        <f>-2*'計算（移動）'!$C$2*B381</f>
        <v>-2.0333333333333337</v>
      </c>
      <c r="F381" s="23">
        <f t="shared" si="40"/>
        <v>0.13089846490974427</v>
      </c>
      <c r="G381" s="23">
        <f>-2*'計算（移動）'!$C$2*D381</f>
        <v>-2.0333333333333337</v>
      </c>
      <c r="H381" s="23">
        <f t="shared" si="41"/>
        <v>0.13089846490974427</v>
      </c>
      <c r="I381" s="126">
        <f>IF((パラメータ!$C$13)&gt;=1,IF(((パラメータ!$C$10)-A381)&lt;0,0,1),1)</f>
        <v>1</v>
      </c>
      <c r="J381" s="23">
        <f>'計算（移動）'!$C$68*('計算（移動）'!$C$49*'計算（移動）'!$C$53*F381+'計算（移動）'!$C$57*(1-F381))</f>
        <v>-141.6212597182253</v>
      </c>
      <c r="K381" s="23">
        <f>'計算（移動）'!$C$68*(('計算（移動）'!$C$49*'計算（移動）'!$C$53*'計算（移動）'!$C$37+'計算（移動）'!$C$55)*('計算（移動）'!$C$59*H381)+('計算（移動）'!$C$66*(1-H381)))</f>
        <v>-141.6212597182253</v>
      </c>
      <c r="L381" s="23">
        <f t="shared" si="42"/>
        <v>0</v>
      </c>
      <c r="M381" s="23">
        <f>35.3/(パラメータ!$C$30*(5.6-パラメータ!$C$30))</f>
        <v>7.6739130434782608</v>
      </c>
      <c r="N381" s="24" t="str">
        <f t="shared" si="45"/>
        <v>×</v>
      </c>
      <c r="O381" s="25" t="str">
        <f t="shared" si="46"/>
        <v>×</v>
      </c>
      <c r="P381" s="135">
        <f t="shared" si="43"/>
        <v>7.6739130434782608</v>
      </c>
      <c r="Q381" s="135">
        <f t="shared" si="44"/>
        <v>100</v>
      </c>
    </row>
    <row r="382" spans="1:17" s="19" customFormat="1" ht="10.5" customHeight="1" x14ac:dyDescent="0.15">
      <c r="A382" s="63">
        <v>36.700000000000003</v>
      </c>
      <c r="B382" s="22">
        <f>A382/パラメータ!$C$30</f>
        <v>36.700000000000003</v>
      </c>
      <c r="C382" s="22">
        <f>A382-パラメータ!$C$38</f>
        <v>36.700000000000003</v>
      </c>
      <c r="D382" s="23">
        <f>C382/パラメータ!$C$30</f>
        <v>36.700000000000003</v>
      </c>
      <c r="E382" s="23">
        <f>-2*'計算（移動）'!$C$2*B382</f>
        <v>-2.0388888888888892</v>
      </c>
      <c r="F382" s="23">
        <f t="shared" si="40"/>
        <v>0.13017326751821859</v>
      </c>
      <c r="G382" s="23">
        <f>-2*'計算（移動）'!$C$2*D382</f>
        <v>-2.0388888888888892</v>
      </c>
      <c r="H382" s="23">
        <f t="shared" si="41"/>
        <v>0.13017326751821859</v>
      </c>
      <c r="I382" s="126">
        <f>IF((パラメータ!$C$13)&gt;=1,IF(((パラメータ!$C$10)-A382)&lt;0,0,1),1)</f>
        <v>1</v>
      </c>
      <c r="J382" s="23">
        <f>'計算（移動）'!$C$68*('計算（移動）'!$C$49*'計算（移動）'!$C$53*F382+'計算（移動）'!$C$57*(1-F382))</f>
        <v>-141.73943160492155</v>
      </c>
      <c r="K382" s="23">
        <f>'計算（移動）'!$C$68*(('計算（移動）'!$C$49*'計算（移動）'!$C$53*'計算（移動）'!$C$37+'計算（移動）'!$C$55)*('計算（移動）'!$C$59*H382)+('計算（移動）'!$C$66*(1-H382)))</f>
        <v>-141.73943160492155</v>
      </c>
      <c r="L382" s="23">
        <f t="shared" si="42"/>
        <v>0</v>
      </c>
      <c r="M382" s="23">
        <f>35.3/(パラメータ!$C$30*(5.6-パラメータ!$C$30))</f>
        <v>7.6739130434782608</v>
      </c>
      <c r="N382" s="24" t="str">
        <f t="shared" si="45"/>
        <v>×</v>
      </c>
      <c r="O382" s="25" t="str">
        <f t="shared" si="46"/>
        <v>×</v>
      </c>
      <c r="P382" s="135">
        <f t="shared" si="43"/>
        <v>7.6739130434782608</v>
      </c>
      <c r="Q382" s="135">
        <f t="shared" si="44"/>
        <v>100</v>
      </c>
    </row>
    <row r="383" spans="1:17" s="19" customFormat="1" ht="10.5" customHeight="1" x14ac:dyDescent="0.15">
      <c r="A383" s="63">
        <v>36.799999999999997</v>
      </c>
      <c r="B383" s="22">
        <f>A383/パラメータ!$C$30</f>
        <v>36.799999999999997</v>
      </c>
      <c r="C383" s="22">
        <f>A383-パラメータ!$C$38</f>
        <v>36.799999999999997</v>
      </c>
      <c r="D383" s="23">
        <f>C383/パラメータ!$C$30</f>
        <v>36.799999999999997</v>
      </c>
      <c r="E383" s="23">
        <f>-2*'計算（移動）'!$C$2*B383</f>
        <v>-2.0444444444444443</v>
      </c>
      <c r="F383" s="23">
        <f t="shared" si="40"/>
        <v>0.12945208783046849</v>
      </c>
      <c r="G383" s="23">
        <f>-2*'計算（移動）'!$C$2*D383</f>
        <v>-2.0444444444444443</v>
      </c>
      <c r="H383" s="23">
        <f t="shared" si="41"/>
        <v>0.12945208783046849</v>
      </c>
      <c r="I383" s="126">
        <f>IF((パラメータ!$C$13)&gt;=1,IF(((パラメータ!$C$10)-A383)&lt;0,0,1),1)</f>
        <v>1</v>
      </c>
      <c r="J383" s="23">
        <f>'計算（移動）'!$C$68*('計算（移動）'!$C$49*'計算（移動）'!$C$53*F383+'計算（移動）'!$C$57*(1-F383))</f>
        <v>-141.85694880140397</v>
      </c>
      <c r="K383" s="23">
        <f>'計算（移動）'!$C$68*(('計算（移動）'!$C$49*'計算（移動）'!$C$53*'計算（移動）'!$C$37+'計算（移動）'!$C$55)*('計算（移動）'!$C$59*H383)+('計算（移動）'!$C$66*(1-H383)))</f>
        <v>-141.85694880140397</v>
      </c>
      <c r="L383" s="23">
        <f t="shared" si="42"/>
        <v>0</v>
      </c>
      <c r="M383" s="23">
        <f>35.3/(パラメータ!$C$30*(5.6-パラメータ!$C$30))</f>
        <v>7.6739130434782608</v>
      </c>
      <c r="N383" s="24" t="str">
        <f t="shared" si="45"/>
        <v>×</v>
      </c>
      <c r="O383" s="25" t="str">
        <f t="shared" si="46"/>
        <v>×</v>
      </c>
      <c r="P383" s="135">
        <f t="shared" si="43"/>
        <v>7.6739130434782608</v>
      </c>
      <c r="Q383" s="135">
        <f t="shared" si="44"/>
        <v>100</v>
      </c>
    </row>
    <row r="384" spans="1:17" s="19" customFormat="1" ht="10.5" customHeight="1" x14ac:dyDescent="0.15">
      <c r="A384" s="63">
        <v>36.9</v>
      </c>
      <c r="B384" s="22">
        <f>A384/パラメータ!$C$30</f>
        <v>36.9</v>
      </c>
      <c r="C384" s="22">
        <f>A384-パラメータ!$C$38</f>
        <v>36.9</v>
      </c>
      <c r="D384" s="23">
        <f>C384/パラメータ!$C$30</f>
        <v>36.9</v>
      </c>
      <c r="E384" s="23">
        <f>-2*'計算（移動）'!$C$2*B384</f>
        <v>-2.0500000000000003</v>
      </c>
      <c r="F384" s="23">
        <f t="shared" si="40"/>
        <v>0.12873490358780418</v>
      </c>
      <c r="G384" s="23">
        <f>-2*'計算（移動）'!$C$2*D384</f>
        <v>-2.0500000000000003</v>
      </c>
      <c r="H384" s="23">
        <f t="shared" si="41"/>
        <v>0.12873490358780418</v>
      </c>
      <c r="I384" s="126">
        <f>IF((パラメータ!$C$13)&gt;=1,IF(((パラメータ!$C$10)-A384)&lt;0,0,1),1)</f>
        <v>1</v>
      </c>
      <c r="J384" s="23">
        <f>'計算（移動）'!$C$68*('計算（移動）'!$C$49*'計算（移動）'!$C$53*F384+'計算（移動）'!$C$57*(1-F384))</f>
        <v>-141.97381493475586</v>
      </c>
      <c r="K384" s="23">
        <f>'計算（移動）'!$C$68*(('計算（移動）'!$C$49*'計算（移動）'!$C$53*'計算（移動）'!$C$37+'計算（移動）'!$C$55)*('計算（移動）'!$C$59*H384)+('計算（移動）'!$C$66*(1-H384)))</f>
        <v>-141.97381493475586</v>
      </c>
      <c r="L384" s="23">
        <f t="shared" si="42"/>
        <v>0</v>
      </c>
      <c r="M384" s="23">
        <f>35.3/(パラメータ!$C$30*(5.6-パラメータ!$C$30))</f>
        <v>7.6739130434782608</v>
      </c>
      <c r="N384" s="24" t="str">
        <f t="shared" si="45"/>
        <v>×</v>
      </c>
      <c r="O384" s="25" t="str">
        <f t="shared" si="46"/>
        <v>×</v>
      </c>
      <c r="P384" s="135">
        <f t="shared" si="43"/>
        <v>7.6739130434782608</v>
      </c>
      <c r="Q384" s="135">
        <f t="shared" si="44"/>
        <v>100</v>
      </c>
    </row>
    <row r="385" spans="1:17" s="18" customFormat="1" ht="10.5" customHeight="1" x14ac:dyDescent="0.15">
      <c r="A385" s="30">
        <v>37</v>
      </c>
      <c r="B385" s="31">
        <f>A385/パラメータ!$C$30</f>
        <v>37</v>
      </c>
      <c r="C385" s="31">
        <f>A385-パラメータ!$C$38</f>
        <v>37</v>
      </c>
      <c r="D385" s="32">
        <f>C385/パラメータ!$C$30</f>
        <v>37</v>
      </c>
      <c r="E385" s="32">
        <f>-2*'計算（移動）'!$C$2*B385</f>
        <v>-2.0555555555555558</v>
      </c>
      <c r="F385" s="32">
        <f t="shared" si="40"/>
        <v>0.12802169265485278</v>
      </c>
      <c r="G385" s="32">
        <f>-2*'計算（移動）'!$C$2*D385</f>
        <v>-2.0555555555555558</v>
      </c>
      <c r="H385" s="32">
        <f t="shared" si="41"/>
        <v>0.12802169265485278</v>
      </c>
      <c r="I385" s="128">
        <f>IF((パラメータ!$C$13)&gt;=1,IF(((パラメータ!$C$10)-A385)&lt;0,0,1),1)</f>
        <v>1</v>
      </c>
      <c r="J385" s="32">
        <f>'計算（移動）'!$C$68*('計算（移動）'!$C$49*'計算（移動）'!$C$53*F385+'計算（移動）'!$C$57*(1-F385))</f>
        <v>-142.09003361196585</v>
      </c>
      <c r="K385" s="32">
        <f>'計算（移動）'!$C$68*(('計算（移動）'!$C$49*'計算（移動）'!$C$53*'計算（移動）'!$C$37+'計算（移動）'!$C$55)*('計算（移動）'!$C$59*H385)+('計算（移動）'!$C$66*(1-H385)))</f>
        <v>-142.09003361196585</v>
      </c>
      <c r="L385" s="32">
        <f t="shared" si="42"/>
        <v>0</v>
      </c>
      <c r="M385" s="32">
        <f>35.3/(パラメータ!$C$30*(5.6-パラメータ!$C$30))</f>
        <v>7.6739130434782608</v>
      </c>
      <c r="N385" s="33" t="str">
        <f t="shared" si="45"/>
        <v>×</v>
      </c>
      <c r="O385" s="34" t="str">
        <f t="shared" si="46"/>
        <v>×</v>
      </c>
      <c r="P385" s="134">
        <f t="shared" si="43"/>
        <v>7.6739130434782608</v>
      </c>
      <c r="Q385" s="134">
        <f t="shared" si="44"/>
        <v>100</v>
      </c>
    </row>
    <row r="386" spans="1:17" s="19" customFormat="1" ht="10.5" customHeight="1" x14ac:dyDescent="0.15">
      <c r="A386" s="63">
        <v>37.1</v>
      </c>
      <c r="B386" s="22">
        <f>A386/パラメータ!$C$30</f>
        <v>37.1</v>
      </c>
      <c r="C386" s="22">
        <f>A386-パラメータ!$C$38</f>
        <v>37.1</v>
      </c>
      <c r="D386" s="23">
        <f>C386/パラメータ!$C$30</f>
        <v>37.1</v>
      </c>
      <c r="E386" s="23">
        <f>-2*'計算（移動）'!$C$2*B386</f>
        <v>-2.0611111111111113</v>
      </c>
      <c r="F386" s="23">
        <f t="shared" si="40"/>
        <v>0.12731243301887452</v>
      </c>
      <c r="G386" s="23">
        <f>-2*'計算（移動）'!$C$2*D386</f>
        <v>-2.0611111111111113</v>
      </c>
      <c r="H386" s="23">
        <f t="shared" si="41"/>
        <v>0.12731243301887452</v>
      </c>
      <c r="I386" s="126">
        <f>IF((パラメータ!$C$13)&gt;=1,IF(((パラメータ!$C$10)-A386)&lt;0,0,1),1)</f>
        <v>1</v>
      </c>
      <c r="J386" s="23">
        <f>'計算（移動）'!$C$68*('計算（移動）'!$C$49*'計算（移動）'!$C$53*F386+'計算（移動）'!$C$57*(1-F386))</f>
        <v>-142.20560842003945</v>
      </c>
      <c r="K386" s="23">
        <f>'計算（移動）'!$C$68*(('計算（移動）'!$C$49*'計算（移動）'!$C$53*'計算（移動）'!$C$37+'計算（移動）'!$C$55)*('計算（移動）'!$C$59*H386)+('計算（移動）'!$C$66*(1-H386)))</f>
        <v>-142.20560842003945</v>
      </c>
      <c r="L386" s="23">
        <f t="shared" si="42"/>
        <v>0</v>
      </c>
      <c r="M386" s="23">
        <f>35.3/(パラメータ!$C$30*(5.6-パラメータ!$C$30))</f>
        <v>7.6739130434782608</v>
      </c>
      <c r="N386" s="24" t="str">
        <f t="shared" si="45"/>
        <v>×</v>
      </c>
      <c r="O386" s="25" t="str">
        <f t="shared" si="46"/>
        <v>×</v>
      </c>
      <c r="P386" s="135">
        <f t="shared" si="43"/>
        <v>7.6739130434782608</v>
      </c>
      <c r="Q386" s="135">
        <f t="shared" si="44"/>
        <v>100</v>
      </c>
    </row>
    <row r="387" spans="1:17" s="19" customFormat="1" ht="10.5" customHeight="1" x14ac:dyDescent="0.15">
      <c r="A387" s="63">
        <v>37.200000000000003</v>
      </c>
      <c r="B387" s="22">
        <f>A387/パラメータ!$C$30</f>
        <v>37.200000000000003</v>
      </c>
      <c r="C387" s="22">
        <f>A387-パラメータ!$C$38</f>
        <v>37.200000000000003</v>
      </c>
      <c r="D387" s="23">
        <f>C387/パラメータ!$C$30</f>
        <v>37.200000000000003</v>
      </c>
      <c r="E387" s="23">
        <f>-2*'計算（移動）'!$C$2*B387</f>
        <v>-2.0666666666666669</v>
      </c>
      <c r="F387" s="23">
        <f t="shared" si="40"/>
        <v>0.12660710278908355</v>
      </c>
      <c r="G387" s="23">
        <f>-2*'計算（移動）'!$C$2*D387</f>
        <v>-2.0666666666666669</v>
      </c>
      <c r="H387" s="23">
        <f t="shared" si="41"/>
        <v>0.12660710278908355</v>
      </c>
      <c r="I387" s="126">
        <f>IF((パラメータ!$C$13)&gt;=1,IF(((パラメータ!$C$10)-A387)&lt;0,0,1),1)</f>
        <v>1</v>
      </c>
      <c r="J387" s="23">
        <f>'計算（移動）'!$C$68*('計算（移動）'!$C$49*'計算（移動）'!$C$53*F387+'計算（移動）'!$C$57*(1-F387))</f>
        <v>-142.32054292610954</v>
      </c>
      <c r="K387" s="23">
        <f>'計算（移動）'!$C$68*(('計算（移動）'!$C$49*'計算（移動）'!$C$53*'計算（移動）'!$C$37+'計算（移動）'!$C$55)*('計算（移動）'!$C$59*H387)+('計算（移動）'!$C$66*(1-H387)))</f>
        <v>-142.32054292610954</v>
      </c>
      <c r="L387" s="23">
        <f t="shared" si="42"/>
        <v>0</v>
      </c>
      <c r="M387" s="23">
        <f>35.3/(パラメータ!$C$30*(5.6-パラメータ!$C$30))</f>
        <v>7.6739130434782608</v>
      </c>
      <c r="N387" s="24" t="str">
        <f t="shared" si="45"/>
        <v>×</v>
      </c>
      <c r="O387" s="25" t="str">
        <f t="shared" si="46"/>
        <v>×</v>
      </c>
      <c r="P387" s="135">
        <f t="shared" si="43"/>
        <v>7.6739130434782608</v>
      </c>
      <c r="Q387" s="135">
        <f t="shared" si="44"/>
        <v>100</v>
      </c>
    </row>
    <row r="388" spans="1:17" s="19" customFormat="1" ht="10.5" customHeight="1" x14ac:dyDescent="0.15">
      <c r="A388" s="63">
        <v>37.299999999999997</v>
      </c>
      <c r="B388" s="22">
        <f>A388/パラメータ!$C$30</f>
        <v>37.299999999999997</v>
      </c>
      <c r="C388" s="22">
        <f>A388-パラメータ!$C$38</f>
        <v>37.299999999999997</v>
      </c>
      <c r="D388" s="23">
        <f>C388/パラメータ!$C$30</f>
        <v>37.299999999999997</v>
      </c>
      <c r="E388" s="23">
        <f>-2*'計算（移動）'!$C$2*B388</f>
        <v>-2.0722222222222224</v>
      </c>
      <c r="F388" s="23">
        <f t="shared" si="40"/>
        <v>0.12590568019597237</v>
      </c>
      <c r="G388" s="23">
        <f>-2*'計算（移動）'!$C$2*D388</f>
        <v>-2.0722222222222224</v>
      </c>
      <c r="H388" s="23">
        <f t="shared" si="41"/>
        <v>0.12590568019597237</v>
      </c>
      <c r="I388" s="126">
        <f>IF((パラメータ!$C$13)&gt;=1,IF(((パラメータ!$C$10)-A388)&lt;0,0,1),1)</f>
        <v>1</v>
      </c>
      <c r="J388" s="23">
        <f>'計算（移動）'!$C$68*('計算（移動）'!$C$49*'計算（移動）'!$C$53*F388+'計算（移動）'!$C$57*(1-F388))</f>
        <v>-142.43484067754653</v>
      </c>
      <c r="K388" s="23">
        <f>'計算（移動）'!$C$68*(('計算（移動）'!$C$49*'計算（移動）'!$C$53*'計算（移動）'!$C$37+'計算（移動）'!$C$55)*('計算（移動）'!$C$59*H388)+('計算（移動）'!$C$66*(1-H388)))</f>
        <v>-142.43484067754653</v>
      </c>
      <c r="L388" s="23">
        <f t="shared" si="42"/>
        <v>0</v>
      </c>
      <c r="M388" s="23">
        <f>35.3/(パラメータ!$C$30*(5.6-パラメータ!$C$30))</f>
        <v>7.6739130434782608</v>
      </c>
      <c r="N388" s="24" t="str">
        <f t="shared" si="45"/>
        <v>×</v>
      </c>
      <c r="O388" s="25" t="str">
        <f t="shared" si="46"/>
        <v>×</v>
      </c>
      <c r="P388" s="135">
        <f t="shared" si="43"/>
        <v>7.6739130434782608</v>
      </c>
      <c r="Q388" s="135">
        <f t="shared" si="44"/>
        <v>100</v>
      </c>
    </row>
    <row r="389" spans="1:17" s="19" customFormat="1" ht="10.5" customHeight="1" x14ac:dyDescent="0.15">
      <c r="A389" s="63">
        <v>37.4</v>
      </c>
      <c r="B389" s="22">
        <f>A389/パラメータ!$C$30</f>
        <v>37.4</v>
      </c>
      <c r="C389" s="22">
        <f>A389-パラメータ!$C$38</f>
        <v>37.4</v>
      </c>
      <c r="D389" s="23">
        <f>C389/パラメータ!$C$30</f>
        <v>37.4</v>
      </c>
      <c r="E389" s="23">
        <f>-2*'計算（移動）'!$C$2*B389</f>
        <v>-2.0777777777777779</v>
      </c>
      <c r="F389" s="23">
        <f t="shared" si="40"/>
        <v>0.12520814359063984</v>
      </c>
      <c r="G389" s="23">
        <f>-2*'計算（移動）'!$C$2*D389</f>
        <v>-2.0777777777777779</v>
      </c>
      <c r="H389" s="23">
        <f t="shared" si="41"/>
        <v>0.12520814359063984</v>
      </c>
      <c r="I389" s="126">
        <f>IF((パラメータ!$C$13)&gt;=1,IF(((パラメータ!$C$10)-A389)&lt;0,0,1),1)</f>
        <v>1</v>
      </c>
      <c r="J389" s="23">
        <f>'計算（移動）'!$C$68*('計算（移動）'!$C$49*'計算（移動）'!$C$53*F389+'計算（移動）'!$C$57*(1-F389))</f>
        <v>-142.54850520206782</v>
      </c>
      <c r="K389" s="23">
        <f>'計算（移動）'!$C$68*(('計算（移動）'!$C$49*'計算（移動）'!$C$53*'計算（移動）'!$C$37+'計算（移動）'!$C$55)*('計算（移動）'!$C$59*H389)+('計算（移動）'!$C$66*(1-H389)))</f>
        <v>-142.54850520206782</v>
      </c>
      <c r="L389" s="23">
        <f t="shared" si="42"/>
        <v>0</v>
      </c>
      <c r="M389" s="23">
        <f>35.3/(パラメータ!$C$30*(5.6-パラメータ!$C$30))</f>
        <v>7.6739130434782608</v>
      </c>
      <c r="N389" s="24" t="str">
        <f t="shared" si="45"/>
        <v>×</v>
      </c>
      <c r="O389" s="25" t="str">
        <f t="shared" si="46"/>
        <v>×</v>
      </c>
      <c r="P389" s="135">
        <f t="shared" si="43"/>
        <v>7.6739130434782608</v>
      </c>
      <c r="Q389" s="135">
        <f t="shared" si="44"/>
        <v>100</v>
      </c>
    </row>
    <row r="390" spans="1:17" s="19" customFormat="1" ht="10.5" customHeight="1" x14ac:dyDescent="0.15">
      <c r="A390" s="63">
        <v>37.5</v>
      </c>
      <c r="B390" s="22">
        <f>A390/パラメータ!$C$30</f>
        <v>37.5</v>
      </c>
      <c r="C390" s="22">
        <f>A390-パラメータ!$C$38</f>
        <v>37.5</v>
      </c>
      <c r="D390" s="23">
        <f>C390/パラメータ!$C$30</f>
        <v>37.5</v>
      </c>
      <c r="E390" s="23">
        <f>-2*'計算（移動）'!$C$2*B390</f>
        <v>-2.0833333333333335</v>
      </c>
      <c r="F390" s="23">
        <f t="shared" si="40"/>
        <v>0.12451447144412296</v>
      </c>
      <c r="G390" s="23">
        <f>-2*'計算（移動）'!$C$2*D390</f>
        <v>-2.0833333333333335</v>
      </c>
      <c r="H390" s="23">
        <f t="shared" si="41"/>
        <v>0.12451447144412296</v>
      </c>
      <c r="I390" s="126">
        <f>IF((パラメータ!$C$13)&gt;=1,IF(((パラメータ!$C$10)-A390)&lt;0,0,1),1)</f>
        <v>1</v>
      </c>
      <c r="J390" s="23">
        <f>'計算（移動）'!$C$68*('計算（移動）'!$C$49*'計算（移動）'!$C$53*F390+'計算（移動）'!$C$57*(1-F390))</f>
        <v>-142.66154000784684</v>
      </c>
      <c r="K390" s="23">
        <f>'計算（移動）'!$C$68*(('計算（移動）'!$C$49*'計算（移動）'!$C$53*'計算（移動）'!$C$37+'計算（移動）'!$C$55)*('計算（移動）'!$C$59*H390)+('計算（移動）'!$C$66*(1-H390)))</f>
        <v>-142.66154000784684</v>
      </c>
      <c r="L390" s="23">
        <f t="shared" si="42"/>
        <v>0</v>
      </c>
      <c r="M390" s="23">
        <f>35.3/(パラメータ!$C$30*(5.6-パラメータ!$C$30))</f>
        <v>7.6739130434782608</v>
      </c>
      <c r="N390" s="24" t="str">
        <f t="shared" si="45"/>
        <v>×</v>
      </c>
      <c r="O390" s="25" t="str">
        <f t="shared" si="46"/>
        <v>×</v>
      </c>
      <c r="P390" s="135">
        <f t="shared" si="43"/>
        <v>7.6739130434782608</v>
      </c>
      <c r="Q390" s="135">
        <f t="shared" si="44"/>
        <v>100</v>
      </c>
    </row>
    <row r="391" spans="1:17" s="19" customFormat="1" ht="10.5" customHeight="1" x14ac:dyDescent="0.15">
      <c r="A391" s="63">
        <v>37.6</v>
      </c>
      <c r="B391" s="22">
        <f>A391/パラメータ!$C$30</f>
        <v>37.6</v>
      </c>
      <c r="C391" s="22">
        <f>A391-パラメータ!$C$38</f>
        <v>37.6</v>
      </c>
      <c r="D391" s="23">
        <f>C391/パラメータ!$C$30</f>
        <v>37.6</v>
      </c>
      <c r="E391" s="23">
        <f>-2*'計算（移動）'!$C$2*B391</f>
        <v>-2.088888888888889</v>
      </c>
      <c r="F391" s="23">
        <f t="shared" si="40"/>
        <v>0.12382464234673259</v>
      </c>
      <c r="G391" s="23">
        <f>-2*'計算（移動）'!$C$2*D391</f>
        <v>-2.088888888888889</v>
      </c>
      <c r="H391" s="23">
        <f t="shared" si="41"/>
        <v>0.12382464234673259</v>
      </c>
      <c r="I391" s="126">
        <f>IF((パラメータ!$C$13)&gt;=1,IF(((パラメータ!$C$10)-A391)&lt;0,0,1),1)</f>
        <v>1</v>
      </c>
      <c r="J391" s="23">
        <f>'計算（移動）'!$C$68*('計算（移動）'!$C$49*'計算（移動）'!$C$53*F391+'計算（移動）'!$C$57*(1-F391))</f>
        <v>-142.77394858362106</v>
      </c>
      <c r="K391" s="23">
        <f>'計算（移動）'!$C$68*(('計算（移動）'!$C$49*'計算（移動）'!$C$53*'計算（移動）'!$C$37+'計算（移動）'!$C$55)*('計算（移動）'!$C$59*H391)+('計算（移動）'!$C$66*(1-H391)))</f>
        <v>-142.77394858362106</v>
      </c>
      <c r="L391" s="23">
        <f t="shared" si="42"/>
        <v>0</v>
      </c>
      <c r="M391" s="23">
        <f>35.3/(パラメータ!$C$30*(5.6-パラメータ!$C$30))</f>
        <v>7.6739130434782608</v>
      </c>
      <c r="N391" s="24" t="str">
        <f t="shared" si="45"/>
        <v>×</v>
      </c>
      <c r="O391" s="25" t="str">
        <f t="shared" si="46"/>
        <v>×</v>
      </c>
      <c r="P391" s="135">
        <f t="shared" si="43"/>
        <v>7.6739130434782608</v>
      </c>
      <c r="Q391" s="135">
        <f t="shared" si="44"/>
        <v>100</v>
      </c>
    </row>
    <row r="392" spans="1:17" s="19" customFormat="1" ht="10.5" customHeight="1" x14ac:dyDescent="0.15">
      <c r="A392" s="63">
        <v>37.700000000000003</v>
      </c>
      <c r="B392" s="22">
        <f>A392/パラメータ!$C$30</f>
        <v>37.700000000000003</v>
      </c>
      <c r="C392" s="22">
        <f>A392-パラメータ!$C$38</f>
        <v>37.700000000000003</v>
      </c>
      <c r="D392" s="23">
        <f>C392/パラメータ!$C$30</f>
        <v>37.700000000000003</v>
      </c>
      <c r="E392" s="23">
        <f>-2*'計算（移動）'!$C$2*B392</f>
        <v>-2.0944444444444446</v>
      </c>
      <c r="F392" s="23">
        <f t="shared" si="40"/>
        <v>0.12313863500739239</v>
      </c>
      <c r="G392" s="23">
        <f>-2*'計算（移動）'!$C$2*D392</f>
        <v>-2.0944444444444446</v>
      </c>
      <c r="H392" s="23">
        <f t="shared" si="41"/>
        <v>0.12313863500739239</v>
      </c>
      <c r="I392" s="126">
        <f>IF((パラメータ!$C$13)&gt;=1,IF(((パラメータ!$C$10)-A392)&lt;0,0,1),1)</f>
        <v>1</v>
      </c>
      <c r="J392" s="23">
        <f>'計算（移動）'!$C$68*('計算（移動）'!$C$49*'計算（移動）'!$C$53*F392+'計算（移動）'!$C$57*(1-F392))</f>
        <v>-142.8857343988</v>
      </c>
      <c r="K392" s="23">
        <f>'計算（移動）'!$C$68*(('計算（移動）'!$C$49*'計算（移動）'!$C$53*'計算（移動）'!$C$37+'計算（移動）'!$C$55)*('計算（移動）'!$C$59*H392)+('計算（移動）'!$C$66*(1-H392)))</f>
        <v>-142.8857343988</v>
      </c>
      <c r="L392" s="23">
        <f t="shared" si="42"/>
        <v>0</v>
      </c>
      <c r="M392" s="23">
        <f>35.3/(パラメータ!$C$30*(5.6-パラメータ!$C$30))</f>
        <v>7.6739130434782608</v>
      </c>
      <c r="N392" s="24" t="str">
        <f t="shared" si="45"/>
        <v>×</v>
      </c>
      <c r="O392" s="25" t="str">
        <f t="shared" si="46"/>
        <v>×</v>
      </c>
      <c r="P392" s="135">
        <f t="shared" si="43"/>
        <v>7.6739130434782608</v>
      </c>
      <c r="Q392" s="135">
        <f t="shared" si="44"/>
        <v>100</v>
      </c>
    </row>
    <row r="393" spans="1:17" s="19" customFormat="1" ht="10.5" customHeight="1" x14ac:dyDescent="0.15">
      <c r="A393" s="63">
        <v>37.799999999999997</v>
      </c>
      <c r="B393" s="22">
        <f>A393/パラメータ!$C$30</f>
        <v>37.799999999999997</v>
      </c>
      <c r="C393" s="22">
        <f>A393-パラメータ!$C$38</f>
        <v>37.799999999999997</v>
      </c>
      <c r="D393" s="23">
        <f>C393/パラメータ!$C$30</f>
        <v>37.799999999999997</v>
      </c>
      <c r="E393" s="23">
        <f>-2*'計算（移動）'!$C$2*B393</f>
        <v>-2.1</v>
      </c>
      <c r="F393" s="23">
        <f t="shared" si="40"/>
        <v>0.12245642825298191</v>
      </c>
      <c r="G393" s="23">
        <f>-2*'計算（移動）'!$C$2*D393</f>
        <v>-2.1</v>
      </c>
      <c r="H393" s="23">
        <f t="shared" si="41"/>
        <v>0.12245642825298191</v>
      </c>
      <c r="I393" s="126">
        <f>IF((パラメータ!$C$13)&gt;=1,IF(((パラメータ!$C$10)-A393)&lt;0,0,1),1)</f>
        <v>1</v>
      </c>
      <c r="J393" s="23">
        <f>'計算（移動）'!$C$68*('計算（移動）'!$C$49*'計算（移動）'!$C$53*F393+'計算（移動）'!$C$57*(1-F393))</f>
        <v>-142.99690090357191</v>
      </c>
      <c r="K393" s="23">
        <f>'計算（移動）'!$C$68*(('計算（移動）'!$C$49*'計算（移動）'!$C$53*'計算（移動）'!$C$37+'計算（移動）'!$C$55)*('計算（移動）'!$C$59*H393)+('計算（移動）'!$C$66*(1-H393)))</f>
        <v>-142.99690090357191</v>
      </c>
      <c r="L393" s="23">
        <f t="shared" si="42"/>
        <v>0</v>
      </c>
      <c r="M393" s="23">
        <f>35.3/(パラメータ!$C$30*(5.6-パラメータ!$C$30))</f>
        <v>7.6739130434782608</v>
      </c>
      <c r="N393" s="24" t="str">
        <f t="shared" si="45"/>
        <v>×</v>
      </c>
      <c r="O393" s="25" t="str">
        <f t="shared" si="46"/>
        <v>×</v>
      </c>
      <c r="P393" s="135">
        <f t="shared" si="43"/>
        <v>7.6739130434782608</v>
      </c>
      <c r="Q393" s="135">
        <f t="shared" si="44"/>
        <v>100</v>
      </c>
    </row>
    <row r="394" spans="1:17" s="19" customFormat="1" ht="10.5" customHeight="1" x14ac:dyDescent="0.15">
      <c r="A394" s="63">
        <v>37.9</v>
      </c>
      <c r="B394" s="22">
        <f>A394/パラメータ!$C$30</f>
        <v>37.9</v>
      </c>
      <c r="C394" s="22">
        <f>A394-パラメータ!$C$38</f>
        <v>37.9</v>
      </c>
      <c r="D394" s="23">
        <f>C394/パラメータ!$C$30</f>
        <v>37.9</v>
      </c>
      <c r="E394" s="23">
        <f>-2*'計算（移動）'!$C$2*B394</f>
        <v>-2.1055555555555556</v>
      </c>
      <c r="F394" s="23">
        <f t="shared" si="40"/>
        <v>0.12177800102768292</v>
      </c>
      <c r="G394" s="23">
        <f>-2*'計算（移動）'!$C$2*D394</f>
        <v>-2.1055555555555556</v>
      </c>
      <c r="H394" s="23">
        <f t="shared" si="41"/>
        <v>0.12177800102768292</v>
      </c>
      <c r="I394" s="126">
        <f>IF((パラメータ!$C$13)&gt;=1,IF(((パラメータ!$C$10)-A394)&lt;0,0,1),1)</f>
        <v>1</v>
      </c>
      <c r="J394" s="23">
        <f>'計算（移動）'!$C$68*('計算（移動）'!$C$49*'計算（移動）'!$C$53*F394+'計算（移動）'!$C$57*(1-F394))</f>
        <v>-143.10745152901063</v>
      </c>
      <c r="K394" s="23">
        <f>'計算（移動）'!$C$68*(('計算（移動）'!$C$49*'計算（移動）'!$C$53*'計算（移動）'!$C$37+'計算（移動）'!$C$55)*('計算（移動）'!$C$59*H394)+('計算（移動）'!$C$66*(1-H394)))</f>
        <v>-143.10745152901063</v>
      </c>
      <c r="L394" s="23">
        <f t="shared" si="42"/>
        <v>0</v>
      </c>
      <c r="M394" s="23">
        <f>35.3/(パラメータ!$C$30*(5.6-パラメータ!$C$30))</f>
        <v>7.6739130434782608</v>
      </c>
      <c r="N394" s="24" t="str">
        <f t="shared" si="45"/>
        <v>×</v>
      </c>
      <c r="O394" s="25" t="str">
        <f t="shared" si="46"/>
        <v>×</v>
      </c>
      <c r="P394" s="135">
        <f t="shared" si="43"/>
        <v>7.6739130434782608</v>
      </c>
      <c r="Q394" s="135">
        <f t="shared" si="44"/>
        <v>100</v>
      </c>
    </row>
    <row r="395" spans="1:17" s="18" customFormat="1" ht="10.5" customHeight="1" x14ac:dyDescent="0.15">
      <c r="A395" s="30">
        <v>38</v>
      </c>
      <c r="B395" s="31">
        <f>A395/パラメータ!$C$30</f>
        <v>38</v>
      </c>
      <c r="C395" s="31">
        <f>A395-パラメータ!$C$38</f>
        <v>38</v>
      </c>
      <c r="D395" s="32">
        <f>C395/パラメータ!$C$30</f>
        <v>38</v>
      </c>
      <c r="E395" s="32">
        <f>-2*'計算（移動）'!$C$2*B395</f>
        <v>-2.1111111111111112</v>
      </c>
      <c r="F395" s="32">
        <f t="shared" si="40"/>
        <v>0.12110333239232973</v>
      </c>
      <c r="G395" s="32">
        <f>-2*'計算（移動）'!$C$2*D395</f>
        <v>-2.1111111111111112</v>
      </c>
      <c r="H395" s="32">
        <f t="shared" si="41"/>
        <v>0.12110333239232973</v>
      </c>
      <c r="I395" s="128">
        <f>IF((パラメータ!$C$13)&gt;=1,IF(((パラメータ!$C$10)-A395)&lt;0,0,1),1)</f>
        <v>1</v>
      </c>
      <c r="J395" s="32">
        <f>'計算（移動）'!$C$68*('計算（移動）'!$C$49*'計算（移動）'!$C$53*F395+'計算（移動）'!$C$57*(1-F395))</f>
        <v>-143.21738968718125</v>
      </c>
      <c r="K395" s="32">
        <f>'計算（移動）'!$C$68*(('計算（移動）'!$C$49*'計算（移動）'!$C$53*'計算（移動）'!$C$37+'計算（移動）'!$C$55)*('計算（移動）'!$C$59*H395)+('計算（移動）'!$C$66*(1-H395)))</f>
        <v>-143.21738968718125</v>
      </c>
      <c r="L395" s="32">
        <f t="shared" si="42"/>
        <v>0</v>
      </c>
      <c r="M395" s="32">
        <f>35.3/(パラメータ!$C$30*(5.6-パラメータ!$C$30))</f>
        <v>7.6739130434782608</v>
      </c>
      <c r="N395" s="33" t="str">
        <f t="shared" si="45"/>
        <v>×</v>
      </c>
      <c r="O395" s="34" t="str">
        <f t="shared" si="46"/>
        <v>×</v>
      </c>
      <c r="P395" s="134">
        <f t="shared" si="43"/>
        <v>7.6739130434782608</v>
      </c>
      <c r="Q395" s="134">
        <f t="shared" si="44"/>
        <v>100</v>
      </c>
    </row>
    <row r="396" spans="1:17" s="19" customFormat="1" ht="10.5" customHeight="1" x14ac:dyDescent="0.15">
      <c r="A396" s="63">
        <v>38.1</v>
      </c>
      <c r="B396" s="22">
        <f>A396/パラメータ!$C$30</f>
        <v>38.1</v>
      </c>
      <c r="C396" s="22">
        <f>A396-パラメータ!$C$38</f>
        <v>38.1</v>
      </c>
      <c r="D396" s="23">
        <f>C396/パラメータ!$C$30</f>
        <v>38.1</v>
      </c>
      <c r="E396" s="23">
        <f>-2*'計算（移動）'!$C$2*B396</f>
        <v>-2.1166666666666667</v>
      </c>
      <c r="F396" s="23">
        <f t="shared" si="40"/>
        <v>0.12043240152376271</v>
      </c>
      <c r="G396" s="23">
        <f>-2*'計算（移動）'!$C$2*D396</f>
        <v>-2.1166666666666667</v>
      </c>
      <c r="H396" s="23">
        <f t="shared" si="41"/>
        <v>0.12043240152376271</v>
      </c>
      <c r="I396" s="126">
        <f>IF((パラメータ!$C$13)&gt;=1,IF(((パラメータ!$C$10)-A396)&lt;0,0,1),1)</f>
        <v>1</v>
      </c>
      <c r="J396" s="23">
        <f>'計算（移動）'!$C$68*('計算（移動）'!$C$49*'計算（移動）'!$C$53*F396+'計算（移動）'!$C$57*(1-F396))</f>
        <v>-143.32671877124557</v>
      </c>
      <c r="K396" s="23">
        <f>'計算（移動）'!$C$68*(('計算（移動）'!$C$49*'計算（移動）'!$C$53*'計算（移動）'!$C$37+'計算（移動）'!$C$55)*('計算（移動）'!$C$59*H396)+('計算（移動）'!$C$66*(1-H396)))</f>
        <v>-143.32671877124557</v>
      </c>
      <c r="L396" s="23">
        <f t="shared" si="42"/>
        <v>0</v>
      </c>
      <c r="M396" s="23">
        <f>35.3/(パラメータ!$C$30*(5.6-パラメータ!$C$30))</f>
        <v>7.6739130434782608</v>
      </c>
      <c r="N396" s="24" t="str">
        <f t="shared" si="45"/>
        <v>×</v>
      </c>
      <c r="O396" s="25" t="str">
        <f t="shared" si="46"/>
        <v>×</v>
      </c>
      <c r="P396" s="135">
        <f t="shared" si="43"/>
        <v>7.6739130434782608</v>
      </c>
      <c r="Q396" s="135">
        <f t="shared" si="44"/>
        <v>100</v>
      </c>
    </row>
    <row r="397" spans="1:17" s="19" customFormat="1" ht="10.5" customHeight="1" x14ac:dyDescent="0.15">
      <c r="A397" s="63">
        <v>38.200000000000003</v>
      </c>
      <c r="B397" s="22">
        <f>A397/パラメータ!$C$30</f>
        <v>38.200000000000003</v>
      </c>
      <c r="C397" s="22">
        <f>A397-パラメータ!$C$38</f>
        <v>38.200000000000003</v>
      </c>
      <c r="D397" s="23">
        <f>C397/パラメータ!$C$30</f>
        <v>38.200000000000003</v>
      </c>
      <c r="E397" s="23">
        <f>-2*'計算（移動）'!$C$2*B397</f>
        <v>-2.1222222222222227</v>
      </c>
      <c r="F397" s="23">
        <f t="shared" si="40"/>
        <v>0.11976518771418571</v>
      </c>
      <c r="G397" s="23">
        <f>-2*'計算（移動）'!$C$2*D397</f>
        <v>-2.1222222222222227</v>
      </c>
      <c r="H397" s="23">
        <f t="shared" si="41"/>
        <v>0.11976518771418571</v>
      </c>
      <c r="I397" s="126">
        <f>IF((パラメータ!$C$13)&gt;=1,IF(((パラメータ!$C$10)-A397)&lt;0,0,1),1)</f>
        <v>1</v>
      </c>
      <c r="J397" s="23">
        <f>'計算（移動）'!$C$68*('計算（移動）'!$C$49*'計算（移動）'!$C$53*F397+'計算（移動）'!$C$57*(1-F397))</f>
        <v>-143.4354421555667</v>
      </c>
      <c r="K397" s="23">
        <f>'計算（移動）'!$C$68*(('計算（移動）'!$C$49*'計算（移動）'!$C$53*'計算（移動）'!$C$37+'計算（移動）'!$C$55)*('計算（移動）'!$C$59*H397)+('計算（移動）'!$C$66*(1-H397)))</f>
        <v>-143.4354421555667</v>
      </c>
      <c r="L397" s="23">
        <f t="shared" si="42"/>
        <v>0</v>
      </c>
      <c r="M397" s="23">
        <f>35.3/(パラメータ!$C$30*(5.6-パラメータ!$C$30))</f>
        <v>7.6739130434782608</v>
      </c>
      <c r="N397" s="24" t="str">
        <f t="shared" si="45"/>
        <v>×</v>
      </c>
      <c r="O397" s="25" t="str">
        <f t="shared" si="46"/>
        <v>×</v>
      </c>
      <c r="P397" s="135">
        <f t="shared" si="43"/>
        <v>7.6739130434782608</v>
      </c>
      <c r="Q397" s="135">
        <f t="shared" si="44"/>
        <v>100</v>
      </c>
    </row>
    <row r="398" spans="1:17" s="19" customFormat="1" ht="10.5" customHeight="1" x14ac:dyDescent="0.15">
      <c r="A398" s="63">
        <v>38.299999999999997</v>
      </c>
      <c r="B398" s="22">
        <f>A398/パラメータ!$C$30</f>
        <v>38.299999999999997</v>
      </c>
      <c r="C398" s="22">
        <f>A398-パラメータ!$C$38</f>
        <v>38.299999999999997</v>
      </c>
      <c r="D398" s="23">
        <f>C398/パラメータ!$C$30</f>
        <v>38.299999999999997</v>
      </c>
      <c r="E398" s="23">
        <f>-2*'計算（移動）'!$C$2*B398</f>
        <v>-2.1277777777777778</v>
      </c>
      <c r="F398" s="23">
        <f t="shared" si="40"/>
        <v>0.1191016703705271</v>
      </c>
      <c r="G398" s="23">
        <f>-2*'計算（移動）'!$C$2*D398</f>
        <v>-2.1277777777777778</v>
      </c>
      <c r="H398" s="23">
        <f t="shared" si="41"/>
        <v>0.1191016703705271</v>
      </c>
      <c r="I398" s="126">
        <f>IF((パラメータ!$C$13)&gt;=1,IF(((パラメータ!$C$10)-A398)&lt;0,0,1),1)</f>
        <v>1</v>
      </c>
      <c r="J398" s="23">
        <f>'計算（移動）'!$C$68*('計算（移動）'!$C$49*'計算（移動）'!$C$53*F398+'計算（移動）'!$C$57*(1-F398))</f>
        <v>-143.54356319581322</v>
      </c>
      <c r="K398" s="23">
        <f>'計算（移動）'!$C$68*(('計算（移動）'!$C$49*'計算（移動）'!$C$53*'計算（移動）'!$C$37+'計算（移動）'!$C$55)*('計算（移動）'!$C$59*H398)+('計算（移動）'!$C$66*(1-H398)))</f>
        <v>-143.54356319581322</v>
      </c>
      <c r="L398" s="23">
        <f t="shared" si="42"/>
        <v>0</v>
      </c>
      <c r="M398" s="23">
        <f>35.3/(パラメータ!$C$30*(5.6-パラメータ!$C$30))</f>
        <v>7.6739130434782608</v>
      </c>
      <c r="N398" s="24" t="str">
        <f t="shared" si="45"/>
        <v>×</v>
      </c>
      <c r="O398" s="25" t="str">
        <f t="shared" si="46"/>
        <v>×</v>
      </c>
      <c r="P398" s="135">
        <f t="shared" si="43"/>
        <v>7.6739130434782608</v>
      </c>
      <c r="Q398" s="135">
        <f t="shared" si="44"/>
        <v>100</v>
      </c>
    </row>
    <row r="399" spans="1:17" s="19" customFormat="1" ht="10.5" customHeight="1" x14ac:dyDescent="0.15">
      <c r="A399" s="63">
        <v>38.4</v>
      </c>
      <c r="B399" s="22">
        <f>A399/パラメータ!$C$30</f>
        <v>38.4</v>
      </c>
      <c r="C399" s="22">
        <f>A399-パラメータ!$C$38</f>
        <v>38.4</v>
      </c>
      <c r="D399" s="23">
        <f>C399/パラメータ!$C$30</f>
        <v>38.4</v>
      </c>
      <c r="E399" s="23">
        <f>-2*'計算（移動）'!$C$2*B399</f>
        <v>-2.1333333333333333</v>
      </c>
      <c r="F399" s="23">
        <f t="shared" si="40"/>
        <v>0.11844182901380371</v>
      </c>
      <c r="G399" s="23">
        <f>-2*'計算（移動）'!$C$2*D399</f>
        <v>-2.1333333333333333</v>
      </c>
      <c r="H399" s="23">
        <f t="shared" si="41"/>
        <v>0.11844182901380371</v>
      </c>
      <c r="I399" s="126">
        <f>IF((パラメータ!$C$13)&gt;=1,IF(((パラメータ!$C$10)-A399)&lt;0,0,1),1)</f>
        <v>1</v>
      </c>
      <c r="J399" s="23">
        <f>'計算（移動）'!$C$68*('計算（移動）'!$C$49*'計算（移動）'!$C$53*F399+'計算（移動）'!$C$57*(1-F399))</f>
        <v>-143.65108522906294</v>
      </c>
      <c r="K399" s="23">
        <f>'計算（移動）'!$C$68*(('計算（移動）'!$C$49*'計算（移動）'!$C$53*'計算（移動）'!$C$37+'計算（移動）'!$C$55)*('計算（移動）'!$C$59*H399)+('計算（移動）'!$C$66*(1-H399)))</f>
        <v>-143.65108522906294</v>
      </c>
      <c r="L399" s="23">
        <f t="shared" si="42"/>
        <v>0</v>
      </c>
      <c r="M399" s="23">
        <f>35.3/(パラメータ!$C$30*(5.6-パラメータ!$C$30))</f>
        <v>7.6739130434782608</v>
      </c>
      <c r="N399" s="24" t="str">
        <f t="shared" si="45"/>
        <v>×</v>
      </c>
      <c r="O399" s="25" t="str">
        <f t="shared" si="46"/>
        <v>×</v>
      </c>
      <c r="P399" s="135">
        <f t="shared" si="43"/>
        <v>7.6739130434782608</v>
      </c>
      <c r="Q399" s="135">
        <f t="shared" si="44"/>
        <v>100</v>
      </c>
    </row>
    <row r="400" spans="1:17" s="19" customFormat="1" ht="10.5" customHeight="1" x14ac:dyDescent="0.15">
      <c r="A400" s="63">
        <v>38.5</v>
      </c>
      <c r="B400" s="22">
        <f>A400/パラメータ!$C$30</f>
        <v>38.5</v>
      </c>
      <c r="C400" s="22">
        <f>A400-パラメータ!$C$38</f>
        <v>38.5</v>
      </c>
      <c r="D400" s="23">
        <f>C400/パラメータ!$C$30</f>
        <v>38.5</v>
      </c>
      <c r="E400" s="23">
        <f>-2*'計算（移動）'!$C$2*B400</f>
        <v>-2.1388888888888888</v>
      </c>
      <c r="F400" s="23">
        <f t="shared" ref="F400:F463" si="47">EXP(E400)</f>
        <v>0.1177856432784892</v>
      </c>
      <c r="G400" s="23">
        <f>-2*'計算（移動）'!$C$2*D400</f>
        <v>-2.1388888888888888</v>
      </c>
      <c r="H400" s="23">
        <f t="shared" ref="H400:H463" si="48">EXP(G400)</f>
        <v>0.1177856432784892</v>
      </c>
      <c r="I400" s="126">
        <f>IF((パラメータ!$C$13)&gt;=1,IF(((パラメータ!$C$10)-A400)&lt;0,0,1),1)</f>
        <v>1</v>
      </c>
      <c r="J400" s="23">
        <f>'計算（移動）'!$C$68*('計算（移動）'!$C$49*'計算（移動）'!$C$53*F400+'計算（移動）'!$C$57*(1-F400))</f>
        <v>-143.75801157390563</v>
      </c>
      <c r="K400" s="23">
        <f>'計算（移動）'!$C$68*(('計算（移動）'!$C$49*'計算（移動）'!$C$53*'計算（移動）'!$C$37+'計算（移動）'!$C$55)*('計算（移動）'!$C$59*H400)+('計算（移動）'!$C$66*(1-H400)))</f>
        <v>-143.75801157390563</v>
      </c>
      <c r="L400" s="23">
        <f t="shared" ref="L400:L463" si="49">IF(IF(C400&lt;=0,J400*I400,K400*I400)&gt;=0,IF(C400&lt;=0,J400*I400,K400*I400),0)</f>
        <v>0</v>
      </c>
      <c r="M400" s="23">
        <f>35.3/(パラメータ!$C$30*(5.6-パラメータ!$C$30))</f>
        <v>7.6739130434782608</v>
      </c>
      <c r="N400" s="24" t="str">
        <f t="shared" si="45"/>
        <v>×</v>
      </c>
      <c r="O400" s="25" t="str">
        <f t="shared" si="46"/>
        <v>×</v>
      </c>
      <c r="P400" s="135">
        <f t="shared" ref="P400:P463" si="50">M400-L400</f>
        <v>7.6739130434782608</v>
      </c>
      <c r="Q400" s="135">
        <f t="shared" ref="Q400:Q463" si="51">100-L400</f>
        <v>100</v>
      </c>
    </row>
    <row r="401" spans="1:17" s="19" customFormat="1" ht="10.5" customHeight="1" x14ac:dyDescent="0.15">
      <c r="A401" s="63">
        <v>38.6</v>
      </c>
      <c r="B401" s="22">
        <f>A401/パラメータ!$C$30</f>
        <v>38.6</v>
      </c>
      <c r="C401" s="22">
        <f>A401-パラメータ!$C$38</f>
        <v>38.6</v>
      </c>
      <c r="D401" s="23">
        <f>C401/パラメータ!$C$30</f>
        <v>38.6</v>
      </c>
      <c r="E401" s="23">
        <f>-2*'計算（移動）'!$C$2*B401</f>
        <v>-2.1444444444444448</v>
      </c>
      <c r="F401" s="23">
        <f t="shared" si="47"/>
        <v>0.11713309291188531</v>
      </c>
      <c r="G401" s="23">
        <f>-2*'計算（移動）'!$C$2*D401</f>
        <v>-2.1444444444444448</v>
      </c>
      <c r="H401" s="23">
        <f t="shared" si="48"/>
        <v>0.11713309291188531</v>
      </c>
      <c r="I401" s="126">
        <f>IF((パラメータ!$C$13)&gt;=1,IF(((パラメータ!$C$10)-A401)&lt;0,0,1),1)</f>
        <v>1</v>
      </c>
      <c r="J401" s="23">
        <f>'計算（移動）'!$C$68*('計算（移動）'!$C$49*'計算（移動）'!$C$53*F401+'計算（移動）'!$C$57*(1-F401))</f>
        <v>-143.86434553054559</v>
      </c>
      <c r="K401" s="23">
        <f>'計算（移動）'!$C$68*(('計算（移動）'!$C$49*'計算（移動）'!$C$53*'計算（移動）'!$C$37+'計算（移動）'!$C$55)*('計算（移動）'!$C$59*H401)+('計算（移動）'!$C$66*(1-H401)))</f>
        <v>-143.86434553054559</v>
      </c>
      <c r="L401" s="23">
        <f t="shared" si="49"/>
        <v>0</v>
      </c>
      <c r="M401" s="23">
        <f>35.3/(パラメータ!$C$30*(5.6-パラメータ!$C$30))</f>
        <v>7.6739130434782608</v>
      </c>
      <c r="N401" s="24" t="str">
        <f t="shared" ref="N401:N464" si="52">IF(I401&gt;0,IF(P401&lt;0,"○","×"),"×")</f>
        <v>×</v>
      </c>
      <c r="O401" s="25" t="str">
        <f t="shared" ref="O401:O464" si="53">IF(L401&gt;=100,"○","×")</f>
        <v>×</v>
      </c>
      <c r="P401" s="135">
        <f t="shared" si="50"/>
        <v>7.6739130434782608</v>
      </c>
      <c r="Q401" s="135">
        <f t="shared" si="51"/>
        <v>100</v>
      </c>
    </row>
    <row r="402" spans="1:17" s="19" customFormat="1" ht="10.5" customHeight="1" x14ac:dyDescent="0.15">
      <c r="A402" s="63">
        <v>38.700000000000003</v>
      </c>
      <c r="B402" s="22">
        <f>A402/パラメータ!$C$30</f>
        <v>38.700000000000003</v>
      </c>
      <c r="C402" s="22">
        <f>A402-パラメータ!$C$38</f>
        <v>38.700000000000003</v>
      </c>
      <c r="D402" s="23">
        <f>C402/パラメータ!$C$30</f>
        <v>38.700000000000003</v>
      </c>
      <c r="E402" s="23">
        <f>-2*'計算（移動）'!$C$2*B402</f>
        <v>-2.1500000000000004</v>
      </c>
      <c r="F402" s="23">
        <f t="shared" si="47"/>
        <v>0.11648415777349691</v>
      </c>
      <c r="G402" s="23">
        <f>-2*'計算（移動）'!$C$2*D402</f>
        <v>-2.1500000000000004</v>
      </c>
      <c r="H402" s="23">
        <f t="shared" si="48"/>
        <v>0.11648415777349691</v>
      </c>
      <c r="I402" s="126">
        <f>IF((パラメータ!$C$13)&gt;=1,IF(((パラメータ!$C$10)-A402)&lt;0,0,1),1)</f>
        <v>1</v>
      </c>
      <c r="J402" s="23">
        <f>'計算（移動）'!$C$68*('計算（移動）'!$C$49*'計算（移動）'!$C$53*F402+'計算（移動）'!$C$57*(1-F402))</f>
        <v>-143.97009038090357</v>
      </c>
      <c r="K402" s="23">
        <f>'計算（移動）'!$C$68*(('計算（移動）'!$C$49*'計算（移動）'!$C$53*'計算（移動）'!$C$37+'計算（移動）'!$C$55)*('計算（移動）'!$C$59*H402)+('計算（移動）'!$C$66*(1-H402)))</f>
        <v>-143.97009038090357</v>
      </c>
      <c r="L402" s="23">
        <f t="shared" si="49"/>
        <v>0</v>
      </c>
      <c r="M402" s="23">
        <f>35.3/(パラメータ!$C$30*(5.6-パラメータ!$C$30))</f>
        <v>7.6739130434782608</v>
      </c>
      <c r="N402" s="24" t="str">
        <f t="shared" si="52"/>
        <v>×</v>
      </c>
      <c r="O402" s="25" t="str">
        <f t="shared" si="53"/>
        <v>×</v>
      </c>
      <c r="P402" s="135">
        <f t="shared" si="50"/>
        <v>7.6739130434782608</v>
      </c>
      <c r="Q402" s="135">
        <f t="shared" si="51"/>
        <v>100</v>
      </c>
    </row>
    <row r="403" spans="1:17" s="19" customFormat="1" ht="10.5" customHeight="1" x14ac:dyDescent="0.15">
      <c r="A403" s="63">
        <v>38.799999999999997</v>
      </c>
      <c r="B403" s="22">
        <f>A403/パラメータ!$C$30</f>
        <v>38.799999999999997</v>
      </c>
      <c r="C403" s="22">
        <f>A403-パラメータ!$C$38</f>
        <v>38.799999999999997</v>
      </c>
      <c r="D403" s="23">
        <f>C403/パラメータ!$C$30</f>
        <v>38.799999999999997</v>
      </c>
      <c r="E403" s="23">
        <f>-2*'計算（移動）'!$C$2*B403</f>
        <v>-2.1555555555555554</v>
      </c>
      <c r="F403" s="23">
        <f t="shared" si="47"/>
        <v>0.1158388178344102</v>
      </c>
      <c r="G403" s="23">
        <f>-2*'計算（移動）'!$C$2*D403</f>
        <v>-2.1555555555555554</v>
      </c>
      <c r="H403" s="23">
        <f t="shared" si="48"/>
        <v>0.1158388178344102</v>
      </c>
      <c r="I403" s="126">
        <f>IF((パラメータ!$C$13)&gt;=1,IF(((パラメータ!$C$10)-A403)&lt;0,0,1),1)</f>
        <v>1</v>
      </c>
      <c r="J403" s="23">
        <f>'計算（移動）'!$C$68*('計算（移動）'!$C$49*'計算（移動）'!$C$53*F403+'計算（移動）'!$C$57*(1-F403))</f>
        <v>-144.07524938871782</v>
      </c>
      <c r="K403" s="23">
        <f>'計算（移動）'!$C$68*(('計算（移動）'!$C$49*'計算（移動）'!$C$53*'計算（移動）'!$C$37+'計算（移動）'!$C$55)*('計算（移動）'!$C$59*H403)+('計算（移動）'!$C$66*(1-H403)))</f>
        <v>-144.07524938871782</v>
      </c>
      <c r="L403" s="23">
        <f t="shared" si="49"/>
        <v>0</v>
      </c>
      <c r="M403" s="23">
        <f>35.3/(パラメータ!$C$30*(5.6-パラメータ!$C$30))</f>
        <v>7.6739130434782608</v>
      </c>
      <c r="N403" s="24" t="str">
        <f t="shared" si="52"/>
        <v>×</v>
      </c>
      <c r="O403" s="25" t="str">
        <f t="shared" si="53"/>
        <v>×</v>
      </c>
      <c r="P403" s="135">
        <f t="shared" si="50"/>
        <v>7.6739130434782608</v>
      </c>
      <c r="Q403" s="135">
        <f t="shared" si="51"/>
        <v>100</v>
      </c>
    </row>
    <row r="404" spans="1:17" s="19" customFormat="1" ht="10.5" customHeight="1" x14ac:dyDescent="0.15">
      <c r="A404" s="63">
        <v>38.9</v>
      </c>
      <c r="B404" s="22">
        <f>A404/パラメータ!$C$30</f>
        <v>38.9</v>
      </c>
      <c r="C404" s="22">
        <f>A404-パラメータ!$C$38</f>
        <v>38.9</v>
      </c>
      <c r="D404" s="23">
        <f>C404/パラメータ!$C$30</f>
        <v>38.9</v>
      </c>
      <c r="E404" s="23">
        <f>-2*'計算（移動）'!$C$2*B404</f>
        <v>-2.161111111111111</v>
      </c>
      <c r="F404" s="23">
        <f t="shared" si="47"/>
        <v>0.1151970531766745</v>
      </c>
      <c r="G404" s="23">
        <f>-2*'計算（移動）'!$C$2*D404</f>
        <v>-2.161111111111111</v>
      </c>
      <c r="H404" s="23">
        <f t="shared" si="48"/>
        <v>0.1151970531766745</v>
      </c>
      <c r="I404" s="126">
        <f>IF((パラメータ!$C$13)&gt;=1,IF(((パラメータ!$C$10)-A404)&lt;0,0,1),1)</f>
        <v>1</v>
      </c>
      <c r="J404" s="23">
        <f>'計算（移動）'!$C$68*('計算（移動）'!$C$49*'計算（移動）'!$C$53*F404+'計算（移動）'!$C$57*(1-F404))</f>
        <v>-144.17982579964513</v>
      </c>
      <c r="K404" s="23">
        <f>'計算（移動）'!$C$68*(('計算（移動）'!$C$49*'計算（移動）'!$C$53*'計算（移動）'!$C$37+'計算（移動）'!$C$55)*('計算（移動）'!$C$59*H404)+('計算（移動）'!$C$66*(1-H404)))</f>
        <v>-144.17982579964513</v>
      </c>
      <c r="L404" s="23">
        <f t="shared" si="49"/>
        <v>0</v>
      </c>
      <c r="M404" s="23">
        <f>35.3/(パラメータ!$C$30*(5.6-パラメータ!$C$30))</f>
        <v>7.6739130434782608</v>
      </c>
      <c r="N404" s="24" t="str">
        <f t="shared" si="52"/>
        <v>×</v>
      </c>
      <c r="O404" s="25" t="str">
        <f t="shared" si="53"/>
        <v>×</v>
      </c>
      <c r="P404" s="135">
        <f t="shared" si="50"/>
        <v>7.6739130434782608</v>
      </c>
      <c r="Q404" s="135">
        <f t="shared" si="51"/>
        <v>100</v>
      </c>
    </row>
    <row r="405" spans="1:17" s="18" customFormat="1" ht="10.5" customHeight="1" x14ac:dyDescent="0.15">
      <c r="A405" s="30">
        <v>39</v>
      </c>
      <c r="B405" s="31">
        <f>A405/パラメータ!$C$30</f>
        <v>39</v>
      </c>
      <c r="C405" s="31">
        <f>A405-パラメータ!$C$38</f>
        <v>39</v>
      </c>
      <c r="D405" s="32">
        <f>C405/パラメータ!$C$30</f>
        <v>39</v>
      </c>
      <c r="E405" s="32">
        <f>-2*'計算（移動）'!$C$2*B405</f>
        <v>-2.166666666666667</v>
      </c>
      <c r="F405" s="32">
        <f t="shared" si="47"/>
        <v>0.11455884399268769</v>
      </c>
      <c r="G405" s="32">
        <f>-2*'計算（移動）'!$C$2*D405</f>
        <v>-2.166666666666667</v>
      </c>
      <c r="H405" s="32">
        <f t="shared" si="48"/>
        <v>0.11455884399268769</v>
      </c>
      <c r="I405" s="128">
        <f>IF((パラメータ!$C$13)&gt;=1,IF(((パラメータ!$C$10)-A405)&lt;0,0,1),1)</f>
        <v>1</v>
      </c>
      <c r="J405" s="32">
        <f>'計算（移動）'!$C$68*('計算（移動）'!$C$49*'計算（移動）'!$C$53*F405+'計算（移動）'!$C$57*(1-F405))</f>
        <v>-144.28382284136083</v>
      </c>
      <c r="K405" s="32">
        <f>'計算（移動）'!$C$68*(('計算（移動）'!$C$49*'計算（移動）'!$C$53*'計算（移動）'!$C$37+'計算（移動）'!$C$55)*('計算（移動）'!$C$59*H405)+('計算（移動）'!$C$66*(1-H405)))</f>
        <v>-144.28382284136083</v>
      </c>
      <c r="L405" s="32">
        <f t="shared" si="49"/>
        <v>0</v>
      </c>
      <c r="M405" s="32">
        <f>35.3/(パラメータ!$C$30*(5.6-パラメータ!$C$30))</f>
        <v>7.6739130434782608</v>
      </c>
      <c r="N405" s="33" t="str">
        <f t="shared" si="52"/>
        <v>×</v>
      </c>
      <c r="O405" s="34" t="str">
        <f t="shared" si="53"/>
        <v>×</v>
      </c>
      <c r="P405" s="134">
        <f t="shared" si="50"/>
        <v>7.6739130434782608</v>
      </c>
      <c r="Q405" s="134">
        <f t="shared" si="51"/>
        <v>100</v>
      </c>
    </row>
    <row r="406" spans="1:17" s="19" customFormat="1" ht="10.5" customHeight="1" x14ac:dyDescent="0.15">
      <c r="A406" s="63">
        <v>39.1</v>
      </c>
      <c r="B406" s="22">
        <f>A406/パラメータ!$C$30</f>
        <v>39.1</v>
      </c>
      <c r="C406" s="22">
        <f>A406-パラメータ!$C$38</f>
        <v>39.1</v>
      </c>
      <c r="D406" s="23">
        <f>C406/パラメータ!$C$30</f>
        <v>39.1</v>
      </c>
      <c r="E406" s="23">
        <f>-2*'計算（移動）'!$C$2*B406</f>
        <v>-2.1722222222222225</v>
      </c>
      <c r="F406" s="23">
        <f t="shared" si="47"/>
        <v>0.11392417058458487</v>
      </c>
      <c r="G406" s="23">
        <f>-2*'計算（移動）'!$C$2*D406</f>
        <v>-2.1722222222222225</v>
      </c>
      <c r="H406" s="23">
        <f t="shared" si="48"/>
        <v>0.11392417058458487</v>
      </c>
      <c r="I406" s="126">
        <f>IF((パラメータ!$C$13)&gt;=1,IF(((パラメータ!$C$10)-A406)&lt;0,0,1),1)</f>
        <v>1</v>
      </c>
      <c r="J406" s="23">
        <f>'計算（移動）'!$C$68*('計算（移動）'!$C$49*'計算（移動）'!$C$53*F406+'計算（移動）'!$C$57*(1-F406))</f>
        <v>-144.3872437236584</v>
      </c>
      <c r="K406" s="23">
        <f>'計算（移動）'!$C$68*(('計算（移動）'!$C$49*'計算（移動）'!$C$53*'計算（移動）'!$C$37+'計算（移動）'!$C$55)*('計算（移動）'!$C$59*H406)+('計算（移動）'!$C$66*(1-H406)))</f>
        <v>-144.3872437236584</v>
      </c>
      <c r="L406" s="23">
        <f t="shared" si="49"/>
        <v>0</v>
      </c>
      <c r="M406" s="23">
        <f>35.3/(パラメータ!$C$30*(5.6-パラメータ!$C$30))</f>
        <v>7.6739130434782608</v>
      </c>
      <c r="N406" s="24" t="str">
        <f t="shared" si="52"/>
        <v>×</v>
      </c>
      <c r="O406" s="25" t="str">
        <f t="shared" si="53"/>
        <v>×</v>
      </c>
      <c r="P406" s="135">
        <f t="shared" si="50"/>
        <v>7.6739130434782608</v>
      </c>
      <c r="Q406" s="135">
        <f t="shared" si="51"/>
        <v>100</v>
      </c>
    </row>
    <row r="407" spans="1:17" s="19" customFormat="1" ht="10.5" customHeight="1" x14ac:dyDescent="0.15">
      <c r="A407" s="63">
        <v>39.200000000000003</v>
      </c>
      <c r="B407" s="22">
        <f>A407/パラメータ!$C$30</f>
        <v>39.200000000000003</v>
      </c>
      <c r="C407" s="22">
        <f>A407-パラメータ!$C$38</f>
        <v>39.200000000000003</v>
      </c>
      <c r="D407" s="23">
        <f>C407/パラメータ!$C$30</f>
        <v>39.200000000000003</v>
      </c>
      <c r="E407" s="23">
        <f>-2*'計算（移動）'!$C$2*B407</f>
        <v>-2.177777777777778</v>
      </c>
      <c r="F407" s="23">
        <f t="shared" si="47"/>
        <v>0.11329301336363021</v>
      </c>
      <c r="G407" s="23">
        <f>-2*'計算（移動）'!$C$2*D407</f>
        <v>-2.177777777777778</v>
      </c>
      <c r="H407" s="23">
        <f t="shared" si="48"/>
        <v>0.11329301336363021</v>
      </c>
      <c r="I407" s="126">
        <f>IF((パラメータ!$C$13)&gt;=1,IF(((パラメータ!$C$10)-A407)&lt;0,0,1),1)</f>
        <v>1</v>
      </c>
      <c r="J407" s="23">
        <f>'計算（移動）'!$C$68*('計算（移動）'!$C$49*'計算（移動）'!$C$53*F407+'計算（移動）'!$C$57*(1-F407))</f>
        <v>-144.49009163854853</v>
      </c>
      <c r="K407" s="23">
        <f>'計算（移動）'!$C$68*(('計算（移動）'!$C$49*'計算（移動）'!$C$53*'計算（移動）'!$C$37+'計算（移動）'!$C$55)*('計算（移動）'!$C$59*H407)+('計算（移動）'!$C$66*(1-H407)))</f>
        <v>-144.49009163854853</v>
      </c>
      <c r="L407" s="23">
        <f t="shared" si="49"/>
        <v>0</v>
      </c>
      <c r="M407" s="23">
        <f>35.3/(パラメータ!$C$30*(5.6-パラメータ!$C$30))</f>
        <v>7.6739130434782608</v>
      </c>
      <c r="N407" s="24" t="str">
        <f t="shared" si="52"/>
        <v>×</v>
      </c>
      <c r="O407" s="25" t="str">
        <f t="shared" si="53"/>
        <v>×</v>
      </c>
      <c r="P407" s="135">
        <f t="shared" si="50"/>
        <v>7.6739130434782608</v>
      </c>
      <c r="Q407" s="135">
        <f t="shared" si="51"/>
        <v>100</v>
      </c>
    </row>
    <row r="408" spans="1:17" s="19" customFormat="1" ht="10.5" customHeight="1" x14ac:dyDescent="0.15">
      <c r="A408" s="63">
        <v>39.299999999999997</v>
      </c>
      <c r="B408" s="22">
        <f>A408/パラメータ!$C$30</f>
        <v>39.299999999999997</v>
      </c>
      <c r="C408" s="22">
        <f>A408-パラメータ!$C$38</f>
        <v>39.299999999999997</v>
      </c>
      <c r="D408" s="23">
        <f>C408/パラメータ!$C$30</f>
        <v>39.299999999999997</v>
      </c>
      <c r="E408" s="23">
        <f>-2*'計算（移動）'!$C$2*B408</f>
        <v>-2.1833333333333331</v>
      </c>
      <c r="F408" s="23">
        <f t="shared" si="47"/>
        <v>0.11266535284961249</v>
      </c>
      <c r="G408" s="23">
        <f>-2*'計算（移動）'!$C$2*D408</f>
        <v>-2.1833333333333331</v>
      </c>
      <c r="H408" s="23">
        <f t="shared" si="48"/>
        <v>0.11266535284961249</v>
      </c>
      <c r="I408" s="126">
        <f>IF((パラメータ!$C$13)&gt;=1,IF(((パラメータ!$C$10)-A408)&lt;0,0,1),1)</f>
        <v>1</v>
      </c>
      <c r="J408" s="23">
        <f>'計算（移動）'!$C$68*('計算（移動）'!$C$49*'計算（移動）'!$C$53*F408+'計算（移動）'!$C$57*(1-F408))</f>
        <v>-144.5923697603578</v>
      </c>
      <c r="K408" s="23">
        <f>'計算（移動）'!$C$68*(('計算（移動）'!$C$49*'計算（移動）'!$C$53*'計算（移動）'!$C$37+'計算（移動）'!$C$55)*('計算（移動）'!$C$59*H408)+('計算（移動）'!$C$66*(1-H408)))</f>
        <v>-144.5923697603578</v>
      </c>
      <c r="L408" s="23">
        <f t="shared" si="49"/>
        <v>0</v>
      </c>
      <c r="M408" s="23">
        <f>35.3/(パラメータ!$C$30*(5.6-パラメータ!$C$30))</f>
        <v>7.6739130434782608</v>
      </c>
      <c r="N408" s="24" t="str">
        <f t="shared" si="52"/>
        <v>×</v>
      </c>
      <c r="O408" s="25" t="str">
        <f t="shared" si="53"/>
        <v>×</v>
      </c>
      <c r="P408" s="135">
        <f t="shared" si="50"/>
        <v>7.6739130434782608</v>
      </c>
      <c r="Q408" s="135">
        <f t="shared" si="51"/>
        <v>100</v>
      </c>
    </row>
    <row r="409" spans="1:17" s="19" customFormat="1" ht="10.5" customHeight="1" x14ac:dyDescent="0.15">
      <c r="A409" s="63">
        <v>39.4</v>
      </c>
      <c r="B409" s="22">
        <f>A409/パラメータ!$C$30</f>
        <v>39.4</v>
      </c>
      <c r="C409" s="22">
        <f>A409-パラメータ!$C$38</f>
        <v>39.4</v>
      </c>
      <c r="D409" s="23">
        <f>C409/パラメータ!$C$30</f>
        <v>39.4</v>
      </c>
      <c r="E409" s="23">
        <f>-2*'計算（移動）'!$C$2*B409</f>
        <v>-2.1888888888888891</v>
      </c>
      <c r="F409" s="23">
        <f t="shared" si="47"/>
        <v>0.11204116967024365</v>
      </c>
      <c r="G409" s="23">
        <f>-2*'計算（移動）'!$C$2*D409</f>
        <v>-2.1888888888888891</v>
      </c>
      <c r="H409" s="23">
        <f t="shared" si="48"/>
        <v>0.11204116967024365</v>
      </c>
      <c r="I409" s="126">
        <f>IF((パラメータ!$C$13)&gt;=1,IF(((パラメータ!$C$10)-A409)&lt;0,0,1),1)</f>
        <v>1</v>
      </c>
      <c r="J409" s="23">
        <f>'計算（移動）'!$C$68*('計算（移動）'!$C$49*'計算（移動）'!$C$53*F409+'計算（移動）'!$C$57*(1-F409))</f>
        <v>-144.69408124582645</v>
      </c>
      <c r="K409" s="23">
        <f>'計算（移動）'!$C$68*(('計算（移動）'!$C$49*'計算（移動）'!$C$53*'計算（移動）'!$C$37+'計算（移動）'!$C$55)*('計算（移動）'!$C$59*H409)+('計算（移動）'!$C$66*(1-H409)))</f>
        <v>-144.69408124582645</v>
      </c>
      <c r="L409" s="23">
        <f t="shared" si="49"/>
        <v>0</v>
      </c>
      <c r="M409" s="23">
        <f>35.3/(パラメータ!$C$30*(5.6-パラメータ!$C$30))</f>
        <v>7.6739130434782608</v>
      </c>
      <c r="N409" s="24" t="str">
        <f t="shared" si="52"/>
        <v>×</v>
      </c>
      <c r="O409" s="25" t="str">
        <f t="shared" si="53"/>
        <v>×</v>
      </c>
      <c r="P409" s="135">
        <f t="shared" si="50"/>
        <v>7.6739130434782608</v>
      </c>
      <c r="Q409" s="135">
        <f t="shared" si="51"/>
        <v>100</v>
      </c>
    </row>
    <row r="410" spans="1:17" s="19" customFormat="1" ht="10.5" customHeight="1" x14ac:dyDescent="0.15">
      <c r="A410" s="63">
        <v>39.5</v>
      </c>
      <c r="B410" s="22">
        <f>A410/パラメータ!$C$30</f>
        <v>39.5</v>
      </c>
      <c r="C410" s="22">
        <f>A410-パラメータ!$C$38</f>
        <v>39.5</v>
      </c>
      <c r="D410" s="23">
        <f>C410/パラメータ!$C$30</f>
        <v>39.5</v>
      </c>
      <c r="E410" s="23">
        <f>-2*'計算（移動）'!$C$2*B410</f>
        <v>-2.1944444444444446</v>
      </c>
      <c r="F410" s="23">
        <f t="shared" si="47"/>
        <v>0.11142044456056134</v>
      </c>
      <c r="G410" s="23">
        <f>-2*'計算（移動）'!$C$2*D410</f>
        <v>-2.1944444444444446</v>
      </c>
      <c r="H410" s="23">
        <f t="shared" si="48"/>
        <v>0.11142044456056134</v>
      </c>
      <c r="I410" s="126">
        <f>IF((パラメータ!$C$13)&gt;=1,IF(((パラメータ!$C$10)-A410)&lt;0,0,1),1)</f>
        <v>1</v>
      </c>
      <c r="J410" s="23">
        <f>'計算（移動）'!$C$68*('計算（移動）'!$C$49*'計算（移動）'!$C$53*F410+'計算（移動）'!$C$57*(1-F410))</f>
        <v>-144.795229234206</v>
      </c>
      <c r="K410" s="23">
        <f>'計算（移動）'!$C$68*(('計算（移動）'!$C$49*'計算（移動）'!$C$53*'計算（移動）'!$C$37+'計算（移動）'!$C$55)*('計算（移動）'!$C$59*H410)+('計算（移動）'!$C$66*(1-H410)))</f>
        <v>-144.795229234206</v>
      </c>
      <c r="L410" s="23">
        <f t="shared" si="49"/>
        <v>0</v>
      </c>
      <c r="M410" s="23">
        <f>35.3/(パラメータ!$C$30*(5.6-パラメータ!$C$30))</f>
        <v>7.6739130434782608</v>
      </c>
      <c r="N410" s="24" t="str">
        <f t="shared" si="52"/>
        <v>×</v>
      </c>
      <c r="O410" s="25" t="str">
        <f t="shared" si="53"/>
        <v>×</v>
      </c>
      <c r="P410" s="135">
        <f t="shared" si="50"/>
        <v>7.6739130434782608</v>
      </c>
      <c r="Q410" s="135">
        <f t="shared" si="51"/>
        <v>100</v>
      </c>
    </row>
    <row r="411" spans="1:17" s="19" customFormat="1" ht="10.5" customHeight="1" x14ac:dyDescent="0.15">
      <c r="A411" s="63">
        <v>39.6</v>
      </c>
      <c r="B411" s="22">
        <f>A411/パラメータ!$C$30</f>
        <v>39.6</v>
      </c>
      <c r="C411" s="22">
        <f>A411-パラメータ!$C$38</f>
        <v>39.6</v>
      </c>
      <c r="D411" s="23">
        <f>C411/パラメータ!$C$30</f>
        <v>39.6</v>
      </c>
      <c r="E411" s="23">
        <f>-2*'計算（移動）'!$C$2*B411</f>
        <v>-2.2000000000000002</v>
      </c>
      <c r="F411" s="23">
        <f t="shared" si="47"/>
        <v>0.11080315836233387</v>
      </c>
      <c r="G411" s="23">
        <f>-2*'計算（移動）'!$C$2*D411</f>
        <v>-2.2000000000000002</v>
      </c>
      <c r="H411" s="23">
        <f t="shared" si="48"/>
        <v>0.11080315836233387</v>
      </c>
      <c r="I411" s="126">
        <f>IF((パラメータ!$C$13)&gt;=1,IF(((パラメータ!$C$10)-A411)&lt;0,0,1),1)</f>
        <v>1</v>
      </c>
      <c r="J411" s="23">
        <f>'計算（移動）'!$C$68*('計算（移動）'!$C$49*'計算（移動）'!$C$53*F411+'計算（移動）'!$C$57*(1-F411))</f>
        <v>-144.89581684735592</v>
      </c>
      <c r="K411" s="23">
        <f>'計算（移動）'!$C$68*(('計算（移動）'!$C$49*'計算（移動）'!$C$53*'計算（移動）'!$C$37+'計算（移動）'!$C$55)*('計算（移動）'!$C$59*H411)+('計算（移動）'!$C$66*(1-H411)))</f>
        <v>-144.89581684735592</v>
      </c>
      <c r="L411" s="23">
        <f t="shared" si="49"/>
        <v>0</v>
      </c>
      <c r="M411" s="23">
        <f>35.3/(パラメータ!$C$30*(5.6-パラメータ!$C$30))</f>
        <v>7.6739130434782608</v>
      </c>
      <c r="N411" s="24" t="str">
        <f t="shared" si="52"/>
        <v>×</v>
      </c>
      <c r="O411" s="25" t="str">
        <f t="shared" si="53"/>
        <v>×</v>
      </c>
      <c r="P411" s="135">
        <f t="shared" si="50"/>
        <v>7.6739130434782608</v>
      </c>
      <c r="Q411" s="135">
        <f t="shared" si="51"/>
        <v>100</v>
      </c>
    </row>
    <row r="412" spans="1:17" s="19" customFormat="1" ht="10.5" customHeight="1" x14ac:dyDescent="0.15">
      <c r="A412" s="63">
        <v>39.700000000000003</v>
      </c>
      <c r="B412" s="22">
        <f>A412/パラメータ!$C$30</f>
        <v>39.700000000000003</v>
      </c>
      <c r="C412" s="22">
        <f>A412-パラメータ!$C$38</f>
        <v>39.700000000000003</v>
      </c>
      <c r="D412" s="23">
        <f>C412/パラメータ!$C$30</f>
        <v>39.700000000000003</v>
      </c>
      <c r="E412" s="23">
        <f>-2*'計算（移動）'!$C$2*B412</f>
        <v>-2.2055555555555557</v>
      </c>
      <c r="F412" s="23">
        <f t="shared" si="47"/>
        <v>0.11018929202346904</v>
      </c>
      <c r="G412" s="23">
        <f>-2*'計算（移動）'!$C$2*D412</f>
        <v>-2.2055555555555557</v>
      </c>
      <c r="H412" s="23">
        <f t="shared" si="48"/>
        <v>0.11018929202346904</v>
      </c>
      <c r="I412" s="126">
        <f>IF((パラメータ!$C$13)&gt;=1,IF(((パラメータ!$C$10)-A412)&lt;0,0,1),1)</f>
        <v>1</v>
      </c>
      <c r="J412" s="23">
        <f>'計算（移動）'!$C$68*('計算（移動）'!$C$49*'計算（移動）'!$C$53*F412+'計算（移動）'!$C$57*(1-F412))</f>
        <v>-144.99584718984013</v>
      </c>
      <c r="K412" s="23">
        <f>'計算（移動）'!$C$68*(('計算（移動）'!$C$49*'計算（移動）'!$C$53*'計算（移動）'!$C$37+'計算（移動）'!$C$55)*('計算（移動）'!$C$59*H412)+('計算（移動）'!$C$66*(1-H412)))</f>
        <v>-144.99584718984013</v>
      </c>
      <c r="L412" s="23">
        <f t="shared" si="49"/>
        <v>0</v>
      </c>
      <c r="M412" s="23">
        <f>35.3/(パラメータ!$C$30*(5.6-パラメータ!$C$30))</f>
        <v>7.6739130434782608</v>
      </c>
      <c r="N412" s="24" t="str">
        <f t="shared" si="52"/>
        <v>×</v>
      </c>
      <c r="O412" s="25" t="str">
        <f t="shared" si="53"/>
        <v>×</v>
      </c>
      <c r="P412" s="135">
        <f t="shared" si="50"/>
        <v>7.6739130434782608</v>
      </c>
      <c r="Q412" s="135">
        <f t="shared" si="51"/>
        <v>100</v>
      </c>
    </row>
    <row r="413" spans="1:17" s="19" customFormat="1" ht="10.5" customHeight="1" x14ac:dyDescent="0.15">
      <c r="A413" s="63">
        <v>39.799999999999997</v>
      </c>
      <c r="B413" s="22">
        <f>A413/パラメータ!$C$30</f>
        <v>39.799999999999997</v>
      </c>
      <c r="C413" s="22">
        <f>A413-パラメータ!$C$38</f>
        <v>39.799999999999997</v>
      </c>
      <c r="D413" s="23">
        <f>C413/パラメータ!$C$30</f>
        <v>39.799999999999997</v>
      </c>
      <c r="E413" s="23">
        <f>-2*'計算（移動）'!$C$2*B413</f>
        <v>-2.2111111111111112</v>
      </c>
      <c r="F413" s="23">
        <f t="shared" si="47"/>
        <v>0.10957882659742621</v>
      </c>
      <c r="G413" s="23">
        <f>-2*'計算（移動）'!$C$2*D413</f>
        <v>-2.2111111111111112</v>
      </c>
      <c r="H413" s="23">
        <f t="shared" si="48"/>
        <v>0.10957882659742621</v>
      </c>
      <c r="I413" s="126">
        <f>IF((パラメータ!$C$13)&gt;=1,IF(((パラメータ!$C$10)-A413)&lt;0,0,1),1)</f>
        <v>1</v>
      </c>
      <c r="J413" s="23">
        <f>'計算（移動）'!$C$68*('計算（移動）'!$C$49*'計算（移動）'!$C$53*F413+'計算（移動）'!$C$57*(1-F413))</f>
        <v>-145.09532334902289</v>
      </c>
      <c r="K413" s="23">
        <f>'計算（移動）'!$C$68*(('計算（移動）'!$C$49*'計算（移動）'!$C$53*'計算（移動）'!$C$37+'計算（移動）'!$C$55)*('計算（移動）'!$C$59*H413)+('計算（移動）'!$C$66*(1-H413)))</f>
        <v>-145.09532334902289</v>
      </c>
      <c r="L413" s="23">
        <f t="shared" si="49"/>
        <v>0</v>
      </c>
      <c r="M413" s="23">
        <f>35.3/(パラメータ!$C$30*(5.6-パラメータ!$C$30))</f>
        <v>7.6739130434782608</v>
      </c>
      <c r="N413" s="24" t="str">
        <f t="shared" si="52"/>
        <v>×</v>
      </c>
      <c r="O413" s="25" t="str">
        <f t="shared" si="53"/>
        <v>×</v>
      </c>
      <c r="P413" s="135">
        <f t="shared" si="50"/>
        <v>7.6739130434782608</v>
      </c>
      <c r="Q413" s="135">
        <f t="shared" si="51"/>
        <v>100</v>
      </c>
    </row>
    <row r="414" spans="1:17" s="19" customFormat="1" ht="10.5" customHeight="1" x14ac:dyDescent="0.15">
      <c r="A414" s="63">
        <v>39.9</v>
      </c>
      <c r="B414" s="22">
        <f>A414/パラメータ!$C$30</f>
        <v>39.9</v>
      </c>
      <c r="C414" s="22">
        <f>A414-パラメータ!$C$38</f>
        <v>39.9</v>
      </c>
      <c r="D414" s="23">
        <f>C414/パラメータ!$C$30</f>
        <v>39.9</v>
      </c>
      <c r="E414" s="23">
        <f>-2*'計算（移動）'!$C$2*B414</f>
        <v>-2.2166666666666668</v>
      </c>
      <c r="F414" s="23">
        <f t="shared" si="47"/>
        <v>0.10897174324263141</v>
      </c>
      <c r="G414" s="23">
        <f>-2*'計算（移動）'!$C$2*D414</f>
        <v>-2.2166666666666668</v>
      </c>
      <c r="H414" s="23">
        <f t="shared" si="48"/>
        <v>0.10897174324263141</v>
      </c>
      <c r="I414" s="126">
        <f>IF((パラメータ!$C$13)&gt;=1,IF(((パラメータ!$C$10)-A414)&lt;0,0,1),1)</f>
        <v>1</v>
      </c>
      <c r="J414" s="23">
        <f>'計算（移動）'!$C$68*('計算（移動）'!$C$49*'計算（移動）'!$C$53*F414+'計算（移動）'!$C$57*(1-F414))</f>
        <v>-145.1942483951639</v>
      </c>
      <c r="K414" s="23">
        <f>'計算（移動）'!$C$68*(('計算（移動）'!$C$49*'計算（移動）'!$C$53*'計算（移動）'!$C$37+'計算（移動）'!$C$55)*('計算（移動）'!$C$59*H414)+('計算（移動）'!$C$66*(1-H414)))</f>
        <v>-145.1942483951639</v>
      </c>
      <c r="L414" s="23">
        <f t="shared" si="49"/>
        <v>0</v>
      </c>
      <c r="M414" s="23">
        <f>35.3/(パラメータ!$C$30*(5.6-パラメータ!$C$30))</f>
        <v>7.6739130434782608</v>
      </c>
      <c r="N414" s="24" t="str">
        <f t="shared" si="52"/>
        <v>×</v>
      </c>
      <c r="O414" s="25" t="str">
        <f t="shared" si="53"/>
        <v>×</v>
      </c>
      <c r="P414" s="135">
        <f t="shared" si="50"/>
        <v>7.6739130434782608</v>
      </c>
      <c r="Q414" s="135">
        <f t="shared" si="51"/>
        <v>100</v>
      </c>
    </row>
    <row r="415" spans="1:17" s="18" customFormat="1" ht="10.5" customHeight="1" x14ac:dyDescent="0.15">
      <c r="A415" s="30">
        <v>40</v>
      </c>
      <c r="B415" s="31">
        <f>A415/パラメータ!$C$30</f>
        <v>40</v>
      </c>
      <c r="C415" s="31">
        <f>A415-パラメータ!$C$38</f>
        <v>40</v>
      </c>
      <c r="D415" s="32">
        <f>C415/パラメータ!$C$30</f>
        <v>40</v>
      </c>
      <c r="E415" s="32">
        <f>-2*'計算（移動）'!$C$2*B415</f>
        <v>-2.2222222222222223</v>
      </c>
      <c r="F415" s="32">
        <f t="shared" si="47"/>
        <v>0.10836802322189586</v>
      </c>
      <c r="G415" s="32">
        <f>-2*'計算（移動）'!$C$2*D415</f>
        <v>-2.2222222222222223</v>
      </c>
      <c r="H415" s="32">
        <f t="shared" si="48"/>
        <v>0.10836802322189586</v>
      </c>
      <c r="I415" s="128">
        <f>IF((パラメータ!$C$13)&gt;=1,IF(((パラメータ!$C$10)-A415)&lt;0,0,1),1)</f>
        <v>1</v>
      </c>
      <c r="J415" s="32">
        <f>'計算（移動）'!$C$68*('計算（移動）'!$C$49*'計算（移動）'!$C$53*F415+'計算（移動）'!$C$57*(1-F415))</f>
        <v>-145.29262538151312</v>
      </c>
      <c r="K415" s="32">
        <f>'計算（移動）'!$C$68*(('計算（移動）'!$C$49*'計算（移動）'!$C$53*'計算（移動）'!$C$37+'計算（移動）'!$C$55)*('計算（移動）'!$C$59*H415)+('計算（移動）'!$C$66*(1-H415)))</f>
        <v>-145.29262538151312</v>
      </c>
      <c r="L415" s="32">
        <f t="shared" si="49"/>
        <v>0</v>
      </c>
      <c r="M415" s="32">
        <f>35.3/(パラメータ!$C$30*(5.6-パラメータ!$C$30))</f>
        <v>7.6739130434782608</v>
      </c>
      <c r="N415" s="33" t="str">
        <f t="shared" si="52"/>
        <v>×</v>
      </c>
      <c r="O415" s="34" t="str">
        <f t="shared" si="53"/>
        <v>×</v>
      </c>
      <c r="P415" s="134">
        <f t="shared" si="50"/>
        <v>7.6739130434782608</v>
      </c>
      <c r="Q415" s="134">
        <f t="shared" si="51"/>
        <v>100</v>
      </c>
    </row>
    <row r="416" spans="1:17" s="19" customFormat="1" ht="10.5" customHeight="1" x14ac:dyDescent="0.15">
      <c r="A416" s="63">
        <v>40.1</v>
      </c>
      <c r="B416" s="22">
        <f>A416/パラメータ!$C$30</f>
        <v>40.1</v>
      </c>
      <c r="C416" s="22">
        <f>A416-パラメータ!$C$38</f>
        <v>40.1</v>
      </c>
      <c r="D416" s="23">
        <f>C416/パラメータ!$C$30</f>
        <v>40.1</v>
      </c>
      <c r="E416" s="23">
        <f>-2*'計算（移動）'!$C$2*B416</f>
        <v>-2.2277777777777779</v>
      </c>
      <c r="F416" s="23">
        <f t="shared" si="47"/>
        <v>0.10776764790183768</v>
      </c>
      <c r="G416" s="23">
        <f>-2*'計算（移動）'!$C$2*D416</f>
        <v>-2.2277777777777779</v>
      </c>
      <c r="H416" s="23">
        <f t="shared" si="48"/>
        <v>0.10776764790183768</v>
      </c>
      <c r="I416" s="126">
        <f>IF((パラメータ!$C$13)&gt;=1,IF(((パラメータ!$C$10)-A416)&lt;0,0,1),1)</f>
        <v>1</v>
      </c>
      <c r="J416" s="23">
        <f>'計算（移動）'!$C$68*('計算（移動）'!$C$49*'計算（移動）'!$C$53*F416+'計算（移動）'!$C$57*(1-F416))</f>
        <v>-145.39045734440518</v>
      </c>
      <c r="K416" s="23">
        <f>'計算（移動）'!$C$68*(('計算（移動）'!$C$49*'計算（移動）'!$C$53*'計算（移動）'!$C$37+'計算（移動）'!$C$55)*('計算（移動）'!$C$59*H416)+('計算（移動）'!$C$66*(1-H416)))</f>
        <v>-145.39045734440518</v>
      </c>
      <c r="L416" s="23">
        <f t="shared" si="49"/>
        <v>0</v>
      </c>
      <c r="M416" s="23">
        <f>35.3/(パラメータ!$C$30*(5.6-パラメータ!$C$30))</f>
        <v>7.6739130434782608</v>
      </c>
      <c r="N416" s="24" t="str">
        <f t="shared" si="52"/>
        <v>×</v>
      </c>
      <c r="O416" s="25" t="str">
        <f t="shared" si="53"/>
        <v>×</v>
      </c>
      <c r="P416" s="135">
        <f t="shared" si="50"/>
        <v>7.6739130434782608</v>
      </c>
      <c r="Q416" s="135">
        <f t="shared" si="51"/>
        <v>100</v>
      </c>
    </row>
    <row r="417" spans="1:17" s="19" customFormat="1" ht="10.5" customHeight="1" x14ac:dyDescent="0.15">
      <c r="A417" s="63">
        <v>40.200000000000003</v>
      </c>
      <c r="B417" s="22">
        <f>A417/パラメータ!$C$30</f>
        <v>40.200000000000003</v>
      </c>
      <c r="C417" s="22">
        <f>A417-パラメータ!$C$38</f>
        <v>40.200000000000003</v>
      </c>
      <c r="D417" s="23">
        <f>C417/パラメータ!$C$30</f>
        <v>40.200000000000003</v>
      </c>
      <c r="E417" s="23">
        <f>-2*'計算（移動）'!$C$2*B417</f>
        <v>-2.2333333333333338</v>
      </c>
      <c r="F417" s="23">
        <f t="shared" si="47"/>
        <v>0.10717059875230668</v>
      </c>
      <c r="G417" s="23">
        <f>-2*'計算（移動）'!$C$2*D417</f>
        <v>-2.2333333333333338</v>
      </c>
      <c r="H417" s="23">
        <f t="shared" si="48"/>
        <v>0.10717059875230668</v>
      </c>
      <c r="I417" s="126">
        <f>IF((パラメータ!$C$13)&gt;=1,IF(((パラメータ!$C$10)-A417)&lt;0,0,1),1)</f>
        <v>1</v>
      </c>
      <c r="J417" s="23">
        <f>'計算（移動）'!$C$68*('計算（移動）'!$C$49*'計算（移動）'!$C$53*F417+'計算（移動）'!$C$57*(1-F417))</f>
        <v>-145.48774730335282</v>
      </c>
      <c r="K417" s="23">
        <f>'計算（移動）'!$C$68*(('計算（移動）'!$C$49*'計算（移動）'!$C$53*'計算（移動）'!$C$37+'計算（移動）'!$C$55)*('計算（移動）'!$C$59*H417)+('計算（移動）'!$C$66*(1-H417)))</f>
        <v>-145.48774730335282</v>
      </c>
      <c r="L417" s="23">
        <f t="shared" si="49"/>
        <v>0</v>
      </c>
      <c r="M417" s="23">
        <f>35.3/(パラメータ!$C$30*(5.6-パラメータ!$C$30))</f>
        <v>7.6739130434782608</v>
      </c>
      <c r="N417" s="24" t="str">
        <f t="shared" si="52"/>
        <v>×</v>
      </c>
      <c r="O417" s="25" t="str">
        <f t="shared" si="53"/>
        <v>×</v>
      </c>
      <c r="P417" s="135">
        <f t="shared" si="50"/>
        <v>7.6739130434782608</v>
      </c>
      <c r="Q417" s="135">
        <f t="shared" si="51"/>
        <v>100</v>
      </c>
    </row>
    <row r="418" spans="1:17" s="19" customFormat="1" ht="10.5" customHeight="1" x14ac:dyDescent="0.15">
      <c r="A418" s="63">
        <v>40.299999999999997</v>
      </c>
      <c r="B418" s="22">
        <f>A418/パラメータ!$C$30</f>
        <v>40.299999999999997</v>
      </c>
      <c r="C418" s="22">
        <f>A418-パラメータ!$C$38</f>
        <v>40.299999999999997</v>
      </c>
      <c r="D418" s="23">
        <f>C418/パラメータ!$C$30</f>
        <v>40.299999999999997</v>
      </c>
      <c r="E418" s="23">
        <f>-2*'計算（移動）'!$C$2*B418</f>
        <v>-2.2388888888888889</v>
      </c>
      <c r="F418" s="23">
        <f t="shared" si="47"/>
        <v>0.10657685734581274</v>
      </c>
      <c r="G418" s="23">
        <f>-2*'計算（移動）'!$C$2*D418</f>
        <v>-2.2388888888888889</v>
      </c>
      <c r="H418" s="23">
        <f t="shared" si="48"/>
        <v>0.10657685734581274</v>
      </c>
      <c r="I418" s="126">
        <f>IF((パラメータ!$C$13)&gt;=1,IF(((パラメータ!$C$10)-A418)&lt;0,0,1),1)</f>
        <v>1</v>
      </c>
      <c r="J418" s="23">
        <f>'計算（移動）'!$C$68*('計算（移動）'!$C$49*'計算（移動）'!$C$53*F418+'計算（移動）'!$C$57*(1-F418))</f>
        <v>-145.58449826114028</v>
      </c>
      <c r="K418" s="23">
        <f>'計算（移動）'!$C$68*(('計算（移動）'!$C$49*'計算（移動）'!$C$53*'計算（移動）'!$C$37+'計算（移動）'!$C$55)*('計算（移動）'!$C$59*H418)+('計算（移動）'!$C$66*(1-H418)))</f>
        <v>-145.58449826114028</v>
      </c>
      <c r="L418" s="23">
        <f t="shared" si="49"/>
        <v>0</v>
      </c>
      <c r="M418" s="23">
        <f>35.3/(パラメータ!$C$30*(5.6-パラメータ!$C$30))</f>
        <v>7.6739130434782608</v>
      </c>
      <c r="N418" s="24" t="str">
        <f t="shared" si="52"/>
        <v>×</v>
      </c>
      <c r="O418" s="25" t="str">
        <f t="shared" si="53"/>
        <v>×</v>
      </c>
      <c r="P418" s="135">
        <f t="shared" si="50"/>
        <v>7.6739130434782608</v>
      </c>
      <c r="Q418" s="135">
        <f t="shared" si="51"/>
        <v>100</v>
      </c>
    </row>
    <row r="419" spans="1:17" s="19" customFormat="1" ht="10.5" customHeight="1" x14ac:dyDescent="0.15">
      <c r="A419" s="63">
        <v>40.4</v>
      </c>
      <c r="B419" s="22">
        <f>A419/パラメータ!$C$30</f>
        <v>40.4</v>
      </c>
      <c r="C419" s="22">
        <f>A419-パラメータ!$C$38</f>
        <v>40.4</v>
      </c>
      <c r="D419" s="23">
        <f>C419/パラメータ!$C$30</f>
        <v>40.4</v>
      </c>
      <c r="E419" s="23">
        <f>-2*'計算（移動）'!$C$2*B419</f>
        <v>-2.2444444444444445</v>
      </c>
      <c r="F419" s="23">
        <f t="shared" si="47"/>
        <v>0.1059864053569565</v>
      </c>
      <c r="G419" s="23">
        <f>-2*'計算（移動）'!$C$2*D419</f>
        <v>-2.2444444444444445</v>
      </c>
      <c r="H419" s="23">
        <f t="shared" si="48"/>
        <v>0.1059864053569565</v>
      </c>
      <c r="I419" s="126">
        <f>IF((パラメータ!$C$13)&gt;=1,IF(((パラメータ!$C$10)-A419)&lt;0,0,1),1)</f>
        <v>1</v>
      </c>
      <c r="J419" s="23">
        <f>'計算（移動）'!$C$68*('計算（移動）'!$C$49*'計算（移動）'!$C$53*F419+'計算（移動）'!$C$57*(1-F419))</f>
        <v>-145.68071320391596</v>
      </c>
      <c r="K419" s="23">
        <f>'計算（移動）'!$C$68*(('計算（移動）'!$C$49*'計算（移動）'!$C$53*'計算（移動）'!$C$37+'計算（移動）'!$C$55)*('計算（移動）'!$C$59*H419)+('計算（移動）'!$C$66*(1-H419)))</f>
        <v>-145.68071320391596</v>
      </c>
      <c r="L419" s="23">
        <f t="shared" si="49"/>
        <v>0</v>
      </c>
      <c r="M419" s="23">
        <f>35.3/(パラメータ!$C$30*(5.6-パラメータ!$C$30))</f>
        <v>7.6739130434782608</v>
      </c>
      <c r="N419" s="24" t="str">
        <f t="shared" si="52"/>
        <v>×</v>
      </c>
      <c r="O419" s="25" t="str">
        <f t="shared" si="53"/>
        <v>×</v>
      </c>
      <c r="P419" s="135">
        <f t="shared" si="50"/>
        <v>7.6739130434782608</v>
      </c>
      <c r="Q419" s="135">
        <f t="shared" si="51"/>
        <v>100</v>
      </c>
    </row>
    <row r="420" spans="1:17" s="19" customFormat="1" ht="10.5" customHeight="1" x14ac:dyDescent="0.15">
      <c r="A420" s="63">
        <v>40.5</v>
      </c>
      <c r="B420" s="22">
        <f>A420/パラメータ!$C$30</f>
        <v>40.5</v>
      </c>
      <c r="C420" s="22">
        <f>A420-パラメータ!$C$38</f>
        <v>40.5</v>
      </c>
      <c r="D420" s="23">
        <f>C420/パラメータ!$C$30</f>
        <v>40.5</v>
      </c>
      <c r="E420" s="23">
        <f>-2*'計算（移動）'!$C$2*B420</f>
        <v>-2.25</v>
      </c>
      <c r="F420" s="23">
        <f t="shared" si="47"/>
        <v>0.10539922456186433</v>
      </c>
      <c r="G420" s="23">
        <f>-2*'計算（移動）'!$C$2*D420</f>
        <v>-2.25</v>
      </c>
      <c r="H420" s="23">
        <f t="shared" si="48"/>
        <v>0.10539922456186433</v>
      </c>
      <c r="I420" s="126">
        <f>IF((パラメータ!$C$13)&gt;=1,IF(((パラメータ!$C$10)-A420)&lt;0,0,1),1)</f>
        <v>1</v>
      </c>
      <c r="J420" s="23">
        <f>'計算（移動）'!$C$68*('計算（移動）'!$C$49*'計算（移動）'!$C$53*F420+'計算（移動）'!$C$57*(1-F420))</f>
        <v>-145.77639510128444</v>
      </c>
      <c r="K420" s="23">
        <f>'計算（移動）'!$C$68*(('計算（移動）'!$C$49*'計算（移動）'!$C$53*'計算（移動）'!$C$37+'計算（移動）'!$C$55)*('計算（移動）'!$C$59*H420)+('計算（移動）'!$C$66*(1-H420)))</f>
        <v>-145.77639510128444</v>
      </c>
      <c r="L420" s="23">
        <f t="shared" si="49"/>
        <v>0</v>
      </c>
      <c r="M420" s="23">
        <f>35.3/(パラメータ!$C$30*(5.6-パラメータ!$C$30))</f>
        <v>7.6739130434782608</v>
      </c>
      <c r="N420" s="24" t="str">
        <f t="shared" si="52"/>
        <v>×</v>
      </c>
      <c r="O420" s="25" t="str">
        <f t="shared" si="53"/>
        <v>×</v>
      </c>
      <c r="P420" s="135">
        <f t="shared" si="50"/>
        <v>7.6739130434782608</v>
      </c>
      <c r="Q420" s="135">
        <f t="shared" si="51"/>
        <v>100</v>
      </c>
    </row>
    <row r="421" spans="1:17" s="19" customFormat="1" ht="10.5" customHeight="1" x14ac:dyDescent="0.15">
      <c r="A421" s="63">
        <v>40.6</v>
      </c>
      <c r="B421" s="22">
        <f>A421/パラメータ!$C$30</f>
        <v>40.6</v>
      </c>
      <c r="C421" s="22">
        <f>A421-パラメータ!$C$38</f>
        <v>40.6</v>
      </c>
      <c r="D421" s="23">
        <f>C421/パラメータ!$C$30</f>
        <v>40.6</v>
      </c>
      <c r="E421" s="23">
        <f>-2*'計算（移動）'!$C$2*B421</f>
        <v>-2.255555555555556</v>
      </c>
      <c r="F421" s="23">
        <f t="shared" si="47"/>
        <v>0.10481529683762554</v>
      </c>
      <c r="G421" s="23">
        <f>-2*'計算（移動）'!$C$2*D421</f>
        <v>-2.255555555555556</v>
      </c>
      <c r="H421" s="23">
        <f t="shared" si="48"/>
        <v>0.10481529683762554</v>
      </c>
      <c r="I421" s="126">
        <f>IF((パラメータ!$C$13)&gt;=1,IF(((パラメータ!$C$10)-A421)&lt;0,0,1),1)</f>
        <v>1</v>
      </c>
      <c r="J421" s="23">
        <f>'計算（移動）'!$C$68*('計算（移動）'!$C$49*'計算（移動）'!$C$53*F421+'計算（移動）'!$C$57*(1-F421))</f>
        <v>-145.87154690639832</v>
      </c>
      <c r="K421" s="23">
        <f>'計算（移動）'!$C$68*(('計算（移動）'!$C$49*'計算（移動）'!$C$53*'計算（移動）'!$C$37+'計算（移動）'!$C$55)*('計算（移動）'!$C$59*H421)+('計算（移動）'!$C$66*(1-H421)))</f>
        <v>-145.87154690639832</v>
      </c>
      <c r="L421" s="23">
        <f t="shared" si="49"/>
        <v>0</v>
      </c>
      <c r="M421" s="23">
        <f>35.3/(パラメータ!$C$30*(5.6-パラメータ!$C$30))</f>
        <v>7.6739130434782608</v>
      </c>
      <c r="N421" s="24" t="str">
        <f t="shared" si="52"/>
        <v>×</v>
      </c>
      <c r="O421" s="25" t="str">
        <f t="shared" si="53"/>
        <v>×</v>
      </c>
      <c r="P421" s="135">
        <f t="shared" si="50"/>
        <v>7.6739130434782608</v>
      </c>
      <c r="Q421" s="135">
        <f t="shared" si="51"/>
        <v>100</v>
      </c>
    </row>
    <row r="422" spans="1:17" s="19" customFormat="1" ht="10.5" customHeight="1" x14ac:dyDescent="0.15">
      <c r="A422" s="63">
        <v>40.700000000000003</v>
      </c>
      <c r="B422" s="22">
        <f>A422/パラメータ!$C$30</f>
        <v>40.700000000000003</v>
      </c>
      <c r="C422" s="22">
        <f>A422-パラメータ!$C$38</f>
        <v>40.700000000000003</v>
      </c>
      <c r="D422" s="23">
        <f>C422/パラメータ!$C$30</f>
        <v>40.700000000000003</v>
      </c>
      <c r="E422" s="23">
        <f>-2*'計算（移動）'!$C$2*B422</f>
        <v>-2.2611111111111115</v>
      </c>
      <c r="F422" s="23">
        <f t="shared" si="47"/>
        <v>0.10423460416173323</v>
      </c>
      <c r="G422" s="23">
        <f>-2*'計算（移動）'!$C$2*D422</f>
        <v>-2.2611111111111115</v>
      </c>
      <c r="H422" s="23">
        <f t="shared" si="48"/>
        <v>0.10423460416173323</v>
      </c>
      <c r="I422" s="126">
        <f>IF((パラメータ!$C$13)&gt;=1,IF(((パラメータ!$C$10)-A422)&lt;0,0,1),1)</f>
        <v>1</v>
      </c>
      <c r="J422" s="23">
        <f>'計算（移動）'!$C$68*('計算（移動）'!$C$49*'計算（移動）'!$C$53*F422+'計算（移動）'!$C$57*(1-F422))</f>
        <v>-145.96617155604926</v>
      </c>
      <c r="K422" s="23">
        <f>'計算（移動）'!$C$68*(('計算（移動）'!$C$49*'計算（移動）'!$C$53*'計算（移動）'!$C$37+'計算（移動）'!$C$55)*('計算（移動）'!$C$59*H422)+('計算（移動）'!$C$66*(1-H422)))</f>
        <v>-145.96617155604926</v>
      </c>
      <c r="L422" s="23">
        <f t="shared" si="49"/>
        <v>0</v>
      </c>
      <c r="M422" s="23">
        <f>35.3/(パラメータ!$C$30*(5.6-パラメータ!$C$30))</f>
        <v>7.6739130434782608</v>
      </c>
      <c r="N422" s="24" t="str">
        <f t="shared" si="52"/>
        <v>×</v>
      </c>
      <c r="O422" s="25" t="str">
        <f t="shared" si="53"/>
        <v>×</v>
      </c>
      <c r="P422" s="135">
        <f t="shared" si="50"/>
        <v>7.6739130434782608</v>
      </c>
      <c r="Q422" s="135">
        <f t="shared" si="51"/>
        <v>100</v>
      </c>
    </row>
    <row r="423" spans="1:17" s="19" customFormat="1" ht="10.5" customHeight="1" x14ac:dyDescent="0.15">
      <c r="A423" s="63">
        <v>40.799999999999997</v>
      </c>
      <c r="B423" s="22">
        <f>A423/パラメータ!$C$30</f>
        <v>40.799999999999997</v>
      </c>
      <c r="C423" s="22">
        <f>A423-パラメータ!$C$38</f>
        <v>40.799999999999997</v>
      </c>
      <c r="D423" s="23">
        <f>C423/パラメータ!$C$30</f>
        <v>40.799999999999997</v>
      </c>
      <c r="E423" s="23">
        <f>-2*'計算（移動）'!$C$2*B423</f>
        <v>-2.2666666666666666</v>
      </c>
      <c r="F423" s="23">
        <f t="shared" si="47"/>
        <v>0.10365712861152786</v>
      </c>
      <c r="G423" s="23">
        <f>-2*'計算（移動）'!$C$2*D423</f>
        <v>-2.2666666666666666</v>
      </c>
      <c r="H423" s="23">
        <f t="shared" si="48"/>
        <v>0.10365712861152786</v>
      </c>
      <c r="I423" s="126">
        <f>IF((パラメータ!$C$13)&gt;=1,IF(((パラメータ!$C$10)-A423)&lt;0,0,1),1)</f>
        <v>1</v>
      </c>
      <c r="J423" s="23">
        <f>'計算（移動）'!$C$68*('計算（移動）'!$C$49*'計算（移動）'!$C$53*F423+'計算（移動）'!$C$57*(1-F423))</f>
        <v>-146.06027197075869</v>
      </c>
      <c r="K423" s="23">
        <f>'計算（移動）'!$C$68*(('計算（移動）'!$C$49*'計算（移動）'!$C$53*'計算（移動）'!$C$37+'計算（移動）'!$C$55)*('計算（移動）'!$C$59*H423)+('計算（移動）'!$C$66*(1-H423)))</f>
        <v>-146.06027197075869</v>
      </c>
      <c r="L423" s="23">
        <f t="shared" si="49"/>
        <v>0</v>
      </c>
      <c r="M423" s="23">
        <f>35.3/(パラメータ!$C$30*(5.6-パラメータ!$C$30))</f>
        <v>7.6739130434782608</v>
      </c>
      <c r="N423" s="24" t="str">
        <f t="shared" si="52"/>
        <v>×</v>
      </c>
      <c r="O423" s="25" t="str">
        <f t="shared" si="53"/>
        <v>×</v>
      </c>
      <c r="P423" s="135">
        <f t="shared" si="50"/>
        <v>7.6739130434782608</v>
      </c>
      <c r="Q423" s="135">
        <f t="shared" si="51"/>
        <v>100</v>
      </c>
    </row>
    <row r="424" spans="1:17" s="19" customFormat="1" ht="10.5" customHeight="1" x14ac:dyDescent="0.15">
      <c r="A424" s="63">
        <v>40.9</v>
      </c>
      <c r="B424" s="22">
        <f>A424/パラメータ!$C$30</f>
        <v>40.9</v>
      </c>
      <c r="C424" s="22">
        <f>A424-パラメータ!$C$38</f>
        <v>40.9</v>
      </c>
      <c r="D424" s="23">
        <f>C424/パラメータ!$C$30</f>
        <v>40.9</v>
      </c>
      <c r="E424" s="23">
        <f>-2*'計算（移動）'!$C$2*B424</f>
        <v>-2.2722222222222221</v>
      </c>
      <c r="F424" s="23">
        <f t="shared" si="47"/>
        <v>0.10308285236364403</v>
      </c>
      <c r="G424" s="23">
        <f>-2*'計算（移動）'!$C$2*D424</f>
        <v>-2.2722222222222221</v>
      </c>
      <c r="H424" s="23">
        <f t="shared" si="48"/>
        <v>0.10308285236364403</v>
      </c>
      <c r="I424" s="126">
        <f>IF((パラメータ!$C$13)&gt;=1,IF(((パラメータ!$C$10)-A424)&lt;0,0,1),1)</f>
        <v>1</v>
      </c>
      <c r="J424" s="23">
        <f>'計算（移動）'!$C$68*('計算（移動）'!$C$49*'計算（移動）'!$C$53*F424+'計算（移動）'!$C$57*(1-F424))</f>
        <v>-146.1538510548678</v>
      </c>
      <c r="K424" s="23">
        <f>'計算（移動）'!$C$68*(('計算（移動）'!$C$49*'計算（移動）'!$C$53*'計算（移動）'!$C$37+'計算（移動）'!$C$55)*('計算（移動）'!$C$59*H424)+('計算（移動）'!$C$66*(1-H424)))</f>
        <v>-146.1538510548678</v>
      </c>
      <c r="L424" s="23">
        <f t="shared" si="49"/>
        <v>0</v>
      </c>
      <c r="M424" s="23">
        <f>35.3/(パラメータ!$C$30*(5.6-パラメータ!$C$30))</f>
        <v>7.6739130434782608</v>
      </c>
      <c r="N424" s="24" t="str">
        <f t="shared" si="52"/>
        <v>×</v>
      </c>
      <c r="O424" s="25" t="str">
        <f t="shared" si="53"/>
        <v>×</v>
      </c>
      <c r="P424" s="135">
        <f t="shared" si="50"/>
        <v>7.6739130434782608</v>
      </c>
      <c r="Q424" s="135">
        <f t="shared" si="51"/>
        <v>100</v>
      </c>
    </row>
    <row r="425" spans="1:17" s="18" customFormat="1" ht="10.5" customHeight="1" x14ac:dyDescent="0.15">
      <c r="A425" s="30">
        <v>41</v>
      </c>
      <c r="B425" s="31">
        <f>A425/パラメータ!$C$30</f>
        <v>41</v>
      </c>
      <c r="C425" s="31">
        <f>A425-パラメータ!$C$38</f>
        <v>41</v>
      </c>
      <c r="D425" s="32">
        <f>C425/パラメータ!$C$30</f>
        <v>41</v>
      </c>
      <c r="E425" s="32">
        <f>-2*'計算（移動）'!$C$2*B425</f>
        <v>-2.2777777777777781</v>
      </c>
      <c r="F425" s="32">
        <f t="shared" si="47"/>
        <v>0.10251175769346062</v>
      </c>
      <c r="G425" s="32">
        <f>-2*'計算（移動）'!$C$2*D425</f>
        <v>-2.2777777777777781</v>
      </c>
      <c r="H425" s="32">
        <f t="shared" si="48"/>
        <v>0.10251175769346062</v>
      </c>
      <c r="I425" s="128">
        <f>IF((パラメータ!$C$13)&gt;=1,IF(((パラメータ!$C$10)-A425)&lt;0,0,1),1)</f>
        <v>1</v>
      </c>
      <c r="J425" s="32">
        <f>'計算（移動）'!$C$68*('計算（移動）'!$C$49*'計算（移動）'!$C$53*F425+'計算（移動）'!$C$57*(1-F425))</f>
        <v>-146.24691169662736</v>
      </c>
      <c r="K425" s="32">
        <f>'計算（移動）'!$C$68*(('計算（移動）'!$C$49*'計算（移動）'!$C$53*'計算（移動）'!$C$37+'計算（移動）'!$C$55)*('計算（移動）'!$C$59*H425)+('計算（移動）'!$C$66*(1-H425)))</f>
        <v>-146.24691169662736</v>
      </c>
      <c r="L425" s="32">
        <f t="shared" si="49"/>
        <v>0</v>
      </c>
      <c r="M425" s="32">
        <f>35.3/(パラメータ!$C$30*(5.6-パラメータ!$C$30))</f>
        <v>7.6739130434782608</v>
      </c>
      <c r="N425" s="33" t="str">
        <f t="shared" si="52"/>
        <v>×</v>
      </c>
      <c r="O425" s="34" t="str">
        <f t="shared" si="53"/>
        <v>×</v>
      </c>
      <c r="P425" s="134">
        <f t="shared" si="50"/>
        <v>7.6739130434782608</v>
      </c>
      <c r="Q425" s="134">
        <f t="shared" si="51"/>
        <v>100</v>
      </c>
    </row>
    <row r="426" spans="1:17" s="19" customFormat="1" ht="10.5" customHeight="1" x14ac:dyDescent="0.15">
      <c r="A426" s="63">
        <v>41.1</v>
      </c>
      <c r="B426" s="22">
        <f>A426/パラメータ!$C$30</f>
        <v>41.1</v>
      </c>
      <c r="C426" s="22">
        <f>A426-パラメータ!$C$38</f>
        <v>41.1</v>
      </c>
      <c r="D426" s="23">
        <f>C426/パラメータ!$C$30</f>
        <v>41.1</v>
      </c>
      <c r="E426" s="23">
        <f>-2*'計算（移動）'!$C$2*B426</f>
        <v>-2.2833333333333337</v>
      </c>
      <c r="F426" s="23">
        <f t="shared" si="47"/>
        <v>0.10194382697455365</v>
      </c>
      <c r="G426" s="23">
        <f>-2*'計算（移動）'!$C$2*D426</f>
        <v>-2.2833333333333337</v>
      </c>
      <c r="H426" s="23">
        <f t="shared" si="48"/>
        <v>0.10194382697455365</v>
      </c>
      <c r="I426" s="126">
        <f>IF((パラメータ!$C$13)&gt;=1,IF(((パラメータ!$C$10)-A426)&lt;0,0,1),1)</f>
        <v>1</v>
      </c>
      <c r="J426" s="23">
        <f>'計算（移動）'!$C$68*('計算（移動）'!$C$49*'計算（移動）'!$C$53*F426+'計算（移動）'!$C$57*(1-F426))</f>
        <v>-146.33945676828682</v>
      </c>
      <c r="K426" s="23">
        <f>'計算（移動）'!$C$68*(('計算（移動）'!$C$49*'計算（移動）'!$C$53*'計算（移動）'!$C$37+'計算（移動）'!$C$55)*('計算（移動）'!$C$59*H426)+('計算（移動）'!$C$66*(1-H426)))</f>
        <v>-146.33945676828682</v>
      </c>
      <c r="L426" s="23">
        <f t="shared" si="49"/>
        <v>0</v>
      </c>
      <c r="M426" s="23">
        <f>35.3/(パラメータ!$C$30*(5.6-パラメータ!$C$30))</f>
        <v>7.6739130434782608</v>
      </c>
      <c r="N426" s="24" t="str">
        <f t="shared" si="52"/>
        <v>×</v>
      </c>
      <c r="O426" s="25" t="str">
        <f t="shared" si="53"/>
        <v>×</v>
      </c>
      <c r="P426" s="135">
        <f t="shared" si="50"/>
        <v>7.6739130434782608</v>
      </c>
      <c r="Q426" s="135">
        <f t="shared" si="51"/>
        <v>100</v>
      </c>
    </row>
    <row r="427" spans="1:17" s="19" customFormat="1" ht="10.5" customHeight="1" x14ac:dyDescent="0.15">
      <c r="A427" s="63">
        <v>41.2</v>
      </c>
      <c r="B427" s="22">
        <f>A427/パラメータ!$C$30</f>
        <v>41.2</v>
      </c>
      <c r="C427" s="22">
        <f>A427-パラメータ!$C$38</f>
        <v>41.2</v>
      </c>
      <c r="D427" s="23">
        <f>C427/パラメータ!$C$30</f>
        <v>41.2</v>
      </c>
      <c r="E427" s="23">
        <f>-2*'計算（移動）'!$C$2*B427</f>
        <v>-2.2888888888888892</v>
      </c>
      <c r="F427" s="23">
        <f t="shared" si="47"/>
        <v>0.10137904267815212</v>
      </c>
      <c r="G427" s="23">
        <f>-2*'計算（移動）'!$C$2*D427</f>
        <v>-2.2888888888888892</v>
      </c>
      <c r="H427" s="23">
        <f t="shared" si="48"/>
        <v>0.10137904267815212</v>
      </c>
      <c r="I427" s="126">
        <f>IF((パラメータ!$C$13)&gt;=1,IF(((パラメータ!$C$10)-A427)&lt;0,0,1),1)</f>
        <v>1</v>
      </c>
      <c r="J427" s="23">
        <f>'計算（移動）'!$C$68*('計算（移動）'!$C$49*'計算（移動）'!$C$53*F427+'計算（移動）'!$C$57*(1-F427))</f>
        <v>-146.43148912618292</v>
      </c>
      <c r="K427" s="23">
        <f>'計算（移動）'!$C$68*(('計算（移動）'!$C$49*'計算（移動）'!$C$53*'計算（移動）'!$C$37+'計算（移動）'!$C$55)*('計算（移動）'!$C$59*H427)+('計算（移動）'!$C$66*(1-H427)))</f>
        <v>-146.43148912618292</v>
      </c>
      <c r="L427" s="23">
        <f t="shared" si="49"/>
        <v>0</v>
      </c>
      <c r="M427" s="23">
        <f>35.3/(パラメータ!$C$30*(5.6-パラメータ!$C$30))</f>
        <v>7.6739130434782608</v>
      </c>
      <c r="N427" s="24" t="str">
        <f t="shared" si="52"/>
        <v>×</v>
      </c>
      <c r="O427" s="25" t="str">
        <f t="shared" si="53"/>
        <v>×</v>
      </c>
      <c r="P427" s="135">
        <f t="shared" si="50"/>
        <v>7.6739130434782608</v>
      </c>
      <c r="Q427" s="135">
        <f t="shared" si="51"/>
        <v>100</v>
      </c>
    </row>
    <row r="428" spans="1:17" s="19" customFormat="1" ht="10.5" customHeight="1" x14ac:dyDescent="0.15">
      <c r="A428" s="63">
        <v>41.3</v>
      </c>
      <c r="B428" s="22">
        <f>A428/パラメータ!$C$30</f>
        <v>41.3</v>
      </c>
      <c r="C428" s="22">
        <f>A428-パラメータ!$C$38</f>
        <v>41.3</v>
      </c>
      <c r="D428" s="23">
        <f>C428/パラメータ!$C$30</f>
        <v>41.3</v>
      </c>
      <c r="E428" s="23">
        <f>-2*'計算（移動）'!$C$2*B428</f>
        <v>-2.2944444444444443</v>
      </c>
      <c r="F428" s="23">
        <f t="shared" si="47"/>
        <v>0.10081738737259714</v>
      </c>
      <c r="G428" s="23">
        <f>-2*'計算（移動）'!$C$2*D428</f>
        <v>-2.2944444444444443</v>
      </c>
      <c r="H428" s="23">
        <f t="shared" si="48"/>
        <v>0.10081738737259714</v>
      </c>
      <c r="I428" s="126">
        <f>IF((パラメータ!$C$13)&gt;=1,IF(((パラメータ!$C$10)-A428)&lt;0,0,1),1)</f>
        <v>1</v>
      </c>
      <c r="J428" s="23">
        <f>'計算（移動）'!$C$68*('計算（移動）'!$C$49*'計算（移動）'!$C$53*F428+'計算（移動）'!$C$57*(1-F428))</f>
        <v>-146.52301161082775</v>
      </c>
      <c r="K428" s="23">
        <f>'計算（移動）'!$C$68*(('計算（移動）'!$C$49*'計算（移動）'!$C$53*'計算（移動）'!$C$37+'計算（移動）'!$C$55)*('計算（移動）'!$C$59*H428)+('計算（移動）'!$C$66*(1-H428)))</f>
        <v>-146.52301161082775</v>
      </c>
      <c r="L428" s="23">
        <f t="shared" si="49"/>
        <v>0</v>
      </c>
      <c r="M428" s="23">
        <f>35.3/(パラメータ!$C$30*(5.6-パラメータ!$C$30))</f>
        <v>7.6739130434782608</v>
      </c>
      <c r="N428" s="24" t="str">
        <f t="shared" si="52"/>
        <v>×</v>
      </c>
      <c r="O428" s="25" t="str">
        <f t="shared" si="53"/>
        <v>×</v>
      </c>
      <c r="P428" s="135">
        <f t="shared" si="50"/>
        <v>7.6739130434782608</v>
      </c>
      <c r="Q428" s="135">
        <f t="shared" si="51"/>
        <v>100</v>
      </c>
    </row>
    <row r="429" spans="1:17" s="19" customFormat="1" ht="10.5" customHeight="1" x14ac:dyDescent="0.15">
      <c r="A429" s="63">
        <v>41.4</v>
      </c>
      <c r="B429" s="22">
        <f>A429/パラメータ!$C$30</f>
        <v>41.4</v>
      </c>
      <c r="C429" s="22">
        <f>A429-パラメータ!$C$38</f>
        <v>41.4</v>
      </c>
      <c r="D429" s="23">
        <f>C429/パラメータ!$C$30</f>
        <v>41.4</v>
      </c>
      <c r="E429" s="23">
        <f>-2*'計算（移動）'!$C$2*B429</f>
        <v>-2.3000000000000003</v>
      </c>
      <c r="F429" s="23">
        <f t="shared" si="47"/>
        <v>0.10025884372280371</v>
      </c>
      <c r="G429" s="23">
        <f>-2*'計算（移動）'!$C$2*D429</f>
        <v>-2.3000000000000003</v>
      </c>
      <c r="H429" s="23">
        <f t="shared" si="48"/>
        <v>0.10025884372280371</v>
      </c>
      <c r="I429" s="126">
        <f>IF((パラメータ!$C$13)&gt;=1,IF(((パラメータ!$C$10)-A429)&lt;0,0,1),1)</f>
        <v>1</v>
      </c>
      <c r="J429" s="23">
        <f>'計算（移動）'!$C$68*('計算（移動）'!$C$49*'計算（移動）'!$C$53*F429+'計算（移動）'!$C$57*(1-F429))</f>
        <v>-146.61402704699677</v>
      </c>
      <c r="K429" s="23">
        <f>'計算（移動）'!$C$68*(('計算（移動）'!$C$49*'計算（移動）'!$C$53*'計算（移動）'!$C$37+'計算（移動）'!$C$55)*('計算（移動）'!$C$59*H429)+('計算（移動）'!$C$66*(1-H429)))</f>
        <v>-146.61402704699677</v>
      </c>
      <c r="L429" s="23">
        <f t="shared" si="49"/>
        <v>0</v>
      </c>
      <c r="M429" s="23">
        <f>35.3/(パラメータ!$C$30*(5.6-パラメータ!$C$30))</f>
        <v>7.6739130434782608</v>
      </c>
      <c r="N429" s="24" t="str">
        <f t="shared" si="52"/>
        <v>×</v>
      </c>
      <c r="O429" s="25" t="str">
        <f t="shared" si="53"/>
        <v>×</v>
      </c>
      <c r="P429" s="135">
        <f t="shared" si="50"/>
        <v>7.6739130434782608</v>
      </c>
      <c r="Q429" s="135">
        <f t="shared" si="51"/>
        <v>100</v>
      </c>
    </row>
    <row r="430" spans="1:17" s="19" customFormat="1" ht="10.5" customHeight="1" x14ac:dyDescent="0.15">
      <c r="A430" s="63">
        <v>41.5</v>
      </c>
      <c r="B430" s="22">
        <f>A430/パラメータ!$C$30</f>
        <v>41.5</v>
      </c>
      <c r="C430" s="22">
        <f>A430-パラメータ!$C$38</f>
        <v>41.5</v>
      </c>
      <c r="D430" s="23">
        <f>C430/パラメータ!$C$30</f>
        <v>41.5</v>
      </c>
      <c r="E430" s="23">
        <f>-2*'計算（移動）'!$C$2*B430</f>
        <v>-2.3055555555555558</v>
      </c>
      <c r="F430" s="23">
        <f t="shared" si="47"/>
        <v>9.970339448972608E-2</v>
      </c>
      <c r="G430" s="23">
        <f>-2*'計算（移動）'!$C$2*D430</f>
        <v>-2.3055555555555558</v>
      </c>
      <c r="H430" s="23">
        <f t="shared" si="48"/>
        <v>9.970339448972608E-2</v>
      </c>
      <c r="I430" s="126">
        <f>IF((パラメータ!$C$13)&gt;=1,IF(((パラメータ!$C$10)-A430)&lt;0,0,1),1)</f>
        <v>1</v>
      </c>
      <c r="J430" s="23">
        <f>'計算（移動）'!$C$68*('計算（移動）'!$C$49*'計算（移動）'!$C$53*F430+'計算（移動）'!$C$57*(1-F430))</f>
        <v>-146.70453824381545</v>
      </c>
      <c r="K430" s="23">
        <f>'計算（移動）'!$C$68*(('計算（移動）'!$C$49*'計算（移動）'!$C$53*'計算（移動）'!$C$37+'計算（移動）'!$C$55)*('計算（移動）'!$C$59*H430)+('計算（移動）'!$C$66*(1-H430)))</f>
        <v>-146.70453824381545</v>
      </c>
      <c r="L430" s="23">
        <f t="shared" si="49"/>
        <v>0</v>
      </c>
      <c r="M430" s="23">
        <f>35.3/(パラメータ!$C$30*(5.6-パラメータ!$C$30))</f>
        <v>7.6739130434782608</v>
      </c>
      <c r="N430" s="24" t="str">
        <f t="shared" si="52"/>
        <v>×</v>
      </c>
      <c r="O430" s="25" t="str">
        <f t="shared" si="53"/>
        <v>×</v>
      </c>
      <c r="P430" s="135">
        <f t="shared" si="50"/>
        <v>7.6739130434782608</v>
      </c>
      <c r="Q430" s="135">
        <f t="shared" si="51"/>
        <v>100</v>
      </c>
    </row>
    <row r="431" spans="1:17" s="19" customFormat="1" ht="10.5" customHeight="1" x14ac:dyDescent="0.15">
      <c r="A431" s="63">
        <v>41.6</v>
      </c>
      <c r="B431" s="22">
        <f>A431/パラメータ!$C$30</f>
        <v>41.6</v>
      </c>
      <c r="C431" s="22">
        <f>A431-パラメータ!$C$38</f>
        <v>41.6</v>
      </c>
      <c r="D431" s="23">
        <f>C431/パラメータ!$C$30</f>
        <v>41.6</v>
      </c>
      <c r="E431" s="23">
        <f>-2*'計算（移動）'!$C$2*B431</f>
        <v>-2.3111111111111113</v>
      </c>
      <c r="F431" s="23">
        <f t="shared" si="47"/>
        <v>9.9151022529825258E-2</v>
      </c>
      <c r="G431" s="23">
        <f>-2*'計算（移動）'!$C$2*D431</f>
        <v>-2.3111111111111113</v>
      </c>
      <c r="H431" s="23">
        <f t="shared" si="48"/>
        <v>9.9151022529825258E-2</v>
      </c>
      <c r="I431" s="126">
        <f>IF((パラメータ!$C$13)&gt;=1,IF(((パラメータ!$C$10)-A431)&lt;0,0,1),1)</f>
        <v>1</v>
      </c>
      <c r="J431" s="23">
        <f>'計算（移動）'!$C$68*('計算（移動）'!$C$49*'計算（移動）'!$C$53*F431+'計算（移動）'!$C$57*(1-F431))</f>
        <v>-146.79454799484648</v>
      </c>
      <c r="K431" s="23">
        <f>'計算（移動）'!$C$68*(('計算（移動）'!$C$49*'計算（移動）'!$C$53*'計算（移動）'!$C$37+'計算（移動）'!$C$55)*('計算（移動）'!$C$59*H431)+('計算（移動）'!$C$66*(1-H431)))</f>
        <v>-146.79454799484648</v>
      </c>
      <c r="L431" s="23">
        <f t="shared" si="49"/>
        <v>0</v>
      </c>
      <c r="M431" s="23">
        <f>35.3/(パラメータ!$C$30*(5.6-パラメータ!$C$30))</f>
        <v>7.6739130434782608</v>
      </c>
      <c r="N431" s="24" t="str">
        <f t="shared" si="52"/>
        <v>×</v>
      </c>
      <c r="O431" s="25" t="str">
        <f t="shared" si="53"/>
        <v>×</v>
      </c>
      <c r="P431" s="135">
        <f t="shared" si="50"/>
        <v>7.6739130434782608</v>
      </c>
      <c r="Q431" s="135">
        <f t="shared" si="51"/>
        <v>100</v>
      </c>
    </row>
    <row r="432" spans="1:17" s="19" customFormat="1" ht="10.5" customHeight="1" x14ac:dyDescent="0.15">
      <c r="A432" s="63">
        <v>41.7</v>
      </c>
      <c r="B432" s="22">
        <f>A432/パラメータ!$C$30</f>
        <v>41.7</v>
      </c>
      <c r="C432" s="22">
        <f>A432-パラメータ!$C$38</f>
        <v>41.7</v>
      </c>
      <c r="D432" s="23">
        <f>C432/パラメータ!$C$30</f>
        <v>41.7</v>
      </c>
      <c r="E432" s="23">
        <f>-2*'計算（移動）'!$C$2*B432</f>
        <v>-2.3166666666666669</v>
      </c>
      <c r="F432" s="23">
        <f t="shared" si="47"/>
        <v>9.8601710794540109E-2</v>
      </c>
      <c r="G432" s="23">
        <f>-2*'計算（移動）'!$C$2*D432</f>
        <v>-2.3166666666666669</v>
      </c>
      <c r="H432" s="23">
        <f t="shared" si="48"/>
        <v>9.8601710794540109E-2</v>
      </c>
      <c r="I432" s="126">
        <f>IF((パラメータ!$C$13)&gt;=1,IF(((パラメータ!$C$10)-A432)&lt;0,0,1),1)</f>
        <v>1</v>
      </c>
      <c r="J432" s="23">
        <f>'計算（移動）'!$C$68*('計算（移動）'!$C$49*'計算（移動）'!$C$53*F432+'計算（移動）'!$C$57*(1-F432))</f>
        <v>-146.8840590781758</v>
      </c>
      <c r="K432" s="23">
        <f>'計算（移動）'!$C$68*(('計算（移動）'!$C$49*'計算（移動）'!$C$53*'計算（移動）'!$C$37+'計算（移動）'!$C$55)*('計算（移動）'!$C$59*H432)+('計算（移動）'!$C$66*(1-H432)))</f>
        <v>-146.8840590781758</v>
      </c>
      <c r="L432" s="23">
        <f t="shared" si="49"/>
        <v>0</v>
      </c>
      <c r="M432" s="23">
        <f>35.3/(パラメータ!$C$30*(5.6-パラメータ!$C$30))</f>
        <v>7.6739130434782608</v>
      </c>
      <c r="N432" s="24" t="str">
        <f t="shared" si="52"/>
        <v>×</v>
      </c>
      <c r="O432" s="25" t="str">
        <f t="shared" si="53"/>
        <v>×</v>
      </c>
      <c r="P432" s="135">
        <f t="shared" si="50"/>
        <v>7.6739130434782608</v>
      </c>
      <c r="Q432" s="135">
        <f t="shared" si="51"/>
        <v>100</v>
      </c>
    </row>
    <row r="433" spans="1:17" s="19" customFormat="1" ht="10.5" customHeight="1" x14ac:dyDescent="0.15">
      <c r="A433" s="63">
        <v>41.8</v>
      </c>
      <c r="B433" s="22">
        <f>A433/パラメータ!$C$30</f>
        <v>41.8</v>
      </c>
      <c r="C433" s="22">
        <f>A433-パラメータ!$C$38</f>
        <v>41.8</v>
      </c>
      <c r="D433" s="23">
        <f>C433/パラメータ!$C$30</f>
        <v>41.8</v>
      </c>
      <c r="E433" s="23">
        <f>-2*'計算（移動）'!$C$2*B433</f>
        <v>-2.3222222222222224</v>
      </c>
      <c r="F433" s="23">
        <f t="shared" si="47"/>
        <v>9.8055442329761155E-2</v>
      </c>
      <c r="G433" s="23">
        <f>-2*'計算（移動）'!$C$2*D433</f>
        <v>-2.3222222222222224</v>
      </c>
      <c r="H433" s="23">
        <f t="shared" si="48"/>
        <v>9.8055442329761155E-2</v>
      </c>
      <c r="I433" s="126">
        <f>IF((パラメータ!$C$13)&gt;=1,IF(((パラメータ!$C$10)-A433)&lt;0,0,1),1)</f>
        <v>1</v>
      </c>
      <c r="J433" s="23">
        <f>'計算（移動）'!$C$68*('計算（移動）'!$C$49*'計算（移動）'!$C$53*F433+'計算（移動）'!$C$57*(1-F433))</f>
        <v>-146.97307425649817</v>
      </c>
      <c r="K433" s="23">
        <f>'計算（移動）'!$C$68*(('計算（移動）'!$C$49*'計算（移動）'!$C$53*'計算（移動）'!$C$37+'計算（移動）'!$C$55)*('計算（移動）'!$C$59*H433)+('計算（移動）'!$C$66*(1-H433)))</f>
        <v>-146.97307425649817</v>
      </c>
      <c r="L433" s="23">
        <f t="shared" si="49"/>
        <v>0</v>
      </c>
      <c r="M433" s="23">
        <f>35.3/(パラメータ!$C$30*(5.6-パラメータ!$C$30))</f>
        <v>7.6739130434782608</v>
      </c>
      <c r="N433" s="24" t="str">
        <f t="shared" si="52"/>
        <v>×</v>
      </c>
      <c r="O433" s="25" t="str">
        <f t="shared" si="53"/>
        <v>×</v>
      </c>
      <c r="P433" s="135">
        <f t="shared" si="50"/>
        <v>7.6739130434782608</v>
      </c>
      <c r="Q433" s="135">
        <f t="shared" si="51"/>
        <v>100</v>
      </c>
    </row>
    <row r="434" spans="1:17" s="19" customFormat="1" ht="10.5" customHeight="1" x14ac:dyDescent="0.15">
      <c r="A434" s="63">
        <v>41.9</v>
      </c>
      <c r="B434" s="22">
        <f>A434/パラメータ!$C$30</f>
        <v>41.9</v>
      </c>
      <c r="C434" s="22">
        <f>A434-パラメータ!$C$38</f>
        <v>41.9</v>
      </c>
      <c r="D434" s="23">
        <f>C434/パラメータ!$C$30</f>
        <v>41.9</v>
      </c>
      <c r="E434" s="23">
        <f>-2*'計算（移動）'!$C$2*B434</f>
        <v>-2.3277777777777779</v>
      </c>
      <c r="F434" s="23">
        <f t="shared" si="47"/>
        <v>9.7512200275307201E-2</v>
      </c>
      <c r="G434" s="23">
        <f>-2*'計算（移動）'!$C$2*D434</f>
        <v>-2.3277777777777779</v>
      </c>
      <c r="H434" s="23">
        <f t="shared" si="48"/>
        <v>9.7512200275307201E-2</v>
      </c>
      <c r="I434" s="126">
        <f>IF((パラメータ!$C$13)&gt;=1,IF(((パラメータ!$C$10)-A434)&lt;0,0,1),1)</f>
        <v>1</v>
      </c>
      <c r="J434" s="23">
        <f>'計算（移動）'!$C$68*('計算（移動）'!$C$49*'計算（移動）'!$C$53*F434+'計算（移動）'!$C$57*(1-F434))</f>
        <v>-147.06159627720282</v>
      </c>
      <c r="K434" s="23">
        <f>'計算（移動）'!$C$68*(('計算（移動）'!$C$49*'計算（移動）'!$C$53*'計算（移動）'!$C$37+'計算（移動）'!$C$55)*('計算（移動）'!$C$59*H434)+('計算（移動）'!$C$66*(1-H434)))</f>
        <v>-147.06159627720282</v>
      </c>
      <c r="L434" s="23">
        <f t="shared" si="49"/>
        <v>0</v>
      </c>
      <c r="M434" s="23">
        <f>35.3/(パラメータ!$C$30*(5.6-パラメータ!$C$30))</f>
        <v>7.6739130434782608</v>
      </c>
      <c r="N434" s="24" t="str">
        <f t="shared" si="52"/>
        <v>×</v>
      </c>
      <c r="O434" s="25" t="str">
        <f t="shared" si="53"/>
        <v>×</v>
      </c>
      <c r="P434" s="135">
        <f t="shared" si="50"/>
        <v>7.6739130434782608</v>
      </c>
      <c r="Q434" s="135">
        <f t="shared" si="51"/>
        <v>100</v>
      </c>
    </row>
    <row r="435" spans="1:17" s="18" customFormat="1" ht="10.5" customHeight="1" x14ac:dyDescent="0.15">
      <c r="A435" s="30">
        <v>42</v>
      </c>
      <c r="B435" s="31">
        <f>A435/パラメータ!$C$30</f>
        <v>42</v>
      </c>
      <c r="C435" s="31">
        <f>A435-パラメータ!$C$38</f>
        <v>42</v>
      </c>
      <c r="D435" s="32">
        <f>C435/パラメータ!$C$30</f>
        <v>42</v>
      </c>
      <c r="E435" s="32">
        <f>-2*'計算（移動）'!$C$2*B435</f>
        <v>-2.3333333333333335</v>
      </c>
      <c r="F435" s="32">
        <f t="shared" si="47"/>
        <v>9.6971967864405054E-2</v>
      </c>
      <c r="G435" s="32">
        <f>-2*'計算（移動）'!$C$2*D435</f>
        <v>-2.3333333333333335</v>
      </c>
      <c r="H435" s="32">
        <f t="shared" si="48"/>
        <v>9.6971967864405054E-2</v>
      </c>
      <c r="I435" s="128">
        <f>IF((パラメータ!$C$13)&gt;=1,IF(((パラメータ!$C$10)-A435)&lt;0,0,1),1)</f>
        <v>1</v>
      </c>
      <c r="J435" s="32">
        <f>'計算（移動）'!$C$68*('計算（移動）'!$C$49*'計算（移動）'!$C$53*F435+'計算（移動）'!$C$57*(1-F435))</f>
        <v>-147.14962787245781</v>
      </c>
      <c r="K435" s="32">
        <f>'計算（移動）'!$C$68*(('計算（移動）'!$C$49*'計算（移動）'!$C$53*'計算（移動）'!$C$37+'計算（移動）'!$C$55)*('計算（移動）'!$C$59*H435)+('計算（移動）'!$C$66*(1-H435)))</f>
        <v>-147.14962787245781</v>
      </c>
      <c r="L435" s="32">
        <f t="shared" si="49"/>
        <v>0</v>
      </c>
      <c r="M435" s="32">
        <f>35.3/(パラメータ!$C$30*(5.6-パラメータ!$C$30))</f>
        <v>7.6739130434782608</v>
      </c>
      <c r="N435" s="33" t="str">
        <f t="shared" si="52"/>
        <v>×</v>
      </c>
      <c r="O435" s="34" t="str">
        <f t="shared" si="53"/>
        <v>×</v>
      </c>
      <c r="P435" s="134">
        <f t="shared" si="50"/>
        <v>7.6739130434782608</v>
      </c>
      <c r="Q435" s="134">
        <f t="shared" si="51"/>
        <v>100</v>
      </c>
    </row>
    <row r="436" spans="1:17" s="19" customFormat="1" ht="10.5" customHeight="1" x14ac:dyDescent="0.15">
      <c r="A436" s="63">
        <v>42.1</v>
      </c>
      <c r="B436" s="22">
        <f>A436/パラメータ!$C$30</f>
        <v>42.1</v>
      </c>
      <c r="C436" s="22">
        <f>A436-パラメータ!$C$38</f>
        <v>42.1</v>
      </c>
      <c r="D436" s="23">
        <f>C436/パラメータ!$C$30</f>
        <v>42.1</v>
      </c>
      <c r="E436" s="23">
        <f>-2*'計算（移動）'!$C$2*B436</f>
        <v>-2.338888888888889</v>
      </c>
      <c r="F436" s="23">
        <f t="shared" si="47"/>
        <v>9.6434728423171981E-2</v>
      </c>
      <c r="G436" s="23">
        <f>-2*'計算（移動）'!$C$2*D436</f>
        <v>-2.338888888888889</v>
      </c>
      <c r="H436" s="23">
        <f t="shared" si="48"/>
        <v>9.6434728423171981E-2</v>
      </c>
      <c r="I436" s="126">
        <f>IF((パラメータ!$C$13)&gt;=1,IF(((パラメータ!$C$10)-A436)&lt;0,0,1),1)</f>
        <v>1</v>
      </c>
      <c r="J436" s="23">
        <f>'計算（移動）'!$C$68*('計算（移動）'!$C$49*'計算（移動）'!$C$53*F436+'計算（移動）'!$C$57*(1-F436))</f>
        <v>-147.23717175929474</v>
      </c>
      <c r="K436" s="23">
        <f>'計算（移動）'!$C$68*(('計算（移動）'!$C$49*'計算（移動）'!$C$53*'計算（移動）'!$C$37+'計算（移動）'!$C$55)*('計算（移動）'!$C$59*H436)+('計算（移動）'!$C$66*(1-H436)))</f>
        <v>-147.23717175929474</v>
      </c>
      <c r="L436" s="23">
        <f t="shared" si="49"/>
        <v>0</v>
      </c>
      <c r="M436" s="23">
        <f>35.3/(パラメータ!$C$30*(5.6-パラメータ!$C$30))</f>
        <v>7.6739130434782608</v>
      </c>
      <c r="N436" s="24" t="str">
        <f t="shared" si="52"/>
        <v>×</v>
      </c>
      <c r="O436" s="25" t="str">
        <f t="shared" si="53"/>
        <v>×</v>
      </c>
      <c r="P436" s="135">
        <f t="shared" si="50"/>
        <v>7.6739130434782608</v>
      </c>
      <c r="Q436" s="135">
        <f t="shared" si="51"/>
        <v>100</v>
      </c>
    </row>
    <row r="437" spans="1:17" s="19" customFormat="1" ht="10.5" customHeight="1" x14ac:dyDescent="0.15">
      <c r="A437" s="63">
        <v>42.2</v>
      </c>
      <c r="B437" s="22">
        <f>A437/パラメータ!$C$30</f>
        <v>42.2</v>
      </c>
      <c r="C437" s="22">
        <f>A437-パラメータ!$C$38</f>
        <v>42.2</v>
      </c>
      <c r="D437" s="23">
        <f>C437/パラメータ!$C$30</f>
        <v>42.2</v>
      </c>
      <c r="E437" s="23">
        <f>-2*'計算（移動）'!$C$2*B437</f>
        <v>-2.3444444444444446</v>
      </c>
      <c r="F437" s="23">
        <f t="shared" si="47"/>
        <v>9.5900465370101107E-2</v>
      </c>
      <c r="G437" s="23">
        <f>-2*'計算（移動）'!$C$2*D437</f>
        <v>-2.3444444444444446</v>
      </c>
      <c r="H437" s="23">
        <f t="shared" si="48"/>
        <v>9.5900465370101107E-2</v>
      </c>
      <c r="I437" s="126">
        <f>IF((パラメータ!$C$13)&gt;=1,IF(((パラメータ!$C$10)-A437)&lt;0,0,1),1)</f>
        <v>1</v>
      </c>
      <c r="J437" s="23">
        <f>'計算（移動）'!$C$68*('計算（移動）'!$C$49*'計算（移動）'!$C$53*F437+'計算（移動）'!$C$57*(1-F437))</f>
        <v>-147.32423063969236</v>
      </c>
      <c r="K437" s="23">
        <f>'計算（移動）'!$C$68*(('計算（移動）'!$C$49*'計算（移動）'!$C$53*'計算（移動）'!$C$37+'計算（移動）'!$C$55)*('計算（移動）'!$C$59*H437)+('計算（移動）'!$C$66*(1-H437)))</f>
        <v>-147.32423063969236</v>
      </c>
      <c r="L437" s="23">
        <f t="shared" si="49"/>
        <v>0</v>
      </c>
      <c r="M437" s="23">
        <f>35.3/(パラメータ!$C$30*(5.6-パラメータ!$C$30))</f>
        <v>7.6739130434782608</v>
      </c>
      <c r="N437" s="24" t="str">
        <f t="shared" si="52"/>
        <v>×</v>
      </c>
      <c r="O437" s="25" t="str">
        <f t="shared" si="53"/>
        <v>×</v>
      </c>
      <c r="P437" s="135">
        <f t="shared" si="50"/>
        <v>7.6739130434782608</v>
      </c>
      <c r="Q437" s="135">
        <f t="shared" si="51"/>
        <v>100</v>
      </c>
    </row>
    <row r="438" spans="1:17" s="19" customFormat="1" ht="10.5" customHeight="1" x14ac:dyDescent="0.15">
      <c r="A438" s="63">
        <v>42.3</v>
      </c>
      <c r="B438" s="22">
        <f>A438/パラメータ!$C$30</f>
        <v>42.3</v>
      </c>
      <c r="C438" s="22">
        <f>A438-パラメータ!$C$38</f>
        <v>42.3</v>
      </c>
      <c r="D438" s="23">
        <f>C438/パラメータ!$C$30</f>
        <v>42.3</v>
      </c>
      <c r="E438" s="23">
        <f>-2*'計算（移動）'!$C$2*B438</f>
        <v>-2.35</v>
      </c>
      <c r="F438" s="23">
        <f t="shared" si="47"/>
        <v>9.5369162215549613E-2</v>
      </c>
      <c r="G438" s="23">
        <f>-2*'計算（移動）'!$C$2*D438</f>
        <v>-2.35</v>
      </c>
      <c r="H438" s="23">
        <f t="shared" si="48"/>
        <v>9.5369162215549613E-2</v>
      </c>
      <c r="I438" s="126">
        <f>IF((パラメータ!$C$13)&gt;=1,IF(((パラメータ!$C$10)-A438)&lt;0,0,1),1)</f>
        <v>1</v>
      </c>
      <c r="J438" s="23">
        <f>'計算（移動）'!$C$68*('計算（移動）'!$C$49*'計算（移動）'!$C$53*F438+'計算（移動）'!$C$57*(1-F438))</f>
        <v>-147.41080720066006</v>
      </c>
      <c r="K438" s="23">
        <f>'計算（移動）'!$C$68*(('計算（移動）'!$C$49*'計算（移動）'!$C$53*'計算（移動）'!$C$37+'計算（移動）'!$C$55)*('計算（移動）'!$C$59*H438)+('計算（移動）'!$C$66*(1-H438)))</f>
        <v>-147.41080720066006</v>
      </c>
      <c r="L438" s="23">
        <f t="shared" si="49"/>
        <v>0</v>
      </c>
      <c r="M438" s="23">
        <f>35.3/(パラメータ!$C$30*(5.6-パラメータ!$C$30))</f>
        <v>7.6739130434782608</v>
      </c>
      <c r="N438" s="24" t="str">
        <f t="shared" si="52"/>
        <v>×</v>
      </c>
      <c r="O438" s="25" t="str">
        <f t="shared" si="53"/>
        <v>×</v>
      </c>
      <c r="P438" s="135">
        <f t="shared" si="50"/>
        <v>7.6739130434782608</v>
      </c>
      <c r="Q438" s="135">
        <f t="shared" si="51"/>
        <v>100</v>
      </c>
    </row>
    <row r="439" spans="1:17" s="19" customFormat="1" ht="10.5" customHeight="1" x14ac:dyDescent="0.15">
      <c r="A439" s="63">
        <v>42.4</v>
      </c>
      <c r="B439" s="22">
        <f>A439/パラメータ!$C$30</f>
        <v>42.4</v>
      </c>
      <c r="C439" s="22">
        <f>A439-パラメータ!$C$38</f>
        <v>42.4</v>
      </c>
      <c r="D439" s="23">
        <f>C439/パラメータ!$C$30</f>
        <v>42.4</v>
      </c>
      <c r="E439" s="23">
        <f>-2*'計算（移動）'!$C$2*B439</f>
        <v>-2.3555555555555556</v>
      </c>
      <c r="F439" s="23">
        <f t="shared" si="47"/>
        <v>9.4840802561229814E-2</v>
      </c>
      <c r="G439" s="23">
        <f>-2*'計算（移動）'!$C$2*D439</f>
        <v>-2.3555555555555556</v>
      </c>
      <c r="H439" s="23">
        <f t="shared" si="48"/>
        <v>9.4840802561229814E-2</v>
      </c>
      <c r="I439" s="126">
        <f>IF((パラメータ!$C$13)&gt;=1,IF(((パラメータ!$C$10)-A439)&lt;0,0,1),1)</f>
        <v>1</v>
      </c>
      <c r="J439" s="23">
        <f>'計算（移動）'!$C$68*('計算（移動）'!$C$49*'計算（移動）'!$C$53*F439+'計算（移動）'!$C$57*(1-F439))</f>
        <v>-147.49690411432076</v>
      </c>
      <c r="K439" s="23">
        <f>'計算（移動）'!$C$68*(('計算（移動）'!$C$49*'計算（移動）'!$C$53*'計算（移動）'!$C$37+'計算（移動）'!$C$55)*('計算（移動）'!$C$59*H439)+('計算（移動）'!$C$66*(1-H439)))</f>
        <v>-147.49690411432076</v>
      </c>
      <c r="L439" s="23">
        <f t="shared" si="49"/>
        <v>0</v>
      </c>
      <c r="M439" s="23">
        <f>35.3/(パラメータ!$C$30*(5.6-パラメータ!$C$30))</f>
        <v>7.6739130434782608</v>
      </c>
      <c r="N439" s="24" t="str">
        <f t="shared" si="52"/>
        <v>×</v>
      </c>
      <c r="O439" s="25" t="str">
        <f t="shared" si="53"/>
        <v>×</v>
      </c>
      <c r="P439" s="135">
        <f t="shared" si="50"/>
        <v>7.6739130434782608</v>
      </c>
      <c r="Q439" s="135">
        <f t="shared" si="51"/>
        <v>100</v>
      </c>
    </row>
    <row r="440" spans="1:17" s="19" customFormat="1" ht="10.5" customHeight="1" x14ac:dyDescent="0.15">
      <c r="A440" s="63">
        <v>42.5</v>
      </c>
      <c r="B440" s="22">
        <f>A440/パラメータ!$C$30</f>
        <v>42.5</v>
      </c>
      <c r="C440" s="22">
        <f>A440-パラメータ!$C$38</f>
        <v>42.5</v>
      </c>
      <c r="D440" s="23">
        <f>C440/パラメータ!$C$30</f>
        <v>42.5</v>
      </c>
      <c r="E440" s="23">
        <f>-2*'計算（移動）'!$C$2*B440</f>
        <v>-2.3611111111111112</v>
      </c>
      <c r="F440" s="23">
        <f t="shared" si="47"/>
        <v>9.4315370099703019E-2</v>
      </c>
      <c r="G440" s="23">
        <f>-2*'計算（移動）'!$C$2*D440</f>
        <v>-2.3611111111111112</v>
      </c>
      <c r="H440" s="23">
        <f t="shared" si="48"/>
        <v>9.4315370099703019E-2</v>
      </c>
      <c r="I440" s="126">
        <f>IF((パラメータ!$C$13)&gt;=1,IF(((パラメータ!$C$10)-A440)&lt;0,0,1),1)</f>
        <v>1</v>
      </c>
      <c r="J440" s="23">
        <f>'計算（移動）'!$C$68*('計算（移動）'!$C$49*'計算（移動）'!$C$53*F440+'計算（移動）'!$C$57*(1-F440))</f>
        <v>-147.58252403799349</v>
      </c>
      <c r="K440" s="23">
        <f>'計算（移動）'!$C$68*(('計算（移動）'!$C$49*'計算（移動）'!$C$53*'計算（移動）'!$C$37+'計算（移動）'!$C$55)*('計算（移動）'!$C$59*H440)+('計算（移動）'!$C$66*(1-H440)))</f>
        <v>-147.58252403799349</v>
      </c>
      <c r="L440" s="23">
        <f t="shared" si="49"/>
        <v>0</v>
      </c>
      <c r="M440" s="23">
        <f>35.3/(パラメータ!$C$30*(5.6-パラメータ!$C$30))</f>
        <v>7.6739130434782608</v>
      </c>
      <c r="N440" s="24" t="str">
        <f t="shared" si="52"/>
        <v>×</v>
      </c>
      <c r="O440" s="25" t="str">
        <f t="shared" si="53"/>
        <v>×</v>
      </c>
      <c r="P440" s="135">
        <f t="shared" si="50"/>
        <v>7.6739130434782608</v>
      </c>
      <c r="Q440" s="135">
        <f t="shared" si="51"/>
        <v>100</v>
      </c>
    </row>
    <row r="441" spans="1:17" s="19" customFormat="1" ht="10.5" customHeight="1" x14ac:dyDescent="0.15">
      <c r="A441" s="63">
        <v>42.6</v>
      </c>
      <c r="B441" s="22">
        <f>A441/パラメータ!$C$30</f>
        <v>42.6</v>
      </c>
      <c r="C441" s="22">
        <f>A441-パラメータ!$C$38</f>
        <v>42.6</v>
      </c>
      <c r="D441" s="23">
        <f>C441/パラメータ!$C$30</f>
        <v>42.6</v>
      </c>
      <c r="E441" s="23">
        <f>-2*'計算（移動）'!$C$2*B441</f>
        <v>-2.3666666666666667</v>
      </c>
      <c r="F441" s="23">
        <f t="shared" si="47"/>
        <v>9.3792848613876253E-2</v>
      </c>
      <c r="G441" s="23">
        <f>-2*'計算（移動）'!$C$2*D441</f>
        <v>-2.3666666666666667</v>
      </c>
      <c r="H441" s="23">
        <f t="shared" si="48"/>
        <v>9.3792848613876253E-2</v>
      </c>
      <c r="I441" s="126">
        <f>IF((パラメータ!$C$13)&gt;=1,IF(((パラメータ!$C$10)-A441)&lt;0,0,1),1)</f>
        <v>1</v>
      </c>
      <c r="J441" s="23">
        <f>'計算（移動）'!$C$68*('計算（移動）'!$C$49*'計算（移動）'!$C$53*F441+'計算（移動）'!$C$57*(1-F441))</f>
        <v>-147.66766961427524</v>
      </c>
      <c r="K441" s="23">
        <f>'計算（移動）'!$C$68*(('計算（移動）'!$C$49*'計算（移動）'!$C$53*'計算（移動）'!$C$37+'計算（移動）'!$C$55)*('計算（移動）'!$C$59*H441)+('計算（移動）'!$C$66*(1-H441)))</f>
        <v>-147.66766961427524</v>
      </c>
      <c r="L441" s="23">
        <f t="shared" si="49"/>
        <v>0</v>
      </c>
      <c r="M441" s="23">
        <f>35.3/(パラメータ!$C$30*(5.6-パラメータ!$C$30))</f>
        <v>7.6739130434782608</v>
      </c>
      <c r="N441" s="24" t="str">
        <f t="shared" si="52"/>
        <v>×</v>
      </c>
      <c r="O441" s="25" t="str">
        <f t="shared" si="53"/>
        <v>×</v>
      </c>
      <c r="P441" s="135">
        <f t="shared" si="50"/>
        <v>7.6739130434782608</v>
      </c>
      <c r="Q441" s="135">
        <f t="shared" si="51"/>
        <v>100</v>
      </c>
    </row>
    <row r="442" spans="1:17" s="19" customFormat="1" ht="10.5" customHeight="1" x14ac:dyDescent="0.15">
      <c r="A442" s="63">
        <v>42.7</v>
      </c>
      <c r="B442" s="22">
        <f>A442/パラメータ!$C$30</f>
        <v>42.7</v>
      </c>
      <c r="C442" s="22">
        <f>A442-パラメータ!$C$38</f>
        <v>42.7</v>
      </c>
      <c r="D442" s="23">
        <f>C442/パラメータ!$C$30</f>
        <v>42.7</v>
      </c>
      <c r="E442" s="23">
        <f>-2*'計算（移動）'!$C$2*B442</f>
        <v>-2.3722222222222227</v>
      </c>
      <c r="F442" s="23">
        <f t="shared" si="47"/>
        <v>9.3273221976501633E-2</v>
      </c>
      <c r="G442" s="23">
        <f>-2*'計算（移動）'!$C$2*D442</f>
        <v>-2.3722222222222227</v>
      </c>
      <c r="H442" s="23">
        <f t="shared" si="48"/>
        <v>9.3273221976501633E-2</v>
      </c>
      <c r="I442" s="126">
        <f>IF((パラメータ!$C$13)&gt;=1,IF(((パラメータ!$C$10)-A442)&lt;0,0,1),1)</f>
        <v>1</v>
      </c>
      <c r="J442" s="23">
        <f>'計算（移動）'!$C$68*('計算（移動）'!$C$49*'計算（移動）'!$C$53*F442+'計算（移動）'!$C$57*(1-F442))</f>
        <v>-147.75234347112271</v>
      </c>
      <c r="K442" s="23">
        <f>'計算（移動）'!$C$68*(('計算（移動）'!$C$49*'計算（移動）'!$C$53*'計算（移動）'!$C$37+'計算（移動）'!$C$55)*('計算（移動）'!$C$59*H442)+('計算（移動）'!$C$66*(1-H442)))</f>
        <v>-147.75234347112271</v>
      </c>
      <c r="L442" s="23">
        <f t="shared" si="49"/>
        <v>0</v>
      </c>
      <c r="M442" s="23">
        <f>35.3/(パラメータ!$C$30*(5.6-パラメータ!$C$30))</f>
        <v>7.6739130434782608</v>
      </c>
      <c r="N442" s="24" t="str">
        <f t="shared" si="52"/>
        <v>×</v>
      </c>
      <c r="O442" s="25" t="str">
        <f t="shared" si="53"/>
        <v>×</v>
      </c>
      <c r="P442" s="135">
        <f t="shared" si="50"/>
        <v>7.6739130434782608</v>
      </c>
      <c r="Q442" s="135">
        <f t="shared" si="51"/>
        <v>100</v>
      </c>
    </row>
    <row r="443" spans="1:17" s="19" customFormat="1" ht="10.5" customHeight="1" x14ac:dyDescent="0.15">
      <c r="A443" s="63">
        <v>42.8</v>
      </c>
      <c r="B443" s="22">
        <f>A443/パラメータ!$C$30</f>
        <v>42.8</v>
      </c>
      <c r="C443" s="22">
        <f>A443-パラメータ!$C$38</f>
        <v>42.8</v>
      </c>
      <c r="D443" s="23">
        <f>C443/パラメータ!$C$30</f>
        <v>42.8</v>
      </c>
      <c r="E443" s="23">
        <f>-2*'計算（移動）'!$C$2*B443</f>
        <v>-2.3777777777777778</v>
      </c>
      <c r="F443" s="23">
        <f t="shared" si="47"/>
        <v>9.2756474149678844E-2</v>
      </c>
      <c r="G443" s="23">
        <f>-2*'計算（移動）'!$C$2*D443</f>
        <v>-2.3777777777777778</v>
      </c>
      <c r="H443" s="23">
        <f t="shared" si="48"/>
        <v>9.2756474149678844E-2</v>
      </c>
      <c r="I443" s="126">
        <f>IF((パラメータ!$C$13)&gt;=1,IF(((パラメータ!$C$10)-A443)&lt;0,0,1),1)</f>
        <v>1</v>
      </c>
      <c r="J443" s="23">
        <f>'計算（移動）'!$C$68*('計算（移動）'!$C$49*'計算（移動）'!$C$53*F443+'計算（移動）'!$C$57*(1-F443))</f>
        <v>-147.83654822193321</v>
      </c>
      <c r="K443" s="23">
        <f>'計算（移動）'!$C$68*(('計算（移動）'!$C$49*'計算（移動）'!$C$53*'計算（移動）'!$C$37+'計算（移動）'!$C$55)*('計算（移動）'!$C$59*H443)+('計算（移動）'!$C$66*(1-H443)))</f>
        <v>-147.83654822193321</v>
      </c>
      <c r="L443" s="23">
        <f t="shared" si="49"/>
        <v>0</v>
      </c>
      <c r="M443" s="23">
        <f>35.3/(パラメータ!$C$30*(5.6-パラメータ!$C$30))</f>
        <v>7.6739130434782608</v>
      </c>
      <c r="N443" s="24" t="str">
        <f t="shared" si="52"/>
        <v>×</v>
      </c>
      <c r="O443" s="25" t="str">
        <f t="shared" si="53"/>
        <v>×</v>
      </c>
      <c r="P443" s="135">
        <f t="shared" si="50"/>
        <v>7.6739130434782608</v>
      </c>
      <c r="Q443" s="135">
        <f t="shared" si="51"/>
        <v>100</v>
      </c>
    </row>
    <row r="444" spans="1:17" s="19" customFormat="1" ht="10.5" customHeight="1" x14ac:dyDescent="0.15">
      <c r="A444" s="63">
        <v>42.9</v>
      </c>
      <c r="B444" s="22">
        <f>A444/パラメータ!$C$30</f>
        <v>42.9</v>
      </c>
      <c r="C444" s="22">
        <f>A444-パラメータ!$C$38</f>
        <v>42.9</v>
      </c>
      <c r="D444" s="23">
        <f>C444/パラメータ!$C$30</f>
        <v>42.9</v>
      </c>
      <c r="E444" s="23">
        <f>-2*'計算（移動）'!$C$2*B444</f>
        <v>-2.3833333333333333</v>
      </c>
      <c r="F444" s="23">
        <f t="shared" si="47"/>
        <v>9.2242589184359763E-2</v>
      </c>
      <c r="G444" s="23">
        <f>-2*'計算（移動）'!$C$2*D444</f>
        <v>-2.3833333333333333</v>
      </c>
      <c r="H444" s="23">
        <f t="shared" si="48"/>
        <v>9.2242589184359763E-2</v>
      </c>
      <c r="I444" s="126">
        <f>IF((パラメータ!$C$13)&gt;=1,IF(((パラメータ!$C$10)-A444)&lt;0,0,1),1)</f>
        <v>1</v>
      </c>
      <c r="J444" s="23">
        <f>'計算（移動）'!$C$68*('計算（移動）'!$C$49*'計算（移動）'!$C$53*F444+'計算（移動）'!$C$57*(1-F444))</f>
        <v>-147.92028646562551</v>
      </c>
      <c r="K444" s="23">
        <f>'計算（移動）'!$C$68*(('計算（移動）'!$C$49*'計算（移動）'!$C$53*'計算（移動）'!$C$37+'計算（移動）'!$C$55)*('計算（移動）'!$C$59*H444)+('計算（移動）'!$C$66*(1-H444)))</f>
        <v>-147.92028646562551</v>
      </c>
      <c r="L444" s="23">
        <f t="shared" si="49"/>
        <v>0</v>
      </c>
      <c r="M444" s="23">
        <f>35.3/(パラメータ!$C$30*(5.6-パラメータ!$C$30))</f>
        <v>7.6739130434782608</v>
      </c>
      <c r="N444" s="24" t="str">
        <f t="shared" si="52"/>
        <v>×</v>
      </c>
      <c r="O444" s="25" t="str">
        <f t="shared" si="53"/>
        <v>×</v>
      </c>
      <c r="P444" s="135">
        <f t="shared" si="50"/>
        <v>7.6739130434782608</v>
      </c>
      <c r="Q444" s="135">
        <f t="shared" si="51"/>
        <v>100</v>
      </c>
    </row>
    <row r="445" spans="1:17" s="18" customFormat="1" ht="10.5" customHeight="1" x14ac:dyDescent="0.15">
      <c r="A445" s="30">
        <v>43</v>
      </c>
      <c r="B445" s="31">
        <f>A445/パラメータ!$C$30</f>
        <v>43</v>
      </c>
      <c r="C445" s="31">
        <f>A445-パラメータ!$C$38</f>
        <v>43</v>
      </c>
      <c r="D445" s="32">
        <f>C445/パラメータ!$C$30</f>
        <v>43</v>
      </c>
      <c r="E445" s="32">
        <f>-2*'計算（移動）'!$C$2*B445</f>
        <v>-2.3888888888888888</v>
      </c>
      <c r="F445" s="32">
        <f t="shared" si="47"/>
        <v>9.1731551219856544E-2</v>
      </c>
      <c r="G445" s="32">
        <f>-2*'計算（移動）'!$C$2*D445</f>
        <v>-2.3888888888888888</v>
      </c>
      <c r="H445" s="32">
        <f t="shared" si="48"/>
        <v>9.1731551219856544E-2</v>
      </c>
      <c r="I445" s="128">
        <f>IF((パラメータ!$C$13)&gt;=1,IF(((パラメータ!$C$10)-A445)&lt;0,0,1),1)</f>
        <v>1</v>
      </c>
      <c r="J445" s="32">
        <f>'計算（移動）'!$C$68*('計算（移動）'!$C$49*'計算（移動）'!$C$53*F445+'計算（移動）'!$C$57*(1-F445))</f>
        <v>-148.00356078671996</v>
      </c>
      <c r="K445" s="32">
        <f>'計算（移動）'!$C$68*(('計算（移動）'!$C$49*'計算（移動）'!$C$53*'計算（移動）'!$C$37+'計算（移動）'!$C$55)*('計算（移動）'!$C$59*H445)+('計算（移動）'!$C$66*(1-H445)))</f>
        <v>-148.00356078671996</v>
      </c>
      <c r="L445" s="32">
        <f t="shared" si="49"/>
        <v>0</v>
      </c>
      <c r="M445" s="32">
        <f>35.3/(パラメータ!$C$30*(5.6-パラメータ!$C$30))</f>
        <v>7.6739130434782608</v>
      </c>
      <c r="N445" s="33" t="str">
        <f t="shared" si="52"/>
        <v>×</v>
      </c>
      <c r="O445" s="34" t="str">
        <f t="shared" si="53"/>
        <v>×</v>
      </c>
      <c r="P445" s="134">
        <f t="shared" si="50"/>
        <v>7.6739130434782608</v>
      </c>
      <c r="Q445" s="134">
        <f t="shared" si="51"/>
        <v>100</v>
      </c>
    </row>
    <row r="446" spans="1:17" s="19" customFormat="1" ht="10.5" customHeight="1" x14ac:dyDescent="0.15">
      <c r="A446" s="63">
        <v>43.1</v>
      </c>
      <c r="B446" s="22">
        <f>A446/パラメータ!$C$30</f>
        <v>43.1</v>
      </c>
      <c r="C446" s="22">
        <f>A446-パラメータ!$C$38</f>
        <v>43.1</v>
      </c>
      <c r="D446" s="23">
        <f>C446/パラメータ!$C$30</f>
        <v>43.1</v>
      </c>
      <c r="E446" s="23">
        <f>-2*'計算（移動）'!$C$2*B446</f>
        <v>-2.3944444444444448</v>
      </c>
      <c r="F446" s="23">
        <f t="shared" si="47"/>
        <v>9.1223344483351898E-2</v>
      </c>
      <c r="G446" s="23">
        <f>-2*'計算（移動）'!$C$2*D446</f>
        <v>-2.3944444444444448</v>
      </c>
      <c r="H446" s="23">
        <f t="shared" si="48"/>
        <v>9.1223344483351898E-2</v>
      </c>
      <c r="I446" s="126">
        <f>IF((パラメータ!$C$13)&gt;=1,IF(((パラメータ!$C$10)-A446)&lt;0,0,1),1)</f>
        <v>1</v>
      </c>
      <c r="J446" s="23">
        <f>'計算（移動）'!$C$68*('計算（移動）'!$C$49*'計算（移動）'!$C$53*F446+'計算（移動）'!$C$57*(1-F446))</f>
        <v>-148.08637375541826</v>
      </c>
      <c r="K446" s="23">
        <f>'計算（移動）'!$C$68*(('計算（移動）'!$C$49*'計算（移動）'!$C$53*'計算（移動）'!$C$37+'計算（移動）'!$C$55)*('計算（移動）'!$C$59*H446)+('計算（移動）'!$C$66*(1-H446)))</f>
        <v>-148.08637375541826</v>
      </c>
      <c r="L446" s="23">
        <f t="shared" si="49"/>
        <v>0</v>
      </c>
      <c r="M446" s="23">
        <f>35.3/(パラメータ!$C$30*(5.6-パラメータ!$C$30))</f>
        <v>7.6739130434782608</v>
      </c>
      <c r="N446" s="24" t="str">
        <f t="shared" si="52"/>
        <v>×</v>
      </c>
      <c r="O446" s="25" t="str">
        <f t="shared" si="53"/>
        <v>×</v>
      </c>
      <c r="P446" s="135">
        <f t="shared" si="50"/>
        <v>7.6739130434782608</v>
      </c>
      <c r="Q446" s="135">
        <f t="shared" si="51"/>
        <v>100</v>
      </c>
    </row>
    <row r="447" spans="1:17" s="19" customFormat="1" ht="10.5" customHeight="1" x14ac:dyDescent="0.15">
      <c r="A447" s="63">
        <v>43.2</v>
      </c>
      <c r="B447" s="22">
        <f>A447/パラメータ!$C$30</f>
        <v>43.2</v>
      </c>
      <c r="C447" s="22">
        <f>A447-パラメータ!$C$38</f>
        <v>43.2</v>
      </c>
      <c r="D447" s="23">
        <f>C447/パラメータ!$C$30</f>
        <v>43.2</v>
      </c>
      <c r="E447" s="23">
        <f>-2*'計算（移動）'!$C$2*B447</f>
        <v>-2.4000000000000004</v>
      </c>
      <c r="F447" s="23">
        <f t="shared" si="47"/>
        <v>9.071795328941247E-2</v>
      </c>
      <c r="G447" s="23">
        <f>-2*'計算（移動）'!$C$2*D447</f>
        <v>-2.4000000000000004</v>
      </c>
      <c r="H447" s="23">
        <f t="shared" si="48"/>
        <v>9.071795328941247E-2</v>
      </c>
      <c r="I447" s="126">
        <f>IF((パラメータ!$C$13)&gt;=1,IF(((パラメータ!$C$10)-A447)&lt;0,0,1),1)</f>
        <v>1</v>
      </c>
      <c r="J447" s="23">
        <f>'計算（移動）'!$C$68*('計算（移動）'!$C$49*'計算（移動）'!$C$53*F447+'計算（移動）'!$C$57*(1-F447))</f>
        <v>-148.16872792768282</v>
      </c>
      <c r="K447" s="23">
        <f>'計算（移動）'!$C$68*(('計算（移動）'!$C$49*'計算（移動）'!$C$53*'計算（移動）'!$C$37+'計算（移動）'!$C$55)*('計算（移動）'!$C$59*H447)+('計算（移動）'!$C$66*(1-H447)))</f>
        <v>-148.16872792768282</v>
      </c>
      <c r="L447" s="23">
        <f t="shared" si="49"/>
        <v>0</v>
      </c>
      <c r="M447" s="23">
        <f>35.3/(パラメータ!$C$30*(5.6-パラメータ!$C$30))</f>
        <v>7.6739130434782608</v>
      </c>
      <c r="N447" s="24" t="str">
        <f t="shared" si="52"/>
        <v>×</v>
      </c>
      <c r="O447" s="25" t="str">
        <f t="shared" si="53"/>
        <v>×</v>
      </c>
      <c r="P447" s="135">
        <f t="shared" si="50"/>
        <v>7.6739130434782608</v>
      </c>
      <c r="Q447" s="135">
        <f t="shared" si="51"/>
        <v>100</v>
      </c>
    </row>
    <row r="448" spans="1:17" s="19" customFormat="1" ht="10.5" customHeight="1" x14ac:dyDescent="0.15">
      <c r="A448" s="63">
        <v>43.3</v>
      </c>
      <c r="B448" s="22">
        <f>A448/パラメータ!$C$30</f>
        <v>43.3</v>
      </c>
      <c r="C448" s="22">
        <f>A448-パラメータ!$C$38</f>
        <v>43.3</v>
      </c>
      <c r="D448" s="23">
        <f>C448/パラメータ!$C$30</f>
        <v>43.3</v>
      </c>
      <c r="E448" s="23">
        <f>-2*'計算（移動）'!$C$2*B448</f>
        <v>-2.4055555555555554</v>
      </c>
      <c r="F448" s="23">
        <f t="shared" si="47"/>
        <v>9.021536203950449E-2</v>
      </c>
      <c r="G448" s="23">
        <f>-2*'計算（移動）'!$C$2*D448</f>
        <v>-2.4055555555555554</v>
      </c>
      <c r="H448" s="23">
        <f t="shared" si="48"/>
        <v>9.021536203950449E-2</v>
      </c>
      <c r="I448" s="126">
        <f>IF((パラメータ!$C$13)&gt;=1,IF(((パラメータ!$C$10)-A448)&lt;0,0,1),1)</f>
        <v>1</v>
      </c>
      <c r="J448" s="23">
        <f>'計算（移動）'!$C$68*('計算（移動）'!$C$49*'計算（移動）'!$C$53*F448+'計算（移動）'!$C$57*(1-F448))</f>
        <v>-148.25062584531557</v>
      </c>
      <c r="K448" s="23">
        <f>'計算（移動）'!$C$68*(('計算（移動）'!$C$49*'計算（移動）'!$C$53*'計算（移動）'!$C$37+'計算（移動）'!$C$55)*('計算（移動）'!$C$59*H448)+('計算（移動）'!$C$66*(1-H448)))</f>
        <v>-148.25062584531557</v>
      </c>
      <c r="L448" s="23">
        <f t="shared" si="49"/>
        <v>0</v>
      </c>
      <c r="M448" s="23">
        <f>35.3/(パラメータ!$C$30*(5.6-パラメータ!$C$30))</f>
        <v>7.6739130434782608</v>
      </c>
      <c r="N448" s="24" t="str">
        <f t="shared" si="52"/>
        <v>×</v>
      </c>
      <c r="O448" s="25" t="str">
        <f t="shared" si="53"/>
        <v>×</v>
      </c>
      <c r="P448" s="135">
        <f t="shared" si="50"/>
        <v>7.6739130434782608</v>
      </c>
      <c r="Q448" s="135">
        <f t="shared" si="51"/>
        <v>100</v>
      </c>
    </row>
    <row r="449" spans="1:17" s="19" customFormat="1" ht="10.5" customHeight="1" x14ac:dyDescent="0.15">
      <c r="A449" s="63">
        <v>43.4</v>
      </c>
      <c r="B449" s="22">
        <f>A449/パラメータ!$C$30</f>
        <v>43.4</v>
      </c>
      <c r="C449" s="22">
        <f>A449-パラメータ!$C$38</f>
        <v>43.4</v>
      </c>
      <c r="D449" s="23">
        <f>C449/パラメータ!$C$30</f>
        <v>43.4</v>
      </c>
      <c r="E449" s="23">
        <f>-2*'計算（移動）'!$C$2*B449</f>
        <v>-2.411111111111111</v>
      </c>
      <c r="F449" s="23">
        <f t="shared" si="47"/>
        <v>8.9715555221512366E-2</v>
      </c>
      <c r="G449" s="23">
        <f>-2*'計算（移動）'!$C$2*D449</f>
        <v>-2.411111111111111</v>
      </c>
      <c r="H449" s="23">
        <f t="shared" si="48"/>
        <v>8.9715555221512366E-2</v>
      </c>
      <c r="I449" s="126">
        <f>IF((パラメータ!$C$13)&gt;=1,IF(((パラメータ!$C$10)-A449)&lt;0,0,1),1)</f>
        <v>1</v>
      </c>
      <c r="J449" s="23">
        <f>'計算（移動）'!$C$68*('計算（移動）'!$C$49*'計算（移動）'!$C$53*F449+'計算（移動）'!$C$57*(1-F449))</f>
        <v>-148.33207003603658</v>
      </c>
      <c r="K449" s="23">
        <f>'計算（移動）'!$C$68*(('計算（移動）'!$C$49*'計算（移動）'!$C$53*'計算（移動）'!$C$37+'計算（移動）'!$C$55)*('計算（移動）'!$C$59*H449)+('計算（移動）'!$C$66*(1-H449)))</f>
        <v>-148.33207003603658</v>
      </c>
      <c r="L449" s="23">
        <f t="shared" si="49"/>
        <v>0</v>
      </c>
      <c r="M449" s="23">
        <f>35.3/(パラメータ!$C$30*(5.6-パラメータ!$C$30))</f>
        <v>7.6739130434782608</v>
      </c>
      <c r="N449" s="24" t="str">
        <f t="shared" si="52"/>
        <v>×</v>
      </c>
      <c r="O449" s="25" t="str">
        <f t="shared" si="53"/>
        <v>×</v>
      </c>
      <c r="P449" s="135">
        <f t="shared" si="50"/>
        <v>7.6739130434782608</v>
      </c>
      <c r="Q449" s="135">
        <f t="shared" si="51"/>
        <v>100</v>
      </c>
    </row>
    <row r="450" spans="1:17" s="19" customFormat="1" ht="10.5" customHeight="1" x14ac:dyDescent="0.15">
      <c r="A450" s="63">
        <v>43.5</v>
      </c>
      <c r="B450" s="22">
        <f>A450/パラメータ!$C$30</f>
        <v>43.5</v>
      </c>
      <c r="C450" s="22">
        <f>A450-パラメータ!$C$38</f>
        <v>43.5</v>
      </c>
      <c r="D450" s="23">
        <f>C450/パラメータ!$C$30</f>
        <v>43.5</v>
      </c>
      <c r="E450" s="23">
        <f>-2*'計算（移動）'!$C$2*B450</f>
        <v>-2.416666666666667</v>
      </c>
      <c r="F450" s="23">
        <f t="shared" si="47"/>
        <v>8.9218517409260081E-2</v>
      </c>
      <c r="G450" s="23">
        <f>-2*'計算（移動）'!$C$2*D450</f>
        <v>-2.416666666666667</v>
      </c>
      <c r="H450" s="23">
        <f t="shared" si="48"/>
        <v>8.9218517409260081E-2</v>
      </c>
      <c r="I450" s="126">
        <f>IF((パラメータ!$C$13)&gt;=1,IF(((パラメータ!$C$10)-A450)&lt;0,0,1),1)</f>
        <v>1</v>
      </c>
      <c r="J450" s="23">
        <f>'計算（移動）'!$C$68*('計算（移動）'!$C$49*'計算（移動）'!$C$53*F450+'計算（移動）'!$C$57*(1-F450))</f>
        <v>-148.41306301356184</v>
      </c>
      <c r="K450" s="23">
        <f>'計算（移動）'!$C$68*(('計算（移動）'!$C$49*'計算（移動）'!$C$53*'計算（移動）'!$C$37+'計算（移動）'!$C$55)*('計算（移動）'!$C$59*H450)+('計算（移動）'!$C$66*(1-H450)))</f>
        <v>-148.41306301356184</v>
      </c>
      <c r="L450" s="23">
        <f t="shared" si="49"/>
        <v>0</v>
      </c>
      <c r="M450" s="23">
        <f>35.3/(パラメータ!$C$30*(5.6-パラメータ!$C$30))</f>
        <v>7.6739130434782608</v>
      </c>
      <c r="N450" s="24" t="str">
        <f t="shared" si="52"/>
        <v>×</v>
      </c>
      <c r="O450" s="25" t="str">
        <f t="shared" si="53"/>
        <v>×</v>
      </c>
      <c r="P450" s="135">
        <f t="shared" si="50"/>
        <v>7.6739130434782608</v>
      </c>
      <c r="Q450" s="135">
        <f t="shared" si="51"/>
        <v>100</v>
      </c>
    </row>
    <row r="451" spans="1:17" s="19" customFormat="1" ht="10.5" customHeight="1" x14ac:dyDescent="0.15">
      <c r="A451" s="63">
        <v>43.6</v>
      </c>
      <c r="B451" s="22">
        <f>A451/パラメータ!$C$30</f>
        <v>43.6</v>
      </c>
      <c r="C451" s="22">
        <f>A451-パラメータ!$C$38</f>
        <v>43.6</v>
      </c>
      <c r="D451" s="23">
        <f>C451/パラメータ!$C$30</f>
        <v>43.6</v>
      </c>
      <c r="E451" s="23">
        <f>-2*'計算（移動）'!$C$2*B451</f>
        <v>-2.4222222222222225</v>
      </c>
      <c r="F451" s="23">
        <f t="shared" si="47"/>
        <v>8.8724233262035004E-2</v>
      </c>
      <c r="G451" s="23">
        <f>-2*'計算（移動）'!$C$2*D451</f>
        <v>-2.4222222222222225</v>
      </c>
      <c r="H451" s="23">
        <f t="shared" si="48"/>
        <v>8.8724233262035004E-2</v>
      </c>
      <c r="I451" s="126">
        <f>IF((パラメータ!$C$13)&gt;=1,IF(((パラメータ!$C$10)-A451)&lt;0,0,1),1)</f>
        <v>1</v>
      </c>
      <c r="J451" s="23">
        <f>'計算（移動）'!$C$68*('計算（移動）'!$C$49*'計算（移動）'!$C$53*F451+'計算（移動）'!$C$57*(1-F451))</f>
        <v>-148.49360727768109</v>
      </c>
      <c r="K451" s="23">
        <f>'計算（移動）'!$C$68*(('計算（移動）'!$C$49*'計算（移動）'!$C$53*'計算（移動）'!$C$37+'計算（移動）'!$C$55)*('計算（移動）'!$C$59*H451)+('計算（移動）'!$C$66*(1-H451)))</f>
        <v>-148.49360727768109</v>
      </c>
      <c r="L451" s="23">
        <f t="shared" si="49"/>
        <v>0</v>
      </c>
      <c r="M451" s="23">
        <f>35.3/(パラメータ!$C$30*(5.6-パラメータ!$C$30))</f>
        <v>7.6739130434782608</v>
      </c>
      <c r="N451" s="24" t="str">
        <f t="shared" si="52"/>
        <v>×</v>
      </c>
      <c r="O451" s="25" t="str">
        <f t="shared" si="53"/>
        <v>×</v>
      </c>
      <c r="P451" s="135">
        <f t="shared" si="50"/>
        <v>7.6739130434782608</v>
      </c>
      <c r="Q451" s="135">
        <f t="shared" si="51"/>
        <v>100</v>
      </c>
    </row>
    <row r="452" spans="1:17" s="19" customFormat="1" ht="10.5" customHeight="1" x14ac:dyDescent="0.15">
      <c r="A452" s="63">
        <v>43.7</v>
      </c>
      <c r="B452" s="22">
        <f>A452/パラメータ!$C$30</f>
        <v>43.7</v>
      </c>
      <c r="C452" s="22">
        <f>A452-パラメータ!$C$38</f>
        <v>43.7</v>
      </c>
      <c r="D452" s="23">
        <f>C452/パラメータ!$C$30</f>
        <v>43.7</v>
      </c>
      <c r="E452" s="23">
        <f>-2*'計算（移動）'!$C$2*B452</f>
        <v>-2.427777777777778</v>
      </c>
      <c r="F452" s="23">
        <f t="shared" si="47"/>
        <v>8.8232687524114339E-2</v>
      </c>
      <c r="G452" s="23">
        <f>-2*'計算（移動）'!$C$2*D452</f>
        <v>-2.427777777777778</v>
      </c>
      <c r="H452" s="23">
        <f t="shared" si="48"/>
        <v>8.8232687524114339E-2</v>
      </c>
      <c r="I452" s="126">
        <f>IF((パラメータ!$C$13)&gt;=1,IF(((パラメータ!$C$10)-A452)&lt;0,0,1),1)</f>
        <v>1</v>
      </c>
      <c r="J452" s="23">
        <f>'計算（移動）'!$C$68*('計算（移動）'!$C$49*'計算（移動）'!$C$53*F452+'計算（移動）'!$C$57*(1-F452))</f>
        <v>-148.5737053143348</v>
      </c>
      <c r="K452" s="23">
        <f>'計算（移動）'!$C$68*(('計算（移動）'!$C$49*'計算（移動）'!$C$53*'計算（移動）'!$C$37+'計算（移動）'!$C$55)*('計算（移動）'!$C$59*H452)+('計算（移動）'!$C$66*(1-H452)))</f>
        <v>-148.5737053143348</v>
      </c>
      <c r="L452" s="23">
        <f t="shared" si="49"/>
        <v>0</v>
      </c>
      <c r="M452" s="23">
        <f>35.3/(パラメータ!$C$30*(5.6-パラメータ!$C$30))</f>
        <v>7.6739130434782608</v>
      </c>
      <c r="N452" s="24" t="str">
        <f t="shared" si="52"/>
        <v>×</v>
      </c>
      <c r="O452" s="25" t="str">
        <f t="shared" si="53"/>
        <v>×</v>
      </c>
      <c r="P452" s="135">
        <f t="shared" si="50"/>
        <v>7.6739130434782608</v>
      </c>
      <c r="Q452" s="135">
        <f t="shared" si="51"/>
        <v>100</v>
      </c>
    </row>
    <row r="453" spans="1:17" s="19" customFormat="1" ht="10.5" customHeight="1" x14ac:dyDescent="0.15">
      <c r="A453" s="63">
        <v>43.8</v>
      </c>
      <c r="B453" s="22">
        <f>A453/パラメータ!$C$30</f>
        <v>43.8</v>
      </c>
      <c r="C453" s="22">
        <f>A453-パラメータ!$C$38</f>
        <v>43.8</v>
      </c>
      <c r="D453" s="23">
        <f>C453/パラメータ!$C$30</f>
        <v>43.8</v>
      </c>
      <c r="E453" s="23">
        <f>-2*'計算（移動）'!$C$2*B453</f>
        <v>-2.4333333333333331</v>
      </c>
      <c r="F453" s="23">
        <f t="shared" si="47"/>
        <v>8.7743865024294335E-2</v>
      </c>
      <c r="G453" s="23">
        <f>-2*'計算（移動）'!$C$2*D453</f>
        <v>-2.4333333333333331</v>
      </c>
      <c r="H453" s="23">
        <f t="shared" si="48"/>
        <v>8.7743865024294335E-2</v>
      </c>
      <c r="I453" s="126">
        <f>IF((パラメータ!$C$13)&gt;=1,IF(((パラメータ!$C$10)-A453)&lt;0,0,1),1)</f>
        <v>1</v>
      </c>
      <c r="J453" s="23">
        <f>'計算（移動）'!$C$68*('計算（移動）'!$C$49*'計算（移動）'!$C$53*F453+'計算（移動）'!$C$57*(1-F453))</f>
        <v>-148.65335959569094</v>
      </c>
      <c r="K453" s="23">
        <f>'計算（移動）'!$C$68*(('計算（移動）'!$C$49*'計算（移動）'!$C$53*'計算（移動）'!$C$37+'計算（移動）'!$C$55)*('計算（移動）'!$C$59*H453)+('計算（移動）'!$C$66*(1-H453)))</f>
        <v>-148.65335959569094</v>
      </c>
      <c r="L453" s="23">
        <f t="shared" si="49"/>
        <v>0</v>
      </c>
      <c r="M453" s="23">
        <f>35.3/(パラメータ!$C$30*(5.6-パラメータ!$C$30))</f>
        <v>7.6739130434782608</v>
      </c>
      <c r="N453" s="24" t="str">
        <f t="shared" si="52"/>
        <v>×</v>
      </c>
      <c r="O453" s="25" t="str">
        <f t="shared" si="53"/>
        <v>×</v>
      </c>
      <c r="P453" s="135">
        <f t="shared" si="50"/>
        <v>7.6739130434782608</v>
      </c>
      <c r="Q453" s="135">
        <f t="shared" si="51"/>
        <v>100</v>
      </c>
    </row>
    <row r="454" spans="1:17" s="19" customFormat="1" ht="10.5" customHeight="1" x14ac:dyDescent="0.15">
      <c r="A454" s="63">
        <v>43.9</v>
      </c>
      <c r="B454" s="22">
        <f>A454/パラメータ!$C$30</f>
        <v>43.9</v>
      </c>
      <c r="C454" s="22">
        <f>A454-パラメータ!$C$38</f>
        <v>43.9</v>
      </c>
      <c r="D454" s="23">
        <f>C454/パラメータ!$C$30</f>
        <v>43.9</v>
      </c>
      <c r="E454" s="23">
        <f>-2*'計算（移動）'!$C$2*B454</f>
        <v>-2.4388888888888891</v>
      </c>
      <c r="F454" s="23">
        <f t="shared" si="47"/>
        <v>8.7257750675421894E-2</v>
      </c>
      <c r="G454" s="23">
        <f>-2*'計算（移動）'!$C$2*D454</f>
        <v>-2.4388888888888891</v>
      </c>
      <c r="H454" s="23">
        <f t="shared" si="48"/>
        <v>8.7257750675421894E-2</v>
      </c>
      <c r="I454" s="126">
        <f>IF((パラメータ!$C$13)&gt;=1,IF(((パラメータ!$C$10)-A454)&lt;0,0,1),1)</f>
        <v>1</v>
      </c>
      <c r="J454" s="23">
        <f>'計算（移動）'!$C$68*('計算（移動）'!$C$49*'計算（移動）'!$C$53*F454+'計算（移動）'!$C$57*(1-F454))</f>
        <v>-148.7325725802213</v>
      </c>
      <c r="K454" s="23">
        <f>'計算（移動）'!$C$68*(('計算（移動）'!$C$49*'計算（移動）'!$C$53*'計算（移動）'!$C$37+'計算（移動）'!$C$55)*('計算（移動）'!$C$59*H454)+('計算（移動）'!$C$66*(1-H454)))</f>
        <v>-148.7325725802213</v>
      </c>
      <c r="L454" s="23">
        <f t="shared" si="49"/>
        <v>0</v>
      </c>
      <c r="M454" s="23">
        <f>35.3/(パラメータ!$C$30*(5.6-パラメータ!$C$30))</f>
        <v>7.6739130434782608</v>
      </c>
      <c r="N454" s="24" t="str">
        <f t="shared" si="52"/>
        <v>×</v>
      </c>
      <c r="O454" s="25" t="str">
        <f t="shared" si="53"/>
        <v>×</v>
      </c>
      <c r="P454" s="135">
        <f t="shared" si="50"/>
        <v>7.6739130434782608</v>
      </c>
      <c r="Q454" s="135">
        <f t="shared" si="51"/>
        <v>100</v>
      </c>
    </row>
    <row r="455" spans="1:17" s="18" customFormat="1" ht="10.5" customHeight="1" x14ac:dyDescent="0.15">
      <c r="A455" s="30">
        <v>44</v>
      </c>
      <c r="B455" s="31">
        <f>A455/パラメータ!$C$30</f>
        <v>44</v>
      </c>
      <c r="C455" s="31">
        <f>A455-パラメータ!$C$38</f>
        <v>44</v>
      </c>
      <c r="D455" s="32">
        <f>C455/パラメータ!$C$30</f>
        <v>44</v>
      </c>
      <c r="E455" s="32">
        <f>-2*'計算（移動）'!$C$2*B455</f>
        <v>-2.4444444444444446</v>
      </c>
      <c r="F455" s="32">
        <f t="shared" si="47"/>
        <v>8.6774329473929226E-2</v>
      </c>
      <c r="G455" s="32">
        <f>-2*'計算（移動）'!$C$2*D455</f>
        <v>-2.4444444444444446</v>
      </c>
      <c r="H455" s="32">
        <f t="shared" si="48"/>
        <v>8.6774329473929226E-2</v>
      </c>
      <c r="I455" s="128">
        <f>IF((パラメータ!$C$13)&gt;=1,IF(((パラメータ!$C$10)-A455)&lt;0,0,1),1)</f>
        <v>1</v>
      </c>
      <c r="J455" s="32">
        <f>'計算（移動）'!$C$68*('計算（移動）'!$C$49*'計算（移動）'!$C$53*F455+'計算（移動）'!$C$57*(1-F455))</f>
        <v>-148.81134671277738</v>
      </c>
      <c r="K455" s="32">
        <f>'計算（移動）'!$C$68*(('計算（移動）'!$C$49*'計算（移動）'!$C$53*'計算（移動）'!$C$37+'計算（移動）'!$C$55)*('計算（移動）'!$C$59*H455)+('計算（移動）'!$C$66*(1-H455)))</f>
        <v>-148.81134671277738</v>
      </c>
      <c r="L455" s="32">
        <f t="shared" si="49"/>
        <v>0</v>
      </c>
      <c r="M455" s="32">
        <f>35.3/(パラメータ!$C$30*(5.6-パラメータ!$C$30))</f>
        <v>7.6739130434782608</v>
      </c>
      <c r="N455" s="33" t="str">
        <f t="shared" si="52"/>
        <v>×</v>
      </c>
      <c r="O455" s="34" t="str">
        <f t="shared" si="53"/>
        <v>×</v>
      </c>
      <c r="P455" s="134">
        <f t="shared" si="50"/>
        <v>7.6739130434782608</v>
      </c>
      <c r="Q455" s="134">
        <f t="shared" si="51"/>
        <v>100</v>
      </c>
    </row>
    <row r="456" spans="1:17" s="19" customFormat="1" ht="10.5" customHeight="1" x14ac:dyDescent="0.15">
      <c r="A456" s="63">
        <v>44.1</v>
      </c>
      <c r="B456" s="22">
        <f>A456/パラメータ!$C$30</f>
        <v>44.1</v>
      </c>
      <c r="C456" s="22">
        <f>A456-パラメータ!$C$38</f>
        <v>44.1</v>
      </c>
      <c r="D456" s="23">
        <f>C456/パラメータ!$C$30</f>
        <v>44.1</v>
      </c>
      <c r="E456" s="23">
        <f>-2*'計算（移動）'!$C$2*B456</f>
        <v>-2.4500000000000002</v>
      </c>
      <c r="F456" s="23">
        <f t="shared" si="47"/>
        <v>8.6293586499370495E-2</v>
      </c>
      <c r="G456" s="23">
        <f>-2*'計算（移動）'!$C$2*D456</f>
        <v>-2.4500000000000002</v>
      </c>
      <c r="H456" s="23">
        <f t="shared" si="48"/>
        <v>8.6293586499370495E-2</v>
      </c>
      <c r="I456" s="126">
        <f>IF((パラメータ!$C$13)&gt;=1,IF(((パラメータ!$C$10)-A456)&lt;0,0,1),1)</f>
        <v>1</v>
      </c>
      <c r="J456" s="23">
        <f>'計算（移動）'!$C$68*('計算（移動）'!$C$49*'計算（移動）'!$C$53*F456+'計算（移動）'!$C$57*(1-F456))</f>
        <v>-148.88968442466583</v>
      </c>
      <c r="K456" s="23">
        <f>'計算（移動）'!$C$68*(('計算（移動）'!$C$49*'計算（移動）'!$C$53*'計算（移動）'!$C$37+'計算（移動）'!$C$55)*('計算（移動）'!$C$59*H456)+('計算（移動）'!$C$66*(1-H456)))</f>
        <v>-148.88968442466583</v>
      </c>
      <c r="L456" s="23">
        <f t="shared" si="49"/>
        <v>0</v>
      </c>
      <c r="M456" s="23">
        <f>35.3/(パラメータ!$C$30*(5.6-パラメータ!$C$30))</f>
        <v>7.6739130434782608</v>
      </c>
      <c r="N456" s="24" t="str">
        <f t="shared" si="52"/>
        <v>×</v>
      </c>
      <c r="O456" s="25" t="str">
        <f t="shared" si="53"/>
        <v>×</v>
      </c>
      <c r="P456" s="135">
        <f t="shared" si="50"/>
        <v>7.6739130434782608</v>
      </c>
      <c r="Q456" s="135">
        <f t="shared" si="51"/>
        <v>100</v>
      </c>
    </row>
    <row r="457" spans="1:17" s="19" customFormat="1" ht="10.5" customHeight="1" x14ac:dyDescent="0.15">
      <c r="A457" s="63">
        <v>44.2</v>
      </c>
      <c r="B457" s="22">
        <f>A457/パラメータ!$C$30</f>
        <v>44.2</v>
      </c>
      <c r="C457" s="22">
        <f>A457-パラメータ!$C$38</f>
        <v>44.2</v>
      </c>
      <c r="D457" s="23">
        <f>C457/パラメータ!$C$30</f>
        <v>44.2</v>
      </c>
      <c r="E457" s="23">
        <f>-2*'計算（移動）'!$C$2*B457</f>
        <v>-2.4555555555555557</v>
      </c>
      <c r="F457" s="23">
        <f t="shared" si="47"/>
        <v>8.5815506913961392E-2</v>
      </c>
      <c r="G457" s="23">
        <f>-2*'計算（移動）'!$C$2*D457</f>
        <v>-2.4555555555555557</v>
      </c>
      <c r="H457" s="23">
        <f t="shared" si="48"/>
        <v>8.5815506913961392E-2</v>
      </c>
      <c r="I457" s="126">
        <f>IF((パラメータ!$C$13)&gt;=1,IF(((パラメータ!$C$10)-A457)&lt;0,0,1),1)</f>
        <v>1</v>
      </c>
      <c r="J457" s="23">
        <f>'計算（移動）'!$C$68*('計算（移動）'!$C$49*'計算（移動）'!$C$53*F457+'計算（移動）'!$C$57*(1-F457))</f>
        <v>-148.96758813372341</v>
      </c>
      <c r="K457" s="23">
        <f>'計算（移動）'!$C$68*(('計算（移動）'!$C$49*'計算（移動）'!$C$53*'計算（移動）'!$C$37+'計算（移動）'!$C$55)*('計算（移動）'!$C$59*H457)+('計算（移動）'!$C$66*(1-H457)))</f>
        <v>-148.96758813372341</v>
      </c>
      <c r="L457" s="23">
        <f t="shared" si="49"/>
        <v>0</v>
      </c>
      <c r="M457" s="23">
        <f>35.3/(パラメータ!$C$30*(5.6-パラメータ!$C$30))</f>
        <v>7.6739130434782608</v>
      </c>
      <c r="N457" s="24" t="str">
        <f t="shared" si="52"/>
        <v>×</v>
      </c>
      <c r="O457" s="25" t="str">
        <f t="shared" si="53"/>
        <v>×</v>
      </c>
      <c r="P457" s="135">
        <f t="shared" si="50"/>
        <v>7.6739130434782608</v>
      </c>
      <c r="Q457" s="135">
        <f t="shared" si="51"/>
        <v>100</v>
      </c>
    </row>
    <row r="458" spans="1:17" s="19" customFormat="1" ht="10.5" customHeight="1" x14ac:dyDescent="0.15">
      <c r="A458" s="63">
        <v>44.3</v>
      </c>
      <c r="B458" s="22">
        <f>A458/パラメータ!$C$30</f>
        <v>44.3</v>
      </c>
      <c r="C458" s="22">
        <f>A458-パラメータ!$C$38</f>
        <v>44.3</v>
      </c>
      <c r="D458" s="23">
        <f>C458/パラメータ!$C$30</f>
        <v>44.3</v>
      </c>
      <c r="E458" s="23">
        <f>-2*'計算（移動）'!$C$2*B458</f>
        <v>-2.4611111111111112</v>
      </c>
      <c r="F458" s="23">
        <f t="shared" si="47"/>
        <v>8.5340075962121217E-2</v>
      </c>
      <c r="G458" s="23">
        <f>-2*'計算（移動）'!$C$2*D458</f>
        <v>-2.4611111111111112</v>
      </c>
      <c r="H458" s="23">
        <f t="shared" si="48"/>
        <v>8.5340075962121217E-2</v>
      </c>
      <c r="I458" s="126">
        <f>IF((パラメータ!$C$13)&gt;=1,IF(((パラメータ!$C$10)-A458)&lt;0,0,1),1)</f>
        <v>1</v>
      </c>
      <c r="J458" s="23">
        <f>'計算（移動）'!$C$68*('計算（移動）'!$C$49*'計算（移動）'!$C$53*F458+'計算（移動）'!$C$57*(1-F458))</f>
        <v>-149.04506024439189</v>
      </c>
      <c r="K458" s="23">
        <f>'計算（移動）'!$C$68*(('計算（移動）'!$C$49*'計算（移動）'!$C$53*'計算（移動）'!$C$37+'計算（移動）'!$C$55)*('計算（移動）'!$C$59*H458)+('計算（移動）'!$C$66*(1-H458)))</f>
        <v>-149.04506024439189</v>
      </c>
      <c r="L458" s="23">
        <f t="shared" si="49"/>
        <v>0</v>
      </c>
      <c r="M458" s="23">
        <f>35.3/(パラメータ!$C$30*(5.6-パラメータ!$C$30))</f>
        <v>7.6739130434782608</v>
      </c>
      <c r="N458" s="24" t="str">
        <f t="shared" si="52"/>
        <v>×</v>
      </c>
      <c r="O458" s="25" t="str">
        <f t="shared" si="53"/>
        <v>×</v>
      </c>
      <c r="P458" s="135">
        <f t="shared" si="50"/>
        <v>7.6739130434782608</v>
      </c>
      <c r="Q458" s="135">
        <f t="shared" si="51"/>
        <v>100</v>
      </c>
    </row>
    <row r="459" spans="1:17" s="19" customFormat="1" ht="10.5" customHeight="1" x14ac:dyDescent="0.15">
      <c r="A459" s="63">
        <v>44.4</v>
      </c>
      <c r="B459" s="22">
        <f>A459/パラメータ!$C$30</f>
        <v>44.4</v>
      </c>
      <c r="C459" s="22">
        <f>A459-パラメータ!$C$38</f>
        <v>44.4</v>
      </c>
      <c r="D459" s="23">
        <f>C459/パラメータ!$C$30</f>
        <v>44.4</v>
      </c>
      <c r="E459" s="23">
        <f>-2*'計算（移動）'!$C$2*B459</f>
        <v>-2.4666666666666668</v>
      </c>
      <c r="F459" s="23">
        <f t="shared" si="47"/>
        <v>8.4867278970017404E-2</v>
      </c>
      <c r="G459" s="23">
        <f>-2*'計算（移動）'!$C$2*D459</f>
        <v>-2.4666666666666668</v>
      </c>
      <c r="H459" s="23">
        <f t="shared" si="48"/>
        <v>8.4867278970017404E-2</v>
      </c>
      <c r="I459" s="126">
        <f>IF((パラメータ!$C$13)&gt;=1,IF(((パラメータ!$C$10)-A459)&lt;0,0,1),1)</f>
        <v>1</v>
      </c>
      <c r="J459" s="23">
        <f>'計算（移動）'!$C$68*('計算（移動）'!$C$49*'計算（移動）'!$C$53*F459+'計算（移動）'!$C$57*(1-F459))</f>
        <v>-149.12210314779185</v>
      </c>
      <c r="K459" s="23">
        <f>'計算（移動）'!$C$68*(('計算（移動）'!$C$49*'計算（移動）'!$C$53*'計算（移動）'!$C$37+'計算（移動）'!$C$55)*('計算（移動）'!$C$59*H459)+('計算（移動）'!$C$66*(1-H459)))</f>
        <v>-149.12210314779185</v>
      </c>
      <c r="L459" s="23">
        <f t="shared" si="49"/>
        <v>0</v>
      </c>
      <c r="M459" s="23">
        <f>35.3/(パラメータ!$C$30*(5.6-パラメータ!$C$30))</f>
        <v>7.6739130434782608</v>
      </c>
      <c r="N459" s="24" t="str">
        <f t="shared" si="52"/>
        <v>×</v>
      </c>
      <c r="O459" s="25" t="str">
        <f t="shared" si="53"/>
        <v>×</v>
      </c>
      <c r="P459" s="135">
        <f t="shared" si="50"/>
        <v>7.6739130434782608</v>
      </c>
      <c r="Q459" s="135">
        <f t="shared" si="51"/>
        <v>100</v>
      </c>
    </row>
    <row r="460" spans="1:17" s="19" customFormat="1" ht="10.5" customHeight="1" x14ac:dyDescent="0.15">
      <c r="A460" s="63">
        <v>44.5</v>
      </c>
      <c r="B460" s="22">
        <f>A460/パラメータ!$C$30</f>
        <v>44.5</v>
      </c>
      <c r="C460" s="22">
        <f>A460-パラメータ!$C$38</f>
        <v>44.5</v>
      </c>
      <c r="D460" s="23">
        <f>C460/パラメータ!$C$30</f>
        <v>44.5</v>
      </c>
      <c r="E460" s="23">
        <f>-2*'計算（移動）'!$C$2*B460</f>
        <v>-2.4722222222222223</v>
      </c>
      <c r="F460" s="23">
        <f t="shared" si="47"/>
        <v>8.4397101345112691E-2</v>
      </c>
      <c r="G460" s="23">
        <f>-2*'計算（移動）'!$C$2*D460</f>
        <v>-2.4722222222222223</v>
      </c>
      <c r="H460" s="23">
        <f t="shared" si="48"/>
        <v>8.4397101345112691E-2</v>
      </c>
      <c r="I460" s="126">
        <f>IF((パラメータ!$C$13)&gt;=1,IF(((パラメータ!$C$10)-A460)&lt;0,0,1),1)</f>
        <v>1</v>
      </c>
      <c r="J460" s="23">
        <f>'計算（移動）'!$C$68*('計算（移動）'!$C$49*'計算（移動）'!$C$53*F460+'計算（移動）'!$C$57*(1-F460))</f>
        <v>-149.19871922179686</v>
      </c>
      <c r="K460" s="23">
        <f>'計算（移動）'!$C$68*(('計算（移動）'!$C$49*'計算（移動）'!$C$53*'計算（移動）'!$C$37+'計算（移動）'!$C$55)*('計算（移動）'!$C$59*H460)+('計算（移動）'!$C$66*(1-H460)))</f>
        <v>-149.19871922179686</v>
      </c>
      <c r="L460" s="23">
        <f t="shared" si="49"/>
        <v>0</v>
      </c>
      <c r="M460" s="23">
        <f>35.3/(パラメータ!$C$30*(5.6-パラメータ!$C$30))</f>
        <v>7.6739130434782608</v>
      </c>
      <c r="N460" s="24" t="str">
        <f t="shared" si="52"/>
        <v>×</v>
      </c>
      <c r="O460" s="25" t="str">
        <f t="shared" si="53"/>
        <v>×</v>
      </c>
      <c r="P460" s="135">
        <f t="shared" si="50"/>
        <v>7.6739130434782608</v>
      </c>
      <c r="Q460" s="135">
        <f t="shared" si="51"/>
        <v>100</v>
      </c>
    </row>
    <row r="461" spans="1:17" s="19" customFormat="1" ht="10.5" customHeight="1" x14ac:dyDescent="0.15">
      <c r="A461" s="63">
        <v>44.6</v>
      </c>
      <c r="B461" s="22">
        <f>A461/パラメータ!$C$30</f>
        <v>44.6</v>
      </c>
      <c r="C461" s="22">
        <f>A461-パラメータ!$C$38</f>
        <v>44.6</v>
      </c>
      <c r="D461" s="23">
        <f>C461/パラメータ!$C$30</f>
        <v>44.6</v>
      </c>
      <c r="E461" s="23">
        <f>-2*'計算（移動）'!$C$2*B461</f>
        <v>-2.4777777777777779</v>
      </c>
      <c r="F461" s="23">
        <f t="shared" si="47"/>
        <v>8.3929528575714632E-2</v>
      </c>
      <c r="G461" s="23">
        <f>-2*'計算（移動）'!$C$2*D461</f>
        <v>-2.4777777777777779</v>
      </c>
      <c r="H461" s="23">
        <f t="shared" si="48"/>
        <v>8.3929528575714632E-2</v>
      </c>
      <c r="I461" s="126">
        <f>IF((パラメータ!$C$13)&gt;=1,IF(((パラメータ!$C$10)-A461)&lt;0,0,1),1)</f>
        <v>1</v>
      </c>
      <c r="J461" s="23">
        <f>'計算（移動）'!$C$68*('計算（移動）'!$C$49*'計算（移動）'!$C$53*F461+'計算（移動）'!$C$57*(1-F461))</f>
        <v>-149.27491083110658</v>
      </c>
      <c r="K461" s="23">
        <f>'計算（移動）'!$C$68*(('計算（移動）'!$C$49*'計算（移動）'!$C$53*'計算（移動）'!$C$37+'計算（移動）'!$C$55)*('計算（移動）'!$C$59*H461)+('計算（移動）'!$C$66*(1-H461)))</f>
        <v>-149.27491083110658</v>
      </c>
      <c r="L461" s="23">
        <f t="shared" si="49"/>
        <v>0</v>
      </c>
      <c r="M461" s="23">
        <f>35.3/(パラメータ!$C$30*(5.6-パラメータ!$C$30))</f>
        <v>7.6739130434782608</v>
      </c>
      <c r="N461" s="24" t="str">
        <f t="shared" si="52"/>
        <v>×</v>
      </c>
      <c r="O461" s="25" t="str">
        <f t="shared" si="53"/>
        <v>×</v>
      </c>
      <c r="P461" s="135">
        <f t="shared" si="50"/>
        <v>7.6739130434782608</v>
      </c>
      <c r="Q461" s="135">
        <f t="shared" si="51"/>
        <v>100</v>
      </c>
    </row>
    <row r="462" spans="1:17" s="19" customFormat="1" ht="10.5" customHeight="1" x14ac:dyDescent="0.15">
      <c r="A462" s="63">
        <v>44.7</v>
      </c>
      <c r="B462" s="22">
        <f>A462/パラメータ!$C$30</f>
        <v>44.7</v>
      </c>
      <c r="C462" s="22">
        <f>A462-パラメータ!$C$38</f>
        <v>44.7</v>
      </c>
      <c r="D462" s="23">
        <f>C462/パラメータ!$C$30</f>
        <v>44.7</v>
      </c>
      <c r="E462" s="23">
        <f>-2*'計算（移動）'!$C$2*B462</f>
        <v>-2.4833333333333338</v>
      </c>
      <c r="F462" s="23">
        <f t="shared" si="47"/>
        <v>8.3464546230527778E-2</v>
      </c>
      <c r="G462" s="23">
        <f>-2*'計算（移動）'!$C$2*D462</f>
        <v>-2.4833333333333338</v>
      </c>
      <c r="H462" s="23">
        <f t="shared" si="48"/>
        <v>8.3464546230527778E-2</v>
      </c>
      <c r="I462" s="126">
        <f>IF((パラメータ!$C$13)&gt;=1,IF(((パラメータ!$C$10)-A462)&lt;0,0,1),1)</f>
        <v>1</v>
      </c>
      <c r="J462" s="23">
        <f>'計算（移動）'!$C$68*('計算（移動）'!$C$49*'計算（移動）'!$C$53*F462+'計算（移動）'!$C$57*(1-F462))</f>
        <v>-149.35068032732002</v>
      </c>
      <c r="K462" s="23">
        <f>'計算（移動）'!$C$68*(('計算（移動）'!$C$49*'計算（移動）'!$C$53*'計算（移動）'!$C$37+'計算（移動）'!$C$55)*('計算（移動）'!$C$59*H462)+('計算（移動）'!$C$66*(1-H462)))</f>
        <v>-149.35068032732002</v>
      </c>
      <c r="L462" s="23">
        <f t="shared" si="49"/>
        <v>0</v>
      </c>
      <c r="M462" s="23">
        <f>35.3/(パラメータ!$C$30*(5.6-パラメータ!$C$30))</f>
        <v>7.6739130434782608</v>
      </c>
      <c r="N462" s="24" t="str">
        <f t="shared" si="52"/>
        <v>×</v>
      </c>
      <c r="O462" s="25" t="str">
        <f t="shared" si="53"/>
        <v>×</v>
      </c>
      <c r="P462" s="135">
        <f t="shared" si="50"/>
        <v>7.6739130434782608</v>
      </c>
      <c r="Q462" s="135">
        <f t="shared" si="51"/>
        <v>100</v>
      </c>
    </row>
    <row r="463" spans="1:17" s="19" customFormat="1" ht="10.5" customHeight="1" x14ac:dyDescent="0.15">
      <c r="A463" s="63">
        <v>44.8</v>
      </c>
      <c r="B463" s="22">
        <f>A463/パラメータ!$C$30</f>
        <v>44.8</v>
      </c>
      <c r="C463" s="22">
        <f>A463-パラメータ!$C$38</f>
        <v>44.8</v>
      </c>
      <c r="D463" s="23">
        <f>C463/パラメータ!$C$30</f>
        <v>44.8</v>
      </c>
      <c r="E463" s="23">
        <f>-2*'計算（移動）'!$C$2*B463</f>
        <v>-2.4888888888888889</v>
      </c>
      <c r="F463" s="23">
        <f t="shared" si="47"/>
        <v>8.3002139958208362E-2</v>
      </c>
      <c r="G463" s="23">
        <f>-2*'計算（移動）'!$C$2*D463</f>
        <v>-2.4888888888888889</v>
      </c>
      <c r="H463" s="23">
        <f t="shared" si="48"/>
        <v>8.3002139958208362E-2</v>
      </c>
      <c r="I463" s="126">
        <f>IF((パラメータ!$C$13)&gt;=1,IF(((パラメータ!$C$10)-A463)&lt;0,0,1),1)</f>
        <v>1</v>
      </c>
      <c r="J463" s="23">
        <f>'計算（移動）'!$C$68*('計算（移動）'!$C$49*'計算（移動）'!$C$53*F463+'計算（移動）'!$C$57*(1-F463))</f>
        <v>-149.42603004900781</v>
      </c>
      <c r="K463" s="23">
        <f>'計算（移動）'!$C$68*(('計算（移動）'!$C$49*'計算（移動）'!$C$53*'計算（移動）'!$C$37+'計算（移動）'!$C$55)*('計算（移動）'!$C$59*H463)+('計算（移動）'!$C$66*(1-H463)))</f>
        <v>-149.42603004900781</v>
      </c>
      <c r="L463" s="23">
        <f t="shared" si="49"/>
        <v>0</v>
      </c>
      <c r="M463" s="23">
        <f>35.3/(パラメータ!$C$30*(5.6-パラメータ!$C$30))</f>
        <v>7.6739130434782608</v>
      </c>
      <c r="N463" s="24" t="str">
        <f t="shared" si="52"/>
        <v>×</v>
      </c>
      <c r="O463" s="25" t="str">
        <f t="shared" si="53"/>
        <v>×</v>
      </c>
      <c r="P463" s="135">
        <f t="shared" si="50"/>
        <v>7.6739130434782608</v>
      </c>
      <c r="Q463" s="135">
        <f t="shared" si="51"/>
        <v>100</v>
      </c>
    </row>
    <row r="464" spans="1:17" s="19" customFormat="1" ht="10.5" customHeight="1" x14ac:dyDescent="0.15">
      <c r="A464" s="63">
        <v>44.9</v>
      </c>
      <c r="B464" s="22">
        <f>A464/パラメータ!$C$30</f>
        <v>44.9</v>
      </c>
      <c r="C464" s="22">
        <f>A464-パラメータ!$C$38</f>
        <v>44.9</v>
      </c>
      <c r="D464" s="23">
        <f>C464/パラメータ!$C$30</f>
        <v>44.9</v>
      </c>
      <c r="E464" s="23">
        <f>-2*'計算（移動）'!$C$2*B464</f>
        <v>-2.4944444444444445</v>
      </c>
      <c r="F464" s="23">
        <f t="shared" ref="F464:F515" si="54">EXP(E464)</f>
        <v>8.2542295486921061E-2</v>
      </c>
      <c r="G464" s="23">
        <f>-2*'計算（移動）'!$C$2*D464</f>
        <v>-2.4944444444444445</v>
      </c>
      <c r="H464" s="23">
        <f t="shared" ref="H464:H515" si="55">EXP(G464)</f>
        <v>8.2542295486921061E-2</v>
      </c>
      <c r="I464" s="126">
        <f>IF((パラメータ!$C$13)&gt;=1,IF(((パラメータ!$C$10)-A464)&lt;0,0,1),1)</f>
        <v>1</v>
      </c>
      <c r="J464" s="23">
        <f>'計算（移動）'!$C$68*('計算（移動）'!$C$49*'計算（移動）'!$C$53*F464+'計算（移動）'!$C$57*(1-F464))</f>
        <v>-149.50096232178467</v>
      </c>
      <c r="K464" s="23">
        <f>'計算（移動）'!$C$68*(('計算（移動）'!$C$49*'計算（移動）'!$C$53*'計算（移動）'!$C$37+'計算（移動）'!$C$55)*('計算（移動）'!$C$59*H464)+('計算（移動）'!$C$66*(1-H464)))</f>
        <v>-149.50096232178467</v>
      </c>
      <c r="L464" s="23">
        <f t="shared" ref="L464:L515" si="56">IF(IF(C464&lt;=0,J464*I464,K464*I464)&gt;=0,IF(C464&lt;=0,J464*I464,K464*I464),0)</f>
        <v>0</v>
      </c>
      <c r="M464" s="23">
        <f>35.3/(パラメータ!$C$30*(5.6-パラメータ!$C$30))</f>
        <v>7.6739130434782608</v>
      </c>
      <c r="N464" s="24" t="str">
        <f t="shared" si="52"/>
        <v>×</v>
      </c>
      <c r="O464" s="25" t="str">
        <f t="shared" si="53"/>
        <v>×</v>
      </c>
      <c r="P464" s="135">
        <f t="shared" ref="P464:P515" si="57">M464-L464</f>
        <v>7.6739130434782608</v>
      </c>
      <c r="Q464" s="135">
        <f t="shared" ref="Q464:Q515" si="58">100-L464</f>
        <v>100</v>
      </c>
    </row>
    <row r="465" spans="1:17" s="18" customFormat="1" ht="10.5" customHeight="1" x14ac:dyDescent="0.15">
      <c r="A465" s="30">
        <v>45</v>
      </c>
      <c r="B465" s="31">
        <f>A465/パラメータ!$C$30</f>
        <v>45</v>
      </c>
      <c r="C465" s="31">
        <f>A465-パラメータ!$C$38</f>
        <v>45</v>
      </c>
      <c r="D465" s="32">
        <f>C465/パラメータ!$C$30</f>
        <v>45</v>
      </c>
      <c r="E465" s="32">
        <f>-2*'計算（移動）'!$C$2*B465</f>
        <v>-2.5</v>
      </c>
      <c r="F465" s="32">
        <f t="shared" si="54"/>
        <v>8.20849986238988E-2</v>
      </c>
      <c r="G465" s="32">
        <f>-2*'計算（移動）'!$C$2*D465</f>
        <v>-2.5</v>
      </c>
      <c r="H465" s="32">
        <f t="shared" si="55"/>
        <v>8.20849986238988E-2</v>
      </c>
      <c r="I465" s="128">
        <f>IF((パラメータ!$C$13)&gt;=1,IF(((パラメータ!$C$10)-A465)&lt;0,0,1),1)</f>
        <v>1</v>
      </c>
      <c r="J465" s="32">
        <f>'計算（移動）'!$C$68*('計算（移動）'!$C$49*'計算（移動）'!$C$53*F465+'計算（移動）'!$C$57*(1-F465))</f>
        <v>-149.57547945838098</v>
      </c>
      <c r="K465" s="32">
        <f>'計算（移動）'!$C$68*(('計算（移動）'!$C$49*'計算（移動）'!$C$53*'計算（移動）'!$C$37+'計算（移動）'!$C$55)*('計算（移動）'!$C$59*H465)+('計算（移動）'!$C$66*(1-H465)))</f>
        <v>-149.57547945838098</v>
      </c>
      <c r="L465" s="32">
        <f t="shared" si="56"/>
        <v>0</v>
      </c>
      <c r="M465" s="32">
        <f>35.3/(パラメータ!$C$30*(5.6-パラメータ!$C$30))</f>
        <v>7.6739130434782608</v>
      </c>
      <c r="N465" s="33" t="str">
        <f t="shared" ref="N465:N515" si="59">IF(I465&gt;0,IF(P465&lt;0,"○","×"),"×")</f>
        <v>×</v>
      </c>
      <c r="O465" s="34" t="str">
        <f t="shared" ref="O465:O515" si="60">IF(L465&gt;=100,"○","×")</f>
        <v>×</v>
      </c>
      <c r="P465" s="134">
        <f t="shared" si="57"/>
        <v>7.6739130434782608</v>
      </c>
      <c r="Q465" s="134">
        <f t="shared" si="58"/>
        <v>100</v>
      </c>
    </row>
    <row r="466" spans="1:17" s="19" customFormat="1" ht="10.5" customHeight="1" x14ac:dyDescent="0.15">
      <c r="A466" s="63">
        <v>45.1</v>
      </c>
      <c r="B466" s="22">
        <f>A466/パラメータ!$C$30</f>
        <v>45.1</v>
      </c>
      <c r="C466" s="22">
        <f>A466-パラメータ!$C$38</f>
        <v>45.1</v>
      </c>
      <c r="D466" s="23">
        <f>C466/パラメータ!$C$30</f>
        <v>45.1</v>
      </c>
      <c r="E466" s="23">
        <f>-2*'計算（移動）'!$C$2*B466</f>
        <v>-2.505555555555556</v>
      </c>
      <c r="F466" s="23">
        <f t="shared" si="54"/>
        <v>8.1630235255004527E-2</v>
      </c>
      <c r="G466" s="23">
        <f>-2*'計算（移動）'!$C$2*D466</f>
        <v>-2.505555555555556</v>
      </c>
      <c r="H466" s="23">
        <f t="shared" si="55"/>
        <v>8.1630235255004527E-2</v>
      </c>
      <c r="I466" s="126">
        <f>IF((パラメータ!$C$13)&gt;=1,IF(((パラメータ!$C$10)-A466)&lt;0,0,1),1)</f>
        <v>1</v>
      </c>
      <c r="J466" s="23">
        <f>'計算（移動）'!$C$68*('計算（移動）'!$C$49*'計算（移動）'!$C$53*F466+'計算（移動）'!$C$57*(1-F466))</f>
        <v>-149.64958375871436</v>
      </c>
      <c r="K466" s="23">
        <f>'計算（移動）'!$C$68*(('計算（移動）'!$C$49*'計算（移動）'!$C$53*'計算（移動）'!$C$37+'計算（移動）'!$C$55)*('計算（移動）'!$C$59*H466)+('計算（移動）'!$C$66*(1-H466)))</f>
        <v>-149.64958375871436</v>
      </c>
      <c r="L466" s="23">
        <f t="shared" si="56"/>
        <v>0</v>
      </c>
      <c r="M466" s="23">
        <f>35.3/(パラメータ!$C$30*(5.6-パラメータ!$C$30))</f>
        <v>7.6739130434782608</v>
      </c>
      <c r="N466" s="24" t="str">
        <f t="shared" si="59"/>
        <v>×</v>
      </c>
      <c r="O466" s="25" t="str">
        <f t="shared" si="60"/>
        <v>×</v>
      </c>
      <c r="P466" s="135">
        <f t="shared" si="57"/>
        <v>7.6739130434782608</v>
      </c>
      <c r="Q466" s="135">
        <f t="shared" si="58"/>
        <v>100</v>
      </c>
    </row>
    <row r="467" spans="1:17" s="19" customFormat="1" ht="10.5" customHeight="1" x14ac:dyDescent="0.15">
      <c r="A467" s="63">
        <v>45.2</v>
      </c>
      <c r="B467" s="22">
        <f>A467/パラメータ!$C$30</f>
        <v>45.2</v>
      </c>
      <c r="C467" s="22">
        <f>A467-パラメータ!$C$38</f>
        <v>45.2</v>
      </c>
      <c r="D467" s="23">
        <f>C467/パラメータ!$C$30</f>
        <v>45.2</v>
      </c>
      <c r="E467" s="23">
        <f>-2*'計算（移動）'!$C$2*B467</f>
        <v>-2.5111111111111115</v>
      </c>
      <c r="F467" s="23">
        <f t="shared" si="54"/>
        <v>8.1177991344295763E-2</v>
      </c>
      <c r="G467" s="23">
        <f>-2*'計算（移動）'!$C$2*D467</f>
        <v>-2.5111111111111115</v>
      </c>
      <c r="H467" s="23">
        <f t="shared" si="55"/>
        <v>8.1177991344295763E-2</v>
      </c>
      <c r="I467" s="126">
        <f>IF((パラメータ!$C$13)&gt;=1,IF(((パラメータ!$C$10)-A467)&lt;0,0,1),1)</f>
        <v>1</v>
      </c>
      <c r="J467" s="23">
        <f>'計算（移動）'!$C$68*('計算（移動）'!$C$49*'計算（移動）'!$C$53*F467+'計算（移動）'!$C$57*(1-F467))</f>
        <v>-149.72327750996038</v>
      </c>
      <c r="K467" s="23">
        <f>'計算（移動）'!$C$68*(('計算（移動）'!$C$49*'計算（移動）'!$C$53*'計算（移動）'!$C$37+'計算（移動）'!$C$55)*('計算（移動）'!$C$59*H467)+('計算（移動）'!$C$66*(1-H467)))</f>
        <v>-149.72327750996038</v>
      </c>
      <c r="L467" s="23">
        <f t="shared" si="56"/>
        <v>0</v>
      </c>
      <c r="M467" s="23">
        <f>35.3/(パラメータ!$C$30*(5.6-パラメータ!$C$30))</f>
        <v>7.6739130434782608</v>
      </c>
      <c r="N467" s="24" t="str">
        <f t="shared" si="59"/>
        <v>×</v>
      </c>
      <c r="O467" s="25" t="str">
        <f t="shared" si="60"/>
        <v>×</v>
      </c>
      <c r="P467" s="135">
        <f t="shared" si="57"/>
        <v>7.6739130434782608</v>
      </c>
      <c r="Q467" s="135">
        <f t="shared" si="58"/>
        <v>100</v>
      </c>
    </row>
    <row r="468" spans="1:17" s="19" customFormat="1" ht="10.5" customHeight="1" x14ac:dyDescent="0.15">
      <c r="A468" s="63">
        <v>45.3</v>
      </c>
      <c r="B468" s="22">
        <f>A468/パラメータ!$C$30</f>
        <v>45.3</v>
      </c>
      <c r="C468" s="22">
        <f>A468-パラメータ!$C$38</f>
        <v>45.3</v>
      </c>
      <c r="D468" s="23">
        <f>C468/パラメータ!$C$30</f>
        <v>45.3</v>
      </c>
      <c r="E468" s="23">
        <f>-2*'計算（移動）'!$C$2*B468</f>
        <v>-2.5166666666666666</v>
      </c>
      <c r="F468" s="23">
        <f t="shared" si="54"/>
        <v>8.0728252933591219E-2</v>
      </c>
      <c r="G468" s="23">
        <f>-2*'計算（移動）'!$C$2*D468</f>
        <v>-2.5166666666666666</v>
      </c>
      <c r="H468" s="23">
        <f t="shared" si="55"/>
        <v>8.0728252933591219E-2</v>
      </c>
      <c r="I468" s="126">
        <f>IF((パラメータ!$C$13)&gt;=1,IF(((パラメータ!$C$10)-A468)&lt;0,0,1),1)</f>
        <v>1</v>
      </c>
      <c r="J468" s="23">
        <f>'計算（移動）'!$C$68*('計算（移動）'!$C$49*'計算（移動）'!$C$53*F468+'計算（移動）'!$C$57*(1-F468))</f>
        <v>-149.7965629866234</v>
      </c>
      <c r="K468" s="23">
        <f>'計算（移動）'!$C$68*(('計算（移動）'!$C$49*'計算（移動）'!$C$53*'計算（移動）'!$C$37+'計算（移動）'!$C$55)*('計算（移動）'!$C$59*H468)+('計算（移動）'!$C$66*(1-H468)))</f>
        <v>-149.7965629866234</v>
      </c>
      <c r="L468" s="23">
        <f t="shared" si="56"/>
        <v>0</v>
      </c>
      <c r="M468" s="23">
        <f>35.3/(パラメータ!$C$30*(5.6-パラメータ!$C$30))</f>
        <v>7.6739130434782608</v>
      </c>
      <c r="N468" s="24" t="str">
        <f t="shared" si="59"/>
        <v>×</v>
      </c>
      <c r="O468" s="25" t="str">
        <f t="shared" si="60"/>
        <v>×</v>
      </c>
      <c r="P468" s="135">
        <f t="shared" si="57"/>
        <v>7.6739130434782608</v>
      </c>
      <c r="Q468" s="135">
        <f t="shared" si="58"/>
        <v>100</v>
      </c>
    </row>
    <row r="469" spans="1:17" s="19" customFormat="1" ht="10.5" customHeight="1" x14ac:dyDescent="0.15">
      <c r="A469" s="63">
        <v>45.4</v>
      </c>
      <c r="B469" s="22">
        <f>A469/パラメータ!$C$30</f>
        <v>45.4</v>
      </c>
      <c r="C469" s="22">
        <f>A469-パラメータ!$C$38</f>
        <v>45.4</v>
      </c>
      <c r="D469" s="23">
        <f>C469/パラメータ!$C$30</f>
        <v>45.4</v>
      </c>
      <c r="E469" s="23">
        <f>-2*'計算（移動）'!$C$2*B469</f>
        <v>-2.5222222222222221</v>
      </c>
      <c r="F469" s="23">
        <f t="shared" si="54"/>
        <v>8.0281006142039993E-2</v>
      </c>
      <c r="G469" s="23">
        <f>-2*'計算（移動）'!$C$2*D469</f>
        <v>-2.5222222222222221</v>
      </c>
      <c r="H469" s="23">
        <f t="shared" si="55"/>
        <v>8.0281006142039993E-2</v>
      </c>
      <c r="I469" s="126">
        <f>IF((パラメータ!$C$13)&gt;=1,IF(((パラメータ!$C$10)-A469)&lt;0,0,1),1)</f>
        <v>1</v>
      </c>
      <c r="J469" s="23">
        <f>'計算（移動）'!$C$68*('計算（移動）'!$C$49*'計算（移動）'!$C$53*F469+'計算（移動）'!$C$57*(1-F469))</f>
        <v>-149.86944245060667</v>
      </c>
      <c r="K469" s="23">
        <f>'計算（移動）'!$C$68*(('計算（移動）'!$C$49*'計算（移動）'!$C$53*'計算（移動）'!$C$37+'計算（移動）'!$C$55)*('計算（移動）'!$C$59*H469)+('計算（移動）'!$C$66*(1-H469)))</f>
        <v>-149.86944245060667</v>
      </c>
      <c r="L469" s="23">
        <f t="shared" si="56"/>
        <v>0</v>
      </c>
      <c r="M469" s="23">
        <f>35.3/(パラメータ!$C$30*(5.6-パラメータ!$C$30))</f>
        <v>7.6739130434782608</v>
      </c>
      <c r="N469" s="24" t="str">
        <f t="shared" si="59"/>
        <v>×</v>
      </c>
      <c r="O469" s="25" t="str">
        <f t="shared" si="60"/>
        <v>×</v>
      </c>
      <c r="P469" s="135">
        <f t="shared" si="57"/>
        <v>7.6739130434782608</v>
      </c>
      <c r="Q469" s="135">
        <f t="shared" si="58"/>
        <v>100</v>
      </c>
    </row>
    <row r="470" spans="1:17" s="19" customFormat="1" ht="10.5" customHeight="1" x14ac:dyDescent="0.15">
      <c r="A470" s="63">
        <v>45.5</v>
      </c>
      <c r="B470" s="22">
        <f>A470/パラメータ!$C$30</f>
        <v>45.5</v>
      </c>
      <c r="C470" s="22">
        <f>A470-パラメータ!$C$38</f>
        <v>45.5</v>
      </c>
      <c r="D470" s="23">
        <f>C470/パラメータ!$C$30</f>
        <v>45.5</v>
      </c>
      <c r="E470" s="23">
        <f>-2*'計算（移動）'!$C$2*B470</f>
        <v>-2.5277777777777781</v>
      </c>
      <c r="F470" s="23">
        <f t="shared" si="54"/>
        <v>7.9836237165693241E-2</v>
      </c>
      <c r="G470" s="23">
        <f>-2*'計算（移動）'!$C$2*D470</f>
        <v>-2.5277777777777781</v>
      </c>
      <c r="H470" s="23">
        <f t="shared" si="55"/>
        <v>7.9836237165693241E-2</v>
      </c>
      <c r="I470" s="126">
        <f>IF((パラメータ!$C$13)&gt;=1,IF(((パラメータ!$C$10)-A470)&lt;0,0,1),1)</f>
        <v>1</v>
      </c>
      <c r="J470" s="23">
        <f>'計算（移動）'!$C$68*('計算（移動）'!$C$49*'計算（移動）'!$C$53*F470+'計算（移動）'!$C$57*(1-F470))</f>
        <v>-149.94191815128215</v>
      </c>
      <c r="K470" s="23">
        <f>'計算（移動）'!$C$68*(('計算（移動）'!$C$49*'計算（移動）'!$C$53*'計算（移動）'!$C$37+'計算（移動）'!$C$55)*('計算（移動）'!$C$59*H470)+('計算（移動）'!$C$66*(1-H470)))</f>
        <v>-149.94191815128215</v>
      </c>
      <c r="L470" s="23">
        <f t="shared" si="56"/>
        <v>0</v>
      </c>
      <c r="M470" s="23">
        <f>35.3/(パラメータ!$C$30*(5.6-パラメータ!$C$30))</f>
        <v>7.6739130434782608</v>
      </c>
      <c r="N470" s="24" t="str">
        <f t="shared" si="59"/>
        <v>×</v>
      </c>
      <c r="O470" s="25" t="str">
        <f t="shared" si="60"/>
        <v>×</v>
      </c>
      <c r="P470" s="135">
        <f t="shared" si="57"/>
        <v>7.6739130434782608</v>
      </c>
      <c r="Q470" s="135">
        <f t="shared" si="58"/>
        <v>100</v>
      </c>
    </row>
    <row r="471" spans="1:17" s="19" customFormat="1" ht="10.5" customHeight="1" x14ac:dyDescent="0.15">
      <c r="A471" s="63">
        <v>45.6</v>
      </c>
      <c r="B471" s="22">
        <f>A471/パラメータ!$C$30</f>
        <v>45.6</v>
      </c>
      <c r="C471" s="22">
        <f>A471-パラメータ!$C$38</f>
        <v>45.6</v>
      </c>
      <c r="D471" s="23">
        <f>C471/パラメータ!$C$30</f>
        <v>45.6</v>
      </c>
      <c r="E471" s="23">
        <f>-2*'計算（移動）'!$C$2*B471</f>
        <v>-2.5333333333333337</v>
      </c>
      <c r="F471" s="23">
        <f t="shared" si="54"/>
        <v>7.9393932277078194E-2</v>
      </c>
      <c r="G471" s="23">
        <f>-2*'計算（移動）'!$C$2*D471</f>
        <v>-2.5333333333333337</v>
      </c>
      <c r="H471" s="23">
        <f t="shared" si="55"/>
        <v>7.9393932277078194E-2</v>
      </c>
      <c r="I471" s="126">
        <f>IF((パラメータ!$C$13)&gt;=1,IF(((パラメータ!$C$10)-A471)&lt;0,0,1),1)</f>
        <v>1</v>
      </c>
      <c r="J471" s="23">
        <f>'計算（移動）'!$C$68*('計算（移動）'!$C$49*'計算（移動）'!$C$53*F471+'計算（移動）'!$C$57*(1-F471))</f>
        <v>-150.01399232555997</v>
      </c>
      <c r="K471" s="23">
        <f>'計算（移動）'!$C$68*(('計算（移動）'!$C$49*'計算（移動）'!$C$53*'計算（移動）'!$C$37+'計算（移動）'!$C$55)*('計算（移動）'!$C$59*H471)+('計算（移動）'!$C$66*(1-H471)))</f>
        <v>-150.01399232555997</v>
      </c>
      <c r="L471" s="23">
        <f t="shared" si="56"/>
        <v>0</v>
      </c>
      <c r="M471" s="23">
        <f>35.3/(パラメータ!$C$30*(5.6-パラメータ!$C$30))</f>
        <v>7.6739130434782608</v>
      </c>
      <c r="N471" s="24" t="str">
        <f t="shared" si="59"/>
        <v>×</v>
      </c>
      <c r="O471" s="25" t="str">
        <f t="shared" si="60"/>
        <v>×</v>
      </c>
      <c r="P471" s="135">
        <f t="shared" si="57"/>
        <v>7.6739130434782608</v>
      </c>
      <c r="Q471" s="135">
        <f t="shared" si="58"/>
        <v>100</v>
      </c>
    </row>
    <row r="472" spans="1:17" s="19" customFormat="1" ht="10.5" customHeight="1" x14ac:dyDescent="0.15">
      <c r="A472" s="63">
        <v>45.7</v>
      </c>
      <c r="B472" s="22">
        <f>A472/パラメータ!$C$30</f>
        <v>45.7</v>
      </c>
      <c r="C472" s="22">
        <f>A472-パラメータ!$C$38</f>
        <v>45.7</v>
      </c>
      <c r="D472" s="23">
        <f>C472/パラメータ!$C$30</f>
        <v>45.7</v>
      </c>
      <c r="E472" s="23">
        <f>-2*'計算（移動）'!$C$2*B472</f>
        <v>-2.5388888888888892</v>
      </c>
      <c r="F472" s="23">
        <f t="shared" si="54"/>
        <v>7.8954077824774246E-2</v>
      </c>
      <c r="G472" s="23">
        <f>-2*'計算（移動）'!$C$2*D472</f>
        <v>-2.5388888888888892</v>
      </c>
      <c r="H472" s="23">
        <f t="shared" si="55"/>
        <v>7.8954077824774246E-2</v>
      </c>
      <c r="I472" s="126">
        <f>IF((パラメータ!$C$13)&gt;=1,IF(((パラメータ!$C$10)-A472)&lt;0,0,1),1)</f>
        <v>1</v>
      </c>
      <c r="J472" s="23">
        <f>'計算（移動）'!$C$68*('計算（移動）'!$C$49*'計算（移動）'!$C$53*F472+'計算（移動）'!$C$57*(1-F472))</f>
        <v>-150.08566719795732</v>
      </c>
      <c r="K472" s="23">
        <f>'計算（移動）'!$C$68*(('計算（移動）'!$C$49*'計算（移動）'!$C$53*'計算（移動）'!$C$37+'計算（移動）'!$C$55)*('計算（移動）'!$C$59*H472)+('計算（移動）'!$C$66*(1-H472)))</f>
        <v>-150.08566719795732</v>
      </c>
      <c r="L472" s="23">
        <f t="shared" si="56"/>
        <v>0</v>
      </c>
      <c r="M472" s="23">
        <f>35.3/(パラメータ!$C$30*(5.6-パラメータ!$C$30))</f>
        <v>7.6739130434782608</v>
      </c>
      <c r="N472" s="24" t="str">
        <f t="shared" si="59"/>
        <v>×</v>
      </c>
      <c r="O472" s="25" t="str">
        <f t="shared" si="60"/>
        <v>×</v>
      </c>
      <c r="P472" s="135">
        <f t="shared" si="57"/>
        <v>7.6739130434782608</v>
      </c>
      <c r="Q472" s="135">
        <f t="shared" si="58"/>
        <v>100</v>
      </c>
    </row>
    <row r="473" spans="1:17" s="19" customFormat="1" ht="10.5" customHeight="1" x14ac:dyDescent="0.15">
      <c r="A473" s="63">
        <v>45.8</v>
      </c>
      <c r="B473" s="22">
        <f>A473/パラメータ!$C$30</f>
        <v>45.8</v>
      </c>
      <c r="C473" s="22">
        <f>A473-パラメータ!$C$38</f>
        <v>45.8</v>
      </c>
      <c r="D473" s="23">
        <f>C473/パラメータ!$C$30</f>
        <v>45.8</v>
      </c>
      <c r="E473" s="23">
        <f>-2*'計算（移動）'!$C$2*B473</f>
        <v>-2.5444444444444443</v>
      </c>
      <c r="F473" s="23">
        <f t="shared" si="54"/>
        <v>7.8516660232991822E-2</v>
      </c>
      <c r="G473" s="23">
        <f>-2*'計算（移動）'!$C$2*D473</f>
        <v>-2.5444444444444443</v>
      </c>
      <c r="H473" s="23">
        <f t="shared" si="55"/>
        <v>7.8516660232991822E-2</v>
      </c>
      <c r="I473" s="126">
        <f>IF((パラメータ!$C$13)&gt;=1,IF(((パラメータ!$C$10)-A473)&lt;0,0,1),1)</f>
        <v>1</v>
      </c>
      <c r="J473" s="23">
        <f>'計算（移動）'!$C$68*('計算（移動）'!$C$49*'計算（移動）'!$C$53*F473+'計算（移動）'!$C$57*(1-F473))</f>
        <v>-150.15694498066739</v>
      </c>
      <c r="K473" s="23">
        <f>'計算（移動）'!$C$68*(('計算（移動）'!$C$49*'計算（移動）'!$C$53*'計算（移動）'!$C$37+'計算（移動）'!$C$55)*('計算（移動）'!$C$59*H473)+('計算（移動）'!$C$66*(1-H473)))</f>
        <v>-150.15694498066739</v>
      </c>
      <c r="L473" s="23">
        <f t="shared" si="56"/>
        <v>0</v>
      </c>
      <c r="M473" s="23">
        <f>35.3/(パラメータ!$C$30*(5.6-パラメータ!$C$30))</f>
        <v>7.6739130434782608</v>
      </c>
      <c r="N473" s="24" t="str">
        <f t="shared" si="59"/>
        <v>×</v>
      </c>
      <c r="O473" s="25" t="str">
        <f t="shared" si="60"/>
        <v>×</v>
      </c>
      <c r="P473" s="135">
        <f t="shared" si="57"/>
        <v>7.6739130434782608</v>
      </c>
      <c r="Q473" s="135">
        <f t="shared" si="58"/>
        <v>100</v>
      </c>
    </row>
    <row r="474" spans="1:17" s="19" customFormat="1" ht="10.5" customHeight="1" x14ac:dyDescent="0.15">
      <c r="A474" s="63">
        <v>45.9</v>
      </c>
      <c r="B474" s="22">
        <f>A474/パラメータ!$C$30</f>
        <v>45.9</v>
      </c>
      <c r="C474" s="22">
        <f>A474-パラメータ!$C$38</f>
        <v>45.9</v>
      </c>
      <c r="D474" s="23">
        <f>C474/パラメータ!$C$30</f>
        <v>45.9</v>
      </c>
      <c r="E474" s="23">
        <f>-2*'計算（移動）'!$C$2*B474</f>
        <v>-2.5500000000000003</v>
      </c>
      <c r="F474" s="23">
        <f t="shared" si="54"/>
        <v>7.8081666001153127E-2</v>
      </c>
      <c r="G474" s="23">
        <f>-2*'計算（移動）'!$C$2*D474</f>
        <v>-2.5500000000000003</v>
      </c>
      <c r="H474" s="23">
        <f t="shared" si="55"/>
        <v>7.8081666001153127E-2</v>
      </c>
      <c r="I474" s="126">
        <f>IF((パラメータ!$C$13)&gt;=1,IF(((パラメータ!$C$10)-A474)&lt;0,0,1),1)</f>
        <v>1</v>
      </c>
      <c r="J474" s="23">
        <f>'計算（移動）'!$C$68*('計算（移動）'!$C$49*'計算（移動）'!$C$53*F474+'計算（移動）'!$C$57*(1-F474))</f>
        <v>-150.22782787362735</v>
      </c>
      <c r="K474" s="23">
        <f>'計算（移動）'!$C$68*(('計算（移動）'!$C$49*'計算（移動）'!$C$53*'計算（移動）'!$C$37+'計算（移動）'!$C$55)*('計算（移動）'!$C$59*H474)+('計算（移動）'!$C$66*(1-H474)))</f>
        <v>-150.22782787362735</v>
      </c>
      <c r="L474" s="23">
        <f t="shared" si="56"/>
        <v>0</v>
      </c>
      <c r="M474" s="23">
        <f>35.3/(パラメータ!$C$30*(5.6-パラメータ!$C$30))</f>
        <v>7.6739130434782608</v>
      </c>
      <c r="N474" s="24" t="str">
        <f t="shared" si="59"/>
        <v>×</v>
      </c>
      <c r="O474" s="25" t="str">
        <f t="shared" si="60"/>
        <v>×</v>
      </c>
      <c r="P474" s="135">
        <f t="shared" si="57"/>
        <v>7.6739130434782608</v>
      </c>
      <c r="Q474" s="135">
        <f t="shared" si="58"/>
        <v>100</v>
      </c>
    </row>
    <row r="475" spans="1:17" s="18" customFormat="1" ht="10.5" customHeight="1" x14ac:dyDescent="0.15">
      <c r="A475" s="30">
        <v>46</v>
      </c>
      <c r="B475" s="31">
        <f>A475/パラメータ!$C$30</f>
        <v>46</v>
      </c>
      <c r="C475" s="31">
        <f>A475-パラメータ!$C$38</f>
        <v>46</v>
      </c>
      <c r="D475" s="32">
        <f>C475/パラメータ!$C$30</f>
        <v>46</v>
      </c>
      <c r="E475" s="32">
        <f>-2*'計算（移動）'!$C$2*B475</f>
        <v>-2.5555555555555558</v>
      </c>
      <c r="F475" s="32">
        <f t="shared" si="54"/>
        <v>7.7649081703475856E-2</v>
      </c>
      <c r="G475" s="32">
        <f>-2*'計算（移動）'!$C$2*D475</f>
        <v>-2.5555555555555558</v>
      </c>
      <c r="H475" s="32">
        <f t="shared" si="55"/>
        <v>7.7649081703475856E-2</v>
      </c>
      <c r="I475" s="128">
        <f>IF((パラメータ!$C$13)&gt;=1,IF(((パラメータ!$C$10)-A475)&lt;0,0,1),1)</f>
        <v>1</v>
      </c>
      <c r="J475" s="32">
        <f>'計算（移動）'!$C$68*('計算（移動）'!$C$49*'計算（移動）'!$C$53*F475+'計算（移動）'!$C$57*(1-F475))</f>
        <v>-150.29831806458651</v>
      </c>
      <c r="K475" s="32">
        <f>'計算（移動）'!$C$68*(('計算（移動）'!$C$49*'計算（移動）'!$C$53*'計算（移動）'!$C$37+'計算（移動）'!$C$55)*('計算（移動）'!$C$59*H475)+('計算（移動）'!$C$66*(1-H475)))</f>
        <v>-150.29831806458651</v>
      </c>
      <c r="L475" s="32">
        <f t="shared" si="56"/>
        <v>0</v>
      </c>
      <c r="M475" s="32">
        <f>35.3/(パラメータ!$C$30*(5.6-パラメータ!$C$30))</f>
        <v>7.6739130434782608</v>
      </c>
      <c r="N475" s="33" t="str">
        <f t="shared" si="59"/>
        <v>×</v>
      </c>
      <c r="O475" s="34" t="str">
        <f t="shared" si="60"/>
        <v>×</v>
      </c>
      <c r="P475" s="134">
        <f t="shared" si="57"/>
        <v>7.6739130434782608</v>
      </c>
      <c r="Q475" s="134">
        <f t="shared" si="58"/>
        <v>100</v>
      </c>
    </row>
    <row r="476" spans="1:17" s="19" customFormat="1" ht="10.5" customHeight="1" x14ac:dyDescent="0.15">
      <c r="A476" s="63">
        <v>46.1</v>
      </c>
      <c r="B476" s="22">
        <f>A476/パラメータ!$C$30</f>
        <v>46.1</v>
      </c>
      <c r="C476" s="22">
        <f>A476-パラメータ!$C$38</f>
        <v>46.1</v>
      </c>
      <c r="D476" s="23">
        <f>C476/パラメータ!$C$30</f>
        <v>46.1</v>
      </c>
      <c r="E476" s="23">
        <f>-2*'計算（移動）'!$C$2*B476</f>
        <v>-2.5611111111111113</v>
      </c>
      <c r="F476" s="23">
        <f t="shared" si="54"/>
        <v>7.7218893988558412E-2</v>
      </c>
      <c r="G476" s="23">
        <f>-2*'計算（移動）'!$C$2*D476</f>
        <v>-2.5611111111111113</v>
      </c>
      <c r="H476" s="23">
        <f t="shared" si="55"/>
        <v>7.7218893988558412E-2</v>
      </c>
      <c r="I476" s="126">
        <f>IF((パラメータ!$C$13)&gt;=1,IF(((パラメータ!$C$10)-A476)&lt;0,0,1),1)</f>
        <v>1</v>
      </c>
      <c r="J476" s="23">
        <f>'計算（移動）'!$C$68*('計算（移動）'!$C$49*'計算（移動）'!$C$53*F476+'計算（移動）'!$C$57*(1-F476))</f>
        <v>-150.36841772917353</v>
      </c>
      <c r="K476" s="23">
        <f>'計算（移動）'!$C$68*(('計算（移動）'!$C$49*'計算（移動）'!$C$53*'計算（移動）'!$C$37+'計算（移動）'!$C$55)*('計算（移動）'!$C$59*H476)+('計算（移動）'!$C$66*(1-H476)))</f>
        <v>-150.36841772917353</v>
      </c>
      <c r="L476" s="23">
        <f t="shared" si="56"/>
        <v>0</v>
      </c>
      <c r="M476" s="23">
        <f>35.3/(パラメータ!$C$30*(5.6-パラメータ!$C$30))</f>
        <v>7.6739130434782608</v>
      </c>
      <c r="N476" s="24" t="str">
        <f t="shared" si="59"/>
        <v>×</v>
      </c>
      <c r="O476" s="25" t="str">
        <f t="shared" si="60"/>
        <v>×</v>
      </c>
      <c r="P476" s="135">
        <f t="shared" si="57"/>
        <v>7.6739130434782608</v>
      </c>
      <c r="Q476" s="135">
        <f t="shared" si="58"/>
        <v>100</v>
      </c>
    </row>
    <row r="477" spans="1:17" s="19" customFormat="1" ht="10.5" customHeight="1" x14ac:dyDescent="0.15">
      <c r="A477" s="63">
        <v>46.2</v>
      </c>
      <c r="B477" s="22">
        <f>A477/パラメータ!$C$30</f>
        <v>46.2</v>
      </c>
      <c r="C477" s="22">
        <f>A477-パラメータ!$C$38</f>
        <v>46.2</v>
      </c>
      <c r="D477" s="23">
        <f>C477/パラメータ!$C$30</f>
        <v>46.2</v>
      </c>
      <c r="E477" s="23">
        <f>-2*'計算（移動）'!$C$2*B477</f>
        <v>-2.5666666666666669</v>
      </c>
      <c r="F477" s="23">
        <f t="shared" si="54"/>
        <v>7.6791089578968033E-2</v>
      </c>
      <c r="G477" s="23">
        <f>-2*'計算（移動）'!$C$2*D477</f>
        <v>-2.5666666666666669</v>
      </c>
      <c r="H477" s="23">
        <f t="shared" si="55"/>
        <v>7.6791089578968033E-2</v>
      </c>
      <c r="I477" s="126">
        <f>IF((パラメータ!$C$13)&gt;=1,IF(((パラメータ!$C$10)-A477)&lt;0,0,1),1)</f>
        <v>1</v>
      </c>
      <c r="J477" s="23">
        <f>'計算（移動）'!$C$68*('計算（移動）'!$C$49*'計算（移動）'!$C$53*F477+'計算（移動）'!$C$57*(1-F477))</f>
        <v>-150.43812903096395</v>
      </c>
      <c r="K477" s="23">
        <f>'計算（移動）'!$C$68*(('計算（移動）'!$C$49*'計算（移動）'!$C$53*'計算（移動）'!$C$37+'計算（移動）'!$C$55)*('計算（移動）'!$C$59*H477)+('計算（移動）'!$C$66*(1-H477)))</f>
        <v>-150.43812903096395</v>
      </c>
      <c r="L477" s="23">
        <f t="shared" si="56"/>
        <v>0</v>
      </c>
      <c r="M477" s="23">
        <f>35.3/(パラメータ!$C$30*(5.6-パラメータ!$C$30))</f>
        <v>7.6739130434782608</v>
      </c>
      <c r="N477" s="24" t="str">
        <f t="shared" si="59"/>
        <v>×</v>
      </c>
      <c r="O477" s="25" t="str">
        <f t="shared" si="60"/>
        <v>×</v>
      </c>
      <c r="P477" s="135">
        <f t="shared" si="57"/>
        <v>7.6739130434782608</v>
      </c>
      <c r="Q477" s="135">
        <f t="shared" si="58"/>
        <v>100</v>
      </c>
    </row>
    <row r="478" spans="1:17" s="19" customFormat="1" ht="10.5" customHeight="1" x14ac:dyDescent="0.15">
      <c r="A478" s="63">
        <v>46.3</v>
      </c>
      <c r="B478" s="22">
        <f>A478/パラメータ!$C$30</f>
        <v>46.3</v>
      </c>
      <c r="C478" s="22">
        <f>A478-パラメータ!$C$38</f>
        <v>46.3</v>
      </c>
      <c r="D478" s="23">
        <f>C478/パラメータ!$C$30</f>
        <v>46.3</v>
      </c>
      <c r="E478" s="23">
        <f>-2*'計算（移動）'!$C$2*B478</f>
        <v>-2.5722222222222224</v>
      </c>
      <c r="F478" s="23">
        <f t="shared" si="54"/>
        <v>7.6365655270830959E-2</v>
      </c>
      <c r="G478" s="23">
        <f>-2*'計算（移動）'!$C$2*D478</f>
        <v>-2.5722222222222224</v>
      </c>
      <c r="H478" s="23">
        <f t="shared" si="55"/>
        <v>7.6365655270830959E-2</v>
      </c>
      <c r="I478" s="126">
        <f>IF((パラメータ!$C$13)&gt;=1,IF(((パラメータ!$C$10)-A478)&lt;0,0,1),1)</f>
        <v>1</v>
      </c>
      <c r="J478" s="23">
        <f>'計算（移動）'!$C$68*('計算（移動）'!$C$49*'計算（移動）'!$C$53*F478+'計算（移動）'!$C$57*(1-F478))</f>
        <v>-150.50745412154669</v>
      </c>
      <c r="K478" s="23">
        <f>'計算（移動）'!$C$68*(('計算（移動）'!$C$49*'計算（移動）'!$C$53*'計算（移動）'!$C$37+'計算（移動）'!$C$55)*('計算（移動）'!$C$59*H478)+('計算（移動）'!$C$66*(1-H478)))</f>
        <v>-150.50745412154669</v>
      </c>
      <c r="L478" s="23">
        <f t="shared" si="56"/>
        <v>0</v>
      </c>
      <c r="M478" s="23">
        <f>35.3/(パラメータ!$C$30*(5.6-パラメータ!$C$30))</f>
        <v>7.6739130434782608</v>
      </c>
      <c r="N478" s="24" t="str">
        <f t="shared" si="59"/>
        <v>×</v>
      </c>
      <c r="O478" s="25" t="str">
        <f t="shared" si="60"/>
        <v>×</v>
      </c>
      <c r="P478" s="135">
        <f t="shared" si="57"/>
        <v>7.6739130434782608</v>
      </c>
      <c r="Q478" s="135">
        <f t="shared" si="58"/>
        <v>100</v>
      </c>
    </row>
    <row r="479" spans="1:17" s="19" customFormat="1" ht="10.5" customHeight="1" x14ac:dyDescent="0.15">
      <c r="A479" s="63">
        <v>46.4</v>
      </c>
      <c r="B479" s="22">
        <f>A479/パラメータ!$C$30</f>
        <v>46.4</v>
      </c>
      <c r="C479" s="22">
        <f>A479-パラメータ!$C$38</f>
        <v>46.4</v>
      </c>
      <c r="D479" s="23">
        <f>C479/パラメータ!$C$30</f>
        <v>46.4</v>
      </c>
      <c r="E479" s="23">
        <f>-2*'計算（移動）'!$C$2*B479</f>
        <v>-2.5777777777777779</v>
      </c>
      <c r="F479" s="23">
        <f t="shared" si="54"/>
        <v>7.5942577933424904E-2</v>
      </c>
      <c r="G479" s="23">
        <f>-2*'計算（移動）'!$C$2*D479</f>
        <v>-2.5777777777777779</v>
      </c>
      <c r="H479" s="23">
        <f t="shared" si="55"/>
        <v>7.5942577933424904E-2</v>
      </c>
      <c r="I479" s="126">
        <f>IF((パラメータ!$C$13)&gt;=1,IF(((パラメータ!$C$10)-A479)&lt;0,0,1),1)</f>
        <v>1</v>
      </c>
      <c r="J479" s="23">
        <f>'計算（移動）'!$C$68*('計算（移動）'!$C$49*'計算（移動）'!$C$53*F479+'計算（移動）'!$C$57*(1-F479))</f>
        <v>-150.57639514059053</v>
      </c>
      <c r="K479" s="23">
        <f>'計算（移動）'!$C$68*(('計算（移動）'!$C$49*'計算（移動）'!$C$53*'計算（移動）'!$C$37+'計算（移動）'!$C$55)*('計算（移動）'!$C$59*H479)+('計算（移動）'!$C$66*(1-H479)))</f>
        <v>-150.57639514059053</v>
      </c>
      <c r="L479" s="23">
        <f t="shared" si="56"/>
        <v>0</v>
      </c>
      <c r="M479" s="23">
        <f>35.3/(パラメータ!$C$30*(5.6-パラメータ!$C$30))</f>
        <v>7.6739130434782608</v>
      </c>
      <c r="N479" s="24" t="str">
        <f t="shared" si="59"/>
        <v>×</v>
      </c>
      <c r="O479" s="25" t="str">
        <f t="shared" si="60"/>
        <v>×</v>
      </c>
      <c r="P479" s="135">
        <f t="shared" si="57"/>
        <v>7.6739130434782608</v>
      </c>
      <c r="Q479" s="135">
        <f t="shared" si="58"/>
        <v>100</v>
      </c>
    </row>
    <row r="480" spans="1:17" s="19" customFormat="1" ht="10.5" customHeight="1" x14ac:dyDescent="0.15">
      <c r="A480" s="63">
        <v>46.5</v>
      </c>
      <c r="B480" s="22">
        <f>A480/パラメータ!$C$30</f>
        <v>46.5</v>
      </c>
      <c r="C480" s="22">
        <f>A480-パラメータ!$C$38</f>
        <v>46.5</v>
      </c>
      <c r="D480" s="23">
        <f>C480/パラメータ!$C$30</f>
        <v>46.5</v>
      </c>
      <c r="E480" s="23">
        <f>-2*'計算（移動）'!$C$2*B480</f>
        <v>-2.5833333333333335</v>
      </c>
      <c r="F480" s="23">
        <f t="shared" si="54"/>
        <v>7.5521844508773764E-2</v>
      </c>
      <c r="G480" s="23">
        <f>-2*'計算（移動）'!$C$2*D480</f>
        <v>-2.5833333333333335</v>
      </c>
      <c r="H480" s="23">
        <f t="shared" si="55"/>
        <v>7.5521844508773764E-2</v>
      </c>
      <c r="I480" s="126">
        <f>IF((パラメータ!$C$13)&gt;=1,IF(((パラメータ!$C$10)-A480)&lt;0,0,1),1)</f>
        <v>1</v>
      </c>
      <c r="J480" s="23">
        <f>'計算（移動）'!$C$68*('計算（移動）'!$C$49*'計算（移動）'!$C$53*F480+'計算（移動）'!$C$57*(1-F480))</f>
        <v>-150.64495421591016</v>
      </c>
      <c r="K480" s="23">
        <f>'計算（移動）'!$C$68*(('計算（移動）'!$C$49*'計算（移動）'!$C$53*'計算（移動）'!$C$37+'計算（移動）'!$C$55)*('計算（移動）'!$C$59*H480)+('計算（移動）'!$C$66*(1-H480)))</f>
        <v>-150.64495421591016</v>
      </c>
      <c r="L480" s="23">
        <f t="shared" si="56"/>
        <v>0</v>
      </c>
      <c r="M480" s="23">
        <f>35.3/(パラメータ!$C$30*(5.6-パラメータ!$C$30))</f>
        <v>7.6739130434782608</v>
      </c>
      <c r="N480" s="24" t="str">
        <f t="shared" si="59"/>
        <v>×</v>
      </c>
      <c r="O480" s="25" t="str">
        <f t="shared" si="60"/>
        <v>×</v>
      </c>
      <c r="P480" s="135">
        <f t="shared" si="57"/>
        <v>7.6739130434782608</v>
      </c>
      <c r="Q480" s="135">
        <f t="shared" si="58"/>
        <v>100</v>
      </c>
    </row>
    <row r="481" spans="1:17" s="19" customFormat="1" ht="10.5" customHeight="1" x14ac:dyDescent="0.15">
      <c r="A481" s="63">
        <v>46.6</v>
      </c>
      <c r="B481" s="22">
        <f>A481/パラメータ!$C$30</f>
        <v>46.6</v>
      </c>
      <c r="C481" s="22">
        <f>A481-パラメータ!$C$38</f>
        <v>46.6</v>
      </c>
      <c r="D481" s="23">
        <f>C481/パラメータ!$C$30</f>
        <v>46.6</v>
      </c>
      <c r="E481" s="23">
        <f>-2*'計算（移動）'!$C$2*B481</f>
        <v>-2.588888888888889</v>
      </c>
      <c r="F481" s="23">
        <f t="shared" si="54"/>
        <v>7.5103442011244595E-2</v>
      </c>
      <c r="G481" s="23">
        <f>-2*'計算（移動）'!$C$2*D481</f>
        <v>-2.588888888888889</v>
      </c>
      <c r="H481" s="23">
        <f t="shared" si="55"/>
        <v>7.5103442011244595E-2</v>
      </c>
      <c r="I481" s="126">
        <f>IF((パラメータ!$C$13)&gt;=1,IF(((パラメータ!$C$10)-A481)&lt;0,0,1),1)</f>
        <v>1</v>
      </c>
      <c r="J481" s="23">
        <f>'計算（移動）'!$C$68*('計算（移動）'!$C$49*'計算（移動）'!$C$53*F481+'計算（移動）'!$C$57*(1-F481))</f>
        <v>-150.71313346353188</v>
      </c>
      <c r="K481" s="23">
        <f>'計算（移動）'!$C$68*(('計算（移動）'!$C$49*'計算（移動）'!$C$53*'計算（移動）'!$C$37+'計算（移動）'!$C$55)*('計算（移動）'!$C$59*H481)+('計算（移動）'!$C$66*(1-H481)))</f>
        <v>-150.71313346353188</v>
      </c>
      <c r="L481" s="23">
        <f t="shared" si="56"/>
        <v>0</v>
      </c>
      <c r="M481" s="23">
        <f>35.3/(パラメータ!$C$30*(5.6-パラメータ!$C$30))</f>
        <v>7.6739130434782608</v>
      </c>
      <c r="N481" s="24" t="str">
        <f t="shared" si="59"/>
        <v>×</v>
      </c>
      <c r="O481" s="25" t="str">
        <f t="shared" si="60"/>
        <v>×</v>
      </c>
      <c r="P481" s="135">
        <f t="shared" si="57"/>
        <v>7.6739130434782608</v>
      </c>
      <c r="Q481" s="135">
        <f t="shared" si="58"/>
        <v>100</v>
      </c>
    </row>
    <row r="482" spans="1:17" s="19" customFormat="1" ht="10.5" customHeight="1" x14ac:dyDescent="0.15">
      <c r="A482" s="63">
        <v>46.7</v>
      </c>
      <c r="B482" s="22">
        <f>A482/パラメータ!$C$30</f>
        <v>46.7</v>
      </c>
      <c r="C482" s="22">
        <f>A482-パラメータ!$C$38</f>
        <v>46.7</v>
      </c>
      <c r="D482" s="23">
        <f>C482/パラメータ!$C$30</f>
        <v>46.7</v>
      </c>
      <c r="E482" s="23">
        <f>-2*'計算（移動）'!$C$2*B482</f>
        <v>-2.594444444444445</v>
      </c>
      <c r="F482" s="23">
        <f t="shared" si="54"/>
        <v>7.468735752714685E-2</v>
      </c>
      <c r="G482" s="23">
        <f>-2*'計算（移動）'!$C$2*D482</f>
        <v>-2.594444444444445</v>
      </c>
      <c r="H482" s="23">
        <f t="shared" si="55"/>
        <v>7.468735752714685E-2</v>
      </c>
      <c r="I482" s="126">
        <f>IF((パラメータ!$C$13)&gt;=1,IF(((パラメータ!$C$10)-A482)&lt;0,0,1),1)</f>
        <v>1</v>
      </c>
      <c r="J482" s="23">
        <f>'計算（移動）'!$C$68*('計算（移動）'!$C$49*'計算（移動）'!$C$53*F482+'計算（移動）'!$C$57*(1-F482))</f>
        <v>-150.78093498775888</v>
      </c>
      <c r="K482" s="23">
        <f>'計算（移動）'!$C$68*(('計算（移動）'!$C$49*'計算（移動）'!$C$53*'計算（移動）'!$C$37+'計算（移動）'!$C$55)*('計算（移動）'!$C$59*H482)+('計算（移動）'!$C$66*(1-H482)))</f>
        <v>-150.78093498775888</v>
      </c>
      <c r="L482" s="23">
        <f t="shared" si="56"/>
        <v>0</v>
      </c>
      <c r="M482" s="23">
        <f>35.3/(パラメータ!$C$30*(5.6-パラメータ!$C$30))</f>
        <v>7.6739130434782608</v>
      </c>
      <c r="N482" s="24" t="str">
        <f t="shared" si="59"/>
        <v>×</v>
      </c>
      <c r="O482" s="25" t="str">
        <f t="shared" si="60"/>
        <v>×</v>
      </c>
      <c r="P482" s="135">
        <f t="shared" si="57"/>
        <v>7.6739130434782608</v>
      </c>
      <c r="Q482" s="135">
        <f t="shared" si="58"/>
        <v>100</v>
      </c>
    </row>
    <row r="483" spans="1:17" s="19" customFormat="1" ht="10.5" customHeight="1" x14ac:dyDescent="0.15">
      <c r="A483" s="63">
        <v>46.8</v>
      </c>
      <c r="B483" s="22">
        <f>A483/パラメータ!$C$30</f>
        <v>46.8</v>
      </c>
      <c r="C483" s="22">
        <f>A483-パラメータ!$C$38</f>
        <v>46.8</v>
      </c>
      <c r="D483" s="23">
        <f>C483/パラメータ!$C$30</f>
        <v>46.8</v>
      </c>
      <c r="E483" s="23">
        <f>-2*'計算（移動）'!$C$2*B483</f>
        <v>-2.6</v>
      </c>
      <c r="F483" s="23">
        <f t="shared" si="54"/>
        <v>7.4273578214333877E-2</v>
      </c>
      <c r="G483" s="23">
        <f>-2*'計算（移動）'!$C$2*D483</f>
        <v>-2.6</v>
      </c>
      <c r="H483" s="23">
        <f t="shared" si="55"/>
        <v>7.4273578214333877E-2</v>
      </c>
      <c r="I483" s="126">
        <f>IF((パラメータ!$C$13)&gt;=1,IF(((パラメータ!$C$10)-A483)&lt;0,0,1),1)</f>
        <v>1</v>
      </c>
      <c r="J483" s="23">
        <f>'計算（移動）'!$C$68*('計算（移動）'!$C$49*'計算（移動）'!$C$53*F483+'計算（移動）'!$C$57*(1-F483))</f>
        <v>-150.84836088123609</v>
      </c>
      <c r="K483" s="23">
        <f>'計算（移動）'!$C$68*(('計算（移動）'!$C$49*'計算（移動）'!$C$53*'計算（移動）'!$C$37+'計算（移動）'!$C$55)*('計算（移動）'!$C$59*H483)+('計算（移動）'!$C$66*(1-H483)))</f>
        <v>-150.84836088123609</v>
      </c>
      <c r="L483" s="23">
        <f t="shared" si="56"/>
        <v>0</v>
      </c>
      <c r="M483" s="23">
        <f>35.3/(パラメータ!$C$30*(5.6-パラメータ!$C$30))</f>
        <v>7.6739130434782608</v>
      </c>
      <c r="N483" s="24" t="str">
        <f t="shared" si="59"/>
        <v>×</v>
      </c>
      <c r="O483" s="25" t="str">
        <f t="shared" si="60"/>
        <v>×</v>
      </c>
      <c r="P483" s="135">
        <f t="shared" si="57"/>
        <v>7.6739130434782608</v>
      </c>
      <c r="Q483" s="135">
        <f t="shared" si="58"/>
        <v>100</v>
      </c>
    </row>
    <row r="484" spans="1:17" s="19" customFormat="1" ht="10.5" customHeight="1" x14ac:dyDescent="0.15">
      <c r="A484" s="63">
        <v>46.9</v>
      </c>
      <c r="B484" s="22">
        <f>A484/パラメータ!$C$30</f>
        <v>46.9</v>
      </c>
      <c r="C484" s="22">
        <f>A484-パラメータ!$C$38</f>
        <v>46.9</v>
      </c>
      <c r="D484" s="23">
        <f>C484/パラメータ!$C$30</f>
        <v>46.9</v>
      </c>
      <c r="E484" s="23">
        <f>-2*'計算（移動）'!$C$2*B484</f>
        <v>-2.6055555555555556</v>
      </c>
      <c r="F484" s="23">
        <f t="shared" si="54"/>
        <v>7.3862091301806279E-2</v>
      </c>
      <c r="G484" s="23">
        <f>-2*'計算（移動）'!$C$2*D484</f>
        <v>-2.6055555555555556</v>
      </c>
      <c r="H484" s="23">
        <f t="shared" si="55"/>
        <v>7.3862091301806279E-2</v>
      </c>
      <c r="I484" s="126">
        <f>IF((パラメータ!$C$13)&gt;=1,IF(((パラメータ!$C$10)-A484)&lt;0,0,1),1)</f>
        <v>1</v>
      </c>
      <c r="J484" s="23">
        <f>'計算（移動）'!$C$68*('計算（移動）'!$C$49*'計算（移動）'!$C$53*F484+'計算（移動）'!$C$57*(1-F484))</f>
        <v>-150.9154132250151</v>
      </c>
      <c r="K484" s="23">
        <f>'計算（移動）'!$C$68*(('計算（移動）'!$C$49*'計算（移動）'!$C$53*'計算（移動）'!$C$37+'計算（移動）'!$C$55)*('計算（移動）'!$C$59*H484)+('計算（移動）'!$C$66*(1-H484)))</f>
        <v>-150.9154132250151</v>
      </c>
      <c r="L484" s="23">
        <f t="shared" si="56"/>
        <v>0</v>
      </c>
      <c r="M484" s="23">
        <f>35.3/(パラメータ!$C$30*(5.6-パラメータ!$C$30))</f>
        <v>7.6739130434782608</v>
      </c>
      <c r="N484" s="24" t="str">
        <f t="shared" si="59"/>
        <v>×</v>
      </c>
      <c r="O484" s="25" t="str">
        <f t="shared" si="60"/>
        <v>×</v>
      </c>
      <c r="P484" s="135">
        <f t="shared" si="57"/>
        <v>7.6739130434782608</v>
      </c>
      <c r="Q484" s="135">
        <f t="shared" si="58"/>
        <v>100</v>
      </c>
    </row>
    <row r="485" spans="1:17" s="18" customFormat="1" ht="10.5" customHeight="1" x14ac:dyDescent="0.15">
      <c r="A485" s="30">
        <v>47</v>
      </c>
      <c r="B485" s="31">
        <f>A485/パラメータ!$C$30</f>
        <v>47</v>
      </c>
      <c r="C485" s="31">
        <f>A485-パラメータ!$C$38</f>
        <v>47</v>
      </c>
      <c r="D485" s="32">
        <f>C485/パラメータ!$C$30</f>
        <v>47</v>
      </c>
      <c r="E485" s="32">
        <f>-2*'計算（移動）'!$C$2*B485</f>
        <v>-2.6111111111111112</v>
      </c>
      <c r="F485" s="32">
        <f t="shared" si="54"/>
        <v>7.3452884089318077E-2</v>
      </c>
      <c r="G485" s="32">
        <f>-2*'計算（移動）'!$C$2*D485</f>
        <v>-2.6111111111111112</v>
      </c>
      <c r="H485" s="32">
        <f t="shared" si="55"/>
        <v>7.3452884089318077E-2</v>
      </c>
      <c r="I485" s="128">
        <f>IF((パラメータ!$C$13)&gt;=1,IF(((パラメータ!$C$10)-A485)&lt;0,0,1),1)</f>
        <v>1</v>
      </c>
      <c r="J485" s="32">
        <f>'計算（移動）'!$C$68*('計算（移動）'!$C$49*'計算（移動）'!$C$53*F485+'計算（移動）'!$C$57*(1-F485))</f>
        <v>-150.98209408861794</v>
      </c>
      <c r="K485" s="32">
        <f>'計算（移動）'!$C$68*(('計算（移動）'!$C$49*'計算（移動）'!$C$53*'計算（移動）'!$C$37+'計算（移動）'!$C$55)*('計算（移動）'!$C$59*H485)+('計算（移動）'!$C$66*(1-H485)))</f>
        <v>-150.98209408861794</v>
      </c>
      <c r="L485" s="32">
        <f t="shared" si="56"/>
        <v>0</v>
      </c>
      <c r="M485" s="32">
        <f>35.3/(パラメータ!$C$30*(5.6-パラメータ!$C$30))</f>
        <v>7.6739130434782608</v>
      </c>
      <c r="N485" s="33" t="str">
        <f t="shared" si="59"/>
        <v>×</v>
      </c>
      <c r="O485" s="34" t="str">
        <f t="shared" si="60"/>
        <v>×</v>
      </c>
      <c r="P485" s="134">
        <f t="shared" si="57"/>
        <v>7.6739130434782608</v>
      </c>
      <c r="Q485" s="134">
        <f t="shared" si="58"/>
        <v>100</v>
      </c>
    </row>
    <row r="486" spans="1:17" s="19" customFormat="1" ht="10.5" customHeight="1" x14ac:dyDescent="0.15">
      <c r="A486" s="63">
        <v>47.1</v>
      </c>
      <c r="B486" s="22">
        <f>A486/パラメータ!$C$30</f>
        <v>47.1</v>
      </c>
      <c r="C486" s="22">
        <f>A486-パラメータ!$C$38</f>
        <v>47.1</v>
      </c>
      <c r="D486" s="23">
        <f>C486/パラメータ!$C$30</f>
        <v>47.1</v>
      </c>
      <c r="E486" s="23">
        <f>-2*'計算（移動）'!$C$2*B486</f>
        <v>-2.6166666666666671</v>
      </c>
      <c r="F486" s="23">
        <f t="shared" si="54"/>
        <v>7.3045943946984521E-2</v>
      </c>
      <c r="G486" s="23">
        <f>-2*'計算（移動）'!$C$2*D486</f>
        <v>-2.6166666666666671</v>
      </c>
      <c r="H486" s="23">
        <f t="shared" si="55"/>
        <v>7.3045943946984521E-2</v>
      </c>
      <c r="I486" s="126">
        <f>IF((パラメータ!$C$13)&gt;=1,IF(((パラメータ!$C$10)-A486)&lt;0,0,1),1)</f>
        <v>1</v>
      </c>
      <c r="J486" s="23">
        <f>'計算（移動）'!$C$68*('計算（移動）'!$C$49*'計算（移動）'!$C$53*F486+'計算（移動）'!$C$57*(1-F486))</f>
        <v>-151.04840553010126</v>
      </c>
      <c r="K486" s="23">
        <f>'計算（移動）'!$C$68*(('計算（移動）'!$C$49*'計算（移動）'!$C$53*'計算（移動）'!$C$37+'計算（移動）'!$C$55)*('計算（移動）'!$C$59*H486)+('計算（移動）'!$C$66*(1-H486)))</f>
        <v>-151.04840553010126</v>
      </c>
      <c r="L486" s="23">
        <f t="shared" si="56"/>
        <v>0</v>
      </c>
      <c r="M486" s="23">
        <f>35.3/(パラメータ!$C$30*(5.6-パラメータ!$C$30))</f>
        <v>7.6739130434782608</v>
      </c>
      <c r="N486" s="24" t="str">
        <f t="shared" si="59"/>
        <v>×</v>
      </c>
      <c r="O486" s="25" t="str">
        <f t="shared" si="60"/>
        <v>×</v>
      </c>
      <c r="P486" s="135">
        <f t="shared" si="57"/>
        <v>7.6739130434782608</v>
      </c>
      <c r="Q486" s="135">
        <f t="shared" si="58"/>
        <v>100</v>
      </c>
    </row>
    <row r="487" spans="1:17" s="19" customFormat="1" ht="10.5" customHeight="1" x14ac:dyDescent="0.15">
      <c r="A487" s="63">
        <v>47.2</v>
      </c>
      <c r="B487" s="22">
        <f>A487/パラメータ!$C$30</f>
        <v>47.2</v>
      </c>
      <c r="C487" s="22">
        <f>A487-パラメータ!$C$38</f>
        <v>47.2</v>
      </c>
      <c r="D487" s="23">
        <f>C487/パラメータ!$C$30</f>
        <v>47.2</v>
      </c>
      <c r="E487" s="23">
        <f>-2*'計算（移動）'!$C$2*B487</f>
        <v>-2.6222222222222227</v>
      </c>
      <c r="F487" s="23">
        <f t="shared" si="54"/>
        <v>7.2641258314892432E-2</v>
      </c>
      <c r="G487" s="23">
        <f>-2*'計算（移動）'!$C$2*D487</f>
        <v>-2.6222222222222227</v>
      </c>
      <c r="H487" s="23">
        <f t="shared" si="55"/>
        <v>7.2641258314892432E-2</v>
      </c>
      <c r="I487" s="126">
        <f>IF((パラメータ!$C$13)&gt;=1,IF(((パラメータ!$C$10)-A487)&lt;0,0,1),1)</f>
        <v>1</v>
      </c>
      <c r="J487" s="23">
        <f>'計算（移動）'!$C$68*('計算（移動）'!$C$49*'計算（移動）'!$C$53*F487+'計算（移動）'!$C$57*(1-F487))</f>
        <v>-151.11434959611972</v>
      </c>
      <c r="K487" s="23">
        <f>'計算（移動）'!$C$68*(('計算（移動）'!$C$49*'計算（移動）'!$C$53*'計算（移動）'!$C$37+'計算（移動）'!$C$55)*('計算（移動）'!$C$59*H487)+('計算（移動）'!$C$66*(1-H487)))</f>
        <v>-151.11434959611972</v>
      </c>
      <c r="L487" s="23">
        <f t="shared" si="56"/>
        <v>0</v>
      </c>
      <c r="M487" s="23">
        <f>35.3/(パラメータ!$C$30*(5.6-パラメータ!$C$30))</f>
        <v>7.6739130434782608</v>
      </c>
      <c r="N487" s="24" t="str">
        <f t="shared" si="59"/>
        <v>×</v>
      </c>
      <c r="O487" s="25" t="str">
        <f t="shared" si="60"/>
        <v>×</v>
      </c>
      <c r="P487" s="135">
        <f t="shared" si="57"/>
        <v>7.6739130434782608</v>
      </c>
      <c r="Q487" s="135">
        <f t="shared" si="58"/>
        <v>100</v>
      </c>
    </row>
    <row r="488" spans="1:17" s="19" customFormat="1" ht="10.5" customHeight="1" x14ac:dyDescent="0.15">
      <c r="A488" s="63">
        <v>47.3</v>
      </c>
      <c r="B488" s="22">
        <f>A488/パラメータ!$C$30</f>
        <v>47.3</v>
      </c>
      <c r="C488" s="22">
        <f>A488-パラメータ!$C$38</f>
        <v>47.3</v>
      </c>
      <c r="D488" s="23">
        <f>C488/パラメータ!$C$30</f>
        <v>47.3</v>
      </c>
      <c r="E488" s="23">
        <f>-2*'計算（移動）'!$C$2*B488</f>
        <v>-2.6277777777777778</v>
      </c>
      <c r="F488" s="23">
        <f t="shared" si="54"/>
        <v>7.2238814702712414E-2</v>
      </c>
      <c r="G488" s="23">
        <f>-2*'計算（移動）'!$C$2*D488</f>
        <v>-2.6277777777777778</v>
      </c>
      <c r="H488" s="23">
        <f t="shared" si="55"/>
        <v>7.2238814702712414E-2</v>
      </c>
      <c r="I488" s="126">
        <f>IF((パラメータ!$C$13)&gt;=1,IF(((パラメータ!$C$10)-A488)&lt;0,0,1),1)</f>
        <v>1</v>
      </c>
      <c r="J488" s="23">
        <f>'計算（移動）'!$C$68*('計算（移動）'!$C$49*'計算（移動）'!$C$53*F488+'計算（移動）'!$C$57*(1-F488))</f>
        <v>-151.17992832198928</v>
      </c>
      <c r="K488" s="23">
        <f>'計算（移動）'!$C$68*(('計算（移動）'!$C$49*'計算（移動）'!$C$53*'計算（移動）'!$C$37+'計算（移動）'!$C$55)*('計算（移動）'!$C$59*H488)+('計算（移動）'!$C$66*(1-H488)))</f>
        <v>-151.17992832198928</v>
      </c>
      <c r="L488" s="23">
        <f t="shared" si="56"/>
        <v>0</v>
      </c>
      <c r="M488" s="23">
        <f>35.3/(パラメータ!$C$30*(5.6-パラメータ!$C$30))</f>
        <v>7.6739130434782608</v>
      </c>
      <c r="N488" s="24" t="str">
        <f t="shared" si="59"/>
        <v>×</v>
      </c>
      <c r="O488" s="25" t="str">
        <f t="shared" si="60"/>
        <v>×</v>
      </c>
      <c r="P488" s="135">
        <f t="shared" si="57"/>
        <v>7.6739130434782608</v>
      </c>
      <c r="Q488" s="135">
        <f t="shared" si="58"/>
        <v>100</v>
      </c>
    </row>
    <row r="489" spans="1:17" s="19" customFormat="1" ht="10.5" customHeight="1" x14ac:dyDescent="0.15">
      <c r="A489" s="63">
        <v>47.4</v>
      </c>
      <c r="B489" s="22">
        <f>A489/パラメータ!$C$30</f>
        <v>47.4</v>
      </c>
      <c r="C489" s="22">
        <f>A489-パラメータ!$C$38</f>
        <v>47.4</v>
      </c>
      <c r="D489" s="23">
        <f>C489/パラメータ!$C$30</f>
        <v>47.4</v>
      </c>
      <c r="E489" s="23">
        <f>-2*'計算（移動）'!$C$2*B489</f>
        <v>-2.6333333333333333</v>
      </c>
      <c r="F489" s="23">
        <f t="shared" si="54"/>
        <v>7.1838600689313289E-2</v>
      </c>
      <c r="G489" s="23">
        <f>-2*'計算（移動）'!$C$2*D489</f>
        <v>-2.6333333333333333</v>
      </c>
      <c r="H489" s="23">
        <f t="shared" si="55"/>
        <v>7.1838600689313289E-2</v>
      </c>
      <c r="I489" s="126">
        <f>IF((パラメータ!$C$13)&gt;=1,IF(((パラメータ!$C$10)-A489)&lt;0,0,1),1)</f>
        <v>1</v>
      </c>
      <c r="J489" s="23">
        <f>'計算（移動）'!$C$68*('計算（移動）'!$C$49*'計算（移動）'!$C$53*F489+'計算（移動）'!$C$57*(1-F489))</f>
        <v>-151.24514373174986</v>
      </c>
      <c r="K489" s="23">
        <f>'計算（移動）'!$C$68*(('計算（移動）'!$C$49*'計算（移動）'!$C$53*'計算（移動）'!$C$37+'計算（移動）'!$C$55)*('計算（移動）'!$C$59*H489)+('計算（移動）'!$C$66*(1-H489)))</f>
        <v>-151.24514373174986</v>
      </c>
      <c r="L489" s="23">
        <f t="shared" si="56"/>
        <v>0</v>
      </c>
      <c r="M489" s="23">
        <f>35.3/(パラメータ!$C$30*(5.6-パラメータ!$C$30))</f>
        <v>7.6739130434782608</v>
      </c>
      <c r="N489" s="24" t="str">
        <f t="shared" si="59"/>
        <v>×</v>
      </c>
      <c r="O489" s="25" t="str">
        <f t="shared" si="60"/>
        <v>×</v>
      </c>
      <c r="P489" s="135">
        <f t="shared" si="57"/>
        <v>7.6739130434782608</v>
      </c>
      <c r="Q489" s="135">
        <f t="shared" si="58"/>
        <v>100</v>
      </c>
    </row>
    <row r="490" spans="1:17" s="19" customFormat="1" ht="10.5" customHeight="1" x14ac:dyDescent="0.15">
      <c r="A490" s="63">
        <v>47.5</v>
      </c>
      <c r="B490" s="22">
        <f>A490/パラメータ!$C$30</f>
        <v>47.5</v>
      </c>
      <c r="C490" s="22">
        <f>A490-パラメータ!$C$38</f>
        <v>47.5</v>
      </c>
      <c r="D490" s="23">
        <f>C490/パラメータ!$C$30</f>
        <v>47.5</v>
      </c>
      <c r="E490" s="23">
        <f>-2*'計算（移動）'!$C$2*B490</f>
        <v>-2.6388888888888893</v>
      </c>
      <c r="F490" s="23">
        <f t="shared" si="54"/>
        <v>7.1440603922378929E-2</v>
      </c>
      <c r="G490" s="23">
        <f>-2*'計算（移動）'!$C$2*D490</f>
        <v>-2.6388888888888893</v>
      </c>
      <c r="H490" s="23">
        <f t="shared" si="55"/>
        <v>7.1440603922378929E-2</v>
      </c>
      <c r="I490" s="126">
        <f>IF((パラメータ!$C$13)&gt;=1,IF(((パラメータ!$C$10)-A490)&lt;0,0,1),1)</f>
        <v>1</v>
      </c>
      <c r="J490" s="23">
        <f>'計算（移動）'!$C$68*('計算（移動）'!$C$49*'計算（移動）'!$C$53*F490+'計算（移動）'!$C$57*(1-F490))</f>
        <v>-151.30999783822796</v>
      </c>
      <c r="K490" s="23">
        <f>'計算（移動）'!$C$68*(('計算（移動）'!$C$49*'計算（移動）'!$C$53*'計算（移動）'!$C$37+'計算（移動）'!$C$55)*('計算（移動）'!$C$59*H490)+('計算（移動）'!$C$66*(1-H490)))</f>
        <v>-151.30999783822796</v>
      </c>
      <c r="L490" s="23">
        <f t="shared" si="56"/>
        <v>0</v>
      </c>
      <c r="M490" s="23">
        <f>35.3/(パラメータ!$C$30*(5.6-パラメータ!$C$30))</f>
        <v>7.6739130434782608</v>
      </c>
      <c r="N490" s="24" t="str">
        <f t="shared" si="59"/>
        <v>×</v>
      </c>
      <c r="O490" s="25" t="str">
        <f t="shared" si="60"/>
        <v>×</v>
      </c>
      <c r="P490" s="135">
        <f t="shared" si="57"/>
        <v>7.6739130434782608</v>
      </c>
      <c r="Q490" s="135">
        <f t="shared" si="58"/>
        <v>100</v>
      </c>
    </row>
    <row r="491" spans="1:17" s="19" customFormat="1" ht="10.5" customHeight="1" x14ac:dyDescent="0.15">
      <c r="A491" s="63">
        <v>47.6</v>
      </c>
      <c r="B491" s="22">
        <f>A491/パラメータ!$C$30</f>
        <v>47.6</v>
      </c>
      <c r="C491" s="22">
        <f>A491-パラメータ!$C$38</f>
        <v>47.6</v>
      </c>
      <c r="D491" s="23">
        <f>C491/パラメータ!$C$30</f>
        <v>47.6</v>
      </c>
      <c r="E491" s="23">
        <f>-2*'計算（移動）'!$C$2*B491</f>
        <v>-2.6444444444444448</v>
      </c>
      <c r="F491" s="23">
        <f t="shared" si="54"/>
        <v>7.104481211802699E-2</v>
      </c>
      <c r="G491" s="23">
        <f>-2*'計算（移動）'!$C$2*D491</f>
        <v>-2.6444444444444448</v>
      </c>
      <c r="H491" s="23">
        <f t="shared" si="55"/>
        <v>7.104481211802699E-2</v>
      </c>
      <c r="I491" s="126">
        <f>IF((パラメータ!$C$13)&gt;=1,IF(((パラメータ!$C$10)-A491)&lt;0,0,1),1)</f>
        <v>1</v>
      </c>
      <c r="J491" s="23">
        <f>'計算（移動）'!$C$68*('計算（移動）'!$C$49*'計算（移動）'!$C$53*F491+'計算（移動）'!$C$57*(1-F491))</f>
        <v>-151.37449264309868</v>
      </c>
      <c r="K491" s="23">
        <f>'計算（移動）'!$C$68*(('計算（移動）'!$C$49*'計算（移動）'!$C$53*'計算（移動）'!$C$37+'計算（移動）'!$C$55)*('計算（移動）'!$C$59*H491)+('計算（移動）'!$C$66*(1-H491)))</f>
        <v>-151.37449264309868</v>
      </c>
      <c r="L491" s="23">
        <f t="shared" si="56"/>
        <v>0</v>
      </c>
      <c r="M491" s="23">
        <f>35.3/(パラメータ!$C$30*(5.6-パラメータ!$C$30))</f>
        <v>7.6739130434782608</v>
      </c>
      <c r="N491" s="24" t="str">
        <f t="shared" si="59"/>
        <v>×</v>
      </c>
      <c r="O491" s="25" t="str">
        <f t="shared" si="60"/>
        <v>×</v>
      </c>
      <c r="P491" s="135">
        <f t="shared" si="57"/>
        <v>7.6739130434782608</v>
      </c>
      <c r="Q491" s="135">
        <f t="shared" si="58"/>
        <v>100</v>
      </c>
    </row>
    <row r="492" spans="1:17" s="19" customFormat="1" ht="10.5" customHeight="1" x14ac:dyDescent="0.15">
      <c r="A492" s="63">
        <v>47.7</v>
      </c>
      <c r="B492" s="22">
        <f>A492/パラメータ!$C$30</f>
        <v>47.7</v>
      </c>
      <c r="C492" s="22">
        <f>A492-パラメータ!$C$38</f>
        <v>47.7</v>
      </c>
      <c r="D492" s="23">
        <f>C492/パラメータ!$C$30</f>
        <v>47.7</v>
      </c>
      <c r="E492" s="23">
        <f>-2*'計算（移動）'!$C$2*B492</f>
        <v>-2.6500000000000004</v>
      </c>
      <c r="F492" s="23">
        <f t="shared" si="54"/>
        <v>7.0651213060429569E-2</v>
      </c>
      <c r="G492" s="23">
        <f>-2*'計算（移動）'!$C$2*D492</f>
        <v>-2.6500000000000004</v>
      </c>
      <c r="H492" s="23">
        <f t="shared" si="55"/>
        <v>7.0651213060429569E-2</v>
      </c>
      <c r="I492" s="126">
        <f>IF((パラメータ!$C$13)&gt;=1,IF(((パラメータ!$C$10)-A492)&lt;0,0,1),1)</f>
        <v>1</v>
      </c>
      <c r="J492" s="23">
        <f>'計算（移動）'!$C$68*('計算（移動）'!$C$49*'計算（移動）'!$C$53*F492+'計算（移動）'!$C$57*(1-F492))</f>
        <v>-151.43863013694749</v>
      </c>
      <c r="K492" s="23">
        <f>'計算（移動）'!$C$68*(('計算（移動）'!$C$49*'計算（移動）'!$C$53*'計算（移動）'!$C$37+'計算（移動）'!$C$55)*('計算（移動）'!$C$59*H492)+('計算（移動）'!$C$66*(1-H492)))</f>
        <v>-151.43863013694749</v>
      </c>
      <c r="L492" s="23">
        <f t="shared" si="56"/>
        <v>0</v>
      </c>
      <c r="M492" s="23">
        <f>35.3/(パラメータ!$C$30*(5.6-パラメータ!$C$30))</f>
        <v>7.6739130434782608</v>
      </c>
      <c r="N492" s="24" t="str">
        <f t="shared" si="59"/>
        <v>×</v>
      </c>
      <c r="O492" s="25" t="str">
        <f t="shared" si="60"/>
        <v>×</v>
      </c>
      <c r="P492" s="135">
        <f t="shared" si="57"/>
        <v>7.6739130434782608</v>
      </c>
      <c r="Q492" s="135">
        <f t="shared" si="58"/>
        <v>100</v>
      </c>
    </row>
    <row r="493" spans="1:17" s="19" customFormat="1" ht="10.5" customHeight="1" x14ac:dyDescent="0.15">
      <c r="A493" s="63">
        <v>47.8</v>
      </c>
      <c r="B493" s="22">
        <f>A493/パラメータ!$C$30</f>
        <v>47.8</v>
      </c>
      <c r="C493" s="22">
        <f>A493-パラメータ!$C$38</f>
        <v>47.8</v>
      </c>
      <c r="D493" s="23">
        <f>C493/パラメータ!$C$30</f>
        <v>47.8</v>
      </c>
      <c r="E493" s="23">
        <f>-2*'計算（移動）'!$C$2*B493</f>
        <v>-2.6555555555555554</v>
      </c>
      <c r="F493" s="23">
        <f t="shared" si="54"/>
        <v>7.0259794601436387E-2</v>
      </c>
      <c r="G493" s="23">
        <f>-2*'計算（移動）'!$C$2*D493</f>
        <v>-2.6555555555555554</v>
      </c>
      <c r="H493" s="23">
        <f t="shared" si="55"/>
        <v>7.0259794601436387E-2</v>
      </c>
      <c r="I493" s="126">
        <f>IF((パラメータ!$C$13)&gt;=1,IF(((パラメータ!$C$10)-A493)&lt;0,0,1),1)</f>
        <v>1</v>
      </c>
      <c r="J493" s="23">
        <f>'計算（移動）'!$C$68*('計算（移動）'!$C$49*'計算（移動）'!$C$53*F493+'計算（移動）'!$C$57*(1-F493))</f>
        <v>-151.50241229933181</v>
      </c>
      <c r="K493" s="23">
        <f>'計算（移動）'!$C$68*(('計算（移動）'!$C$49*'計算（移動）'!$C$53*'計算（移動）'!$C$37+'計算（移動）'!$C$55)*('計算（移動）'!$C$59*H493)+('計算（移動）'!$C$66*(1-H493)))</f>
        <v>-151.50241229933181</v>
      </c>
      <c r="L493" s="23">
        <f t="shared" si="56"/>
        <v>0</v>
      </c>
      <c r="M493" s="23">
        <f>35.3/(パラメータ!$C$30*(5.6-パラメータ!$C$30))</f>
        <v>7.6739130434782608</v>
      </c>
      <c r="N493" s="24" t="str">
        <f t="shared" si="59"/>
        <v>×</v>
      </c>
      <c r="O493" s="25" t="str">
        <f t="shared" si="60"/>
        <v>×</v>
      </c>
      <c r="P493" s="135">
        <f t="shared" si="57"/>
        <v>7.6739130434782608</v>
      </c>
      <c r="Q493" s="135">
        <f t="shared" si="58"/>
        <v>100</v>
      </c>
    </row>
    <row r="494" spans="1:17" s="19" customFormat="1" ht="10.5" customHeight="1" x14ac:dyDescent="0.15">
      <c r="A494" s="63">
        <v>47.9</v>
      </c>
      <c r="B494" s="22">
        <f>A494/パラメータ!$C$30</f>
        <v>47.9</v>
      </c>
      <c r="C494" s="22">
        <f>A494-パラメータ!$C$38</f>
        <v>47.9</v>
      </c>
      <c r="D494" s="23">
        <f>C494/パラメータ!$C$30</f>
        <v>47.9</v>
      </c>
      <c r="E494" s="23">
        <f>-2*'計算（移動）'!$C$2*B494</f>
        <v>-2.6611111111111114</v>
      </c>
      <c r="F494" s="23">
        <f t="shared" si="54"/>
        <v>6.9870544660199665E-2</v>
      </c>
      <c r="G494" s="23">
        <f>-2*'計算（移動）'!$C$2*D494</f>
        <v>-2.6611111111111114</v>
      </c>
      <c r="H494" s="23">
        <f t="shared" si="55"/>
        <v>6.9870544660199665E-2</v>
      </c>
      <c r="I494" s="126">
        <f>IF((パラメータ!$C$13)&gt;=1,IF(((パラメータ!$C$10)-A494)&lt;0,0,1),1)</f>
        <v>1</v>
      </c>
      <c r="J494" s="23">
        <f>'計算（移動）'!$C$68*('計算（移動）'!$C$49*'計算（移動）'!$C$53*F494+'計算（移動）'!$C$57*(1-F494))</f>
        <v>-151.56584109884193</v>
      </c>
      <c r="K494" s="23">
        <f>'計算（移動）'!$C$68*(('計算（移動）'!$C$49*'計算（移動）'!$C$53*'計算（移動）'!$C$37+'計算（移動）'!$C$55)*('計算（移動）'!$C$59*H494)+('計算（移動）'!$C$66*(1-H494)))</f>
        <v>-151.56584109884193</v>
      </c>
      <c r="L494" s="23">
        <f t="shared" si="56"/>
        <v>0</v>
      </c>
      <c r="M494" s="23">
        <f>35.3/(パラメータ!$C$30*(5.6-パラメータ!$C$30))</f>
        <v>7.6739130434782608</v>
      </c>
      <c r="N494" s="24" t="str">
        <f t="shared" si="59"/>
        <v>×</v>
      </c>
      <c r="O494" s="25" t="str">
        <f t="shared" si="60"/>
        <v>×</v>
      </c>
      <c r="P494" s="135">
        <f t="shared" si="57"/>
        <v>7.6739130434782608</v>
      </c>
      <c r="Q494" s="135">
        <f t="shared" si="58"/>
        <v>100</v>
      </c>
    </row>
    <row r="495" spans="1:17" s="18" customFormat="1" ht="10.5" customHeight="1" x14ac:dyDescent="0.15">
      <c r="A495" s="30">
        <v>48</v>
      </c>
      <c r="B495" s="31">
        <f>A495/パラメータ!$C$30</f>
        <v>48</v>
      </c>
      <c r="C495" s="31">
        <f>A495-パラメータ!$C$38</f>
        <v>48</v>
      </c>
      <c r="D495" s="32">
        <f>C495/パラメータ!$C$30</f>
        <v>48</v>
      </c>
      <c r="E495" s="32">
        <f>-2*'計算（移動）'!$C$2*B495</f>
        <v>-2.666666666666667</v>
      </c>
      <c r="F495" s="32">
        <f t="shared" si="54"/>
        <v>6.9483451222801515E-2</v>
      </c>
      <c r="G495" s="32">
        <f>-2*'計算（移動）'!$C$2*D495</f>
        <v>-2.666666666666667</v>
      </c>
      <c r="H495" s="32">
        <f t="shared" si="55"/>
        <v>6.9483451222801515E-2</v>
      </c>
      <c r="I495" s="128">
        <f>IF((パラメータ!$C$13)&gt;=1,IF(((パラメータ!$C$10)-A495)&lt;0,0,1),1)</f>
        <v>1</v>
      </c>
      <c r="J495" s="32">
        <f>'計算（移動）'!$C$68*('計算（移動）'!$C$49*'計算（移動）'!$C$53*F495+'計算（移動）'!$C$57*(1-F495))</f>
        <v>-151.6289184931619</v>
      </c>
      <c r="K495" s="32">
        <f>'計算（移動）'!$C$68*(('計算（移動）'!$C$49*'計算（移動）'!$C$53*'計算（移動）'!$C$37+'計算（移動）'!$C$55)*('計算（移動）'!$C$59*H495)+('計算（移動）'!$C$66*(1-H495)))</f>
        <v>-151.6289184931619</v>
      </c>
      <c r="L495" s="32">
        <f t="shared" si="56"/>
        <v>0</v>
      </c>
      <c r="M495" s="32">
        <f>35.3/(パラメータ!$C$30*(5.6-パラメータ!$C$30))</f>
        <v>7.6739130434782608</v>
      </c>
      <c r="N495" s="33" t="str">
        <f t="shared" si="59"/>
        <v>×</v>
      </c>
      <c r="O495" s="34" t="str">
        <f t="shared" si="60"/>
        <v>×</v>
      </c>
      <c r="P495" s="134">
        <f t="shared" si="57"/>
        <v>7.6739130434782608</v>
      </c>
      <c r="Q495" s="134">
        <f t="shared" si="58"/>
        <v>100</v>
      </c>
    </row>
    <row r="496" spans="1:17" s="19" customFormat="1" ht="10.5" customHeight="1" x14ac:dyDescent="0.15">
      <c r="A496" s="63">
        <v>48.1</v>
      </c>
      <c r="B496" s="22">
        <f>A496/パラメータ!$C$30</f>
        <v>48.1</v>
      </c>
      <c r="C496" s="22">
        <f>A496-パラメータ!$C$38</f>
        <v>48.1</v>
      </c>
      <c r="D496" s="23">
        <f>C496/パラメータ!$C$30</f>
        <v>48.1</v>
      </c>
      <c r="E496" s="23">
        <f>-2*'計算（移動）'!$C$2*B496</f>
        <v>-2.6722222222222225</v>
      </c>
      <c r="F496" s="23">
        <f t="shared" si="54"/>
        <v>6.9098502341882848E-2</v>
      </c>
      <c r="G496" s="23">
        <f>-2*'計算（移動）'!$C$2*D496</f>
        <v>-2.6722222222222225</v>
      </c>
      <c r="H496" s="23">
        <f t="shared" si="55"/>
        <v>6.9098502341882848E-2</v>
      </c>
      <c r="I496" s="126">
        <f>IF((パラメータ!$C$13)&gt;=1,IF(((パラメータ!$C$10)-A496)&lt;0,0,1),1)</f>
        <v>1</v>
      </c>
      <c r="J496" s="23">
        <f>'計算（移動）'!$C$68*('計算（移動）'!$C$49*'計算（移動）'!$C$53*F496+'計算（移動）'!$C$57*(1-F496))</f>
        <v>-151.69164642912989</v>
      </c>
      <c r="K496" s="23">
        <f>'計算（移動）'!$C$68*(('計算（移動）'!$C$49*'計算（移動）'!$C$53*'計算（移動）'!$C$37+'計算（移動）'!$C$55)*('計算（移動）'!$C$59*H496)+('計算（移動）'!$C$66*(1-H496)))</f>
        <v>-151.69164642912989</v>
      </c>
      <c r="L496" s="23">
        <f t="shared" si="56"/>
        <v>0</v>
      </c>
      <c r="M496" s="23">
        <f>35.3/(パラメータ!$C$30*(5.6-パラメータ!$C$30))</f>
        <v>7.6739130434782608</v>
      </c>
      <c r="N496" s="24" t="str">
        <f t="shared" si="59"/>
        <v>×</v>
      </c>
      <c r="O496" s="25" t="str">
        <f t="shared" si="60"/>
        <v>×</v>
      </c>
      <c r="P496" s="135">
        <f t="shared" si="57"/>
        <v>7.6739130434782608</v>
      </c>
      <c r="Q496" s="135">
        <f t="shared" si="58"/>
        <v>100</v>
      </c>
    </row>
    <row r="497" spans="1:17" s="19" customFormat="1" ht="10.5" customHeight="1" x14ac:dyDescent="0.15">
      <c r="A497" s="63">
        <v>48.2</v>
      </c>
      <c r="B497" s="22">
        <f>A497/パラメータ!$C$30</f>
        <v>48.2</v>
      </c>
      <c r="C497" s="22">
        <f>A497-パラメータ!$C$38</f>
        <v>48.2</v>
      </c>
      <c r="D497" s="23">
        <f>C497/パラメータ!$C$30</f>
        <v>48.2</v>
      </c>
      <c r="E497" s="23">
        <f>-2*'計算（移動）'!$C$2*B497</f>
        <v>-2.677777777777778</v>
      </c>
      <c r="F497" s="23">
        <f t="shared" si="54"/>
        <v>6.8715686136274823E-2</v>
      </c>
      <c r="G497" s="23">
        <f>-2*'計算（移動）'!$C$2*D497</f>
        <v>-2.677777777777778</v>
      </c>
      <c r="H497" s="23">
        <f t="shared" si="55"/>
        <v>6.8715686136274823E-2</v>
      </c>
      <c r="I497" s="126">
        <f>IF((パラメータ!$C$13)&gt;=1,IF(((パラメータ!$C$10)-A497)&lt;0,0,1),1)</f>
        <v>1</v>
      </c>
      <c r="J497" s="23">
        <f>'計算（移動）'!$C$68*('計算（移動）'!$C$49*'計算（移動）'!$C$53*F497+'計算（移動）'!$C$57*(1-F497))</f>
        <v>-151.75402684279828</v>
      </c>
      <c r="K497" s="23">
        <f>'計算（移動）'!$C$68*(('計算（移動）'!$C$49*'計算（移動）'!$C$53*'計算（移動）'!$C$37+'計算（移動）'!$C$55)*('計算（移動）'!$C$59*H497)+('計算（移動）'!$C$66*(1-H497)))</f>
        <v>-151.75402684279828</v>
      </c>
      <c r="L497" s="23">
        <f t="shared" si="56"/>
        <v>0</v>
      </c>
      <c r="M497" s="23">
        <f>35.3/(パラメータ!$C$30*(5.6-パラメータ!$C$30))</f>
        <v>7.6739130434782608</v>
      </c>
      <c r="N497" s="24" t="str">
        <f t="shared" si="59"/>
        <v>×</v>
      </c>
      <c r="O497" s="25" t="str">
        <f t="shared" si="60"/>
        <v>×</v>
      </c>
      <c r="P497" s="135">
        <f t="shared" si="57"/>
        <v>7.6739130434782608</v>
      </c>
      <c r="Q497" s="135">
        <f t="shared" si="58"/>
        <v>100</v>
      </c>
    </row>
    <row r="498" spans="1:17" s="19" customFormat="1" ht="10.5" customHeight="1" x14ac:dyDescent="0.15">
      <c r="A498" s="63">
        <v>48.3</v>
      </c>
      <c r="B498" s="22">
        <f>A498/パラメータ!$C$30</f>
        <v>48.3</v>
      </c>
      <c r="C498" s="22">
        <f>A498-パラメータ!$C$38</f>
        <v>48.3</v>
      </c>
      <c r="D498" s="23">
        <f>C498/パラメータ!$C$30</f>
        <v>48.3</v>
      </c>
      <c r="E498" s="23">
        <f>-2*'計算（移動）'!$C$2*B498</f>
        <v>-2.6833333333333336</v>
      </c>
      <c r="F498" s="23">
        <f t="shared" si="54"/>
        <v>6.8334990790632058E-2</v>
      </c>
      <c r="G498" s="23">
        <f>-2*'計算（移動）'!$C$2*D498</f>
        <v>-2.6833333333333336</v>
      </c>
      <c r="H498" s="23">
        <f t="shared" si="55"/>
        <v>6.8334990790632058E-2</v>
      </c>
      <c r="I498" s="126">
        <f>IF((パラメータ!$C$13)&gt;=1,IF(((パラメータ!$C$10)-A498)&lt;0,0,1),1)</f>
        <v>1</v>
      </c>
      <c r="J498" s="23">
        <f>'計算（移動）'!$C$68*('計算（移動）'!$C$49*'計算（移動）'!$C$53*F498+'計算（移動）'!$C$57*(1-F498))</f>
        <v>-151.81606165949341</v>
      </c>
      <c r="K498" s="23">
        <f>'計算（移動）'!$C$68*(('計算（移動）'!$C$49*'計算（移動）'!$C$53*'計算（移動）'!$C$37+'計算（移動）'!$C$55)*('計算（移動）'!$C$59*H498)+('計算（移動）'!$C$66*(1-H498)))</f>
        <v>-151.81606165949341</v>
      </c>
      <c r="L498" s="23">
        <f t="shared" si="56"/>
        <v>0</v>
      </c>
      <c r="M498" s="23">
        <f>35.3/(パラメータ!$C$30*(5.6-パラメータ!$C$30))</f>
        <v>7.6739130434782608</v>
      </c>
      <c r="N498" s="24" t="str">
        <f t="shared" si="59"/>
        <v>×</v>
      </c>
      <c r="O498" s="25" t="str">
        <f t="shared" si="60"/>
        <v>×</v>
      </c>
      <c r="P498" s="135">
        <f t="shared" si="57"/>
        <v>7.6739130434782608</v>
      </c>
      <c r="Q498" s="135">
        <f t="shared" si="58"/>
        <v>100</v>
      </c>
    </row>
    <row r="499" spans="1:17" s="19" customFormat="1" ht="10.5" customHeight="1" x14ac:dyDescent="0.15">
      <c r="A499" s="63">
        <v>48.4</v>
      </c>
      <c r="B499" s="22">
        <f>A499/パラメータ!$C$30</f>
        <v>48.4</v>
      </c>
      <c r="C499" s="22">
        <f>A499-パラメータ!$C$38</f>
        <v>48.4</v>
      </c>
      <c r="D499" s="23">
        <f>C499/パラメータ!$C$30</f>
        <v>48.4</v>
      </c>
      <c r="E499" s="23">
        <f>-2*'計算（移動）'!$C$2*B499</f>
        <v>-2.6888888888888891</v>
      </c>
      <c r="F499" s="23">
        <f t="shared" si="54"/>
        <v>6.7956404555067976E-2</v>
      </c>
      <c r="G499" s="23">
        <f>-2*'計算（移動）'!$C$2*D499</f>
        <v>-2.6888888888888891</v>
      </c>
      <c r="H499" s="23">
        <f t="shared" si="55"/>
        <v>6.7956404555067976E-2</v>
      </c>
      <c r="I499" s="126">
        <f>IF((パラメータ!$C$13)&gt;=1,IF(((パラメータ!$C$10)-A499)&lt;0,0,1),1)</f>
        <v>1</v>
      </c>
      <c r="J499" s="23">
        <f>'計算（移動）'!$C$68*('計算（移動）'!$C$49*'計算（移動）'!$C$53*F499+'計算（移動）'!$C$57*(1-F499))</f>
        <v>-151.87775279387509</v>
      </c>
      <c r="K499" s="23">
        <f>'計算（移動）'!$C$68*(('計算（移動）'!$C$49*'計算（移動）'!$C$53*'計算（移動）'!$C$37+'計算（移動）'!$C$55)*('計算（移動）'!$C$59*H499)+('計算（移動）'!$C$66*(1-H499)))</f>
        <v>-151.87775279387509</v>
      </c>
      <c r="L499" s="23">
        <f t="shared" si="56"/>
        <v>0</v>
      </c>
      <c r="M499" s="23">
        <f>35.3/(パラメータ!$C$30*(5.6-パラメータ!$C$30))</f>
        <v>7.6739130434782608</v>
      </c>
      <c r="N499" s="24" t="str">
        <f t="shared" si="59"/>
        <v>×</v>
      </c>
      <c r="O499" s="25" t="str">
        <f t="shared" si="60"/>
        <v>×</v>
      </c>
      <c r="P499" s="135">
        <f t="shared" si="57"/>
        <v>7.6739130434782608</v>
      </c>
      <c r="Q499" s="135">
        <f t="shared" si="58"/>
        <v>100</v>
      </c>
    </row>
    <row r="500" spans="1:17" s="19" customFormat="1" ht="10.5" customHeight="1" x14ac:dyDescent="0.15">
      <c r="A500" s="63">
        <v>48.5</v>
      </c>
      <c r="B500" s="22">
        <f>A500/パラメータ!$C$30</f>
        <v>48.5</v>
      </c>
      <c r="C500" s="22">
        <f>A500-パラメータ!$C$38</f>
        <v>48.5</v>
      </c>
      <c r="D500" s="23">
        <f>C500/パラメータ!$C$30</f>
        <v>48.5</v>
      </c>
      <c r="E500" s="23">
        <f>-2*'計算（移動）'!$C$2*B500</f>
        <v>-2.6944444444444446</v>
      </c>
      <c r="F500" s="23">
        <f t="shared" si="54"/>
        <v>6.7579915744792177E-2</v>
      </c>
      <c r="G500" s="23">
        <f>-2*'計算（移動）'!$C$2*D500</f>
        <v>-2.6944444444444446</v>
      </c>
      <c r="H500" s="23">
        <f t="shared" si="55"/>
        <v>6.7579915744792177E-2</v>
      </c>
      <c r="I500" s="126">
        <f>IF((パラメータ!$C$13)&gt;=1,IF(((パラメータ!$C$10)-A500)&lt;0,0,1),1)</f>
        <v>1</v>
      </c>
      <c r="J500" s="23">
        <f>'計算（移動）'!$C$68*('計算（移動）'!$C$49*'計算（移動）'!$C$53*F500+'計算（移動）'!$C$57*(1-F500))</f>
        <v>-151.93910214999551</v>
      </c>
      <c r="K500" s="23">
        <f>'計算（移動）'!$C$68*(('計算（移動）'!$C$49*'計算（移動）'!$C$53*'計算（移動）'!$C$37+'計算（移動）'!$C$55)*('計算（移動）'!$C$59*H500)+('計算（移動）'!$C$66*(1-H500)))</f>
        <v>-151.93910214999551</v>
      </c>
      <c r="L500" s="23">
        <f t="shared" si="56"/>
        <v>0</v>
      </c>
      <c r="M500" s="23">
        <f>35.3/(パラメータ!$C$30*(5.6-パラメータ!$C$30))</f>
        <v>7.6739130434782608</v>
      </c>
      <c r="N500" s="24" t="str">
        <f t="shared" si="59"/>
        <v>×</v>
      </c>
      <c r="O500" s="25" t="str">
        <f t="shared" si="60"/>
        <v>×</v>
      </c>
      <c r="P500" s="135">
        <f t="shared" si="57"/>
        <v>7.6739130434782608</v>
      </c>
      <c r="Q500" s="135">
        <f t="shared" si="58"/>
        <v>100</v>
      </c>
    </row>
    <row r="501" spans="1:17" s="19" customFormat="1" ht="10.5" customHeight="1" x14ac:dyDescent="0.15">
      <c r="A501" s="63">
        <v>48.6</v>
      </c>
      <c r="B501" s="22">
        <f>A501/パラメータ!$C$30</f>
        <v>48.6</v>
      </c>
      <c r="C501" s="22">
        <f>A501-パラメータ!$C$38</f>
        <v>48.6</v>
      </c>
      <c r="D501" s="23">
        <f>C501/パラメータ!$C$30</f>
        <v>48.6</v>
      </c>
      <c r="E501" s="23">
        <f>-2*'計算（移動）'!$C$2*B501</f>
        <v>-2.7</v>
      </c>
      <c r="F501" s="23">
        <f t="shared" si="54"/>
        <v>6.7205512739749756E-2</v>
      </c>
      <c r="G501" s="23">
        <f>-2*'計算（移動）'!$C$2*D501</f>
        <v>-2.7</v>
      </c>
      <c r="H501" s="23">
        <f t="shared" si="55"/>
        <v>6.7205512739749756E-2</v>
      </c>
      <c r="I501" s="126">
        <f>IF((パラメータ!$C$13)&gt;=1,IF(((パラメータ!$C$10)-A501)&lt;0,0,1),1)</f>
        <v>1</v>
      </c>
      <c r="J501" s="23">
        <f>'計算（移動）'!$C$68*('計算（移動）'!$C$49*'計算（移動）'!$C$53*F501+'計算（移動）'!$C$57*(1-F501))</f>
        <v>-152.00011162135826</v>
      </c>
      <c r="K501" s="23">
        <f>'計算（移動）'!$C$68*(('計算（移動）'!$C$49*'計算（移動）'!$C$53*'計算（移動）'!$C$37+'計算（移動）'!$C$55)*('計算（移動）'!$C$59*H501)+('計算（移動）'!$C$66*(1-H501)))</f>
        <v>-152.00011162135826</v>
      </c>
      <c r="L501" s="23">
        <f t="shared" si="56"/>
        <v>0</v>
      </c>
      <c r="M501" s="23">
        <f>35.3/(パラメータ!$C$30*(5.6-パラメータ!$C$30))</f>
        <v>7.6739130434782608</v>
      </c>
      <c r="N501" s="24" t="str">
        <f t="shared" si="59"/>
        <v>×</v>
      </c>
      <c r="O501" s="25" t="str">
        <f t="shared" si="60"/>
        <v>×</v>
      </c>
      <c r="P501" s="135">
        <f t="shared" si="57"/>
        <v>7.6739130434782608</v>
      </c>
      <c r="Q501" s="135">
        <f t="shared" si="58"/>
        <v>100</v>
      </c>
    </row>
    <row r="502" spans="1:17" s="19" customFormat="1" ht="10.5" customHeight="1" x14ac:dyDescent="0.15">
      <c r="A502" s="63">
        <v>48.7</v>
      </c>
      <c r="B502" s="22">
        <f>A502/パラメータ!$C$30</f>
        <v>48.7</v>
      </c>
      <c r="C502" s="22">
        <f>A502-パラメータ!$C$38</f>
        <v>48.7</v>
      </c>
      <c r="D502" s="23">
        <f>C502/パラメータ!$C$30</f>
        <v>48.7</v>
      </c>
      <c r="E502" s="23">
        <f>-2*'計算（移動）'!$C$2*B502</f>
        <v>-2.7055555555555557</v>
      </c>
      <c r="F502" s="23">
        <f t="shared" si="54"/>
        <v>6.683318398426269E-2</v>
      </c>
      <c r="G502" s="23">
        <f>-2*'計算（移動）'!$C$2*D502</f>
        <v>-2.7055555555555557</v>
      </c>
      <c r="H502" s="23">
        <f t="shared" si="55"/>
        <v>6.683318398426269E-2</v>
      </c>
      <c r="I502" s="126">
        <f>IF((パラメータ!$C$13)&gt;=1,IF(((パラメータ!$C$10)-A502)&lt;0,0,1),1)</f>
        <v>1</v>
      </c>
      <c r="J502" s="23">
        <f>'計算（移動）'!$C$68*('計算（移動）'!$C$49*'計算（移動）'!$C$53*F502+'計算（移動）'!$C$57*(1-F502))</f>
        <v>-152.06078309097651</v>
      </c>
      <c r="K502" s="23">
        <f>'計算（移動）'!$C$68*(('計算（移動）'!$C$49*'計算（移動）'!$C$53*'計算（移動）'!$C$37+'計算（移動）'!$C$55)*('計算（移動）'!$C$59*H502)+('計算（移動）'!$C$66*(1-H502)))</f>
        <v>-152.06078309097651</v>
      </c>
      <c r="L502" s="23">
        <f t="shared" si="56"/>
        <v>0</v>
      </c>
      <c r="M502" s="23">
        <f>35.3/(パラメータ!$C$30*(5.6-パラメータ!$C$30))</f>
        <v>7.6739130434782608</v>
      </c>
      <c r="N502" s="24" t="str">
        <f t="shared" si="59"/>
        <v>×</v>
      </c>
      <c r="O502" s="25" t="str">
        <f t="shared" si="60"/>
        <v>×</v>
      </c>
      <c r="P502" s="135">
        <f t="shared" si="57"/>
        <v>7.6739130434782608</v>
      </c>
      <c r="Q502" s="135">
        <f t="shared" si="58"/>
        <v>100</v>
      </c>
    </row>
    <row r="503" spans="1:17" s="19" customFormat="1" ht="10.5" customHeight="1" x14ac:dyDescent="0.15">
      <c r="A503" s="63">
        <v>48.8</v>
      </c>
      <c r="B503" s="22">
        <f>A503/パラメータ!$C$30</f>
        <v>48.8</v>
      </c>
      <c r="C503" s="22">
        <f>A503-パラメータ!$C$38</f>
        <v>48.8</v>
      </c>
      <c r="D503" s="23">
        <f>C503/パラメータ!$C$30</f>
        <v>48.8</v>
      </c>
      <c r="E503" s="23">
        <f>-2*'計算（移動）'!$C$2*B503</f>
        <v>-2.7111111111111112</v>
      </c>
      <c r="F503" s="23">
        <f t="shared" si="54"/>
        <v>6.6462917986673184E-2</v>
      </c>
      <c r="G503" s="23">
        <f>-2*'計算（移動）'!$C$2*D503</f>
        <v>-2.7111111111111112</v>
      </c>
      <c r="H503" s="23">
        <f t="shared" si="55"/>
        <v>6.6462917986673184E-2</v>
      </c>
      <c r="I503" s="126">
        <f>IF((パラメータ!$C$13)&gt;=1,IF(((パラメータ!$C$10)-A503)&lt;0,0,1),1)</f>
        <v>1</v>
      </c>
      <c r="J503" s="23">
        <f>'計算（移動）'!$C$68*('計算（移動）'!$C$49*'計算（移動）'!$C$53*F503+'計算（移動）'!$C$57*(1-F503))</f>
        <v>-152.12111843143128</v>
      </c>
      <c r="K503" s="23">
        <f>'計算（移動）'!$C$68*(('計算（移動）'!$C$49*'計算（移動）'!$C$53*'計算（移動）'!$C$37+'計算（移動）'!$C$55)*('計算（移動）'!$C$59*H503)+('計算（移動）'!$C$66*(1-H503)))</f>
        <v>-152.12111843143128</v>
      </c>
      <c r="L503" s="23">
        <f t="shared" si="56"/>
        <v>0</v>
      </c>
      <c r="M503" s="23">
        <f>35.3/(パラメータ!$C$30*(5.6-パラメータ!$C$30))</f>
        <v>7.6739130434782608</v>
      </c>
      <c r="N503" s="24" t="str">
        <f t="shared" si="59"/>
        <v>×</v>
      </c>
      <c r="O503" s="25" t="str">
        <f t="shared" si="60"/>
        <v>×</v>
      </c>
      <c r="P503" s="135">
        <f t="shared" si="57"/>
        <v>7.6739130434782608</v>
      </c>
      <c r="Q503" s="135">
        <f t="shared" si="58"/>
        <v>100</v>
      </c>
    </row>
    <row r="504" spans="1:17" s="19" customFormat="1" ht="10.5" customHeight="1" x14ac:dyDescent="0.15">
      <c r="A504" s="63">
        <v>48.9</v>
      </c>
      <c r="B504" s="22">
        <f>A504/パラメータ!$C$30</f>
        <v>48.9</v>
      </c>
      <c r="C504" s="22">
        <f>A504-パラメータ!$C$38</f>
        <v>48.9</v>
      </c>
      <c r="D504" s="23">
        <f>C504/パラメータ!$C$30</f>
        <v>48.9</v>
      </c>
      <c r="E504" s="23">
        <f>-2*'計算（移動）'!$C$2*B504</f>
        <v>-2.7166666666666668</v>
      </c>
      <c r="F504" s="23">
        <f t="shared" si="54"/>
        <v>6.6094703318988923E-2</v>
      </c>
      <c r="G504" s="23">
        <f>-2*'計算（移動）'!$C$2*D504</f>
        <v>-2.7166666666666668</v>
      </c>
      <c r="H504" s="23">
        <f t="shared" si="55"/>
        <v>6.6094703318988923E-2</v>
      </c>
      <c r="I504" s="126">
        <f>IF((パラメータ!$C$13)&gt;=1,IF(((パラメータ!$C$10)-A504)&lt;0,0,1),1)</f>
        <v>1</v>
      </c>
      <c r="J504" s="23">
        <f>'計算（移動）'!$C$68*('計算（移動）'!$C$49*'計算（移動）'!$C$53*F504+'計算（移動）'!$C$57*(1-F504))</f>
        <v>-152.18111950492928</v>
      </c>
      <c r="K504" s="23">
        <f>'計算（移動）'!$C$68*(('計算（移動）'!$C$49*'計算（移動）'!$C$53*'計算（移動）'!$C$37+'計算（移動）'!$C$55)*('計算（移動）'!$C$59*H504)+('計算（移動）'!$C$66*(1-H504)))</f>
        <v>-152.18111950492928</v>
      </c>
      <c r="L504" s="23">
        <f t="shared" si="56"/>
        <v>0</v>
      </c>
      <c r="M504" s="23">
        <f>35.3/(パラメータ!$C$30*(5.6-パラメータ!$C$30))</f>
        <v>7.6739130434782608</v>
      </c>
      <c r="N504" s="24" t="str">
        <f t="shared" si="59"/>
        <v>×</v>
      </c>
      <c r="O504" s="25" t="str">
        <f t="shared" si="60"/>
        <v>×</v>
      </c>
      <c r="P504" s="135">
        <f t="shared" si="57"/>
        <v>7.6739130434782608</v>
      </c>
      <c r="Q504" s="135">
        <f t="shared" si="58"/>
        <v>100</v>
      </c>
    </row>
    <row r="505" spans="1:17" s="18" customFormat="1" ht="10.5" customHeight="1" x14ac:dyDescent="0.15">
      <c r="A505" s="30">
        <v>49</v>
      </c>
      <c r="B505" s="31">
        <f>A505/パラメータ!$C$30</f>
        <v>49</v>
      </c>
      <c r="C505" s="31">
        <f>A505-パラメータ!$C$38</f>
        <v>49</v>
      </c>
      <c r="D505" s="32">
        <f>C505/パラメータ!$C$30</f>
        <v>49</v>
      </c>
      <c r="E505" s="32">
        <f>-2*'計算（移動）'!$C$2*B505</f>
        <v>-2.7222222222222223</v>
      </c>
      <c r="F505" s="32">
        <f t="shared" si="54"/>
        <v>6.5728528616530474E-2</v>
      </c>
      <c r="G505" s="32">
        <f>-2*'計算（移動）'!$C$2*D505</f>
        <v>-2.7222222222222223</v>
      </c>
      <c r="H505" s="32">
        <f t="shared" si="55"/>
        <v>6.5728528616530474E-2</v>
      </c>
      <c r="I505" s="128">
        <f>IF((パラメータ!$C$13)&gt;=1,IF(((パラメータ!$C$10)-A505)&lt;0,0,1),1)</f>
        <v>1</v>
      </c>
      <c r="J505" s="32">
        <f>'計算（移動）'!$C$68*('計算（移動）'!$C$49*'計算（移動）'!$C$53*F505+'計算（移動）'!$C$57*(1-F505))</f>
        <v>-152.24078816336024</v>
      </c>
      <c r="K505" s="32">
        <f>'計算（移動）'!$C$68*(('計算（移動）'!$C$49*'計算（移動）'!$C$53*'計算（移動）'!$C$37+'計算（移動）'!$C$55)*('計算（移動）'!$C$59*H505)+('計算（移動）'!$C$66*(1-H505)))</f>
        <v>-152.24078816336024</v>
      </c>
      <c r="L505" s="32">
        <f t="shared" si="56"/>
        <v>0</v>
      </c>
      <c r="M505" s="32">
        <f>35.3/(パラメータ!$C$30*(5.6-パラメータ!$C$30))</f>
        <v>7.6739130434782608</v>
      </c>
      <c r="N505" s="33" t="str">
        <f t="shared" si="59"/>
        <v>×</v>
      </c>
      <c r="O505" s="34" t="str">
        <f t="shared" si="60"/>
        <v>×</v>
      </c>
      <c r="P505" s="134">
        <f t="shared" si="57"/>
        <v>7.6739130434782608</v>
      </c>
      <c r="Q505" s="134">
        <f t="shared" si="58"/>
        <v>100</v>
      </c>
    </row>
    <row r="506" spans="1:17" s="19" customFormat="1" ht="10.5" customHeight="1" x14ac:dyDescent="0.15">
      <c r="A506" s="63">
        <v>49.1</v>
      </c>
      <c r="B506" s="22">
        <f>A506/パラメータ!$C$30</f>
        <v>49.1</v>
      </c>
      <c r="C506" s="22">
        <f>A506-パラメータ!$C$38</f>
        <v>49.1</v>
      </c>
      <c r="D506" s="23">
        <f>C506/パラメータ!$C$30</f>
        <v>49.1</v>
      </c>
      <c r="E506" s="23">
        <f>-2*'計算（移動）'!$C$2*B506</f>
        <v>-2.7277777777777779</v>
      </c>
      <c r="F506" s="23">
        <f t="shared" si="54"/>
        <v>6.5364382577580399E-2</v>
      </c>
      <c r="G506" s="23">
        <f>-2*'計算（移動）'!$C$2*D506</f>
        <v>-2.7277777777777779</v>
      </c>
      <c r="H506" s="23">
        <f t="shared" si="55"/>
        <v>6.5364382577580399E-2</v>
      </c>
      <c r="I506" s="126">
        <f>IF((パラメータ!$C$13)&gt;=1,IF(((パラメータ!$C$10)-A506)&lt;0,0,1),1)</f>
        <v>1</v>
      </c>
      <c r="J506" s="23">
        <f>'計算（移動）'!$C$68*('計算（移動）'!$C$49*'計算（移動）'!$C$53*F506+'計算（移動）'!$C$57*(1-F506))</f>
        <v>-152.30012624835416</v>
      </c>
      <c r="K506" s="23">
        <f>'計算（移動）'!$C$68*(('計算（移動）'!$C$49*'計算（移動）'!$C$53*'計算（移動）'!$C$37+'計算（移動）'!$C$55)*('計算（移動）'!$C$59*H506)+('計算（移動）'!$C$66*(1-H506)))</f>
        <v>-152.30012624835416</v>
      </c>
      <c r="L506" s="23">
        <f t="shared" si="56"/>
        <v>0</v>
      </c>
      <c r="M506" s="23">
        <f>35.3/(パラメータ!$C$30*(5.6-パラメータ!$C$30))</f>
        <v>7.6739130434782608</v>
      </c>
      <c r="N506" s="24" t="str">
        <f t="shared" si="59"/>
        <v>×</v>
      </c>
      <c r="O506" s="25" t="str">
        <f t="shared" si="60"/>
        <v>×</v>
      </c>
      <c r="P506" s="135">
        <f t="shared" si="57"/>
        <v>7.6739130434782608</v>
      </c>
      <c r="Q506" s="135">
        <f t="shared" si="58"/>
        <v>100</v>
      </c>
    </row>
    <row r="507" spans="1:17" s="19" customFormat="1" ht="10.5" customHeight="1" x14ac:dyDescent="0.15">
      <c r="A507" s="63">
        <v>49.2</v>
      </c>
      <c r="B507" s="22">
        <f>A507/パラメータ!$C$30</f>
        <v>49.2</v>
      </c>
      <c r="C507" s="22">
        <f>A507-パラメータ!$C$38</f>
        <v>49.2</v>
      </c>
      <c r="D507" s="23">
        <f>C507/パラメータ!$C$30</f>
        <v>49.2</v>
      </c>
      <c r="E507" s="23">
        <f>-2*'計算（移動）'!$C$2*B507</f>
        <v>-2.7333333333333338</v>
      </c>
      <c r="F507" s="23">
        <f t="shared" si="54"/>
        <v>6.5002253963034509E-2</v>
      </c>
      <c r="G507" s="23">
        <f>-2*'計算（移動）'!$C$2*D507</f>
        <v>-2.7333333333333338</v>
      </c>
      <c r="H507" s="23">
        <f t="shared" si="55"/>
        <v>6.5002253963034509E-2</v>
      </c>
      <c r="I507" s="126">
        <f>IF((パラメータ!$C$13)&gt;=1,IF(((パラメータ!$C$10)-A507)&lt;0,0,1),1)</f>
        <v>1</v>
      </c>
      <c r="J507" s="23">
        <f>'計算（移動）'!$C$68*('計算（移動）'!$C$49*'計算（移動）'!$C$53*F507+'計算（移動）'!$C$57*(1-F507))</f>
        <v>-152.35913559133809</v>
      </c>
      <c r="K507" s="23">
        <f>'計算（移動）'!$C$68*(('計算（移動）'!$C$49*'計算（移動）'!$C$53*'計算（移動）'!$C$37+'計算（移動）'!$C$55)*('計算（移動）'!$C$59*H507)+('計算（移動）'!$C$66*(1-H507)))</f>
        <v>-152.35913559133809</v>
      </c>
      <c r="L507" s="23">
        <f t="shared" si="56"/>
        <v>0</v>
      </c>
      <c r="M507" s="23">
        <f>35.3/(パラメータ!$C$30*(5.6-パラメータ!$C$30))</f>
        <v>7.6739130434782608</v>
      </c>
      <c r="N507" s="24" t="str">
        <f t="shared" si="59"/>
        <v>×</v>
      </c>
      <c r="O507" s="25" t="str">
        <f t="shared" si="60"/>
        <v>×</v>
      </c>
      <c r="P507" s="135">
        <f t="shared" si="57"/>
        <v>7.6739130434782608</v>
      </c>
      <c r="Q507" s="135">
        <f t="shared" si="58"/>
        <v>100</v>
      </c>
    </row>
    <row r="508" spans="1:17" s="19" customFormat="1" ht="10.5" customHeight="1" x14ac:dyDescent="0.15">
      <c r="A508" s="63">
        <v>49.3</v>
      </c>
      <c r="B508" s="22">
        <f>A508/パラメータ!$C$30</f>
        <v>49.3</v>
      </c>
      <c r="C508" s="22">
        <f>A508-パラメータ!$C$38</f>
        <v>49.3</v>
      </c>
      <c r="D508" s="23">
        <f>C508/パラメータ!$C$30</f>
        <v>49.3</v>
      </c>
      <c r="E508" s="23">
        <f>-2*'計算（移動）'!$C$2*B508</f>
        <v>-2.7388888888888889</v>
      </c>
      <c r="F508" s="23">
        <f t="shared" si="54"/>
        <v>6.4642131596055016E-2</v>
      </c>
      <c r="G508" s="23">
        <f>-2*'計算（移動）'!$C$2*D508</f>
        <v>-2.7388888888888889</v>
      </c>
      <c r="H508" s="23">
        <f t="shared" si="55"/>
        <v>6.4642131596055016E-2</v>
      </c>
      <c r="I508" s="126">
        <f>IF((パラメータ!$C$13)&gt;=1,IF(((パラメータ!$C$10)-A508)&lt;0,0,1),1)</f>
        <v>1</v>
      </c>
      <c r="J508" s="23">
        <f>'計算（移動）'!$C$68*('計算（移動）'!$C$49*'計算（移動）'!$C$53*F508+'計算（移動）'!$C$57*(1-F508))</f>
        <v>-152.41781801359272</v>
      </c>
      <c r="K508" s="23">
        <f>'計算（移動）'!$C$68*(('計算（移動）'!$C$49*'計算（移動）'!$C$53*'計算（移動）'!$C$37+'計算（移動）'!$C$55)*('計算（移動）'!$C$59*H508)+('計算（移動）'!$C$66*(1-H508)))</f>
        <v>-152.41781801359272</v>
      </c>
      <c r="L508" s="23">
        <f t="shared" si="56"/>
        <v>0</v>
      </c>
      <c r="M508" s="23">
        <f>35.3/(パラメータ!$C$30*(5.6-パラメータ!$C$30))</f>
        <v>7.6739130434782608</v>
      </c>
      <c r="N508" s="24" t="str">
        <f t="shared" si="59"/>
        <v>×</v>
      </c>
      <c r="O508" s="25" t="str">
        <f t="shared" si="60"/>
        <v>×</v>
      </c>
      <c r="P508" s="135">
        <f t="shared" si="57"/>
        <v>7.6739130434782608</v>
      </c>
      <c r="Q508" s="135">
        <f t="shared" si="58"/>
        <v>100</v>
      </c>
    </row>
    <row r="509" spans="1:17" s="19" customFormat="1" ht="10.5" customHeight="1" x14ac:dyDescent="0.15">
      <c r="A509" s="63">
        <v>49.4</v>
      </c>
      <c r="B509" s="22">
        <f>A509/パラメータ!$C$30</f>
        <v>49.4</v>
      </c>
      <c r="C509" s="22">
        <f>A509-パラメータ!$C$38</f>
        <v>49.4</v>
      </c>
      <c r="D509" s="23">
        <f>C509/パラメータ!$C$30</f>
        <v>49.4</v>
      </c>
      <c r="E509" s="23">
        <f>-2*'計算（移動）'!$C$2*B509</f>
        <v>-2.7444444444444445</v>
      </c>
      <c r="F509" s="23">
        <f t="shared" si="54"/>
        <v>6.4284004361725405E-2</v>
      </c>
      <c r="G509" s="23">
        <f>-2*'計算（移動）'!$C$2*D509</f>
        <v>-2.7444444444444445</v>
      </c>
      <c r="H509" s="23">
        <f t="shared" si="55"/>
        <v>6.4284004361725405E-2</v>
      </c>
      <c r="I509" s="126">
        <f>IF((パラメータ!$C$13)&gt;=1,IF(((パラメータ!$C$10)-A509)&lt;0,0,1),1)</f>
        <v>1</v>
      </c>
      <c r="J509" s="23">
        <f>'計算（移動）'!$C$68*('計算（移動）'!$C$49*'計算（移動）'!$C$53*F509+'計算（移動）'!$C$57*(1-F509))</f>
        <v>-152.47617532630869</v>
      </c>
      <c r="K509" s="23">
        <f>'計算（移動）'!$C$68*(('計算（移動）'!$C$49*'計算（移動）'!$C$53*'計算（移動）'!$C$37+'計算（移動）'!$C$55)*('計算（移動）'!$C$59*H509)+('計算（移動）'!$C$66*(1-H509)))</f>
        <v>-152.47617532630869</v>
      </c>
      <c r="L509" s="23">
        <f t="shared" si="56"/>
        <v>0</v>
      </c>
      <c r="M509" s="23">
        <f>35.3/(パラメータ!$C$30*(5.6-パラメータ!$C$30))</f>
        <v>7.6739130434782608</v>
      </c>
      <c r="N509" s="24" t="str">
        <f t="shared" si="59"/>
        <v>×</v>
      </c>
      <c r="O509" s="25" t="str">
        <f t="shared" si="60"/>
        <v>×</v>
      </c>
      <c r="P509" s="135">
        <f t="shared" si="57"/>
        <v>7.6739130434782608</v>
      </c>
      <c r="Q509" s="135">
        <f t="shared" si="58"/>
        <v>100</v>
      </c>
    </row>
    <row r="510" spans="1:17" s="19" customFormat="1" ht="10.5" customHeight="1" x14ac:dyDescent="0.15">
      <c r="A510" s="63">
        <v>49.5</v>
      </c>
      <c r="B510" s="22">
        <f>A510/パラメータ!$C$30</f>
        <v>49.5</v>
      </c>
      <c r="C510" s="22">
        <f>A510-パラメータ!$C$38</f>
        <v>49.5</v>
      </c>
      <c r="D510" s="23">
        <f>C510/パラメータ!$C$30</f>
        <v>49.5</v>
      </c>
      <c r="E510" s="23">
        <f>-2*'計算（移動）'!$C$2*B510</f>
        <v>-2.75</v>
      </c>
      <c r="F510" s="23">
        <f t="shared" si="54"/>
        <v>6.392786120670757E-2</v>
      </c>
      <c r="G510" s="23">
        <f>-2*'計算（移動）'!$C$2*D510</f>
        <v>-2.75</v>
      </c>
      <c r="H510" s="23">
        <f t="shared" si="55"/>
        <v>6.392786120670757E-2</v>
      </c>
      <c r="I510" s="126">
        <f>IF((パラメータ!$C$13)&gt;=1,IF(((パラメータ!$C$10)-A510)&lt;0,0,1),1)</f>
        <v>1</v>
      </c>
      <c r="J510" s="23">
        <f>'計算（移動）'!$C$68*('計算（移動）'!$C$49*'計算（移動）'!$C$53*F510+'計算（移動）'!$C$57*(1-F510))</f>
        <v>-152.53420933064214</v>
      </c>
      <c r="K510" s="23">
        <f>'計算（移動）'!$C$68*(('計算（移動）'!$C$49*'計算（移動）'!$C$53*'計算（移動）'!$C$37+'計算（移動）'!$C$55)*('計算（移動）'!$C$59*H510)+('計算（移動）'!$C$66*(1-H510)))</f>
        <v>-152.53420933064214</v>
      </c>
      <c r="L510" s="23">
        <f t="shared" si="56"/>
        <v>0</v>
      </c>
      <c r="M510" s="23">
        <f>35.3/(パラメータ!$C$30*(5.6-パラメータ!$C$30))</f>
        <v>7.6739130434782608</v>
      </c>
      <c r="N510" s="24" t="str">
        <f t="shared" si="59"/>
        <v>×</v>
      </c>
      <c r="O510" s="25" t="str">
        <f t="shared" si="60"/>
        <v>×</v>
      </c>
      <c r="P510" s="135">
        <f t="shared" si="57"/>
        <v>7.6739130434782608</v>
      </c>
      <c r="Q510" s="135">
        <f t="shared" si="58"/>
        <v>100</v>
      </c>
    </row>
    <row r="511" spans="1:17" s="19" customFormat="1" ht="10.5" customHeight="1" x14ac:dyDescent="0.15">
      <c r="A511" s="63">
        <v>49.6</v>
      </c>
      <c r="B511" s="22">
        <f>A511/パラメータ!$C$30</f>
        <v>49.6</v>
      </c>
      <c r="C511" s="22">
        <f>A511-パラメータ!$C$38</f>
        <v>49.6</v>
      </c>
      <c r="D511" s="23">
        <f>C511/パラメータ!$C$30</f>
        <v>49.6</v>
      </c>
      <c r="E511" s="23">
        <f>-2*'計算（移動）'!$C$2*B511</f>
        <v>-2.755555555555556</v>
      </c>
      <c r="F511" s="23">
        <f t="shared" si="54"/>
        <v>6.3573691138900518E-2</v>
      </c>
      <c r="G511" s="23">
        <f>-2*'計算（移動）'!$C$2*D511</f>
        <v>-2.755555555555556</v>
      </c>
      <c r="H511" s="23">
        <f t="shared" si="55"/>
        <v>6.3573691138900518E-2</v>
      </c>
      <c r="I511" s="126">
        <f>IF((パラメータ!$C$13)&gt;=1,IF(((パラメータ!$C$10)-A511)&lt;0,0,1),1)</f>
        <v>1</v>
      </c>
      <c r="J511" s="23">
        <f>'計算（移動）'!$C$68*('計算（移動）'!$C$49*'計算（移動）'!$C$53*F511+'計算（移動）'!$C$57*(1-F511))</f>
        <v>-152.5919218177707</v>
      </c>
      <c r="K511" s="23">
        <f>'計算（移動）'!$C$68*(('計算（移動）'!$C$49*'計算（移動）'!$C$53*'計算（移動）'!$C$37+'計算（移動）'!$C$55)*('計算（移動）'!$C$59*H511)+('計算（移動）'!$C$66*(1-H511)))</f>
        <v>-152.5919218177707</v>
      </c>
      <c r="L511" s="23">
        <f t="shared" si="56"/>
        <v>0</v>
      </c>
      <c r="M511" s="23">
        <f>35.3/(パラメータ!$C$30*(5.6-パラメータ!$C$30))</f>
        <v>7.6739130434782608</v>
      </c>
      <c r="N511" s="24" t="str">
        <f t="shared" si="59"/>
        <v>×</v>
      </c>
      <c r="O511" s="25" t="str">
        <f t="shared" si="60"/>
        <v>×</v>
      </c>
      <c r="P511" s="135">
        <f t="shared" si="57"/>
        <v>7.6739130434782608</v>
      </c>
      <c r="Q511" s="135">
        <f t="shared" si="58"/>
        <v>100</v>
      </c>
    </row>
    <row r="512" spans="1:17" s="19" customFormat="1" ht="10.5" customHeight="1" x14ac:dyDescent="0.15">
      <c r="A512" s="63">
        <v>49.7</v>
      </c>
      <c r="B512" s="22">
        <f>A512/パラメータ!$C$30</f>
        <v>49.7</v>
      </c>
      <c r="C512" s="22">
        <f>A512-パラメータ!$C$38</f>
        <v>49.7</v>
      </c>
      <c r="D512" s="23">
        <f>C512/パラメータ!$C$30</f>
        <v>49.7</v>
      </c>
      <c r="E512" s="23">
        <f>-2*'計算（移動）'!$C$2*B512</f>
        <v>-2.7611111111111115</v>
      </c>
      <c r="F512" s="23">
        <f t="shared" si="54"/>
        <v>6.3221483227101263E-2</v>
      </c>
      <c r="G512" s="23">
        <f>-2*'計算（移動）'!$C$2*D512</f>
        <v>-2.7611111111111115</v>
      </c>
      <c r="H512" s="23">
        <f t="shared" si="55"/>
        <v>6.3221483227101263E-2</v>
      </c>
      <c r="I512" s="126">
        <f>IF((パラメータ!$C$13)&gt;=1,IF(((パラメータ!$C$10)-A512)&lt;0,0,1),1)</f>
        <v>1</v>
      </c>
      <c r="J512" s="23">
        <f>'計算（移動）'!$C$68*('計算（移動）'!$C$49*'計算（移動）'!$C$53*F512+'計算（移動）'!$C$57*(1-F512))</f>
        <v>-152.64931456894857</v>
      </c>
      <c r="K512" s="23">
        <f>'計算（移動）'!$C$68*(('計算（移動）'!$C$49*'計算（移動）'!$C$53*'計算（移動）'!$C$37+'計算（移動）'!$C$55)*('計算（移動）'!$C$59*H512)+('計算（移動）'!$C$66*(1-H512)))</f>
        <v>-152.64931456894857</v>
      </c>
      <c r="L512" s="23">
        <f t="shared" si="56"/>
        <v>0</v>
      </c>
      <c r="M512" s="23">
        <f>35.3/(パラメータ!$C$30*(5.6-パラメータ!$C$30))</f>
        <v>7.6739130434782608</v>
      </c>
      <c r="N512" s="24" t="str">
        <f t="shared" si="59"/>
        <v>×</v>
      </c>
      <c r="O512" s="25" t="str">
        <f t="shared" si="60"/>
        <v>×</v>
      </c>
      <c r="P512" s="135">
        <f t="shared" si="57"/>
        <v>7.6739130434782608</v>
      </c>
      <c r="Q512" s="135">
        <f t="shared" si="58"/>
        <v>100</v>
      </c>
    </row>
    <row r="513" spans="1:17" s="19" customFormat="1" ht="10.5" customHeight="1" x14ac:dyDescent="0.15">
      <c r="A513" s="63">
        <v>49.8</v>
      </c>
      <c r="B513" s="22">
        <f>A513/パラメータ!$C$30</f>
        <v>49.8</v>
      </c>
      <c r="C513" s="22">
        <f>A513-パラメータ!$C$38</f>
        <v>49.8</v>
      </c>
      <c r="D513" s="23">
        <f>C513/パラメータ!$C$30</f>
        <v>49.8</v>
      </c>
      <c r="E513" s="23">
        <f>-2*'計算（移動）'!$C$2*B513</f>
        <v>-2.7666666666666666</v>
      </c>
      <c r="F513" s="23">
        <f t="shared" si="54"/>
        <v>6.2871226600667282E-2</v>
      </c>
      <c r="G513" s="23">
        <f>-2*'計算（移動）'!$C$2*D513</f>
        <v>-2.7666666666666666</v>
      </c>
      <c r="H513" s="23">
        <f t="shared" si="55"/>
        <v>6.2871226600667282E-2</v>
      </c>
      <c r="I513" s="126">
        <f>IF((パラメータ!$C$13)&gt;=1,IF(((パラメータ!$C$10)-A513)&lt;0,0,1),1)</f>
        <v>1</v>
      </c>
      <c r="J513" s="23">
        <f>'計算（移動）'!$C$68*('計算（移動）'!$C$49*'計算（移動）'!$C$53*F513+'計算（移動）'!$C$57*(1-F513))</f>
        <v>-152.7063893555615</v>
      </c>
      <c r="K513" s="23">
        <f>'計算（移動）'!$C$68*(('計算（移動）'!$C$49*'計算（移動）'!$C$53*'計算（移動）'!$C$37+'計算（移動）'!$C$55)*('計算（移動）'!$C$59*H513)+('計算（移動）'!$C$66*(1-H513)))</f>
        <v>-152.7063893555615</v>
      </c>
      <c r="L513" s="23">
        <f t="shared" si="56"/>
        <v>0</v>
      </c>
      <c r="M513" s="23">
        <f>35.3/(パラメータ!$C$30*(5.6-パラメータ!$C$30))</f>
        <v>7.6739130434782608</v>
      </c>
      <c r="N513" s="24" t="str">
        <f t="shared" si="59"/>
        <v>×</v>
      </c>
      <c r="O513" s="25" t="str">
        <f t="shared" si="60"/>
        <v>×</v>
      </c>
      <c r="P513" s="135">
        <f t="shared" si="57"/>
        <v>7.6739130434782608</v>
      </c>
      <c r="Q513" s="135">
        <f t="shared" si="58"/>
        <v>100</v>
      </c>
    </row>
    <row r="514" spans="1:17" s="19" customFormat="1" ht="10.5" customHeight="1" x14ac:dyDescent="0.15">
      <c r="A514" s="63">
        <v>49.9</v>
      </c>
      <c r="B514" s="22">
        <f>A514/パラメータ!$C$30</f>
        <v>49.9</v>
      </c>
      <c r="C514" s="22">
        <f>A514-パラメータ!$C$38</f>
        <v>49.9</v>
      </c>
      <c r="D514" s="23">
        <f>C514/パラメータ!$C$30</f>
        <v>49.9</v>
      </c>
      <c r="E514" s="23">
        <f>-2*'計算（移動）'!$C$2*B514</f>
        <v>-2.7722222222222221</v>
      </c>
      <c r="F514" s="23">
        <f t="shared" si="54"/>
        <v>6.2522910449181013E-2</v>
      </c>
      <c r="G514" s="23">
        <f>-2*'計算（移動）'!$C$2*D514</f>
        <v>-2.7722222222222221</v>
      </c>
      <c r="H514" s="23">
        <f t="shared" si="55"/>
        <v>6.2522910449181013E-2</v>
      </c>
      <c r="I514" s="126">
        <f>IF((パラメータ!$C$13)&gt;=1,IF(((パラメータ!$C$10)-A514)&lt;0,0,1),1)</f>
        <v>1</v>
      </c>
      <c r="J514" s="23">
        <f>'計算（移動）'!$C$68*('計算（移動）'!$C$49*'計算（移動）'!$C$53*F514+'計算（移動）'!$C$57*(1-F514))</f>
        <v>-152.76314793918149</v>
      </c>
      <c r="K514" s="23">
        <f>'計算（移動）'!$C$68*(('計算（移動）'!$C$49*'計算（移動）'!$C$53*'計算（移動）'!$C$37+'計算（移動）'!$C$55)*('計算（移動）'!$C$59*H514)+('計算（移動）'!$C$66*(1-H514)))</f>
        <v>-152.76314793918149</v>
      </c>
      <c r="L514" s="23">
        <f t="shared" si="56"/>
        <v>0</v>
      </c>
      <c r="M514" s="23">
        <f>35.3/(パラメータ!$C$30*(5.6-パラメータ!$C$30))</f>
        <v>7.6739130434782608</v>
      </c>
      <c r="N514" s="24" t="str">
        <f t="shared" si="59"/>
        <v>×</v>
      </c>
      <c r="O514" s="25" t="str">
        <f t="shared" si="60"/>
        <v>×</v>
      </c>
      <c r="P514" s="135">
        <f t="shared" si="57"/>
        <v>7.6739130434782608</v>
      </c>
      <c r="Q514" s="135">
        <f t="shared" si="58"/>
        <v>100</v>
      </c>
    </row>
    <row r="515" spans="1:17" s="18" customFormat="1" ht="10.5" customHeight="1" thickBot="1" x14ac:dyDescent="0.2">
      <c r="A515" s="39">
        <v>50</v>
      </c>
      <c r="B515" s="40">
        <f>A515/パラメータ!$C$30</f>
        <v>50</v>
      </c>
      <c r="C515" s="40">
        <f>A515-パラメータ!$C$38</f>
        <v>50</v>
      </c>
      <c r="D515" s="41">
        <f>C515/パラメータ!$C$30</f>
        <v>50</v>
      </c>
      <c r="E515" s="41">
        <f>-2*'計算（移動）'!$C$2*B515</f>
        <v>-2.7777777777777781</v>
      </c>
      <c r="F515" s="41">
        <f t="shared" si="54"/>
        <v>6.2176524022116292E-2</v>
      </c>
      <c r="G515" s="41">
        <f>-2*'計算（移動）'!$C$2*D515</f>
        <v>-2.7777777777777781</v>
      </c>
      <c r="H515" s="41">
        <f t="shared" si="55"/>
        <v>6.2176524022116292E-2</v>
      </c>
      <c r="I515" s="130">
        <f>IF((パラメータ!$C$13)&gt;=1,IF(((パラメータ!$C$10)-A515)&lt;0,0,1),1)</f>
        <v>1</v>
      </c>
      <c r="J515" s="41">
        <f>'計算（移動）'!$C$68*('計算（移動）'!$C$49*'計算（移動）'!$C$53*F515+'計算（移動）'!$C$57*(1-F515))</f>
        <v>-152.81959207162123</v>
      </c>
      <c r="K515" s="41">
        <f>'計算（移動）'!$C$68*(('計算（移動）'!$C$49*'計算（移動）'!$C$53*'計算（移動）'!$C$37+'計算（移動）'!$C$55)*('計算（移動）'!$C$59*H515)+('計算（移動）'!$C$66*(1-H515)))</f>
        <v>-152.81959207162123</v>
      </c>
      <c r="L515" s="41">
        <f t="shared" si="56"/>
        <v>0</v>
      </c>
      <c r="M515" s="41">
        <f>35.3/(パラメータ!$C$30*(5.6-パラメータ!$C$30))</f>
        <v>7.6739130434782608</v>
      </c>
      <c r="N515" s="42" t="str">
        <f t="shared" si="59"/>
        <v>×</v>
      </c>
      <c r="O515" s="43" t="str">
        <f t="shared" si="60"/>
        <v>×</v>
      </c>
      <c r="P515" s="134">
        <f t="shared" si="57"/>
        <v>7.6739130434782608</v>
      </c>
      <c r="Q515" s="134">
        <f t="shared" si="58"/>
        <v>100</v>
      </c>
    </row>
  </sheetData>
  <phoneticPr fontId="1"/>
  <pageMargins left="0.75" right="0.75" top="1" bottom="1" header="0.51200000000000001" footer="0.51200000000000001"/>
  <headerFooter alignWithMargins="0">
    <oddHeade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513"/>
  <sheetViews>
    <sheetView workbookViewId="0">
      <pane xSplit="1" ySplit="3" topLeftCell="B4" activePane="bottomRight" state="frozen"/>
      <selection pane="topRight" activeCell="B1" sqref="B1"/>
      <selection pane="bottomLeft" activeCell="A4" sqref="A4"/>
      <selection pane="bottomRight" activeCell="C4" sqref="C4"/>
    </sheetView>
  </sheetViews>
  <sheetFormatPr defaultRowHeight="13.5" x14ac:dyDescent="0.15"/>
  <cols>
    <col min="1" max="8" width="10.625" customWidth="1"/>
    <col min="9" max="9" width="12.875" hidden="1" customWidth="1"/>
    <col min="10" max="10" width="13.625" hidden="1" customWidth="1"/>
  </cols>
  <sheetData>
    <row r="1" spans="1:10" x14ac:dyDescent="0.15">
      <c r="A1" s="49" t="s">
        <v>59</v>
      </c>
      <c r="B1" s="50"/>
      <c r="C1" s="50"/>
      <c r="D1" s="50" t="s">
        <v>54</v>
      </c>
      <c r="E1" s="50" t="s">
        <v>55</v>
      </c>
      <c r="F1" s="50" t="s">
        <v>56</v>
      </c>
      <c r="G1" s="51"/>
      <c r="H1" s="52"/>
      <c r="I1" s="66">
        <f>DMAX($A$2:$J$513,$A$2,I2:I3)</f>
        <v>0</v>
      </c>
      <c r="J1" s="66">
        <f>DMAX($A$2:$J$513,$A$2,J2:J3)</f>
        <v>0</v>
      </c>
    </row>
    <row r="2" spans="1:10" x14ac:dyDescent="0.15">
      <c r="A2" s="53" t="s">
        <v>47</v>
      </c>
      <c r="B2" s="17" t="s">
        <v>3</v>
      </c>
      <c r="C2" s="17" t="s">
        <v>45</v>
      </c>
      <c r="D2" s="17" t="s">
        <v>46</v>
      </c>
      <c r="E2" s="17" t="s">
        <v>52</v>
      </c>
      <c r="F2" s="17" t="s">
        <v>53</v>
      </c>
      <c r="G2" s="24" t="s">
        <v>57</v>
      </c>
      <c r="H2" s="25" t="s">
        <v>58</v>
      </c>
      <c r="I2" s="66" t="s">
        <v>280</v>
      </c>
      <c r="J2" s="66" t="s">
        <v>281</v>
      </c>
    </row>
    <row r="3" spans="1:10" ht="14.25" thickBot="1" x14ac:dyDescent="0.2">
      <c r="A3" s="54" t="s">
        <v>60</v>
      </c>
      <c r="B3" s="55"/>
      <c r="C3" s="55" t="s">
        <v>60</v>
      </c>
      <c r="D3" s="55" t="s">
        <v>60</v>
      </c>
      <c r="E3" s="55" t="s">
        <v>61</v>
      </c>
      <c r="F3" s="55" t="s">
        <v>61</v>
      </c>
      <c r="G3" s="55"/>
      <c r="H3" s="56"/>
      <c r="I3" s="66" t="s">
        <v>278</v>
      </c>
      <c r="J3" s="66" t="s">
        <v>278</v>
      </c>
    </row>
    <row r="4" spans="1:10" s="18" customFormat="1" ht="10.5" customHeight="1" x14ac:dyDescent="0.15">
      <c r="A4" s="44">
        <v>0</v>
      </c>
      <c r="B4" s="45">
        <f>IF(パラメータ!$C$10&gt;=A4,A4,(パラメータ!$C$13/パラメータ!$C$15)+$A4)</f>
        <v>0</v>
      </c>
      <c r="C4" s="46">
        <f>IF(パラメータ!$C$10&gt;=A4,(-$B4+($B4^2+2*パラメータ!$C$7*'計算（堆積）'!$C$4)^0.5)/'計算（堆積）'!$C$4,(-$B4+($B4^2+2*(パラメータ!$C$7-'計算（堆積）'!$C$10)*'計算（堆積）'!$C$4)^0.5)/'計算（堆積）'!$C$4)</f>
        <v>0</v>
      </c>
      <c r="D4" s="151">
        <f>IF(C4&gt;0,(((パラメータ!$C$6)^2*('計算（堆積）'!$C$23)^2 + 4 *パラメータ!$C$6 * $C4*'計算（堆積）'!$C$23)^0.5 - パラメータ!$C$6 * '計算（堆積）'!$C$23)/2,0)</f>
        <v>0</v>
      </c>
      <c r="E4" s="46">
        <f>(パラメータ!$C$21*$D4*パラメータ!$C$20^2)/'計算（堆積）'!$C$39</f>
        <v>0</v>
      </c>
      <c r="F4" s="46" t="e">
        <f t="shared" ref="F4:F76" si="0">106/($D4*(8.4-$D4))</f>
        <v>#DIV/0!</v>
      </c>
      <c r="G4" s="47" t="str">
        <f>IF(D4&gt;0,IF(E4&gt;F4,"○","×"),"×")</f>
        <v>×</v>
      </c>
      <c r="H4" s="48" t="str">
        <f>IF(D4&gt;=3,"○","×")</f>
        <v>×</v>
      </c>
      <c r="I4" s="134" t="e">
        <f>F4-E4</f>
        <v>#DIV/0!</v>
      </c>
      <c r="J4" s="134">
        <f>3-D4</f>
        <v>3</v>
      </c>
    </row>
    <row r="5" spans="1:10" s="18" customFormat="1" ht="10.5" customHeight="1" x14ac:dyDescent="0.15">
      <c r="A5" s="150">
        <v>0.01</v>
      </c>
      <c r="B5" s="45">
        <f>IF(パラメータ!$C$10&gt;=A5,A5,(パラメータ!$C$13/パラメータ!$C$15)+$A5)</f>
        <v>0.01</v>
      </c>
      <c r="C5" s="46">
        <f>IF(パラメータ!$C$10&gt;=A5,(-$B5+($B5^2+2*パラメータ!$C$7*'計算（堆積）'!$C$4)^0.5)/'計算（堆積）'!$C$4,(-$B5+($B5^2+2*(パラメータ!$C$7-'計算（堆積）'!$C$10)*'計算（堆積）'!$C$4)^0.5)/'計算（堆積）'!$C$4)</f>
        <v>0</v>
      </c>
      <c r="D5" s="151">
        <f>IF(C5&gt;0,(((パラメータ!$C$6)^2*('計算（堆積）'!$C$23)^2 + 4 *パラメータ!$C$6 * $C5*'計算（堆積）'!$C$23)^0.5 - パラメータ!$C$6 * '計算（堆積）'!$C$23)/2,0)</f>
        <v>0</v>
      </c>
      <c r="E5" s="46">
        <f>(パラメータ!$C$21*$D5*パラメータ!$C$20^2)/'計算（堆積）'!$C$39</f>
        <v>0</v>
      </c>
      <c r="F5" s="46" t="e">
        <f t="shared" si="0"/>
        <v>#DIV/0!</v>
      </c>
      <c r="G5" s="47" t="str">
        <f>IF(D5&gt;0,IF(E5&gt;F5,"○","×"),"×")</f>
        <v>×</v>
      </c>
      <c r="H5" s="48" t="str">
        <f>IF(D5&gt;=3,"○","×")</f>
        <v>×</v>
      </c>
      <c r="I5" s="134"/>
      <c r="J5" s="134"/>
    </row>
    <row r="6" spans="1:10" s="18" customFormat="1" ht="10.5" customHeight="1" x14ac:dyDescent="0.15">
      <c r="A6" s="150">
        <v>0.02</v>
      </c>
      <c r="B6" s="45">
        <f>IF(パラメータ!$C$10&gt;=A6,A6,(パラメータ!$C$13/パラメータ!$C$15)+$A6)</f>
        <v>0.02</v>
      </c>
      <c r="C6" s="46">
        <f>IF(パラメータ!$C$10&gt;=A6,(-$B6+($B6^2+2*パラメータ!$C$7*'計算（堆積）'!$C$4)^0.5)/'計算（堆積）'!$C$4,(-$B6+($B6^2+2*(パラメータ!$C$7-'計算（堆積）'!$C$10)*'計算（堆積）'!$C$4)^0.5)/'計算（堆積）'!$C$4)</f>
        <v>0</v>
      </c>
      <c r="D6" s="151">
        <f>IF(C6&gt;0,(((パラメータ!$C$6)^2*('計算（堆積）'!$C$23)^2 + 4 *パラメータ!$C$6 * $C6*'計算（堆積）'!$C$23)^0.5 - パラメータ!$C$6 * '計算（堆積）'!$C$23)/2,0)</f>
        <v>0</v>
      </c>
      <c r="E6" s="46">
        <f>(パラメータ!$C$21*$D6*パラメータ!$C$20^2)/'計算（堆積）'!$C$39</f>
        <v>0</v>
      </c>
      <c r="F6" s="46" t="e">
        <f t="shared" si="0"/>
        <v>#DIV/0!</v>
      </c>
      <c r="G6" s="47" t="str">
        <f t="shared" ref="G6:G13" si="1">IF(D6&gt;0,IF(E6&gt;F6,"○","×"),"×")</f>
        <v>×</v>
      </c>
      <c r="H6" s="48" t="str">
        <f t="shared" ref="H6:H13" si="2">IF(D6&gt;=3,"○","×")</f>
        <v>×</v>
      </c>
      <c r="I6" s="134"/>
      <c r="J6" s="134"/>
    </row>
    <row r="7" spans="1:10" s="18" customFormat="1" ht="10.5" customHeight="1" x14ac:dyDescent="0.15">
      <c r="A7" s="150">
        <v>0.03</v>
      </c>
      <c r="B7" s="45">
        <f>IF(パラメータ!$C$10&gt;=A7,A7,(パラメータ!$C$13/パラメータ!$C$15)+$A7)</f>
        <v>0.03</v>
      </c>
      <c r="C7" s="46">
        <f>IF(パラメータ!$C$10&gt;=A7,(-$B7+($B7^2+2*パラメータ!$C$7*'計算（堆積）'!$C$4)^0.5)/'計算（堆積）'!$C$4,(-$B7+($B7^2+2*(パラメータ!$C$7-'計算（堆積）'!$C$10)*'計算（堆積）'!$C$4)^0.5)/'計算（堆積）'!$C$4)</f>
        <v>0</v>
      </c>
      <c r="D7" s="151">
        <f>IF(C7&gt;0,(((パラメータ!$C$6)^2*('計算（堆積）'!$C$23)^2 + 4 *パラメータ!$C$6 * $C7*'計算（堆積）'!$C$23)^0.5 - パラメータ!$C$6 * '計算（堆積）'!$C$23)/2,0)</f>
        <v>0</v>
      </c>
      <c r="E7" s="46">
        <f>(パラメータ!$C$21*$D7*パラメータ!$C$20^2)/'計算（堆積）'!$C$39</f>
        <v>0</v>
      </c>
      <c r="F7" s="46" t="e">
        <f t="shared" si="0"/>
        <v>#DIV/0!</v>
      </c>
      <c r="G7" s="47" t="str">
        <f t="shared" si="1"/>
        <v>×</v>
      </c>
      <c r="H7" s="48" t="str">
        <f t="shared" si="2"/>
        <v>×</v>
      </c>
      <c r="I7" s="134"/>
      <c r="J7" s="134"/>
    </row>
    <row r="8" spans="1:10" s="18" customFormat="1" ht="10.5" customHeight="1" x14ac:dyDescent="0.15">
      <c r="A8" s="150">
        <v>0.04</v>
      </c>
      <c r="B8" s="45">
        <f>IF(パラメータ!$C$10&gt;=A8,A8,(パラメータ!$C$13/パラメータ!$C$15)+$A8)</f>
        <v>0.04</v>
      </c>
      <c r="C8" s="46">
        <f>IF(パラメータ!$C$10&gt;=A8,(-$B8+($B8^2+2*パラメータ!$C$7*'計算（堆積）'!$C$4)^0.5)/'計算（堆積）'!$C$4,(-$B8+($B8^2+2*(パラメータ!$C$7-'計算（堆積）'!$C$10)*'計算（堆積）'!$C$4)^0.5)/'計算（堆積）'!$C$4)</f>
        <v>0</v>
      </c>
      <c r="D8" s="151">
        <f>IF(C8&gt;0,(((パラメータ!$C$6)^2*('計算（堆積）'!$C$23)^2 + 4 *パラメータ!$C$6 * $C8*'計算（堆積）'!$C$23)^0.5 - パラメータ!$C$6 * '計算（堆積）'!$C$23)/2,0)</f>
        <v>0</v>
      </c>
      <c r="E8" s="46">
        <f>(パラメータ!$C$21*$D8*パラメータ!$C$20^2)/'計算（堆積）'!$C$39</f>
        <v>0</v>
      </c>
      <c r="F8" s="46" t="e">
        <f t="shared" si="0"/>
        <v>#DIV/0!</v>
      </c>
      <c r="G8" s="47" t="str">
        <f t="shared" si="1"/>
        <v>×</v>
      </c>
      <c r="H8" s="48" t="str">
        <f t="shared" si="2"/>
        <v>×</v>
      </c>
      <c r="I8" s="134"/>
      <c r="J8" s="134"/>
    </row>
    <row r="9" spans="1:10" s="18" customFormat="1" ht="10.5" customHeight="1" x14ac:dyDescent="0.15">
      <c r="A9" s="150">
        <v>0.05</v>
      </c>
      <c r="B9" s="45">
        <f>IF(パラメータ!$C$10&gt;=A9,A9,(パラメータ!$C$13/パラメータ!$C$15)+$A9)</f>
        <v>0.05</v>
      </c>
      <c r="C9" s="46">
        <f>IF(パラメータ!$C$10&gt;=A9,(-$B9+($B9^2+2*パラメータ!$C$7*'計算（堆積）'!$C$4)^0.5)/'計算（堆積）'!$C$4,(-$B9+($B9^2+2*(パラメータ!$C$7-'計算（堆積）'!$C$10)*'計算（堆積）'!$C$4)^0.5)/'計算（堆積）'!$C$4)</f>
        <v>0</v>
      </c>
      <c r="D9" s="151">
        <f>IF(C9&gt;0,(((パラメータ!$C$6)^2*('計算（堆積）'!$C$23)^2 + 4 *パラメータ!$C$6 * $C9*'計算（堆積）'!$C$23)^0.5 - パラメータ!$C$6 * '計算（堆積）'!$C$23)/2,0)</f>
        <v>0</v>
      </c>
      <c r="E9" s="46">
        <f>(パラメータ!$C$21*$D9*パラメータ!$C$20^2)/'計算（堆積）'!$C$39</f>
        <v>0</v>
      </c>
      <c r="F9" s="46" t="e">
        <f t="shared" si="0"/>
        <v>#DIV/0!</v>
      </c>
      <c r="G9" s="47" t="str">
        <f t="shared" si="1"/>
        <v>×</v>
      </c>
      <c r="H9" s="48" t="str">
        <f t="shared" si="2"/>
        <v>×</v>
      </c>
      <c r="I9" s="134"/>
      <c r="J9" s="134"/>
    </row>
    <row r="10" spans="1:10" s="18" customFormat="1" ht="10.5" customHeight="1" x14ac:dyDescent="0.15">
      <c r="A10" s="150">
        <v>0.06</v>
      </c>
      <c r="B10" s="45">
        <f>IF(パラメータ!$C$10&gt;=A10,A10,(パラメータ!$C$13/パラメータ!$C$15)+$A10)</f>
        <v>0.06</v>
      </c>
      <c r="C10" s="46">
        <f>IF(パラメータ!$C$10&gt;=A10,(-$B10+($B10^2+2*パラメータ!$C$7*'計算（堆積）'!$C$4)^0.5)/'計算（堆積）'!$C$4,(-$B10+($B10^2+2*(パラメータ!$C$7-'計算（堆積）'!$C$10)*'計算（堆積）'!$C$4)^0.5)/'計算（堆積）'!$C$4)</f>
        <v>0</v>
      </c>
      <c r="D10" s="151">
        <f>IF(C10&gt;0,(((パラメータ!$C$6)^2*('計算（堆積）'!$C$23)^2 + 4 *パラメータ!$C$6 * $C10*'計算（堆積）'!$C$23)^0.5 - パラメータ!$C$6 * '計算（堆積）'!$C$23)/2,0)</f>
        <v>0</v>
      </c>
      <c r="E10" s="46">
        <f>(パラメータ!$C$21*$D10*パラメータ!$C$20^2)/'計算（堆積）'!$C$39</f>
        <v>0</v>
      </c>
      <c r="F10" s="46" t="e">
        <f t="shared" si="0"/>
        <v>#DIV/0!</v>
      </c>
      <c r="G10" s="47" t="str">
        <f t="shared" si="1"/>
        <v>×</v>
      </c>
      <c r="H10" s="48" t="str">
        <f t="shared" si="2"/>
        <v>×</v>
      </c>
      <c r="I10" s="134"/>
      <c r="J10" s="134"/>
    </row>
    <row r="11" spans="1:10" s="18" customFormat="1" ht="10.5" customHeight="1" x14ac:dyDescent="0.15">
      <c r="A11" s="150">
        <v>7.0000000000000007E-2</v>
      </c>
      <c r="B11" s="45">
        <f>IF(パラメータ!$C$10&gt;=A11,A11,(パラメータ!$C$13/パラメータ!$C$15)+$A11)</f>
        <v>7.0000000000000007E-2</v>
      </c>
      <c r="C11" s="46">
        <f>IF(パラメータ!$C$10&gt;=A11,(-$B11+($B11^2+2*パラメータ!$C$7*'計算（堆積）'!$C$4)^0.5)/'計算（堆積）'!$C$4,(-$B11+($B11^2+2*(パラメータ!$C$7-'計算（堆積）'!$C$10)*'計算（堆積）'!$C$4)^0.5)/'計算（堆積）'!$C$4)</f>
        <v>0</v>
      </c>
      <c r="D11" s="151">
        <f>IF(C11&gt;0,(((パラメータ!$C$6)^2*('計算（堆積）'!$C$23)^2 + 4 *パラメータ!$C$6 * $C11*'計算（堆積）'!$C$23)^0.5 - パラメータ!$C$6 * '計算（堆積）'!$C$23)/2,0)</f>
        <v>0</v>
      </c>
      <c r="E11" s="46">
        <f>(パラメータ!$C$21*$D11*パラメータ!$C$20^2)/'計算（堆積）'!$C$39</f>
        <v>0</v>
      </c>
      <c r="F11" s="46" t="e">
        <f t="shared" si="0"/>
        <v>#DIV/0!</v>
      </c>
      <c r="G11" s="47" t="str">
        <f t="shared" si="1"/>
        <v>×</v>
      </c>
      <c r="H11" s="48" t="str">
        <f t="shared" si="2"/>
        <v>×</v>
      </c>
      <c r="I11" s="134"/>
      <c r="J11" s="134"/>
    </row>
    <row r="12" spans="1:10" s="18" customFormat="1" ht="10.5" customHeight="1" x14ac:dyDescent="0.15">
      <c r="A12" s="150">
        <v>0.08</v>
      </c>
      <c r="B12" s="45">
        <f>IF(パラメータ!$C$10&gt;=A12,A12,(パラメータ!$C$13/パラメータ!$C$15)+$A12)</f>
        <v>0.08</v>
      </c>
      <c r="C12" s="46">
        <f>IF(パラメータ!$C$10&gt;=A12,(-$B12+($B12^2+2*パラメータ!$C$7*'計算（堆積）'!$C$4)^0.5)/'計算（堆積）'!$C$4,(-$B12+($B12^2+2*(パラメータ!$C$7-'計算（堆積）'!$C$10)*'計算（堆積）'!$C$4)^0.5)/'計算（堆積）'!$C$4)</f>
        <v>0</v>
      </c>
      <c r="D12" s="151">
        <f>IF(C12&gt;0,(((パラメータ!$C$6)^2*('計算（堆積）'!$C$23)^2 + 4 *パラメータ!$C$6 * $C12*'計算（堆積）'!$C$23)^0.5 - パラメータ!$C$6 * '計算（堆積）'!$C$23)/2,0)</f>
        <v>0</v>
      </c>
      <c r="E12" s="46">
        <f>(パラメータ!$C$21*$D12*パラメータ!$C$20^2)/'計算（堆積）'!$C$39</f>
        <v>0</v>
      </c>
      <c r="F12" s="46" t="e">
        <f t="shared" si="0"/>
        <v>#DIV/0!</v>
      </c>
      <c r="G12" s="47" t="str">
        <f t="shared" si="1"/>
        <v>×</v>
      </c>
      <c r="H12" s="48" t="str">
        <f t="shared" si="2"/>
        <v>×</v>
      </c>
      <c r="I12" s="134"/>
      <c r="J12" s="134"/>
    </row>
    <row r="13" spans="1:10" s="18" customFormat="1" ht="10.5" customHeight="1" x14ac:dyDescent="0.15">
      <c r="A13" s="150">
        <v>0.09</v>
      </c>
      <c r="B13" s="45">
        <f>IF(パラメータ!$C$10&gt;=A13,A13,(パラメータ!$C$13/パラメータ!$C$15)+$A13)</f>
        <v>0.09</v>
      </c>
      <c r="C13" s="46">
        <f>IF(パラメータ!$C$10&gt;=A13,(-$B13+($B13^2+2*パラメータ!$C$7*'計算（堆積）'!$C$4)^0.5)/'計算（堆積）'!$C$4,(-$B13+($B13^2+2*(パラメータ!$C$7-'計算（堆積）'!$C$10)*'計算（堆積）'!$C$4)^0.5)/'計算（堆積）'!$C$4)</f>
        <v>0</v>
      </c>
      <c r="D13" s="151">
        <f>IF(C13&gt;0,(((パラメータ!$C$6)^2*('計算（堆積）'!$C$23)^2 + 4 *パラメータ!$C$6 * $C13*'計算（堆積）'!$C$23)^0.5 - パラメータ!$C$6 * '計算（堆積）'!$C$23)/2,0)</f>
        <v>0</v>
      </c>
      <c r="E13" s="46">
        <f>(パラメータ!$C$21*$D13*パラメータ!$C$20^2)/'計算（堆積）'!$C$39</f>
        <v>0</v>
      </c>
      <c r="F13" s="46" t="e">
        <f t="shared" si="0"/>
        <v>#DIV/0!</v>
      </c>
      <c r="G13" s="47" t="str">
        <f t="shared" si="1"/>
        <v>×</v>
      </c>
      <c r="H13" s="48" t="str">
        <f t="shared" si="2"/>
        <v>×</v>
      </c>
      <c r="I13" s="134"/>
      <c r="J13" s="134"/>
    </row>
    <row r="14" spans="1:10" s="19" customFormat="1" ht="10.5" customHeight="1" x14ac:dyDescent="0.15">
      <c r="A14" s="63">
        <v>0.100000000000001</v>
      </c>
      <c r="B14" s="22">
        <f>IF(パラメータ!$C$10&gt;=A14,A14,(パラメータ!$C$13/パラメータ!$C$15)+$A14)</f>
        <v>0.100000000000001</v>
      </c>
      <c r="C14" s="23">
        <f>IF(パラメータ!$C$10&gt;=A14,(-$B14+($B14^2+2*パラメータ!$C$7*'計算（堆積）'!$C$4)^0.5)/'計算（堆積）'!$C$4,(-$B14+($B14^2+2*(パラメータ!$C$7-'計算（堆積）'!$C$10)*'計算（堆積）'!$C$4)^0.5)/'計算（堆積）'!$C$4)</f>
        <v>0</v>
      </c>
      <c r="D14" s="23">
        <f>IF(C14&gt;0,(((パラメータ!$C$6)^2*('計算（堆積）'!$C$23)^2 + 4 *パラメータ!$C$6 * $C14*'計算（堆積）'!$C$23)^0.5 - パラメータ!$C$6 * '計算（堆積）'!$C$23)/2,0)</f>
        <v>0</v>
      </c>
      <c r="E14" s="23">
        <f>(パラメータ!$C$21*$D14*パラメータ!$C$20^2)/'計算（堆積）'!$C$39</f>
        <v>0</v>
      </c>
      <c r="F14" s="23" t="e">
        <f t="shared" si="0"/>
        <v>#DIV/0!</v>
      </c>
      <c r="G14" s="24" t="str">
        <f>IF(D14&gt;0,IF(I14&lt;0,"○","×"),"×")</f>
        <v>×</v>
      </c>
      <c r="H14" s="25" t="str">
        <f>IF(D14&gt;=3,"○","×")</f>
        <v>×</v>
      </c>
      <c r="I14" s="135" t="e">
        <f t="shared" ref="I14:I77" si="3">F14-E14</f>
        <v>#DIV/0!</v>
      </c>
      <c r="J14" s="135">
        <f t="shared" ref="J14:J77" si="4">3-D14</f>
        <v>3</v>
      </c>
    </row>
    <row r="15" spans="1:10" s="19" customFormat="1" ht="10.5" customHeight="1" x14ac:dyDescent="0.15">
      <c r="A15" s="63">
        <v>0.20000000000000101</v>
      </c>
      <c r="B15" s="22">
        <f>IF(パラメータ!$C$10&gt;=A15,A15,(パラメータ!$C$13/パラメータ!$C$15)+$A15)</f>
        <v>0.20000000000000101</v>
      </c>
      <c r="C15" s="23">
        <f>IF(パラメータ!$C$10&gt;=A15,(-$B15+($B15^2+2*パラメータ!$C$7*'計算（堆積）'!$C$4)^0.5)/'計算（堆積）'!$C$4,(-$B15+($B15^2+2*(パラメータ!$C$7-'計算（堆積）'!$C$10)*'計算（堆積）'!$C$4)^0.5)/'計算（堆積）'!$C$4)</f>
        <v>0</v>
      </c>
      <c r="D15" s="23">
        <f>IF(C15&gt;0,(((パラメータ!$C$6)^2*('計算（堆積）'!$C$23)^2 + 4 *パラメータ!$C$6 * $C15*'計算（堆積）'!$C$23)^0.5 - パラメータ!$C$6 * '計算（堆積）'!$C$23)/2,0)</f>
        <v>0</v>
      </c>
      <c r="E15" s="23">
        <f>(パラメータ!$C$21*$D15*パラメータ!$C$20^2)/'計算（堆積）'!$C$39</f>
        <v>0</v>
      </c>
      <c r="F15" s="23" t="e">
        <f t="shared" si="0"/>
        <v>#DIV/0!</v>
      </c>
      <c r="G15" s="24" t="str">
        <f t="shared" ref="G15:G78" si="5">IF(D15&gt;0,IF(I15&lt;0,"○","×"),"×")</f>
        <v>×</v>
      </c>
      <c r="H15" s="25" t="str">
        <f t="shared" ref="H15:H78" si="6">IF(D15&gt;=3,"○","×")</f>
        <v>×</v>
      </c>
      <c r="I15" s="135" t="e">
        <f t="shared" si="3"/>
        <v>#DIV/0!</v>
      </c>
      <c r="J15" s="135">
        <f t="shared" si="4"/>
        <v>3</v>
      </c>
    </row>
    <row r="16" spans="1:10" s="19" customFormat="1" ht="10.5" customHeight="1" x14ac:dyDescent="0.15">
      <c r="A16" s="63">
        <v>0.30000000000000099</v>
      </c>
      <c r="B16" s="22">
        <f>IF(パラメータ!$C$10&gt;=A16,A16,(パラメータ!$C$13/パラメータ!$C$15)+$A16)</f>
        <v>0.30000000000000099</v>
      </c>
      <c r="C16" s="23">
        <f>IF(パラメータ!$C$10&gt;=A16,(-$B16+($B16^2+2*パラメータ!$C$7*'計算（堆積）'!$C$4)^0.5)/'計算（堆積）'!$C$4,(-$B16+($B16^2+2*(パラメータ!$C$7-'計算（堆積）'!$C$10)*'計算（堆積）'!$C$4)^0.5)/'計算（堆積）'!$C$4)</f>
        <v>0</v>
      </c>
      <c r="D16" s="23">
        <f>IF(C16&gt;0,(((パラメータ!$C$6)^2*('計算（堆積）'!$C$23)^2 + 4 *パラメータ!$C$6 * $C16*'計算（堆積）'!$C$23)^0.5 - パラメータ!$C$6 * '計算（堆積）'!$C$23)/2,0)</f>
        <v>0</v>
      </c>
      <c r="E16" s="23">
        <f>(パラメータ!$C$21*$D16*パラメータ!$C$20^2)/'計算（堆積）'!$C$39</f>
        <v>0</v>
      </c>
      <c r="F16" s="23" t="e">
        <f t="shared" si="0"/>
        <v>#DIV/0!</v>
      </c>
      <c r="G16" s="24" t="str">
        <f t="shared" si="5"/>
        <v>×</v>
      </c>
      <c r="H16" s="25" t="str">
        <f t="shared" si="6"/>
        <v>×</v>
      </c>
      <c r="I16" s="135" t="e">
        <f t="shared" si="3"/>
        <v>#DIV/0!</v>
      </c>
      <c r="J16" s="135">
        <f t="shared" si="4"/>
        <v>3</v>
      </c>
    </row>
    <row r="17" spans="1:10" s="19" customFormat="1" ht="10.5" customHeight="1" x14ac:dyDescent="0.15">
      <c r="A17" s="63">
        <v>0.40000000000000102</v>
      </c>
      <c r="B17" s="22">
        <f>IF(パラメータ!$C$10&gt;=A17,A17,(パラメータ!$C$13/パラメータ!$C$15)+$A17)</f>
        <v>0.40000000000000102</v>
      </c>
      <c r="C17" s="23">
        <f>IF(パラメータ!$C$10&gt;=A17,(-$B17+($B17^2+2*パラメータ!$C$7*'計算（堆積）'!$C$4)^0.5)/'計算（堆積）'!$C$4,(-$B17+($B17^2+2*(パラメータ!$C$7-'計算（堆積）'!$C$10)*'計算（堆積）'!$C$4)^0.5)/'計算（堆積）'!$C$4)</f>
        <v>0</v>
      </c>
      <c r="D17" s="23">
        <f>IF(C17&gt;0,(((パラメータ!$C$6)^2*('計算（堆積）'!$C$23)^2 + 4 *パラメータ!$C$6 * $C17*'計算（堆積）'!$C$23)^0.5 - パラメータ!$C$6 * '計算（堆積）'!$C$23)/2,0)</f>
        <v>0</v>
      </c>
      <c r="E17" s="23">
        <f>(パラメータ!$C$21*$D17*パラメータ!$C$20^2)/'計算（堆積）'!$C$39</f>
        <v>0</v>
      </c>
      <c r="F17" s="23" t="e">
        <f t="shared" si="0"/>
        <v>#DIV/0!</v>
      </c>
      <c r="G17" s="24" t="str">
        <f t="shared" si="5"/>
        <v>×</v>
      </c>
      <c r="H17" s="25" t="str">
        <f t="shared" si="6"/>
        <v>×</v>
      </c>
      <c r="I17" s="135" t="e">
        <f t="shared" si="3"/>
        <v>#DIV/0!</v>
      </c>
      <c r="J17" s="135">
        <f t="shared" si="4"/>
        <v>3</v>
      </c>
    </row>
    <row r="18" spans="1:10" s="20" customFormat="1" ht="10.5" customHeight="1" x14ac:dyDescent="0.15">
      <c r="A18" s="63">
        <v>0.500000000000001</v>
      </c>
      <c r="B18" s="26">
        <f>IF(パラメータ!$C$10&gt;=A18,A18,(パラメータ!$C$13/パラメータ!$C$15)+$A18)</f>
        <v>0.500000000000001</v>
      </c>
      <c r="C18" s="27">
        <f>IF(パラメータ!$C$10&gt;=A18,(-$B18+($B18^2+2*パラメータ!$C$7*'計算（堆積）'!$C$4)^0.5)/'計算（堆積）'!$C$4,(-$B18+($B18^2+2*(パラメータ!$C$7-'計算（堆積）'!$C$10)*'計算（堆積）'!$C$4)^0.5)/'計算（堆積）'!$C$4)</f>
        <v>0</v>
      </c>
      <c r="D18" s="27">
        <f>IF(C18&gt;0,(((パラメータ!$C$6)^2*('計算（堆積）'!$C$23)^2 + 4 *パラメータ!$C$6 * $C18*'計算（堆積）'!$C$23)^0.5 - パラメータ!$C$6 * '計算（堆積）'!$C$23)/2,0)</f>
        <v>0</v>
      </c>
      <c r="E18" s="27">
        <f>(パラメータ!$C$21*$D18*パラメータ!$C$20^2)/'計算（堆積）'!$C$39</f>
        <v>0</v>
      </c>
      <c r="F18" s="27" t="e">
        <f t="shared" si="0"/>
        <v>#DIV/0!</v>
      </c>
      <c r="G18" s="28" t="str">
        <f t="shared" si="5"/>
        <v>×</v>
      </c>
      <c r="H18" s="29" t="str">
        <f t="shared" si="6"/>
        <v>×</v>
      </c>
      <c r="I18" s="136" t="e">
        <f t="shared" si="3"/>
        <v>#DIV/0!</v>
      </c>
      <c r="J18" s="136">
        <f t="shared" si="4"/>
        <v>3</v>
      </c>
    </row>
    <row r="19" spans="1:10" s="19" customFormat="1" ht="10.5" customHeight="1" x14ac:dyDescent="0.15">
      <c r="A19" s="63">
        <v>0.60000000000000098</v>
      </c>
      <c r="B19" s="22">
        <f>IF(パラメータ!$C$10&gt;=A19,A19,(パラメータ!$C$13/パラメータ!$C$15)+$A19)</f>
        <v>0.60000000000000098</v>
      </c>
      <c r="C19" s="23">
        <f>IF(パラメータ!$C$10&gt;=A19,(-$B19+($B19^2+2*パラメータ!$C$7*'計算（堆積）'!$C$4)^0.5)/'計算（堆積）'!$C$4,(-$B19+($B19^2+2*(パラメータ!$C$7-'計算（堆積）'!$C$10)*'計算（堆積）'!$C$4)^0.5)/'計算（堆積）'!$C$4)</f>
        <v>0</v>
      </c>
      <c r="D19" s="23">
        <f>IF(C19&gt;0,(((パラメータ!$C$6)^2*('計算（堆積）'!$C$23)^2 + 4 *パラメータ!$C$6 * $C19*'計算（堆積）'!$C$23)^0.5 - パラメータ!$C$6 * '計算（堆積）'!$C$23)/2,0)</f>
        <v>0</v>
      </c>
      <c r="E19" s="23">
        <f>(パラメータ!$C$21*$D19*パラメータ!$C$20^2)/'計算（堆積）'!$C$39</f>
        <v>0</v>
      </c>
      <c r="F19" s="23" t="e">
        <f t="shared" si="0"/>
        <v>#DIV/0!</v>
      </c>
      <c r="G19" s="24" t="str">
        <f t="shared" si="5"/>
        <v>×</v>
      </c>
      <c r="H19" s="25" t="str">
        <f t="shared" si="6"/>
        <v>×</v>
      </c>
      <c r="I19" s="135" t="e">
        <f t="shared" si="3"/>
        <v>#DIV/0!</v>
      </c>
      <c r="J19" s="135">
        <f t="shared" si="4"/>
        <v>3</v>
      </c>
    </row>
    <row r="20" spans="1:10" s="19" customFormat="1" ht="10.5" customHeight="1" x14ac:dyDescent="0.15">
      <c r="A20" s="63">
        <v>0.70000000000000095</v>
      </c>
      <c r="B20" s="22">
        <f>IF(パラメータ!$C$10&gt;=A20,A20,(パラメータ!$C$13/パラメータ!$C$15)+$A20)</f>
        <v>0.70000000000000095</v>
      </c>
      <c r="C20" s="23">
        <f>IF(パラメータ!$C$10&gt;=A20,(-$B20+($B20^2+2*パラメータ!$C$7*'計算（堆積）'!$C$4)^0.5)/'計算（堆積）'!$C$4,(-$B20+($B20^2+2*(パラメータ!$C$7-'計算（堆積）'!$C$10)*'計算（堆積）'!$C$4)^0.5)/'計算（堆積）'!$C$4)</f>
        <v>0</v>
      </c>
      <c r="D20" s="23">
        <f>IF(C20&gt;0,(((パラメータ!$C$6)^2*('計算（堆積）'!$C$23)^2 + 4 *パラメータ!$C$6 * $C20*'計算（堆積）'!$C$23)^0.5 - パラメータ!$C$6 * '計算（堆積）'!$C$23)/2,0)</f>
        <v>0</v>
      </c>
      <c r="E20" s="23">
        <f>(パラメータ!$C$21*$D20*パラメータ!$C$20^2)/'計算（堆積）'!$C$39</f>
        <v>0</v>
      </c>
      <c r="F20" s="23" t="e">
        <f t="shared" si="0"/>
        <v>#DIV/0!</v>
      </c>
      <c r="G20" s="24" t="str">
        <f t="shared" si="5"/>
        <v>×</v>
      </c>
      <c r="H20" s="25" t="str">
        <f t="shared" si="6"/>
        <v>×</v>
      </c>
      <c r="I20" s="135" t="e">
        <f t="shared" si="3"/>
        <v>#DIV/0!</v>
      </c>
      <c r="J20" s="135">
        <f t="shared" si="4"/>
        <v>3</v>
      </c>
    </row>
    <row r="21" spans="1:10" s="19" customFormat="1" ht="10.5" customHeight="1" x14ac:dyDescent="0.15">
      <c r="A21" s="63">
        <v>0.8</v>
      </c>
      <c r="B21" s="22">
        <f>IF(パラメータ!$C$10&gt;=A21,A21,(パラメータ!$C$13/パラメータ!$C$15)+$A21)</f>
        <v>0.8</v>
      </c>
      <c r="C21" s="23">
        <f>IF(パラメータ!$C$10&gt;=A21,(-$B21+($B21^2+2*パラメータ!$C$7*'計算（堆積）'!$C$4)^0.5)/'計算（堆積）'!$C$4,(-$B21+($B21^2+2*(パラメータ!$C$7-'計算（堆積）'!$C$10)*'計算（堆積）'!$C$4)^0.5)/'計算（堆積）'!$C$4)</f>
        <v>0</v>
      </c>
      <c r="D21" s="23">
        <f>IF(C21&gt;0,(((パラメータ!$C$6)^2*('計算（堆積）'!$C$23)^2 + 4 *パラメータ!$C$6 * $C21*'計算（堆積）'!$C$23)^0.5 - パラメータ!$C$6 * '計算（堆積）'!$C$23)/2,0)</f>
        <v>0</v>
      </c>
      <c r="E21" s="23">
        <f>(パラメータ!$C$21*$D21*パラメータ!$C$20^2)/'計算（堆積）'!$C$39</f>
        <v>0</v>
      </c>
      <c r="F21" s="23" t="e">
        <f t="shared" si="0"/>
        <v>#DIV/0!</v>
      </c>
      <c r="G21" s="24" t="str">
        <f t="shared" si="5"/>
        <v>×</v>
      </c>
      <c r="H21" s="25" t="str">
        <f t="shared" si="6"/>
        <v>×</v>
      </c>
      <c r="I21" s="135" t="e">
        <f t="shared" si="3"/>
        <v>#DIV/0!</v>
      </c>
      <c r="J21" s="135">
        <f t="shared" si="4"/>
        <v>3</v>
      </c>
    </row>
    <row r="22" spans="1:10" s="19" customFormat="1" ht="10.5" customHeight="1" x14ac:dyDescent="0.15">
      <c r="A22" s="63">
        <v>0.9</v>
      </c>
      <c r="B22" s="22">
        <f>IF(パラメータ!$C$10&gt;=A22,A22,(パラメータ!$C$13/パラメータ!$C$15)+$A22)</f>
        <v>0.9</v>
      </c>
      <c r="C22" s="23">
        <f>IF(パラメータ!$C$10&gt;=A22,(-$B22+($B22^2+2*パラメータ!$C$7*'計算（堆積）'!$C$4)^0.5)/'計算（堆積）'!$C$4,(-$B22+($B22^2+2*(パラメータ!$C$7-'計算（堆積）'!$C$10)*'計算（堆積）'!$C$4)^0.5)/'計算（堆積）'!$C$4)</f>
        <v>0</v>
      </c>
      <c r="D22" s="23">
        <f>IF(C22&gt;0,(((パラメータ!$C$6)^2*('計算（堆積）'!$C$23)^2 + 4 *パラメータ!$C$6 * $C22*'計算（堆積）'!$C$23)^0.5 - パラメータ!$C$6 * '計算（堆積）'!$C$23)/2,0)</f>
        <v>0</v>
      </c>
      <c r="E22" s="23">
        <f>(パラメータ!$C$21*$D22*パラメータ!$C$20^2)/'計算（堆積）'!$C$39</f>
        <v>0</v>
      </c>
      <c r="F22" s="23" t="e">
        <f t="shared" si="0"/>
        <v>#DIV/0!</v>
      </c>
      <c r="G22" s="24" t="str">
        <f t="shared" si="5"/>
        <v>×</v>
      </c>
      <c r="H22" s="25" t="str">
        <f t="shared" si="6"/>
        <v>×</v>
      </c>
      <c r="I22" s="135" t="e">
        <f t="shared" si="3"/>
        <v>#DIV/0!</v>
      </c>
      <c r="J22" s="135">
        <f t="shared" si="4"/>
        <v>3</v>
      </c>
    </row>
    <row r="23" spans="1:10" s="18" customFormat="1" ht="10.5" customHeight="1" x14ac:dyDescent="0.15">
      <c r="A23" s="30">
        <v>1</v>
      </c>
      <c r="B23" s="31">
        <f>IF(パラメータ!$C$10&gt;=A23,A23,(パラメータ!$C$13/パラメータ!$C$15)+$A23)</f>
        <v>1</v>
      </c>
      <c r="C23" s="32">
        <f>IF(パラメータ!$C$10&gt;=A23,(-$B23+($B23^2+2*パラメータ!$C$7*'計算（堆積）'!$C$4)^0.5)/'計算（堆積）'!$C$4,(-$B23+($B23^2+2*(パラメータ!$C$7-'計算（堆積）'!$C$10)*'計算（堆積）'!$C$4)^0.5)/'計算（堆積）'!$C$4)</f>
        <v>0</v>
      </c>
      <c r="D23" s="32">
        <f>IF(C23&gt;0,(((パラメータ!$C$6)^2*('計算（堆積）'!$C$23)^2 + 4 *パラメータ!$C$6 * $C23*'計算（堆積）'!$C$23)^0.5 - パラメータ!$C$6 * '計算（堆積）'!$C$23)/2,0)</f>
        <v>0</v>
      </c>
      <c r="E23" s="32">
        <f>(パラメータ!$C$21*$D23*パラメータ!$C$20^2)/'計算（堆積）'!$C$39</f>
        <v>0</v>
      </c>
      <c r="F23" s="32" t="e">
        <f t="shared" si="0"/>
        <v>#DIV/0!</v>
      </c>
      <c r="G23" s="33" t="str">
        <f t="shared" si="5"/>
        <v>×</v>
      </c>
      <c r="H23" s="34" t="str">
        <f t="shared" si="6"/>
        <v>×</v>
      </c>
      <c r="I23" s="134" t="e">
        <f t="shared" si="3"/>
        <v>#DIV/0!</v>
      </c>
      <c r="J23" s="134">
        <f t="shared" si="4"/>
        <v>3</v>
      </c>
    </row>
    <row r="24" spans="1:10" s="19" customFormat="1" ht="10.5" customHeight="1" x14ac:dyDescent="0.15">
      <c r="A24" s="63">
        <v>1.1000000000000001</v>
      </c>
      <c r="B24" s="22">
        <f>IF(パラメータ!$C$10&gt;=A24,A24,(パラメータ!$C$13/パラメータ!$C$15)+$A24)</f>
        <v>1.1000000000000001</v>
      </c>
      <c r="C24" s="23">
        <f>IF(パラメータ!$C$10&gt;=A24,(-$B24+($B24^2+2*パラメータ!$C$7*'計算（堆積）'!$C$4)^0.5)/'計算（堆積）'!$C$4,(-$B24+($B24^2+2*(パラメータ!$C$7-'計算（堆積）'!$C$10)*'計算（堆積）'!$C$4)^0.5)/'計算（堆積）'!$C$4)</f>
        <v>0</v>
      </c>
      <c r="D24" s="23">
        <f>IF(C24&gt;0,(((パラメータ!$C$6)^2*('計算（堆積）'!$C$23)^2 + 4 *パラメータ!$C$6 * $C24*'計算（堆積）'!$C$23)^0.5 - パラメータ!$C$6 * '計算（堆積）'!$C$23)/2,0)</f>
        <v>0</v>
      </c>
      <c r="E24" s="23">
        <f>(パラメータ!$C$21*$D24*パラメータ!$C$20^2)/'計算（堆積）'!$C$39</f>
        <v>0</v>
      </c>
      <c r="F24" s="23" t="e">
        <f t="shared" si="0"/>
        <v>#DIV/0!</v>
      </c>
      <c r="G24" s="24" t="str">
        <f t="shared" si="5"/>
        <v>×</v>
      </c>
      <c r="H24" s="25" t="str">
        <f t="shared" si="6"/>
        <v>×</v>
      </c>
      <c r="I24" s="135" t="e">
        <f t="shared" si="3"/>
        <v>#DIV/0!</v>
      </c>
      <c r="J24" s="135">
        <f t="shared" si="4"/>
        <v>3</v>
      </c>
    </row>
    <row r="25" spans="1:10" s="19" customFormat="1" ht="10.5" customHeight="1" x14ac:dyDescent="0.15">
      <c r="A25" s="63">
        <v>1.2</v>
      </c>
      <c r="B25" s="22">
        <f>IF(パラメータ!$C$10&gt;=A25,A25,(パラメータ!$C$13/パラメータ!$C$15)+$A25)</f>
        <v>1.2</v>
      </c>
      <c r="C25" s="23">
        <f>IF(パラメータ!$C$10&gt;=A25,(-$B25+($B25^2+2*パラメータ!$C$7*'計算（堆積）'!$C$4)^0.5)/'計算（堆積）'!$C$4,(-$B25+($B25^2+2*(パラメータ!$C$7-'計算（堆積）'!$C$10)*'計算（堆積）'!$C$4)^0.5)/'計算（堆積）'!$C$4)</f>
        <v>0</v>
      </c>
      <c r="D25" s="23">
        <f>IF(C25&gt;0,(((パラメータ!$C$6)^2*('計算（堆積）'!$C$23)^2 + 4 *パラメータ!$C$6 * $C25*'計算（堆積）'!$C$23)^0.5 - パラメータ!$C$6 * '計算（堆積）'!$C$23)/2,0)</f>
        <v>0</v>
      </c>
      <c r="E25" s="23">
        <f>(パラメータ!$C$21*$D25*パラメータ!$C$20^2)/'計算（堆積）'!$C$39</f>
        <v>0</v>
      </c>
      <c r="F25" s="23" t="e">
        <f t="shared" si="0"/>
        <v>#DIV/0!</v>
      </c>
      <c r="G25" s="24" t="str">
        <f t="shared" si="5"/>
        <v>×</v>
      </c>
      <c r="H25" s="25" t="str">
        <f t="shared" si="6"/>
        <v>×</v>
      </c>
      <c r="I25" s="135" t="e">
        <f t="shared" si="3"/>
        <v>#DIV/0!</v>
      </c>
      <c r="J25" s="135">
        <f t="shared" si="4"/>
        <v>3</v>
      </c>
    </row>
    <row r="26" spans="1:10" s="19" customFormat="1" ht="10.5" customHeight="1" x14ac:dyDescent="0.15">
      <c r="A26" s="63">
        <v>1.3</v>
      </c>
      <c r="B26" s="22">
        <f>IF(パラメータ!$C$10&gt;=A26,A26,(パラメータ!$C$13/パラメータ!$C$15)+$A26)</f>
        <v>1.3</v>
      </c>
      <c r="C26" s="23">
        <f>IF(パラメータ!$C$10&gt;=A26,(-$B26+($B26^2+2*パラメータ!$C$7*'計算（堆積）'!$C$4)^0.5)/'計算（堆積）'!$C$4,(-$B26+($B26^2+2*(パラメータ!$C$7-'計算（堆積）'!$C$10)*'計算（堆積）'!$C$4)^0.5)/'計算（堆積）'!$C$4)</f>
        <v>0</v>
      </c>
      <c r="D26" s="23">
        <f>IF(C26&gt;0,(((パラメータ!$C$6)^2*('計算（堆積）'!$C$23)^2 + 4 *パラメータ!$C$6 * $C26*'計算（堆積）'!$C$23)^0.5 - パラメータ!$C$6 * '計算（堆積）'!$C$23)/2,0)</f>
        <v>0</v>
      </c>
      <c r="E26" s="23">
        <f>(パラメータ!$C$21*$D26*パラメータ!$C$20^2)/'計算（堆積）'!$C$39</f>
        <v>0</v>
      </c>
      <c r="F26" s="23" t="e">
        <f t="shared" si="0"/>
        <v>#DIV/0!</v>
      </c>
      <c r="G26" s="24" t="str">
        <f t="shared" si="5"/>
        <v>×</v>
      </c>
      <c r="H26" s="25" t="str">
        <f t="shared" si="6"/>
        <v>×</v>
      </c>
      <c r="I26" s="135" t="e">
        <f t="shared" si="3"/>
        <v>#DIV/0!</v>
      </c>
      <c r="J26" s="135">
        <f t="shared" si="4"/>
        <v>3</v>
      </c>
    </row>
    <row r="27" spans="1:10" s="19" customFormat="1" ht="10.5" customHeight="1" x14ac:dyDescent="0.15">
      <c r="A27" s="63">
        <v>1.4</v>
      </c>
      <c r="B27" s="22">
        <f>IF(パラメータ!$C$10&gt;=A27,A27,(パラメータ!$C$13/パラメータ!$C$15)+$A27)</f>
        <v>1.4</v>
      </c>
      <c r="C27" s="23">
        <f>IF(パラメータ!$C$10&gt;=A27,(-$B27+($B27^2+2*パラメータ!$C$7*'計算（堆積）'!$C$4)^0.5)/'計算（堆積）'!$C$4,(-$B27+($B27^2+2*(パラメータ!$C$7-'計算（堆積）'!$C$10)*'計算（堆積）'!$C$4)^0.5)/'計算（堆積）'!$C$4)</f>
        <v>0</v>
      </c>
      <c r="D27" s="23">
        <f>IF(C27&gt;0,(((パラメータ!$C$6)^2*('計算（堆積）'!$C$23)^2 + 4 *パラメータ!$C$6 * $C27*'計算（堆積）'!$C$23)^0.5 - パラメータ!$C$6 * '計算（堆積）'!$C$23)/2,0)</f>
        <v>0</v>
      </c>
      <c r="E27" s="23">
        <f>(パラメータ!$C$21*$D27*パラメータ!$C$20^2)/'計算（堆積）'!$C$39</f>
        <v>0</v>
      </c>
      <c r="F27" s="23" t="e">
        <f t="shared" si="0"/>
        <v>#DIV/0!</v>
      </c>
      <c r="G27" s="24" t="str">
        <f t="shared" si="5"/>
        <v>×</v>
      </c>
      <c r="H27" s="25" t="str">
        <f t="shared" si="6"/>
        <v>×</v>
      </c>
      <c r="I27" s="135" t="e">
        <f t="shared" si="3"/>
        <v>#DIV/0!</v>
      </c>
      <c r="J27" s="135">
        <f t="shared" si="4"/>
        <v>3</v>
      </c>
    </row>
    <row r="28" spans="1:10" s="20" customFormat="1" ht="10.5" customHeight="1" x14ac:dyDescent="0.15">
      <c r="A28" s="63">
        <v>1.5</v>
      </c>
      <c r="B28" s="26">
        <f>IF(パラメータ!$C$10&gt;=A28,A28,(パラメータ!$C$13/パラメータ!$C$15)+$A28)</f>
        <v>1.5</v>
      </c>
      <c r="C28" s="27">
        <f>IF(パラメータ!$C$10&gt;=A28,(-$B28+($B28^2+2*パラメータ!$C$7*'計算（堆積）'!$C$4)^0.5)/'計算（堆積）'!$C$4,(-$B28+($B28^2+2*(パラメータ!$C$7-'計算（堆積）'!$C$10)*'計算（堆積）'!$C$4)^0.5)/'計算（堆積）'!$C$4)</f>
        <v>0</v>
      </c>
      <c r="D28" s="27">
        <f>IF(C28&gt;0,(((パラメータ!$C$6)^2*('計算（堆積）'!$C$23)^2 + 4 *パラメータ!$C$6 * $C28*'計算（堆積）'!$C$23)^0.5 - パラメータ!$C$6 * '計算（堆積）'!$C$23)/2,0)</f>
        <v>0</v>
      </c>
      <c r="E28" s="27">
        <f>(パラメータ!$C$21*$D28*パラメータ!$C$20^2)/'計算（堆積）'!$C$39</f>
        <v>0</v>
      </c>
      <c r="F28" s="27" t="e">
        <f t="shared" si="0"/>
        <v>#DIV/0!</v>
      </c>
      <c r="G28" s="28" t="str">
        <f t="shared" si="5"/>
        <v>×</v>
      </c>
      <c r="H28" s="29" t="str">
        <f t="shared" si="6"/>
        <v>×</v>
      </c>
      <c r="I28" s="136" t="e">
        <f t="shared" si="3"/>
        <v>#DIV/0!</v>
      </c>
      <c r="J28" s="136">
        <f t="shared" si="4"/>
        <v>3</v>
      </c>
    </row>
    <row r="29" spans="1:10" s="19" customFormat="1" ht="10.5" customHeight="1" x14ac:dyDescent="0.15">
      <c r="A29" s="63">
        <v>1.6</v>
      </c>
      <c r="B29" s="22">
        <f>IF(パラメータ!$C$10&gt;=A29,A29,(パラメータ!$C$13/パラメータ!$C$15)+$A29)</f>
        <v>1.6</v>
      </c>
      <c r="C29" s="23">
        <f>IF(パラメータ!$C$10&gt;=A29,(-$B29+($B29^2+2*パラメータ!$C$7*'計算（堆積）'!$C$4)^0.5)/'計算（堆積）'!$C$4,(-$B29+($B29^2+2*(パラメータ!$C$7-'計算（堆積）'!$C$10)*'計算（堆積）'!$C$4)^0.5)/'計算（堆積）'!$C$4)</f>
        <v>0</v>
      </c>
      <c r="D29" s="23">
        <f>IF(C29&gt;0,(((パラメータ!$C$6)^2*('計算（堆積）'!$C$23)^2 + 4 *パラメータ!$C$6 * $C29*'計算（堆積）'!$C$23)^0.5 - パラメータ!$C$6 * '計算（堆積）'!$C$23)/2,0)</f>
        <v>0</v>
      </c>
      <c r="E29" s="23">
        <f>(パラメータ!$C$21*$D29*パラメータ!$C$20^2)/'計算（堆積）'!$C$39</f>
        <v>0</v>
      </c>
      <c r="F29" s="23" t="e">
        <f t="shared" si="0"/>
        <v>#DIV/0!</v>
      </c>
      <c r="G29" s="24" t="str">
        <f t="shared" si="5"/>
        <v>×</v>
      </c>
      <c r="H29" s="25" t="str">
        <f t="shared" si="6"/>
        <v>×</v>
      </c>
      <c r="I29" s="135" t="e">
        <f t="shared" si="3"/>
        <v>#DIV/0!</v>
      </c>
      <c r="J29" s="135">
        <f t="shared" si="4"/>
        <v>3</v>
      </c>
    </row>
    <row r="30" spans="1:10" s="19" customFormat="1" ht="10.5" customHeight="1" x14ac:dyDescent="0.15">
      <c r="A30" s="63">
        <v>1.7</v>
      </c>
      <c r="B30" s="22">
        <f>IF(パラメータ!$C$10&gt;=A30,A30,(パラメータ!$C$13/パラメータ!$C$15)+$A30)</f>
        <v>1.7</v>
      </c>
      <c r="C30" s="23">
        <f>IF(パラメータ!$C$10&gt;=A30,(-$B30+($B30^2+2*パラメータ!$C$7*'計算（堆積）'!$C$4)^0.5)/'計算（堆積）'!$C$4,(-$B30+($B30^2+2*(パラメータ!$C$7-'計算（堆積）'!$C$10)*'計算（堆積）'!$C$4)^0.5)/'計算（堆積）'!$C$4)</f>
        <v>0</v>
      </c>
      <c r="D30" s="23">
        <f>IF(C30&gt;0,(((パラメータ!$C$6)^2*('計算（堆積）'!$C$23)^2 + 4 *パラメータ!$C$6 * $C30*'計算（堆積）'!$C$23)^0.5 - パラメータ!$C$6 * '計算（堆積）'!$C$23)/2,0)</f>
        <v>0</v>
      </c>
      <c r="E30" s="23">
        <f>(パラメータ!$C$21*$D30*パラメータ!$C$20^2)/'計算（堆積）'!$C$39</f>
        <v>0</v>
      </c>
      <c r="F30" s="23" t="e">
        <f t="shared" si="0"/>
        <v>#DIV/0!</v>
      </c>
      <c r="G30" s="24" t="str">
        <f t="shared" si="5"/>
        <v>×</v>
      </c>
      <c r="H30" s="25" t="str">
        <f t="shared" si="6"/>
        <v>×</v>
      </c>
      <c r="I30" s="135" t="e">
        <f t="shared" si="3"/>
        <v>#DIV/0!</v>
      </c>
      <c r="J30" s="135">
        <f t="shared" si="4"/>
        <v>3</v>
      </c>
    </row>
    <row r="31" spans="1:10" s="19" customFormat="1" ht="10.5" customHeight="1" x14ac:dyDescent="0.15">
      <c r="A31" s="63">
        <v>1.8</v>
      </c>
      <c r="B31" s="22">
        <f>IF(パラメータ!$C$10&gt;=A31,A31,(パラメータ!$C$13/パラメータ!$C$15)+$A31)</f>
        <v>1.8</v>
      </c>
      <c r="C31" s="23">
        <f>IF(パラメータ!$C$10&gt;=A31,(-$B31+($B31^2+2*パラメータ!$C$7*'計算（堆積）'!$C$4)^0.5)/'計算（堆積）'!$C$4,(-$B31+($B31^2+2*(パラメータ!$C$7-'計算（堆積）'!$C$10)*'計算（堆積）'!$C$4)^0.5)/'計算（堆積）'!$C$4)</f>
        <v>0</v>
      </c>
      <c r="D31" s="23">
        <f>IF(C31&gt;0,(((パラメータ!$C$6)^2*('計算（堆積）'!$C$23)^2 + 4 *パラメータ!$C$6 * $C31*'計算（堆積）'!$C$23)^0.5 - パラメータ!$C$6 * '計算（堆積）'!$C$23)/2,0)</f>
        <v>0</v>
      </c>
      <c r="E31" s="23">
        <f>(パラメータ!$C$21*$D31*パラメータ!$C$20^2)/'計算（堆積）'!$C$39</f>
        <v>0</v>
      </c>
      <c r="F31" s="23" t="e">
        <f t="shared" si="0"/>
        <v>#DIV/0!</v>
      </c>
      <c r="G31" s="24" t="str">
        <f t="shared" si="5"/>
        <v>×</v>
      </c>
      <c r="H31" s="25" t="str">
        <f t="shared" si="6"/>
        <v>×</v>
      </c>
      <c r="I31" s="135" t="e">
        <f t="shared" si="3"/>
        <v>#DIV/0!</v>
      </c>
      <c r="J31" s="135">
        <f t="shared" si="4"/>
        <v>3</v>
      </c>
    </row>
    <row r="32" spans="1:10" s="19" customFormat="1" ht="10.5" customHeight="1" x14ac:dyDescent="0.15">
      <c r="A32" s="63">
        <v>1.9</v>
      </c>
      <c r="B32" s="22">
        <f>IF(パラメータ!$C$10&gt;=A32,A32,(パラメータ!$C$13/パラメータ!$C$15)+$A32)</f>
        <v>1.9</v>
      </c>
      <c r="C32" s="23">
        <f>IF(パラメータ!$C$10&gt;=A32,(-$B32+($B32^2+2*パラメータ!$C$7*'計算（堆積）'!$C$4)^0.5)/'計算（堆積）'!$C$4,(-$B32+($B32^2+2*(パラメータ!$C$7-'計算（堆積）'!$C$10)*'計算（堆積）'!$C$4)^0.5)/'計算（堆積）'!$C$4)</f>
        <v>0</v>
      </c>
      <c r="D32" s="23">
        <f>IF(C32&gt;0,(((パラメータ!$C$6)^2*('計算（堆積）'!$C$23)^2 + 4 *パラメータ!$C$6 * $C32*'計算（堆積）'!$C$23)^0.5 - パラメータ!$C$6 * '計算（堆積）'!$C$23)/2,0)</f>
        <v>0</v>
      </c>
      <c r="E32" s="23">
        <f>(パラメータ!$C$21*$D32*パラメータ!$C$20^2)/'計算（堆積）'!$C$39</f>
        <v>0</v>
      </c>
      <c r="F32" s="23" t="e">
        <f t="shared" si="0"/>
        <v>#DIV/0!</v>
      </c>
      <c r="G32" s="24" t="str">
        <f t="shared" si="5"/>
        <v>×</v>
      </c>
      <c r="H32" s="25" t="str">
        <f t="shared" si="6"/>
        <v>×</v>
      </c>
      <c r="I32" s="135" t="e">
        <f t="shared" si="3"/>
        <v>#DIV/0!</v>
      </c>
      <c r="J32" s="135">
        <f t="shared" si="4"/>
        <v>3</v>
      </c>
    </row>
    <row r="33" spans="1:10" s="18" customFormat="1" ht="10.5" customHeight="1" x14ac:dyDescent="0.15">
      <c r="A33" s="30">
        <v>2</v>
      </c>
      <c r="B33" s="31">
        <f>IF(パラメータ!$C$10&gt;=A33,A33,(パラメータ!$C$13/パラメータ!$C$15)+$A33)</f>
        <v>2</v>
      </c>
      <c r="C33" s="32">
        <f>IF(パラメータ!$C$10&gt;=A33,(-$B33+($B33^2+2*パラメータ!$C$7*'計算（堆積）'!$C$4)^0.5)/'計算（堆積）'!$C$4,(-$B33+($B33^2+2*(パラメータ!$C$7-'計算（堆積）'!$C$10)*'計算（堆積）'!$C$4)^0.5)/'計算（堆積）'!$C$4)</f>
        <v>0</v>
      </c>
      <c r="D33" s="32">
        <f>IF(C33&gt;0,(((パラメータ!$C$6)^2*('計算（堆積）'!$C$23)^2 + 4 *パラメータ!$C$6 * $C33*'計算（堆積）'!$C$23)^0.5 - パラメータ!$C$6 * '計算（堆積）'!$C$23)/2,0)</f>
        <v>0</v>
      </c>
      <c r="E33" s="32">
        <f>(パラメータ!$C$21*$D33*パラメータ!$C$20^2)/'計算（堆積）'!$C$39</f>
        <v>0</v>
      </c>
      <c r="F33" s="32" t="e">
        <f t="shared" si="0"/>
        <v>#DIV/0!</v>
      </c>
      <c r="G33" s="33" t="str">
        <f t="shared" si="5"/>
        <v>×</v>
      </c>
      <c r="H33" s="34" t="str">
        <f t="shared" si="6"/>
        <v>×</v>
      </c>
      <c r="I33" s="134" t="e">
        <f t="shared" si="3"/>
        <v>#DIV/0!</v>
      </c>
      <c r="J33" s="134">
        <f t="shared" si="4"/>
        <v>3</v>
      </c>
    </row>
    <row r="34" spans="1:10" s="19" customFormat="1" ht="10.5" customHeight="1" x14ac:dyDescent="0.15">
      <c r="A34" s="63">
        <v>2.1</v>
      </c>
      <c r="B34" s="22">
        <f>IF(パラメータ!$C$10&gt;=A34,A34,(パラメータ!$C$13/パラメータ!$C$15)+$A34)</f>
        <v>2.1</v>
      </c>
      <c r="C34" s="23">
        <f>IF(パラメータ!$C$10&gt;=A34,(-$B34+($B34^2+2*パラメータ!$C$7*'計算（堆積）'!$C$4)^0.5)/'計算（堆積）'!$C$4,(-$B34+($B34^2+2*(パラメータ!$C$7-'計算（堆積）'!$C$10)*'計算（堆積）'!$C$4)^0.5)/'計算（堆積）'!$C$4)</f>
        <v>0</v>
      </c>
      <c r="D34" s="23">
        <f>IF(C34&gt;0,(((パラメータ!$C$6)^2*('計算（堆積）'!$C$23)^2 + 4 *パラメータ!$C$6 * $C34*'計算（堆積）'!$C$23)^0.5 - パラメータ!$C$6 * '計算（堆積）'!$C$23)/2,0)</f>
        <v>0</v>
      </c>
      <c r="E34" s="23">
        <f>(パラメータ!$C$21*$D34*パラメータ!$C$20^2)/'計算（堆積）'!$C$39</f>
        <v>0</v>
      </c>
      <c r="F34" s="23" t="e">
        <f t="shared" si="0"/>
        <v>#DIV/0!</v>
      </c>
      <c r="G34" s="24" t="str">
        <f t="shared" si="5"/>
        <v>×</v>
      </c>
      <c r="H34" s="25" t="str">
        <f t="shared" si="6"/>
        <v>×</v>
      </c>
      <c r="I34" s="135" t="e">
        <f t="shared" si="3"/>
        <v>#DIV/0!</v>
      </c>
      <c r="J34" s="135">
        <f t="shared" si="4"/>
        <v>3</v>
      </c>
    </row>
    <row r="35" spans="1:10" s="19" customFormat="1" ht="10.5" customHeight="1" x14ac:dyDescent="0.15">
      <c r="A35" s="63">
        <v>2.2000000000000002</v>
      </c>
      <c r="B35" s="22">
        <f>IF(パラメータ!$C$10&gt;=A35,A35,(パラメータ!$C$13/パラメータ!$C$15)+$A35)</f>
        <v>2.2000000000000002</v>
      </c>
      <c r="C35" s="23">
        <f>IF(パラメータ!$C$10&gt;=A35,(-$B35+($B35^2+2*パラメータ!$C$7*'計算（堆積）'!$C$4)^0.5)/'計算（堆積）'!$C$4,(-$B35+($B35^2+2*(パラメータ!$C$7-'計算（堆積）'!$C$10)*'計算（堆積）'!$C$4)^0.5)/'計算（堆積）'!$C$4)</f>
        <v>0</v>
      </c>
      <c r="D35" s="23">
        <f>IF(C35&gt;0,(((パラメータ!$C$6)^2*('計算（堆積）'!$C$23)^2 + 4 *パラメータ!$C$6 * $C35*'計算（堆積）'!$C$23)^0.5 - パラメータ!$C$6 * '計算（堆積）'!$C$23)/2,0)</f>
        <v>0</v>
      </c>
      <c r="E35" s="23">
        <f>(パラメータ!$C$21*$D35*パラメータ!$C$20^2)/'計算（堆積）'!$C$39</f>
        <v>0</v>
      </c>
      <c r="F35" s="23" t="e">
        <f t="shared" si="0"/>
        <v>#DIV/0!</v>
      </c>
      <c r="G35" s="24" t="str">
        <f t="shared" si="5"/>
        <v>×</v>
      </c>
      <c r="H35" s="25" t="str">
        <f t="shared" si="6"/>
        <v>×</v>
      </c>
      <c r="I35" s="135" t="e">
        <f t="shared" si="3"/>
        <v>#DIV/0!</v>
      </c>
      <c r="J35" s="135">
        <f t="shared" si="4"/>
        <v>3</v>
      </c>
    </row>
    <row r="36" spans="1:10" s="19" customFormat="1" ht="10.5" customHeight="1" x14ac:dyDescent="0.15">
      <c r="A36" s="63">
        <v>2.2999999999999998</v>
      </c>
      <c r="B36" s="22">
        <f>IF(パラメータ!$C$10&gt;=A36,A36,(パラメータ!$C$13/パラメータ!$C$15)+$A36)</f>
        <v>2.2999999999999998</v>
      </c>
      <c r="C36" s="23">
        <f>IF(パラメータ!$C$10&gt;=A36,(-$B36+($B36^2+2*パラメータ!$C$7*'計算（堆積）'!$C$4)^0.5)/'計算（堆積）'!$C$4,(-$B36+($B36^2+2*(パラメータ!$C$7-'計算（堆積）'!$C$10)*'計算（堆積）'!$C$4)^0.5)/'計算（堆積）'!$C$4)</f>
        <v>0</v>
      </c>
      <c r="D36" s="23">
        <f>IF(C36&gt;0,(((パラメータ!$C$6)^2*('計算（堆積）'!$C$23)^2 + 4 *パラメータ!$C$6 * $C36*'計算（堆積）'!$C$23)^0.5 - パラメータ!$C$6 * '計算（堆積）'!$C$23)/2,0)</f>
        <v>0</v>
      </c>
      <c r="E36" s="23">
        <f>(パラメータ!$C$21*$D36*パラメータ!$C$20^2)/'計算（堆積）'!$C$39</f>
        <v>0</v>
      </c>
      <c r="F36" s="23" t="e">
        <f t="shared" si="0"/>
        <v>#DIV/0!</v>
      </c>
      <c r="G36" s="24" t="str">
        <f t="shared" si="5"/>
        <v>×</v>
      </c>
      <c r="H36" s="25" t="str">
        <f t="shared" si="6"/>
        <v>×</v>
      </c>
      <c r="I36" s="135" t="e">
        <f t="shared" si="3"/>
        <v>#DIV/0!</v>
      </c>
      <c r="J36" s="135">
        <f t="shared" si="4"/>
        <v>3</v>
      </c>
    </row>
    <row r="37" spans="1:10" s="19" customFormat="1" ht="10.5" customHeight="1" x14ac:dyDescent="0.15">
      <c r="A37" s="63">
        <v>2.4</v>
      </c>
      <c r="B37" s="22">
        <f>IF(パラメータ!$C$10&gt;=A37,A37,(パラメータ!$C$13/パラメータ!$C$15)+$A37)</f>
        <v>2.4</v>
      </c>
      <c r="C37" s="23">
        <f>IF(パラメータ!$C$10&gt;=A37,(-$B37+($B37^2+2*パラメータ!$C$7*'計算（堆積）'!$C$4)^0.5)/'計算（堆積）'!$C$4,(-$B37+($B37^2+2*(パラメータ!$C$7-'計算（堆積）'!$C$10)*'計算（堆積）'!$C$4)^0.5)/'計算（堆積）'!$C$4)</f>
        <v>0</v>
      </c>
      <c r="D37" s="23">
        <f>IF(C37&gt;0,(((パラメータ!$C$6)^2*('計算（堆積）'!$C$23)^2 + 4 *パラメータ!$C$6 * $C37*'計算（堆積）'!$C$23)^0.5 - パラメータ!$C$6 * '計算（堆積）'!$C$23)/2,0)</f>
        <v>0</v>
      </c>
      <c r="E37" s="23">
        <f>(パラメータ!$C$21*$D37*パラメータ!$C$20^2)/'計算（堆積）'!$C$39</f>
        <v>0</v>
      </c>
      <c r="F37" s="23" t="e">
        <f t="shared" si="0"/>
        <v>#DIV/0!</v>
      </c>
      <c r="G37" s="24" t="str">
        <f t="shared" si="5"/>
        <v>×</v>
      </c>
      <c r="H37" s="25" t="str">
        <f t="shared" si="6"/>
        <v>×</v>
      </c>
      <c r="I37" s="135" t="e">
        <f t="shared" si="3"/>
        <v>#DIV/0!</v>
      </c>
      <c r="J37" s="135">
        <f t="shared" si="4"/>
        <v>3</v>
      </c>
    </row>
    <row r="38" spans="1:10" s="20" customFormat="1" ht="10.5" customHeight="1" x14ac:dyDescent="0.15">
      <c r="A38" s="63">
        <v>2.5</v>
      </c>
      <c r="B38" s="26">
        <f>IF(パラメータ!$C$10&gt;=A38,A38,(パラメータ!$C$13/パラメータ!$C$15)+$A38)</f>
        <v>2.5</v>
      </c>
      <c r="C38" s="27">
        <f>IF(パラメータ!$C$10&gt;=A38,(-$B38+($B38^2+2*パラメータ!$C$7*'計算（堆積）'!$C$4)^0.5)/'計算（堆積）'!$C$4,(-$B38+($B38^2+2*(パラメータ!$C$7-'計算（堆積）'!$C$10)*'計算（堆積）'!$C$4)^0.5)/'計算（堆積）'!$C$4)</f>
        <v>0</v>
      </c>
      <c r="D38" s="27">
        <f>IF(C38&gt;0,(((パラメータ!$C$6)^2*('計算（堆積）'!$C$23)^2 + 4 *パラメータ!$C$6 * $C38*'計算（堆積）'!$C$23)^0.5 - パラメータ!$C$6 * '計算（堆積）'!$C$23)/2,0)</f>
        <v>0</v>
      </c>
      <c r="E38" s="27">
        <f>(パラメータ!$C$21*$D38*パラメータ!$C$20^2)/'計算（堆積）'!$C$39</f>
        <v>0</v>
      </c>
      <c r="F38" s="27" t="e">
        <f t="shared" si="0"/>
        <v>#DIV/0!</v>
      </c>
      <c r="G38" s="28" t="str">
        <f t="shared" si="5"/>
        <v>×</v>
      </c>
      <c r="H38" s="29" t="str">
        <f t="shared" si="6"/>
        <v>×</v>
      </c>
      <c r="I38" s="136" t="e">
        <f t="shared" si="3"/>
        <v>#DIV/0!</v>
      </c>
      <c r="J38" s="136">
        <f t="shared" si="4"/>
        <v>3</v>
      </c>
    </row>
    <row r="39" spans="1:10" s="19" customFormat="1" ht="10.5" customHeight="1" x14ac:dyDescent="0.15">
      <c r="A39" s="63">
        <v>2.6</v>
      </c>
      <c r="B39" s="22">
        <f>IF(パラメータ!$C$10&gt;=A39,A39,(パラメータ!$C$13/パラメータ!$C$15)+$A39)</f>
        <v>2.6</v>
      </c>
      <c r="C39" s="23">
        <f>IF(パラメータ!$C$10&gt;=A39,(-$B39+($B39^2+2*パラメータ!$C$7*'計算（堆積）'!$C$4)^0.5)/'計算（堆積）'!$C$4,(-$B39+($B39^2+2*(パラメータ!$C$7-'計算（堆積）'!$C$10)*'計算（堆積）'!$C$4)^0.5)/'計算（堆積）'!$C$4)</f>
        <v>0</v>
      </c>
      <c r="D39" s="23">
        <f>IF(C39&gt;0,(((パラメータ!$C$6)^2*('計算（堆積）'!$C$23)^2 + 4 *パラメータ!$C$6 * $C39*'計算（堆積）'!$C$23)^0.5 - パラメータ!$C$6 * '計算（堆積）'!$C$23)/2,0)</f>
        <v>0</v>
      </c>
      <c r="E39" s="23">
        <f>(パラメータ!$C$21*$D39*パラメータ!$C$20^2)/'計算（堆積）'!$C$39</f>
        <v>0</v>
      </c>
      <c r="F39" s="23" t="e">
        <f t="shared" si="0"/>
        <v>#DIV/0!</v>
      </c>
      <c r="G39" s="24" t="str">
        <f t="shared" si="5"/>
        <v>×</v>
      </c>
      <c r="H39" s="25" t="str">
        <f t="shared" si="6"/>
        <v>×</v>
      </c>
      <c r="I39" s="135" t="e">
        <f t="shared" si="3"/>
        <v>#DIV/0!</v>
      </c>
      <c r="J39" s="135">
        <f t="shared" si="4"/>
        <v>3</v>
      </c>
    </row>
    <row r="40" spans="1:10" s="19" customFormat="1" ht="10.5" customHeight="1" x14ac:dyDescent="0.15">
      <c r="A40" s="63">
        <v>2.7</v>
      </c>
      <c r="B40" s="22">
        <f>IF(パラメータ!$C$10&gt;=A40,A40,(パラメータ!$C$13/パラメータ!$C$15)+$A40)</f>
        <v>2.7</v>
      </c>
      <c r="C40" s="23">
        <f>IF(パラメータ!$C$10&gt;=A40,(-$B40+($B40^2+2*パラメータ!$C$7*'計算（堆積）'!$C$4)^0.5)/'計算（堆積）'!$C$4,(-$B40+($B40^2+2*(パラメータ!$C$7-'計算（堆積）'!$C$10)*'計算（堆積）'!$C$4)^0.5)/'計算（堆積）'!$C$4)</f>
        <v>0</v>
      </c>
      <c r="D40" s="23">
        <f>IF(C40&gt;0,(((パラメータ!$C$6)^2*('計算（堆積）'!$C$23)^2 + 4 *パラメータ!$C$6 * $C40*'計算（堆積）'!$C$23)^0.5 - パラメータ!$C$6 * '計算（堆積）'!$C$23)/2,0)</f>
        <v>0</v>
      </c>
      <c r="E40" s="23">
        <f>(パラメータ!$C$21*$D40*パラメータ!$C$20^2)/'計算（堆積）'!$C$39</f>
        <v>0</v>
      </c>
      <c r="F40" s="23" t="e">
        <f t="shared" si="0"/>
        <v>#DIV/0!</v>
      </c>
      <c r="G40" s="24" t="str">
        <f t="shared" si="5"/>
        <v>×</v>
      </c>
      <c r="H40" s="25" t="str">
        <f t="shared" si="6"/>
        <v>×</v>
      </c>
      <c r="I40" s="135" t="e">
        <f t="shared" si="3"/>
        <v>#DIV/0!</v>
      </c>
      <c r="J40" s="135">
        <f t="shared" si="4"/>
        <v>3</v>
      </c>
    </row>
    <row r="41" spans="1:10" s="19" customFormat="1" ht="10.5" customHeight="1" x14ac:dyDescent="0.15">
      <c r="A41" s="63">
        <v>2.8</v>
      </c>
      <c r="B41" s="22">
        <f>IF(パラメータ!$C$10&gt;=A41,A41,(パラメータ!$C$13/パラメータ!$C$15)+$A41)</f>
        <v>2.8</v>
      </c>
      <c r="C41" s="23">
        <f>IF(パラメータ!$C$10&gt;=A41,(-$B41+($B41^2+2*パラメータ!$C$7*'計算（堆積）'!$C$4)^0.5)/'計算（堆積）'!$C$4,(-$B41+($B41^2+2*(パラメータ!$C$7-'計算（堆積）'!$C$10)*'計算（堆積）'!$C$4)^0.5)/'計算（堆積）'!$C$4)</f>
        <v>0</v>
      </c>
      <c r="D41" s="23">
        <f>IF(C41&gt;0,(((パラメータ!$C$6)^2*('計算（堆積）'!$C$23)^2 + 4 *パラメータ!$C$6 * $C41*'計算（堆積）'!$C$23)^0.5 - パラメータ!$C$6 * '計算（堆積）'!$C$23)/2,0)</f>
        <v>0</v>
      </c>
      <c r="E41" s="23">
        <f>(パラメータ!$C$21*$D41*パラメータ!$C$20^2)/'計算（堆積）'!$C$39</f>
        <v>0</v>
      </c>
      <c r="F41" s="23" t="e">
        <f t="shared" si="0"/>
        <v>#DIV/0!</v>
      </c>
      <c r="G41" s="24" t="str">
        <f t="shared" si="5"/>
        <v>×</v>
      </c>
      <c r="H41" s="25" t="str">
        <f t="shared" si="6"/>
        <v>×</v>
      </c>
      <c r="I41" s="135" t="e">
        <f t="shared" si="3"/>
        <v>#DIV/0!</v>
      </c>
      <c r="J41" s="135">
        <f t="shared" si="4"/>
        <v>3</v>
      </c>
    </row>
    <row r="42" spans="1:10" s="19" customFormat="1" ht="10.5" customHeight="1" x14ac:dyDescent="0.15">
      <c r="A42" s="63">
        <v>2.9</v>
      </c>
      <c r="B42" s="22">
        <f>IF(パラメータ!$C$10&gt;=A42,A42,(パラメータ!$C$13/パラメータ!$C$15)+$A42)</f>
        <v>2.9</v>
      </c>
      <c r="C42" s="23">
        <f>IF(パラメータ!$C$10&gt;=A42,(-$B42+($B42^2+2*パラメータ!$C$7*'計算（堆積）'!$C$4)^0.5)/'計算（堆積）'!$C$4,(-$B42+($B42^2+2*(パラメータ!$C$7-'計算（堆積）'!$C$10)*'計算（堆積）'!$C$4)^0.5)/'計算（堆積）'!$C$4)</f>
        <v>0</v>
      </c>
      <c r="D42" s="23">
        <f>IF(C42&gt;0,(((パラメータ!$C$6)^2*('計算（堆積）'!$C$23)^2 + 4 *パラメータ!$C$6 * $C42*'計算（堆積）'!$C$23)^0.5 - パラメータ!$C$6 * '計算（堆積）'!$C$23)/2,0)</f>
        <v>0</v>
      </c>
      <c r="E42" s="23">
        <f>(パラメータ!$C$21*$D42*パラメータ!$C$20^2)/'計算（堆積）'!$C$39</f>
        <v>0</v>
      </c>
      <c r="F42" s="23" t="e">
        <f t="shared" si="0"/>
        <v>#DIV/0!</v>
      </c>
      <c r="G42" s="24" t="str">
        <f t="shared" si="5"/>
        <v>×</v>
      </c>
      <c r="H42" s="25" t="str">
        <f t="shared" si="6"/>
        <v>×</v>
      </c>
      <c r="I42" s="135" t="e">
        <f t="shared" si="3"/>
        <v>#DIV/0!</v>
      </c>
      <c r="J42" s="135">
        <f t="shared" si="4"/>
        <v>3</v>
      </c>
    </row>
    <row r="43" spans="1:10" s="18" customFormat="1" ht="10.5" customHeight="1" x14ac:dyDescent="0.15">
      <c r="A43" s="30">
        <v>3</v>
      </c>
      <c r="B43" s="31">
        <f>IF(パラメータ!$C$10&gt;=A43,A43,(パラメータ!$C$13/パラメータ!$C$15)+$A43)</f>
        <v>3</v>
      </c>
      <c r="C43" s="32">
        <f>IF(パラメータ!$C$10&gt;=A43,(-$B43+($B43^2+2*パラメータ!$C$7*'計算（堆積）'!$C$4)^0.5)/'計算（堆積）'!$C$4,(-$B43+($B43^2+2*(パラメータ!$C$7-'計算（堆積）'!$C$10)*'計算（堆積）'!$C$4)^0.5)/'計算（堆積）'!$C$4)</f>
        <v>0</v>
      </c>
      <c r="D43" s="32">
        <f>IF(C43&gt;0,(((パラメータ!$C$6)^2*('計算（堆積）'!$C$23)^2 + 4 *パラメータ!$C$6 * $C43*'計算（堆積）'!$C$23)^0.5 - パラメータ!$C$6 * '計算（堆積）'!$C$23)/2,0)</f>
        <v>0</v>
      </c>
      <c r="E43" s="32">
        <f>(パラメータ!$C$21*$D43*パラメータ!$C$20^2)/'計算（堆積）'!$C$39</f>
        <v>0</v>
      </c>
      <c r="F43" s="32" t="e">
        <f t="shared" si="0"/>
        <v>#DIV/0!</v>
      </c>
      <c r="G43" s="33" t="str">
        <f t="shared" si="5"/>
        <v>×</v>
      </c>
      <c r="H43" s="34" t="str">
        <f t="shared" si="6"/>
        <v>×</v>
      </c>
      <c r="I43" s="134" t="e">
        <f t="shared" si="3"/>
        <v>#DIV/0!</v>
      </c>
      <c r="J43" s="134">
        <f t="shared" si="4"/>
        <v>3</v>
      </c>
    </row>
    <row r="44" spans="1:10" s="19" customFormat="1" ht="10.5" customHeight="1" x14ac:dyDescent="0.15">
      <c r="A44" s="63">
        <v>3.1</v>
      </c>
      <c r="B44" s="22">
        <f>IF(パラメータ!$C$10&gt;=A44,A44,(パラメータ!$C$13/パラメータ!$C$15)+$A44)</f>
        <v>3.1</v>
      </c>
      <c r="C44" s="23">
        <f>IF(パラメータ!$C$10&gt;=A44,(-$B44+($B44^2+2*パラメータ!$C$7*'計算（堆積）'!$C$4)^0.5)/'計算（堆積）'!$C$4,(-$B44+($B44^2+2*(パラメータ!$C$7-'計算（堆積）'!$C$10)*'計算（堆積）'!$C$4)^0.5)/'計算（堆積）'!$C$4)</f>
        <v>0</v>
      </c>
      <c r="D44" s="23">
        <f>IF(C44&gt;0,(((パラメータ!$C$6)^2*('計算（堆積）'!$C$23)^2 + 4 *パラメータ!$C$6 * $C44*'計算（堆積）'!$C$23)^0.5 - パラメータ!$C$6 * '計算（堆積）'!$C$23)/2,0)</f>
        <v>0</v>
      </c>
      <c r="E44" s="23">
        <f>(パラメータ!$C$21*$D44*パラメータ!$C$20^2)/'計算（堆積）'!$C$39</f>
        <v>0</v>
      </c>
      <c r="F44" s="23" t="e">
        <f t="shared" si="0"/>
        <v>#DIV/0!</v>
      </c>
      <c r="G44" s="24" t="str">
        <f t="shared" si="5"/>
        <v>×</v>
      </c>
      <c r="H44" s="25" t="str">
        <f t="shared" si="6"/>
        <v>×</v>
      </c>
      <c r="I44" s="135" t="e">
        <f t="shared" si="3"/>
        <v>#DIV/0!</v>
      </c>
      <c r="J44" s="135">
        <f t="shared" si="4"/>
        <v>3</v>
      </c>
    </row>
    <row r="45" spans="1:10" s="19" customFormat="1" ht="10.5" customHeight="1" x14ac:dyDescent="0.15">
      <c r="A45" s="63">
        <v>3.2</v>
      </c>
      <c r="B45" s="22">
        <f>IF(パラメータ!$C$10&gt;=A45,A45,(パラメータ!$C$13/パラメータ!$C$15)+$A45)</f>
        <v>3.2</v>
      </c>
      <c r="C45" s="23">
        <f>IF(パラメータ!$C$10&gt;=A45,(-$B45+($B45^2+2*パラメータ!$C$7*'計算（堆積）'!$C$4)^0.5)/'計算（堆積）'!$C$4,(-$B45+($B45^2+2*(パラメータ!$C$7-'計算（堆積）'!$C$10)*'計算（堆積）'!$C$4)^0.5)/'計算（堆積）'!$C$4)</f>
        <v>0</v>
      </c>
      <c r="D45" s="23">
        <f>IF(C45&gt;0,(((パラメータ!$C$6)^2*('計算（堆積）'!$C$23)^2 + 4 *パラメータ!$C$6 * $C45*'計算（堆積）'!$C$23)^0.5 - パラメータ!$C$6 * '計算（堆積）'!$C$23)/2,0)</f>
        <v>0</v>
      </c>
      <c r="E45" s="23">
        <f>(パラメータ!$C$21*$D45*パラメータ!$C$20^2)/'計算（堆積）'!$C$39</f>
        <v>0</v>
      </c>
      <c r="F45" s="23" t="e">
        <f t="shared" si="0"/>
        <v>#DIV/0!</v>
      </c>
      <c r="G45" s="24" t="str">
        <f t="shared" si="5"/>
        <v>×</v>
      </c>
      <c r="H45" s="25" t="str">
        <f t="shared" si="6"/>
        <v>×</v>
      </c>
      <c r="I45" s="135" t="e">
        <f t="shared" si="3"/>
        <v>#DIV/0!</v>
      </c>
      <c r="J45" s="135">
        <f t="shared" si="4"/>
        <v>3</v>
      </c>
    </row>
    <row r="46" spans="1:10" s="19" customFormat="1" ht="10.5" customHeight="1" x14ac:dyDescent="0.15">
      <c r="A46" s="63">
        <v>3.3</v>
      </c>
      <c r="B46" s="22">
        <f>IF(パラメータ!$C$10&gt;=A46,A46,(パラメータ!$C$13/パラメータ!$C$15)+$A46)</f>
        <v>3.3</v>
      </c>
      <c r="C46" s="23">
        <f>IF(パラメータ!$C$10&gt;=A46,(-$B46+($B46^2+2*パラメータ!$C$7*'計算（堆積）'!$C$4)^0.5)/'計算（堆積）'!$C$4,(-$B46+($B46^2+2*(パラメータ!$C$7-'計算（堆積）'!$C$10)*'計算（堆積）'!$C$4)^0.5)/'計算（堆積）'!$C$4)</f>
        <v>0</v>
      </c>
      <c r="D46" s="23">
        <f>IF(C46&gt;0,(((パラメータ!$C$6)^2*('計算（堆積）'!$C$23)^2 + 4 *パラメータ!$C$6 * $C46*'計算（堆積）'!$C$23)^0.5 - パラメータ!$C$6 * '計算（堆積）'!$C$23)/2,0)</f>
        <v>0</v>
      </c>
      <c r="E46" s="23">
        <f>(パラメータ!$C$21*$D46*パラメータ!$C$20^2)/'計算（堆積）'!$C$39</f>
        <v>0</v>
      </c>
      <c r="F46" s="23" t="e">
        <f t="shared" si="0"/>
        <v>#DIV/0!</v>
      </c>
      <c r="G46" s="24" t="str">
        <f t="shared" si="5"/>
        <v>×</v>
      </c>
      <c r="H46" s="25" t="str">
        <f t="shared" si="6"/>
        <v>×</v>
      </c>
      <c r="I46" s="135" t="e">
        <f t="shared" si="3"/>
        <v>#DIV/0!</v>
      </c>
      <c r="J46" s="135">
        <f t="shared" si="4"/>
        <v>3</v>
      </c>
    </row>
    <row r="47" spans="1:10" s="19" customFormat="1" ht="10.5" customHeight="1" x14ac:dyDescent="0.15">
      <c r="A47" s="63">
        <v>3.4</v>
      </c>
      <c r="B47" s="22">
        <f>IF(パラメータ!$C$10&gt;=A47,A47,(パラメータ!$C$13/パラメータ!$C$15)+$A47)</f>
        <v>3.4</v>
      </c>
      <c r="C47" s="23">
        <f>IF(パラメータ!$C$10&gt;=A47,(-$B47+($B47^2+2*パラメータ!$C$7*'計算（堆積）'!$C$4)^0.5)/'計算（堆積）'!$C$4,(-$B47+($B47^2+2*(パラメータ!$C$7-'計算（堆積）'!$C$10)*'計算（堆積）'!$C$4)^0.5)/'計算（堆積）'!$C$4)</f>
        <v>0</v>
      </c>
      <c r="D47" s="23">
        <f>IF(C47&gt;0,(((パラメータ!$C$6)^2*('計算（堆積）'!$C$23)^2 + 4 *パラメータ!$C$6 * $C47*'計算（堆積）'!$C$23)^0.5 - パラメータ!$C$6 * '計算（堆積）'!$C$23)/2,0)</f>
        <v>0</v>
      </c>
      <c r="E47" s="23">
        <f>(パラメータ!$C$21*$D47*パラメータ!$C$20^2)/'計算（堆積）'!$C$39</f>
        <v>0</v>
      </c>
      <c r="F47" s="23" t="e">
        <f t="shared" si="0"/>
        <v>#DIV/0!</v>
      </c>
      <c r="G47" s="24" t="str">
        <f t="shared" si="5"/>
        <v>×</v>
      </c>
      <c r="H47" s="25" t="str">
        <f t="shared" si="6"/>
        <v>×</v>
      </c>
      <c r="I47" s="135" t="e">
        <f t="shared" si="3"/>
        <v>#DIV/0!</v>
      </c>
      <c r="J47" s="135">
        <f t="shared" si="4"/>
        <v>3</v>
      </c>
    </row>
    <row r="48" spans="1:10" s="20" customFormat="1" ht="10.5" customHeight="1" x14ac:dyDescent="0.15">
      <c r="A48" s="63">
        <v>3.5</v>
      </c>
      <c r="B48" s="26">
        <f>IF(パラメータ!$C$10&gt;=A48,A48,(パラメータ!$C$13/パラメータ!$C$15)+$A48)</f>
        <v>3.5</v>
      </c>
      <c r="C48" s="27">
        <f>IF(パラメータ!$C$10&gt;=A48,(-$B48+($B48^2+2*パラメータ!$C$7*'計算（堆積）'!$C$4)^0.5)/'計算（堆積）'!$C$4,(-$B48+($B48^2+2*(パラメータ!$C$7-'計算（堆積）'!$C$10)*'計算（堆積）'!$C$4)^0.5)/'計算（堆積）'!$C$4)</f>
        <v>0</v>
      </c>
      <c r="D48" s="27">
        <f>IF(C48&gt;0,(((パラメータ!$C$6)^2*('計算（堆積）'!$C$23)^2 + 4 *パラメータ!$C$6 * $C48*'計算（堆積）'!$C$23)^0.5 - パラメータ!$C$6 * '計算（堆積）'!$C$23)/2,0)</f>
        <v>0</v>
      </c>
      <c r="E48" s="27">
        <f>(パラメータ!$C$21*$D48*パラメータ!$C$20^2)/'計算（堆積）'!$C$39</f>
        <v>0</v>
      </c>
      <c r="F48" s="27" t="e">
        <f t="shared" si="0"/>
        <v>#DIV/0!</v>
      </c>
      <c r="G48" s="28" t="str">
        <f t="shared" si="5"/>
        <v>×</v>
      </c>
      <c r="H48" s="29" t="str">
        <f t="shared" si="6"/>
        <v>×</v>
      </c>
      <c r="I48" s="136" t="e">
        <f t="shared" si="3"/>
        <v>#DIV/0!</v>
      </c>
      <c r="J48" s="136">
        <f t="shared" si="4"/>
        <v>3</v>
      </c>
    </row>
    <row r="49" spans="1:10" s="19" customFormat="1" ht="10.5" customHeight="1" x14ac:dyDescent="0.15">
      <c r="A49" s="63">
        <v>3.6</v>
      </c>
      <c r="B49" s="22">
        <f>IF(パラメータ!$C$10&gt;=A49,A49,(パラメータ!$C$13/パラメータ!$C$15)+$A49)</f>
        <v>3.6</v>
      </c>
      <c r="C49" s="23">
        <f>IF(パラメータ!$C$10&gt;=A49,(-$B49+($B49^2+2*パラメータ!$C$7*'計算（堆積）'!$C$4)^0.5)/'計算（堆積）'!$C$4,(-$B49+($B49^2+2*(パラメータ!$C$7-'計算（堆積）'!$C$10)*'計算（堆積）'!$C$4)^0.5)/'計算（堆積）'!$C$4)</f>
        <v>0</v>
      </c>
      <c r="D49" s="23">
        <f>IF(C49&gt;0,(((パラメータ!$C$6)^2*('計算（堆積）'!$C$23)^2 + 4 *パラメータ!$C$6 * $C49*'計算（堆積）'!$C$23)^0.5 - パラメータ!$C$6 * '計算（堆積）'!$C$23)/2,0)</f>
        <v>0</v>
      </c>
      <c r="E49" s="23">
        <f>(パラメータ!$C$21*$D49*パラメータ!$C$20^2)/'計算（堆積）'!$C$39</f>
        <v>0</v>
      </c>
      <c r="F49" s="23" t="e">
        <f t="shared" si="0"/>
        <v>#DIV/0!</v>
      </c>
      <c r="G49" s="24" t="str">
        <f t="shared" si="5"/>
        <v>×</v>
      </c>
      <c r="H49" s="25" t="str">
        <f t="shared" si="6"/>
        <v>×</v>
      </c>
      <c r="I49" s="135" t="e">
        <f t="shared" si="3"/>
        <v>#DIV/0!</v>
      </c>
      <c r="J49" s="135">
        <f t="shared" si="4"/>
        <v>3</v>
      </c>
    </row>
    <row r="50" spans="1:10" s="19" customFormat="1" ht="10.5" customHeight="1" x14ac:dyDescent="0.15">
      <c r="A50" s="63">
        <v>3.7</v>
      </c>
      <c r="B50" s="22">
        <f>IF(パラメータ!$C$10&gt;=A50,A50,(パラメータ!$C$13/パラメータ!$C$15)+$A50)</f>
        <v>3.7</v>
      </c>
      <c r="C50" s="23">
        <f>IF(パラメータ!$C$10&gt;=A50,(-$B50+($B50^2+2*パラメータ!$C$7*'計算（堆積）'!$C$4)^0.5)/'計算（堆積）'!$C$4,(-$B50+($B50^2+2*(パラメータ!$C$7-'計算（堆積）'!$C$10)*'計算（堆積）'!$C$4)^0.5)/'計算（堆積）'!$C$4)</f>
        <v>0</v>
      </c>
      <c r="D50" s="23">
        <f>IF(C50&gt;0,(((パラメータ!$C$6)^2*('計算（堆積）'!$C$23)^2 + 4 *パラメータ!$C$6 * $C50*'計算（堆積）'!$C$23)^0.5 - パラメータ!$C$6 * '計算（堆積）'!$C$23)/2,0)</f>
        <v>0</v>
      </c>
      <c r="E50" s="23">
        <f>(パラメータ!$C$21*$D50*パラメータ!$C$20^2)/'計算（堆積）'!$C$39</f>
        <v>0</v>
      </c>
      <c r="F50" s="23" t="e">
        <f t="shared" si="0"/>
        <v>#DIV/0!</v>
      </c>
      <c r="G50" s="24" t="str">
        <f t="shared" si="5"/>
        <v>×</v>
      </c>
      <c r="H50" s="25" t="str">
        <f t="shared" si="6"/>
        <v>×</v>
      </c>
      <c r="I50" s="135" t="e">
        <f t="shared" si="3"/>
        <v>#DIV/0!</v>
      </c>
      <c r="J50" s="135">
        <f t="shared" si="4"/>
        <v>3</v>
      </c>
    </row>
    <row r="51" spans="1:10" s="19" customFormat="1" ht="10.5" customHeight="1" x14ac:dyDescent="0.15">
      <c r="A51" s="63">
        <v>3.8</v>
      </c>
      <c r="B51" s="22">
        <f>IF(パラメータ!$C$10&gt;=A51,A51,(パラメータ!$C$13/パラメータ!$C$15)+$A51)</f>
        <v>3.8</v>
      </c>
      <c r="C51" s="23">
        <f>IF(パラメータ!$C$10&gt;=A51,(-$B51+($B51^2+2*パラメータ!$C$7*'計算（堆積）'!$C$4)^0.5)/'計算（堆積）'!$C$4,(-$B51+($B51^2+2*(パラメータ!$C$7-'計算（堆積）'!$C$10)*'計算（堆積）'!$C$4)^0.5)/'計算（堆積）'!$C$4)</f>
        <v>0</v>
      </c>
      <c r="D51" s="23">
        <f>IF(C51&gt;0,(((パラメータ!$C$6)^2*('計算（堆積）'!$C$23)^2 + 4 *パラメータ!$C$6 * $C51*'計算（堆積）'!$C$23)^0.5 - パラメータ!$C$6 * '計算（堆積）'!$C$23)/2,0)</f>
        <v>0</v>
      </c>
      <c r="E51" s="23">
        <f>(パラメータ!$C$21*$D51*パラメータ!$C$20^2)/'計算（堆積）'!$C$39</f>
        <v>0</v>
      </c>
      <c r="F51" s="23" t="e">
        <f t="shared" si="0"/>
        <v>#DIV/0!</v>
      </c>
      <c r="G51" s="24" t="str">
        <f t="shared" si="5"/>
        <v>×</v>
      </c>
      <c r="H51" s="25" t="str">
        <f t="shared" si="6"/>
        <v>×</v>
      </c>
      <c r="I51" s="135" t="e">
        <f t="shared" si="3"/>
        <v>#DIV/0!</v>
      </c>
      <c r="J51" s="135">
        <f t="shared" si="4"/>
        <v>3</v>
      </c>
    </row>
    <row r="52" spans="1:10" s="19" customFormat="1" ht="10.5" customHeight="1" x14ac:dyDescent="0.15">
      <c r="A52" s="63">
        <v>3.9</v>
      </c>
      <c r="B52" s="22">
        <f>IF(パラメータ!$C$10&gt;=A52,A52,(パラメータ!$C$13/パラメータ!$C$15)+$A52)</f>
        <v>3.9</v>
      </c>
      <c r="C52" s="23">
        <f>IF(パラメータ!$C$10&gt;=A52,(-$B52+($B52^2+2*パラメータ!$C$7*'計算（堆積）'!$C$4)^0.5)/'計算（堆積）'!$C$4,(-$B52+($B52^2+2*(パラメータ!$C$7-'計算（堆積）'!$C$10)*'計算（堆積）'!$C$4)^0.5)/'計算（堆積）'!$C$4)</f>
        <v>0</v>
      </c>
      <c r="D52" s="23">
        <f>IF(C52&gt;0,(((パラメータ!$C$6)^2*('計算（堆積）'!$C$23)^2 + 4 *パラメータ!$C$6 * $C52*'計算（堆積）'!$C$23)^0.5 - パラメータ!$C$6 * '計算（堆積）'!$C$23)/2,0)</f>
        <v>0</v>
      </c>
      <c r="E52" s="23">
        <f>(パラメータ!$C$21*$D52*パラメータ!$C$20^2)/'計算（堆積）'!$C$39</f>
        <v>0</v>
      </c>
      <c r="F52" s="23" t="e">
        <f t="shared" si="0"/>
        <v>#DIV/0!</v>
      </c>
      <c r="G52" s="24" t="str">
        <f t="shared" si="5"/>
        <v>×</v>
      </c>
      <c r="H52" s="25" t="str">
        <f t="shared" si="6"/>
        <v>×</v>
      </c>
      <c r="I52" s="135" t="e">
        <f t="shared" si="3"/>
        <v>#DIV/0!</v>
      </c>
      <c r="J52" s="135">
        <f t="shared" si="4"/>
        <v>3</v>
      </c>
    </row>
    <row r="53" spans="1:10" s="18" customFormat="1" ht="10.5" customHeight="1" x14ac:dyDescent="0.15">
      <c r="A53" s="30">
        <v>4</v>
      </c>
      <c r="B53" s="31">
        <f>IF(パラメータ!$C$10&gt;=A53,A53,(パラメータ!$C$13/パラメータ!$C$15)+$A53)</f>
        <v>4</v>
      </c>
      <c r="C53" s="32">
        <f>IF(パラメータ!$C$10&gt;=A53,(-$B53+($B53^2+2*パラメータ!$C$7*'計算（堆積）'!$C$4)^0.5)/'計算（堆積）'!$C$4,(-$B53+($B53^2+2*(パラメータ!$C$7-'計算（堆積）'!$C$10)*'計算（堆積）'!$C$4)^0.5)/'計算（堆積）'!$C$4)</f>
        <v>0</v>
      </c>
      <c r="D53" s="32">
        <f>IF(C53&gt;0,(((パラメータ!$C$6)^2*('計算（堆積）'!$C$23)^2 + 4 *パラメータ!$C$6 * $C53*'計算（堆積）'!$C$23)^0.5 - パラメータ!$C$6 * '計算（堆積）'!$C$23)/2,0)</f>
        <v>0</v>
      </c>
      <c r="E53" s="32">
        <f>(パラメータ!$C$21*$D53*パラメータ!$C$20^2)/'計算（堆積）'!$C$39</f>
        <v>0</v>
      </c>
      <c r="F53" s="32" t="e">
        <f t="shared" si="0"/>
        <v>#DIV/0!</v>
      </c>
      <c r="G53" s="33" t="str">
        <f t="shared" si="5"/>
        <v>×</v>
      </c>
      <c r="H53" s="34" t="str">
        <f t="shared" si="6"/>
        <v>×</v>
      </c>
      <c r="I53" s="134" t="e">
        <f t="shared" si="3"/>
        <v>#DIV/0!</v>
      </c>
      <c r="J53" s="134">
        <f t="shared" si="4"/>
        <v>3</v>
      </c>
    </row>
    <row r="54" spans="1:10" s="19" customFormat="1" ht="10.5" customHeight="1" x14ac:dyDescent="0.15">
      <c r="A54" s="63">
        <v>4.0999999999999996</v>
      </c>
      <c r="B54" s="22">
        <f>IF(パラメータ!$C$10&gt;=A54,A54,(パラメータ!$C$13/パラメータ!$C$15)+$A54)</f>
        <v>4.0999999999999996</v>
      </c>
      <c r="C54" s="23">
        <f>IF(パラメータ!$C$10&gt;=A54,(-$B54+($B54^2+2*パラメータ!$C$7*'計算（堆積）'!$C$4)^0.5)/'計算（堆積）'!$C$4,(-$B54+($B54^2+2*(パラメータ!$C$7-'計算（堆積）'!$C$10)*'計算（堆積）'!$C$4)^0.5)/'計算（堆積）'!$C$4)</f>
        <v>0</v>
      </c>
      <c r="D54" s="23">
        <f>IF(C54&gt;0,(((パラメータ!$C$6)^2*('計算（堆積）'!$C$23)^2 + 4 *パラメータ!$C$6 * $C54*'計算（堆積）'!$C$23)^0.5 - パラメータ!$C$6 * '計算（堆積）'!$C$23)/2,0)</f>
        <v>0</v>
      </c>
      <c r="E54" s="23">
        <f>(パラメータ!$C$21*$D54*パラメータ!$C$20^2)/'計算（堆積）'!$C$39</f>
        <v>0</v>
      </c>
      <c r="F54" s="23" t="e">
        <f t="shared" si="0"/>
        <v>#DIV/0!</v>
      </c>
      <c r="G54" s="24" t="str">
        <f t="shared" si="5"/>
        <v>×</v>
      </c>
      <c r="H54" s="25" t="str">
        <f t="shared" si="6"/>
        <v>×</v>
      </c>
      <c r="I54" s="135" t="e">
        <f t="shared" si="3"/>
        <v>#DIV/0!</v>
      </c>
      <c r="J54" s="135">
        <f t="shared" si="4"/>
        <v>3</v>
      </c>
    </row>
    <row r="55" spans="1:10" s="19" customFormat="1" ht="10.5" customHeight="1" x14ac:dyDescent="0.15">
      <c r="A55" s="63">
        <v>4.2</v>
      </c>
      <c r="B55" s="22">
        <f>IF(パラメータ!$C$10&gt;=A55,A55,(パラメータ!$C$13/パラメータ!$C$15)+$A55)</f>
        <v>4.2</v>
      </c>
      <c r="C55" s="23">
        <f>IF(パラメータ!$C$10&gt;=A55,(-$B55+($B55^2+2*パラメータ!$C$7*'計算（堆積）'!$C$4)^0.5)/'計算（堆積）'!$C$4,(-$B55+($B55^2+2*(パラメータ!$C$7-'計算（堆積）'!$C$10)*'計算（堆積）'!$C$4)^0.5)/'計算（堆積）'!$C$4)</f>
        <v>0</v>
      </c>
      <c r="D55" s="23">
        <f>IF(C55&gt;0,(((パラメータ!$C$6)^2*('計算（堆積）'!$C$23)^2 + 4 *パラメータ!$C$6 * $C55*'計算（堆積）'!$C$23)^0.5 - パラメータ!$C$6 * '計算（堆積）'!$C$23)/2,0)</f>
        <v>0</v>
      </c>
      <c r="E55" s="23">
        <f>(パラメータ!$C$21*$D55*パラメータ!$C$20^2)/'計算（堆積）'!$C$39</f>
        <v>0</v>
      </c>
      <c r="F55" s="23" t="e">
        <f t="shared" si="0"/>
        <v>#DIV/0!</v>
      </c>
      <c r="G55" s="24" t="str">
        <f t="shared" si="5"/>
        <v>×</v>
      </c>
      <c r="H55" s="25" t="str">
        <f t="shared" si="6"/>
        <v>×</v>
      </c>
      <c r="I55" s="135" t="e">
        <f t="shared" si="3"/>
        <v>#DIV/0!</v>
      </c>
      <c r="J55" s="135">
        <f t="shared" si="4"/>
        <v>3</v>
      </c>
    </row>
    <row r="56" spans="1:10" s="19" customFormat="1" ht="10.5" customHeight="1" x14ac:dyDescent="0.15">
      <c r="A56" s="63">
        <v>4.3</v>
      </c>
      <c r="B56" s="22">
        <f>IF(パラメータ!$C$10&gt;=A56,A56,(パラメータ!$C$13/パラメータ!$C$15)+$A56)</f>
        <v>4.3</v>
      </c>
      <c r="C56" s="23">
        <f>IF(パラメータ!$C$10&gt;=A56,(-$B56+($B56^2+2*パラメータ!$C$7*'計算（堆積）'!$C$4)^0.5)/'計算（堆積）'!$C$4,(-$B56+($B56^2+2*(パラメータ!$C$7-'計算（堆積）'!$C$10)*'計算（堆積）'!$C$4)^0.5)/'計算（堆積）'!$C$4)</f>
        <v>0</v>
      </c>
      <c r="D56" s="23">
        <f>IF(C56&gt;0,(((パラメータ!$C$6)^2*('計算（堆積）'!$C$23)^2 + 4 *パラメータ!$C$6 * $C56*'計算（堆積）'!$C$23)^0.5 - パラメータ!$C$6 * '計算（堆積）'!$C$23)/2,0)</f>
        <v>0</v>
      </c>
      <c r="E56" s="23">
        <f>(パラメータ!$C$21*$D56*パラメータ!$C$20^2)/'計算（堆積）'!$C$39</f>
        <v>0</v>
      </c>
      <c r="F56" s="23" t="e">
        <f t="shared" si="0"/>
        <v>#DIV/0!</v>
      </c>
      <c r="G56" s="24" t="str">
        <f t="shared" si="5"/>
        <v>×</v>
      </c>
      <c r="H56" s="25" t="str">
        <f t="shared" si="6"/>
        <v>×</v>
      </c>
      <c r="I56" s="135" t="e">
        <f t="shared" si="3"/>
        <v>#DIV/0!</v>
      </c>
      <c r="J56" s="135">
        <f t="shared" si="4"/>
        <v>3</v>
      </c>
    </row>
    <row r="57" spans="1:10" s="19" customFormat="1" ht="10.5" customHeight="1" x14ac:dyDescent="0.15">
      <c r="A57" s="63">
        <v>4.4000000000000004</v>
      </c>
      <c r="B57" s="22">
        <f>IF(パラメータ!$C$10&gt;=A57,A57,(パラメータ!$C$13/パラメータ!$C$15)+$A57)</f>
        <v>4.4000000000000004</v>
      </c>
      <c r="C57" s="23">
        <f>IF(パラメータ!$C$10&gt;=A57,(-$B57+($B57^2+2*パラメータ!$C$7*'計算（堆積）'!$C$4)^0.5)/'計算（堆積）'!$C$4,(-$B57+($B57^2+2*(パラメータ!$C$7-'計算（堆積）'!$C$10)*'計算（堆積）'!$C$4)^0.5)/'計算（堆積）'!$C$4)</f>
        <v>0</v>
      </c>
      <c r="D57" s="23">
        <f>IF(C57&gt;0,(((パラメータ!$C$6)^2*('計算（堆積）'!$C$23)^2 + 4 *パラメータ!$C$6 * $C57*'計算（堆積）'!$C$23)^0.5 - パラメータ!$C$6 * '計算（堆積）'!$C$23)/2,0)</f>
        <v>0</v>
      </c>
      <c r="E57" s="23">
        <f>(パラメータ!$C$21*$D57*パラメータ!$C$20^2)/'計算（堆積）'!$C$39</f>
        <v>0</v>
      </c>
      <c r="F57" s="23" t="e">
        <f t="shared" si="0"/>
        <v>#DIV/0!</v>
      </c>
      <c r="G57" s="24" t="str">
        <f t="shared" si="5"/>
        <v>×</v>
      </c>
      <c r="H57" s="25" t="str">
        <f t="shared" si="6"/>
        <v>×</v>
      </c>
      <c r="I57" s="135" t="e">
        <f t="shared" si="3"/>
        <v>#DIV/0!</v>
      </c>
      <c r="J57" s="135">
        <f t="shared" si="4"/>
        <v>3</v>
      </c>
    </row>
    <row r="58" spans="1:10" s="19" customFormat="1" ht="10.5" customHeight="1" x14ac:dyDescent="0.15">
      <c r="A58" s="63">
        <v>4.5</v>
      </c>
      <c r="B58" s="22">
        <f>IF(パラメータ!$C$10&gt;=A58,A58,(パラメータ!$C$13/パラメータ!$C$15)+$A58)</f>
        <v>4.5</v>
      </c>
      <c r="C58" s="23">
        <f>IF(パラメータ!$C$10&gt;=A58,(-$B58+($B58^2+2*パラメータ!$C$7*'計算（堆積）'!$C$4)^0.5)/'計算（堆積）'!$C$4,(-$B58+($B58^2+2*(パラメータ!$C$7-'計算（堆積）'!$C$10)*'計算（堆積）'!$C$4)^0.5)/'計算（堆積）'!$C$4)</f>
        <v>0</v>
      </c>
      <c r="D58" s="23">
        <f>IF(C58&gt;0,(((パラメータ!$C$6)^2*('計算（堆積）'!$C$23)^2 + 4 *パラメータ!$C$6 * $C58*'計算（堆積）'!$C$23)^0.5 - パラメータ!$C$6 * '計算（堆積）'!$C$23)/2,0)</f>
        <v>0</v>
      </c>
      <c r="E58" s="23">
        <f>(パラメータ!$C$21*$D58*パラメータ!$C$20^2)/'計算（堆積）'!$C$39</f>
        <v>0</v>
      </c>
      <c r="F58" s="23" t="e">
        <f t="shared" si="0"/>
        <v>#DIV/0!</v>
      </c>
      <c r="G58" s="24" t="str">
        <f t="shared" si="5"/>
        <v>×</v>
      </c>
      <c r="H58" s="25" t="str">
        <f t="shared" si="6"/>
        <v>×</v>
      </c>
      <c r="I58" s="135" t="e">
        <f t="shared" si="3"/>
        <v>#DIV/0!</v>
      </c>
      <c r="J58" s="135">
        <f t="shared" si="4"/>
        <v>3</v>
      </c>
    </row>
    <row r="59" spans="1:10" s="19" customFormat="1" ht="10.5" customHeight="1" x14ac:dyDescent="0.15">
      <c r="A59" s="63">
        <v>4.5999999999999996</v>
      </c>
      <c r="B59" s="22">
        <f>IF(パラメータ!$C$10&gt;=A59,A59,(パラメータ!$C$13/パラメータ!$C$15)+$A59)</f>
        <v>4.5999999999999996</v>
      </c>
      <c r="C59" s="23">
        <f>IF(パラメータ!$C$10&gt;=A59,(-$B59+($B59^2+2*パラメータ!$C$7*'計算（堆積）'!$C$4)^0.5)/'計算（堆積）'!$C$4,(-$B59+($B59^2+2*(パラメータ!$C$7-'計算（堆積）'!$C$10)*'計算（堆積）'!$C$4)^0.5)/'計算（堆積）'!$C$4)</f>
        <v>0</v>
      </c>
      <c r="D59" s="23">
        <f>IF(C59&gt;0,(((パラメータ!$C$6)^2*('計算（堆積）'!$C$23)^2 + 4 *パラメータ!$C$6 * $C59*'計算（堆積）'!$C$23)^0.5 - パラメータ!$C$6 * '計算（堆積）'!$C$23)/2,0)</f>
        <v>0</v>
      </c>
      <c r="E59" s="23">
        <f>(パラメータ!$C$21*$D59*パラメータ!$C$20^2)/'計算（堆積）'!$C$39</f>
        <v>0</v>
      </c>
      <c r="F59" s="23" t="e">
        <f t="shared" si="0"/>
        <v>#DIV/0!</v>
      </c>
      <c r="G59" s="24" t="str">
        <f t="shared" si="5"/>
        <v>×</v>
      </c>
      <c r="H59" s="25" t="str">
        <f t="shared" si="6"/>
        <v>×</v>
      </c>
      <c r="I59" s="135" t="e">
        <f t="shared" si="3"/>
        <v>#DIV/0!</v>
      </c>
      <c r="J59" s="135">
        <f t="shared" si="4"/>
        <v>3</v>
      </c>
    </row>
    <row r="60" spans="1:10" s="19" customFormat="1" ht="10.5" customHeight="1" x14ac:dyDescent="0.15">
      <c r="A60" s="63">
        <v>4.7</v>
      </c>
      <c r="B60" s="22">
        <f>IF(パラメータ!$C$10&gt;=A60,A60,(パラメータ!$C$13/パラメータ!$C$15)+$A60)</f>
        <v>4.7</v>
      </c>
      <c r="C60" s="23">
        <f>IF(パラメータ!$C$10&gt;=A60,(-$B60+($B60^2+2*パラメータ!$C$7*'計算（堆積）'!$C$4)^0.5)/'計算（堆積）'!$C$4,(-$B60+($B60^2+2*(パラメータ!$C$7-'計算（堆積）'!$C$10)*'計算（堆積）'!$C$4)^0.5)/'計算（堆積）'!$C$4)</f>
        <v>0</v>
      </c>
      <c r="D60" s="23">
        <f>IF(C60&gt;0,(((パラメータ!$C$6)^2*('計算（堆積）'!$C$23)^2 + 4 *パラメータ!$C$6 * $C60*'計算（堆積）'!$C$23)^0.5 - パラメータ!$C$6 * '計算（堆積）'!$C$23)/2,0)</f>
        <v>0</v>
      </c>
      <c r="E60" s="23">
        <f>(パラメータ!$C$21*$D60*パラメータ!$C$20^2)/'計算（堆積）'!$C$39</f>
        <v>0</v>
      </c>
      <c r="F60" s="23" t="e">
        <f t="shared" si="0"/>
        <v>#DIV/0!</v>
      </c>
      <c r="G60" s="24" t="str">
        <f t="shared" si="5"/>
        <v>×</v>
      </c>
      <c r="H60" s="25" t="str">
        <f t="shared" si="6"/>
        <v>×</v>
      </c>
      <c r="I60" s="135" t="e">
        <f t="shared" si="3"/>
        <v>#DIV/0!</v>
      </c>
      <c r="J60" s="135">
        <f t="shared" si="4"/>
        <v>3</v>
      </c>
    </row>
    <row r="61" spans="1:10" s="19" customFormat="1" ht="10.5" customHeight="1" x14ac:dyDescent="0.15">
      <c r="A61" s="63">
        <v>4.8</v>
      </c>
      <c r="B61" s="22">
        <f>IF(パラメータ!$C$10&gt;=A61,A61,(パラメータ!$C$13/パラメータ!$C$15)+$A61)</f>
        <v>4.8</v>
      </c>
      <c r="C61" s="23">
        <f>IF(パラメータ!$C$10&gt;=A61,(-$B61+($B61^2+2*パラメータ!$C$7*'計算（堆積）'!$C$4)^0.5)/'計算（堆積）'!$C$4,(-$B61+($B61^2+2*(パラメータ!$C$7-'計算（堆積）'!$C$10)*'計算（堆積）'!$C$4)^0.5)/'計算（堆積）'!$C$4)</f>
        <v>0</v>
      </c>
      <c r="D61" s="23">
        <f>IF(C61&gt;0,(((パラメータ!$C$6)^2*('計算（堆積）'!$C$23)^2 + 4 *パラメータ!$C$6 * $C61*'計算（堆積）'!$C$23)^0.5 - パラメータ!$C$6 * '計算（堆積）'!$C$23)/2,0)</f>
        <v>0</v>
      </c>
      <c r="E61" s="23">
        <f>(パラメータ!$C$21*$D61*パラメータ!$C$20^2)/'計算（堆積）'!$C$39</f>
        <v>0</v>
      </c>
      <c r="F61" s="23" t="e">
        <f t="shared" si="0"/>
        <v>#DIV/0!</v>
      </c>
      <c r="G61" s="24" t="str">
        <f t="shared" si="5"/>
        <v>×</v>
      </c>
      <c r="H61" s="25" t="str">
        <f t="shared" si="6"/>
        <v>×</v>
      </c>
      <c r="I61" s="135" t="e">
        <f t="shared" si="3"/>
        <v>#DIV/0!</v>
      </c>
      <c r="J61" s="135">
        <f t="shared" si="4"/>
        <v>3</v>
      </c>
    </row>
    <row r="62" spans="1:10" s="19" customFormat="1" ht="10.5" customHeight="1" x14ac:dyDescent="0.15">
      <c r="A62" s="63">
        <v>4.9000000000000004</v>
      </c>
      <c r="B62" s="22">
        <f>IF(パラメータ!$C$10&gt;=A62,A62,(パラメータ!$C$13/パラメータ!$C$15)+$A62)</f>
        <v>4.9000000000000004</v>
      </c>
      <c r="C62" s="23">
        <f>IF(パラメータ!$C$10&gt;=A62,(-$B62+($B62^2+2*パラメータ!$C$7*'計算（堆積）'!$C$4)^0.5)/'計算（堆積）'!$C$4,(-$B62+($B62^2+2*(パラメータ!$C$7-'計算（堆積）'!$C$10)*'計算（堆積）'!$C$4)^0.5)/'計算（堆積）'!$C$4)</f>
        <v>0</v>
      </c>
      <c r="D62" s="23">
        <f>IF(C62&gt;0,(((パラメータ!$C$6)^2*('計算（堆積）'!$C$23)^2 + 4 *パラメータ!$C$6 * $C62*'計算（堆積）'!$C$23)^0.5 - パラメータ!$C$6 * '計算（堆積）'!$C$23)/2,0)</f>
        <v>0</v>
      </c>
      <c r="E62" s="23">
        <f>(パラメータ!$C$21*$D62*パラメータ!$C$20^2)/'計算（堆積）'!$C$39</f>
        <v>0</v>
      </c>
      <c r="F62" s="23" t="e">
        <f t="shared" si="0"/>
        <v>#DIV/0!</v>
      </c>
      <c r="G62" s="24" t="str">
        <f t="shared" si="5"/>
        <v>×</v>
      </c>
      <c r="H62" s="25" t="str">
        <f t="shared" si="6"/>
        <v>×</v>
      </c>
      <c r="I62" s="135" t="e">
        <f t="shared" si="3"/>
        <v>#DIV/0!</v>
      </c>
      <c r="J62" s="135">
        <f t="shared" si="4"/>
        <v>3</v>
      </c>
    </row>
    <row r="63" spans="1:10" s="18" customFormat="1" ht="10.5" customHeight="1" x14ac:dyDescent="0.15">
      <c r="A63" s="30">
        <v>5</v>
      </c>
      <c r="B63" s="31">
        <f>IF(パラメータ!$C$10&gt;=A63,A63,(パラメータ!$C$13/パラメータ!$C$15)+$A63)</f>
        <v>5</v>
      </c>
      <c r="C63" s="32">
        <f>IF(パラメータ!$C$10&gt;=A63,(-$B63+($B63^2+2*パラメータ!$C$7*'計算（堆積）'!$C$4)^0.5)/'計算（堆積）'!$C$4,(-$B63+($B63^2+2*(パラメータ!$C$7-'計算（堆積）'!$C$10)*'計算（堆積）'!$C$4)^0.5)/'計算（堆積）'!$C$4)</f>
        <v>0</v>
      </c>
      <c r="D63" s="32">
        <f>IF(C63&gt;0,(((パラメータ!$C$6)^2*('計算（堆積）'!$C$23)^2 + 4 *パラメータ!$C$6 * $C63*'計算（堆積）'!$C$23)^0.5 - パラメータ!$C$6 * '計算（堆積）'!$C$23)/2,0)</f>
        <v>0</v>
      </c>
      <c r="E63" s="32">
        <f>(パラメータ!$C$21*$D63*パラメータ!$C$20^2)/'計算（堆積）'!$C$39</f>
        <v>0</v>
      </c>
      <c r="F63" s="32" t="e">
        <f t="shared" si="0"/>
        <v>#DIV/0!</v>
      </c>
      <c r="G63" s="33" t="str">
        <f t="shared" si="5"/>
        <v>×</v>
      </c>
      <c r="H63" s="34" t="str">
        <f t="shared" si="6"/>
        <v>×</v>
      </c>
      <c r="I63" s="134" t="e">
        <f t="shared" si="3"/>
        <v>#DIV/0!</v>
      </c>
      <c r="J63" s="134">
        <f t="shared" si="4"/>
        <v>3</v>
      </c>
    </row>
    <row r="64" spans="1:10" s="19" customFormat="1" ht="10.5" customHeight="1" x14ac:dyDescent="0.15">
      <c r="A64" s="63">
        <v>5.0999999999999996</v>
      </c>
      <c r="B64" s="22">
        <f>IF(パラメータ!$C$10&gt;=A64,A64,(パラメータ!$C$13/パラメータ!$C$15)+$A64)</f>
        <v>5.0999999999999996</v>
      </c>
      <c r="C64" s="23">
        <f>IF(パラメータ!$C$10&gt;=A64,(-$B64+($B64^2+2*パラメータ!$C$7*'計算（堆積）'!$C$4)^0.5)/'計算（堆積）'!$C$4,(-$B64+($B64^2+2*(パラメータ!$C$7-'計算（堆積）'!$C$10)*'計算（堆積）'!$C$4)^0.5)/'計算（堆積）'!$C$4)</f>
        <v>0</v>
      </c>
      <c r="D64" s="23">
        <f>IF(C64&gt;0,(((パラメータ!$C$6)^2*('計算（堆積）'!$C$23)^2 + 4 *パラメータ!$C$6 * $C64*'計算（堆積）'!$C$23)^0.5 - パラメータ!$C$6 * '計算（堆積）'!$C$23)/2,0)</f>
        <v>0</v>
      </c>
      <c r="E64" s="23">
        <f>(パラメータ!$C$21*$D64*パラメータ!$C$20^2)/'計算（堆積）'!$C$39</f>
        <v>0</v>
      </c>
      <c r="F64" s="23" t="e">
        <f t="shared" si="0"/>
        <v>#DIV/0!</v>
      </c>
      <c r="G64" s="24" t="str">
        <f t="shared" si="5"/>
        <v>×</v>
      </c>
      <c r="H64" s="25" t="str">
        <f t="shared" si="6"/>
        <v>×</v>
      </c>
      <c r="I64" s="135" t="e">
        <f t="shared" si="3"/>
        <v>#DIV/0!</v>
      </c>
      <c r="J64" s="135">
        <f t="shared" si="4"/>
        <v>3</v>
      </c>
    </row>
    <row r="65" spans="1:10" s="19" customFormat="1" ht="10.5" customHeight="1" x14ac:dyDescent="0.15">
      <c r="A65" s="63">
        <v>5.2</v>
      </c>
      <c r="B65" s="22">
        <f>IF(パラメータ!$C$10&gt;=A65,A65,(パラメータ!$C$13/パラメータ!$C$15)+$A65)</f>
        <v>5.2</v>
      </c>
      <c r="C65" s="23">
        <f>IF(パラメータ!$C$10&gt;=A65,(-$B65+($B65^2+2*パラメータ!$C$7*'計算（堆積）'!$C$4)^0.5)/'計算（堆積）'!$C$4,(-$B65+($B65^2+2*(パラメータ!$C$7-'計算（堆積）'!$C$10)*'計算（堆積）'!$C$4)^0.5)/'計算（堆積）'!$C$4)</f>
        <v>0</v>
      </c>
      <c r="D65" s="23">
        <f>IF(C65&gt;0,(((パラメータ!$C$6)^2*('計算（堆積）'!$C$23)^2 + 4 *パラメータ!$C$6 * $C65*'計算（堆積）'!$C$23)^0.5 - パラメータ!$C$6 * '計算（堆積）'!$C$23)/2,0)</f>
        <v>0</v>
      </c>
      <c r="E65" s="23">
        <f>(パラメータ!$C$21*$D65*パラメータ!$C$20^2)/'計算（堆積）'!$C$39</f>
        <v>0</v>
      </c>
      <c r="F65" s="23" t="e">
        <f t="shared" si="0"/>
        <v>#DIV/0!</v>
      </c>
      <c r="G65" s="24" t="str">
        <f t="shared" si="5"/>
        <v>×</v>
      </c>
      <c r="H65" s="25" t="str">
        <f t="shared" si="6"/>
        <v>×</v>
      </c>
      <c r="I65" s="135" t="e">
        <f t="shared" si="3"/>
        <v>#DIV/0!</v>
      </c>
      <c r="J65" s="135">
        <f t="shared" si="4"/>
        <v>3</v>
      </c>
    </row>
    <row r="66" spans="1:10" s="19" customFormat="1" ht="10.5" customHeight="1" x14ac:dyDescent="0.15">
      <c r="A66" s="63">
        <v>5.3</v>
      </c>
      <c r="B66" s="22">
        <f>IF(パラメータ!$C$10&gt;=A66,A66,(パラメータ!$C$13/パラメータ!$C$15)+$A66)</f>
        <v>5.3</v>
      </c>
      <c r="C66" s="23">
        <f>IF(パラメータ!$C$10&gt;=A66,(-$B66+($B66^2+2*パラメータ!$C$7*'計算（堆積）'!$C$4)^0.5)/'計算（堆積）'!$C$4,(-$B66+($B66^2+2*(パラメータ!$C$7-'計算（堆積）'!$C$10)*'計算（堆積）'!$C$4)^0.5)/'計算（堆積）'!$C$4)</f>
        <v>0</v>
      </c>
      <c r="D66" s="23">
        <f>IF(C66&gt;0,(((パラメータ!$C$6)^2*('計算（堆積）'!$C$23)^2 + 4 *パラメータ!$C$6 * $C66*'計算（堆積）'!$C$23)^0.5 - パラメータ!$C$6 * '計算（堆積）'!$C$23)/2,0)</f>
        <v>0</v>
      </c>
      <c r="E66" s="23">
        <f>(パラメータ!$C$21*$D66*パラメータ!$C$20^2)/'計算（堆積）'!$C$39</f>
        <v>0</v>
      </c>
      <c r="F66" s="23" t="e">
        <f t="shared" si="0"/>
        <v>#DIV/0!</v>
      </c>
      <c r="G66" s="24" t="str">
        <f t="shared" si="5"/>
        <v>×</v>
      </c>
      <c r="H66" s="25" t="str">
        <f t="shared" si="6"/>
        <v>×</v>
      </c>
      <c r="I66" s="135" t="e">
        <f t="shared" si="3"/>
        <v>#DIV/0!</v>
      </c>
      <c r="J66" s="135">
        <f t="shared" si="4"/>
        <v>3</v>
      </c>
    </row>
    <row r="67" spans="1:10" s="19" customFormat="1" ht="10.5" customHeight="1" x14ac:dyDescent="0.15">
      <c r="A67" s="63">
        <v>5.4</v>
      </c>
      <c r="B67" s="22">
        <f>IF(パラメータ!$C$10&gt;=A67,A67,(パラメータ!$C$13/パラメータ!$C$15)+$A67)</f>
        <v>5.4</v>
      </c>
      <c r="C67" s="23">
        <f>IF(パラメータ!$C$10&gt;=A67,(-$B67+($B67^2+2*パラメータ!$C$7*'計算（堆積）'!$C$4)^0.5)/'計算（堆積）'!$C$4,(-$B67+($B67^2+2*(パラメータ!$C$7-'計算（堆積）'!$C$10)*'計算（堆積）'!$C$4)^0.5)/'計算（堆積）'!$C$4)</f>
        <v>0</v>
      </c>
      <c r="D67" s="23">
        <f>IF(C67&gt;0,(((パラメータ!$C$6)^2*('計算（堆積）'!$C$23)^2 + 4 *パラメータ!$C$6 * $C67*'計算（堆積）'!$C$23)^0.5 - パラメータ!$C$6 * '計算（堆積）'!$C$23)/2,0)</f>
        <v>0</v>
      </c>
      <c r="E67" s="23">
        <f>(パラメータ!$C$21*$D67*パラメータ!$C$20^2)/'計算（堆積）'!$C$39</f>
        <v>0</v>
      </c>
      <c r="F67" s="23" t="e">
        <f t="shared" si="0"/>
        <v>#DIV/0!</v>
      </c>
      <c r="G67" s="24" t="str">
        <f t="shared" si="5"/>
        <v>×</v>
      </c>
      <c r="H67" s="25" t="str">
        <f t="shared" si="6"/>
        <v>×</v>
      </c>
      <c r="I67" s="135" t="e">
        <f t="shared" si="3"/>
        <v>#DIV/0!</v>
      </c>
      <c r="J67" s="135">
        <f t="shared" si="4"/>
        <v>3</v>
      </c>
    </row>
    <row r="68" spans="1:10" s="19" customFormat="1" ht="10.5" customHeight="1" x14ac:dyDescent="0.15">
      <c r="A68" s="63">
        <v>5.5</v>
      </c>
      <c r="B68" s="22">
        <f>IF(パラメータ!$C$10&gt;=A68,A68,(パラメータ!$C$13/パラメータ!$C$15)+$A68)</f>
        <v>5.5</v>
      </c>
      <c r="C68" s="23">
        <f>IF(パラメータ!$C$10&gt;=A68,(-$B68+($B68^2+2*パラメータ!$C$7*'計算（堆積）'!$C$4)^0.5)/'計算（堆積）'!$C$4,(-$B68+($B68^2+2*(パラメータ!$C$7-'計算（堆積）'!$C$10)*'計算（堆積）'!$C$4)^0.5)/'計算（堆積）'!$C$4)</f>
        <v>0</v>
      </c>
      <c r="D68" s="23">
        <f>IF(C68&gt;0,(((パラメータ!$C$6)^2*('計算（堆積）'!$C$23)^2 + 4 *パラメータ!$C$6 * $C68*'計算（堆積）'!$C$23)^0.5 - パラメータ!$C$6 * '計算（堆積）'!$C$23)/2,0)</f>
        <v>0</v>
      </c>
      <c r="E68" s="23">
        <f>(パラメータ!$C$21*$D68*パラメータ!$C$20^2)/'計算（堆積）'!$C$39</f>
        <v>0</v>
      </c>
      <c r="F68" s="23" t="e">
        <f t="shared" si="0"/>
        <v>#DIV/0!</v>
      </c>
      <c r="G68" s="24" t="str">
        <f t="shared" si="5"/>
        <v>×</v>
      </c>
      <c r="H68" s="25" t="str">
        <f t="shared" si="6"/>
        <v>×</v>
      </c>
      <c r="I68" s="135" t="e">
        <f t="shared" si="3"/>
        <v>#DIV/0!</v>
      </c>
      <c r="J68" s="135">
        <f t="shared" si="4"/>
        <v>3</v>
      </c>
    </row>
    <row r="69" spans="1:10" s="19" customFormat="1" ht="10.5" customHeight="1" x14ac:dyDescent="0.15">
      <c r="A69" s="63">
        <v>5.6</v>
      </c>
      <c r="B69" s="22">
        <f>IF(パラメータ!$C$10&gt;=A69,A69,(パラメータ!$C$13/パラメータ!$C$15)+$A69)</f>
        <v>5.6</v>
      </c>
      <c r="C69" s="23">
        <f>IF(パラメータ!$C$10&gt;=A69,(-$B69+($B69^2+2*パラメータ!$C$7*'計算（堆積）'!$C$4)^0.5)/'計算（堆積）'!$C$4,(-$B69+($B69^2+2*(パラメータ!$C$7-'計算（堆積）'!$C$10)*'計算（堆積）'!$C$4)^0.5)/'計算（堆積）'!$C$4)</f>
        <v>0</v>
      </c>
      <c r="D69" s="23">
        <f>IF(C69&gt;0,(((パラメータ!$C$6)^2*('計算（堆積）'!$C$23)^2 + 4 *パラメータ!$C$6 * $C69*'計算（堆積）'!$C$23)^0.5 - パラメータ!$C$6 * '計算（堆積）'!$C$23)/2,0)</f>
        <v>0</v>
      </c>
      <c r="E69" s="23">
        <f>(パラメータ!$C$21*$D69*パラメータ!$C$20^2)/'計算（堆積）'!$C$39</f>
        <v>0</v>
      </c>
      <c r="F69" s="23" t="e">
        <f t="shared" si="0"/>
        <v>#DIV/0!</v>
      </c>
      <c r="G69" s="24" t="str">
        <f t="shared" si="5"/>
        <v>×</v>
      </c>
      <c r="H69" s="25" t="str">
        <f t="shared" si="6"/>
        <v>×</v>
      </c>
      <c r="I69" s="135" t="e">
        <f t="shared" si="3"/>
        <v>#DIV/0!</v>
      </c>
      <c r="J69" s="135">
        <f t="shared" si="4"/>
        <v>3</v>
      </c>
    </row>
    <row r="70" spans="1:10" s="19" customFormat="1" ht="10.5" customHeight="1" x14ac:dyDescent="0.15">
      <c r="A70" s="63">
        <v>5.7</v>
      </c>
      <c r="B70" s="22">
        <f>IF(パラメータ!$C$10&gt;=A70,A70,(パラメータ!$C$13/パラメータ!$C$15)+$A70)</f>
        <v>5.7</v>
      </c>
      <c r="C70" s="23">
        <f>IF(パラメータ!$C$10&gt;=A70,(-$B70+($B70^2+2*パラメータ!$C$7*'計算（堆積）'!$C$4)^0.5)/'計算（堆積）'!$C$4,(-$B70+($B70^2+2*(パラメータ!$C$7-'計算（堆積）'!$C$10)*'計算（堆積）'!$C$4)^0.5)/'計算（堆積）'!$C$4)</f>
        <v>0</v>
      </c>
      <c r="D70" s="23">
        <f>IF(C70&gt;0,(((パラメータ!$C$6)^2*('計算（堆積）'!$C$23)^2 + 4 *パラメータ!$C$6 * $C70*'計算（堆積）'!$C$23)^0.5 - パラメータ!$C$6 * '計算（堆積）'!$C$23)/2,0)</f>
        <v>0</v>
      </c>
      <c r="E70" s="23">
        <f>(パラメータ!$C$21*$D70*パラメータ!$C$20^2)/'計算（堆積）'!$C$39</f>
        <v>0</v>
      </c>
      <c r="F70" s="23" t="e">
        <f t="shared" si="0"/>
        <v>#DIV/0!</v>
      </c>
      <c r="G70" s="24" t="str">
        <f t="shared" si="5"/>
        <v>×</v>
      </c>
      <c r="H70" s="25" t="str">
        <f t="shared" si="6"/>
        <v>×</v>
      </c>
      <c r="I70" s="135" t="e">
        <f t="shared" si="3"/>
        <v>#DIV/0!</v>
      </c>
      <c r="J70" s="135">
        <f t="shared" si="4"/>
        <v>3</v>
      </c>
    </row>
    <row r="71" spans="1:10" s="19" customFormat="1" ht="10.5" customHeight="1" x14ac:dyDescent="0.15">
      <c r="A71" s="63">
        <v>5.8</v>
      </c>
      <c r="B71" s="22">
        <f>IF(パラメータ!$C$10&gt;=A71,A71,(パラメータ!$C$13/パラメータ!$C$15)+$A71)</f>
        <v>5.8</v>
      </c>
      <c r="C71" s="23">
        <f>IF(パラメータ!$C$10&gt;=A71,(-$B71+($B71^2+2*パラメータ!$C$7*'計算（堆積）'!$C$4)^0.5)/'計算（堆積）'!$C$4,(-$B71+($B71^2+2*(パラメータ!$C$7-'計算（堆積）'!$C$10)*'計算（堆積）'!$C$4)^0.5)/'計算（堆積）'!$C$4)</f>
        <v>0</v>
      </c>
      <c r="D71" s="23">
        <f>IF(C71&gt;0,(((パラメータ!$C$6)^2*('計算（堆積）'!$C$23)^2 + 4 *パラメータ!$C$6 * $C71*'計算（堆積）'!$C$23)^0.5 - パラメータ!$C$6 * '計算（堆積）'!$C$23)/2,0)</f>
        <v>0</v>
      </c>
      <c r="E71" s="23">
        <f>(パラメータ!$C$21*$D71*パラメータ!$C$20^2)/'計算（堆積）'!$C$39</f>
        <v>0</v>
      </c>
      <c r="F71" s="23" t="e">
        <f t="shared" si="0"/>
        <v>#DIV/0!</v>
      </c>
      <c r="G71" s="24" t="str">
        <f t="shared" si="5"/>
        <v>×</v>
      </c>
      <c r="H71" s="25" t="str">
        <f t="shared" si="6"/>
        <v>×</v>
      </c>
      <c r="I71" s="135" t="e">
        <f t="shared" si="3"/>
        <v>#DIV/0!</v>
      </c>
      <c r="J71" s="135">
        <f t="shared" si="4"/>
        <v>3</v>
      </c>
    </row>
    <row r="72" spans="1:10" s="19" customFormat="1" ht="10.5" customHeight="1" x14ac:dyDescent="0.15">
      <c r="A72" s="63">
        <v>5.9</v>
      </c>
      <c r="B72" s="22">
        <f>IF(パラメータ!$C$10&gt;=A72,A72,(パラメータ!$C$13/パラメータ!$C$15)+$A72)</f>
        <v>5.9</v>
      </c>
      <c r="C72" s="23">
        <f>IF(パラメータ!$C$10&gt;=A72,(-$B72+($B72^2+2*パラメータ!$C$7*'計算（堆積）'!$C$4)^0.5)/'計算（堆積）'!$C$4,(-$B72+($B72^2+2*(パラメータ!$C$7-'計算（堆積）'!$C$10)*'計算（堆積）'!$C$4)^0.5)/'計算（堆積）'!$C$4)</f>
        <v>0</v>
      </c>
      <c r="D72" s="23">
        <f>IF(C72&gt;0,(((パラメータ!$C$6)^2*('計算（堆積）'!$C$23)^2 + 4 *パラメータ!$C$6 * $C72*'計算（堆積）'!$C$23)^0.5 - パラメータ!$C$6 * '計算（堆積）'!$C$23)/2,0)</f>
        <v>0</v>
      </c>
      <c r="E72" s="23">
        <f>(パラメータ!$C$21*$D72*パラメータ!$C$20^2)/'計算（堆積）'!$C$39</f>
        <v>0</v>
      </c>
      <c r="F72" s="23" t="e">
        <f t="shared" si="0"/>
        <v>#DIV/0!</v>
      </c>
      <c r="G72" s="24" t="str">
        <f t="shared" si="5"/>
        <v>×</v>
      </c>
      <c r="H72" s="25" t="str">
        <f t="shared" si="6"/>
        <v>×</v>
      </c>
      <c r="I72" s="135" t="e">
        <f t="shared" si="3"/>
        <v>#DIV/0!</v>
      </c>
      <c r="J72" s="135">
        <f t="shared" si="4"/>
        <v>3</v>
      </c>
    </row>
    <row r="73" spans="1:10" s="18" customFormat="1" ht="10.5" customHeight="1" x14ac:dyDescent="0.15">
      <c r="A73" s="30">
        <v>6</v>
      </c>
      <c r="B73" s="31">
        <f>IF(パラメータ!$C$10&gt;=A73,A73,(パラメータ!$C$13/パラメータ!$C$15)+$A73)</f>
        <v>6</v>
      </c>
      <c r="C73" s="32">
        <f>IF(パラメータ!$C$10&gt;=A73,(-$B73+($B73^2+2*パラメータ!$C$7*'計算（堆積）'!$C$4)^0.5)/'計算（堆積）'!$C$4,(-$B73+($B73^2+2*(パラメータ!$C$7-'計算（堆積）'!$C$10)*'計算（堆積）'!$C$4)^0.5)/'計算（堆積）'!$C$4)</f>
        <v>0</v>
      </c>
      <c r="D73" s="32">
        <f>IF(C73&gt;0,(((パラメータ!$C$6)^2*('計算（堆積）'!$C$23)^2 + 4 *パラメータ!$C$6 * $C73*'計算（堆積）'!$C$23)^0.5 - パラメータ!$C$6 * '計算（堆積）'!$C$23)/2,0)</f>
        <v>0</v>
      </c>
      <c r="E73" s="32">
        <f>(パラメータ!$C$21*$D73*パラメータ!$C$20^2)/'計算（堆積）'!$C$39</f>
        <v>0</v>
      </c>
      <c r="F73" s="32" t="e">
        <f t="shared" si="0"/>
        <v>#DIV/0!</v>
      </c>
      <c r="G73" s="33" t="str">
        <f t="shared" si="5"/>
        <v>×</v>
      </c>
      <c r="H73" s="34" t="str">
        <f t="shared" si="6"/>
        <v>×</v>
      </c>
      <c r="I73" s="134" t="e">
        <f t="shared" si="3"/>
        <v>#DIV/0!</v>
      </c>
      <c r="J73" s="134">
        <f t="shared" si="4"/>
        <v>3</v>
      </c>
    </row>
    <row r="74" spans="1:10" s="19" customFormat="1" ht="10.5" customHeight="1" x14ac:dyDescent="0.15">
      <c r="A74" s="63">
        <v>6.1</v>
      </c>
      <c r="B74" s="22">
        <f>IF(パラメータ!$C$10&gt;=A74,A74,(パラメータ!$C$13/パラメータ!$C$15)+$A74)</f>
        <v>6.1</v>
      </c>
      <c r="C74" s="23">
        <f>IF(パラメータ!$C$10&gt;=A74,(-$B74+($B74^2+2*パラメータ!$C$7*'計算（堆積）'!$C$4)^0.5)/'計算（堆積）'!$C$4,(-$B74+($B74^2+2*(パラメータ!$C$7-'計算（堆積）'!$C$10)*'計算（堆積）'!$C$4)^0.5)/'計算（堆積）'!$C$4)</f>
        <v>0</v>
      </c>
      <c r="D74" s="23">
        <f>IF(C74&gt;0,(((パラメータ!$C$6)^2*('計算（堆積）'!$C$23)^2 + 4 *パラメータ!$C$6 * $C74*'計算（堆積）'!$C$23)^0.5 - パラメータ!$C$6 * '計算（堆積）'!$C$23)/2,0)</f>
        <v>0</v>
      </c>
      <c r="E74" s="23">
        <f>(パラメータ!$C$21*$D74*パラメータ!$C$20^2)/'計算（堆積）'!$C$39</f>
        <v>0</v>
      </c>
      <c r="F74" s="23" t="e">
        <f t="shared" si="0"/>
        <v>#DIV/0!</v>
      </c>
      <c r="G74" s="24" t="str">
        <f t="shared" si="5"/>
        <v>×</v>
      </c>
      <c r="H74" s="25" t="str">
        <f t="shared" si="6"/>
        <v>×</v>
      </c>
      <c r="I74" s="135" t="e">
        <f t="shared" si="3"/>
        <v>#DIV/0!</v>
      </c>
      <c r="J74" s="135">
        <f t="shared" si="4"/>
        <v>3</v>
      </c>
    </row>
    <row r="75" spans="1:10" s="19" customFormat="1" ht="10.5" customHeight="1" x14ac:dyDescent="0.15">
      <c r="A75" s="63">
        <v>6.2</v>
      </c>
      <c r="B75" s="22">
        <f>IF(パラメータ!$C$10&gt;=A75,A75,(パラメータ!$C$13/パラメータ!$C$15)+$A75)</f>
        <v>6.2</v>
      </c>
      <c r="C75" s="23">
        <f>IF(パラメータ!$C$10&gt;=A75,(-$B75+($B75^2+2*パラメータ!$C$7*'計算（堆積）'!$C$4)^0.5)/'計算（堆積）'!$C$4,(-$B75+($B75^2+2*(パラメータ!$C$7-'計算（堆積）'!$C$10)*'計算（堆積）'!$C$4)^0.5)/'計算（堆積）'!$C$4)</f>
        <v>0</v>
      </c>
      <c r="D75" s="23">
        <f>IF(C75&gt;0,(((パラメータ!$C$6)^2*('計算（堆積）'!$C$23)^2 + 4 *パラメータ!$C$6 * $C75*'計算（堆積）'!$C$23)^0.5 - パラメータ!$C$6 * '計算（堆積）'!$C$23)/2,0)</f>
        <v>0</v>
      </c>
      <c r="E75" s="23">
        <f>(パラメータ!$C$21*$D75*パラメータ!$C$20^2)/'計算（堆積）'!$C$39</f>
        <v>0</v>
      </c>
      <c r="F75" s="23" t="e">
        <f t="shared" si="0"/>
        <v>#DIV/0!</v>
      </c>
      <c r="G75" s="24" t="str">
        <f t="shared" si="5"/>
        <v>×</v>
      </c>
      <c r="H75" s="25" t="str">
        <f t="shared" si="6"/>
        <v>×</v>
      </c>
      <c r="I75" s="135" t="e">
        <f t="shared" si="3"/>
        <v>#DIV/0!</v>
      </c>
      <c r="J75" s="135">
        <f t="shared" si="4"/>
        <v>3</v>
      </c>
    </row>
    <row r="76" spans="1:10" s="19" customFormat="1" ht="10.5" customHeight="1" x14ac:dyDescent="0.15">
      <c r="A76" s="63">
        <v>6.3</v>
      </c>
      <c r="B76" s="22">
        <f>IF(パラメータ!$C$10&gt;=A76,A76,(パラメータ!$C$13/パラメータ!$C$15)+$A76)</f>
        <v>6.3</v>
      </c>
      <c r="C76" s="23">
        <f>IF(パラメータ!$C$10&gt;=A76,(-$B76+($B76^2+2*パラメータ!$C$7*'計算（堆積）'!$C$4)^0.5)/'計算（堆積）'!$C$4,(-$B76+($B76^2+2*(パラメータ!$C$7-'計算（堆積）'!$C$10)*'計算（堆積）'!$C$4)^0.5)/'計算（堆積）'!$C$4)</f>
        <v>0</v>
      </c>
      <c r="D76" s="23">
        <f>IF(C76&gt;0,(((パラメータ!$C$6)^2*('計算（堆積）'!$C$23)^2 + 4 *パラメータ!$C$6 * $C76*'計算（堆積）'!$C$23)^0.5 - パラメータ!$C$6 * '計算（堆積）'!$C$23)/2,0)</f>
        <v>0</v>
      </c>
      <c r="E76" s="23">
        <f>(パラメータ!$C$21*$D76*パラメータ!$C$20^2)/'計算（堆積）'!$C$39</f>
        <v>0</v>
      </c>
      <c r="F76" s="23" t="e">
        <f t="shared" si="0"/>
        <v>#DIV/0!</v>
      </c>
      <c r="G76" s="24" t="str">
        <f t="shared" si="5"/>
        <v>×</v>
      </c>
      <c r="H76" s="25" t="str">
        <f t="shared" si="6"/>
        <v>×</v>
      </c>
      <c r="I76" s="135" t="e">
        <f t="shared" si="3"/>
        <v>#DIV/0!</v>
      </c>
      <c r="J76" s="135">
        <f t="shared" si="4"/>
        <v>3</v>
      </c>
    </row>
    <row r="77" spans="1:10" s="19" customFormat="1" ht="10.5" customHeight="1" x14ac:dyDescent="0.15">
      <c r="A77" s="63">
        <v>6.4</v>
      </c>
      <c r="B77" s="22">
        <f>IF(パラメータ!$C$10&gt;=A77,A77,(パラメータ!$C$13/パラメータ!$C$15)+$A77)</f>
        <v>6.4</v>
      </c>
      <c r="C77" s="23">
        <f>IF(パラメータ!$C$10&gt;=A77,(-$B77+($B77^2+2*パラメータ!$C$7*'計算（堆積）'!$C$4)^0.5)/'計算（堆積）'!$C$4,(-$B77+($B77^2+2*(パラメータ!$C$7-'計算（堆積）'!$C$10)*'計算（堆積）'!$C$4)^0.5)/'計算（堆積）'!$C$4)</f>
        <v>0</v>
      </c>
      <c r="D77" s="23">
        <f>IF(C77&gt;0,(((パラメータ!$C$6)^2*('計算（堆積）'!$C$23)^2 + 4 *パラメータ!$C$6 * $C77*'計算（堆積）'!$C$23)^0.5 - パラメータ!$C$6 * '計算（堆積）'!$C$23)/2,0)</f>
        <v>0</v>
      </c>
      <c r="E77" s="23">
        <f>(パラメータ!$C$21*$D77*パラメータ!$C$20^2)/'計算（堆積）'!$C$39</f>
        <v>0</v>
      </c>
      <c r="F77" s="23" t="e">
        <f t="shared" ref="F77:F112" si="7">106/($D77*(8.4-$D77))</f>
        <v>#DIV/0!</v>
      </c>
      <c r="G77" s="24" t="str">
        <f t="shared" si="5"/>
        <v>×</v>
      </c>
      <c r="H77" s="25" t="str">
        <f t="shared" si="6"/>
        <v>×</v>
      </c>
      <c r="I77" s="135" t="e">
        <f t="shared" si="3"/>
        <v>#DIV/0!</v>
      </c>
      <c r="J77" s="135">
        <f t="shared" si="4"/>
        <v>3</v>
      </c>
    </row>
    <row r="78" spans="1:10" s="19" customFormat="1" ht="10.5" customHeight="1" x14ac:dyDescent="0.15">
      <c r="A78" s="63">
        <v>6.5</v>
      </c>
      <c r="B78" s="22">
        <f>IF(パラメータ!$C$10&gt;=A78,A78,(パラメータ!$C$13/パラメータ!$C$15)+$A78)</f>
        <v>6.5</v>
      </c>
      <c r="C78" s="23">
        <f>IF(パラメータ!$C$10&gt;=A78,(-$B78+($B78^2+2*パラメータ!$C$7*'計算（堆積）'!$C$4)^0.5)/'計算（堆積）'!$C$4,(-$B78+($B78^2+2*(パラメータ!$C$7-'計算（堆積）'!$C$10)*'計算（堆積）'!$C$4)^0.5)/'計算（堆積）'!$C$4)</f>
        <v>0</v>
      </c>
      <c r="D78" s="23">
        <f>IF(C78&gt;0,(((パラメータ!$C$6)^2*('計算（堆積）'!$C$23)^2 + 4 *パラメータ!$C$6 * $C78*'計算（堆積）'!$C$23)^0.5 - パラメータ!$C$6 * '計算（堆積）'!$C$23)/2,0)</f>
        <v>0</v>
      </c>
      <c r="E78" s="23">
        <f>(パラメータ!$C$21*$D78*パラメータ!$C$20^2)/'計算（堆積）'!$C$39</f>
        <v>0</v>
      </c>
      <c r="F78" s="23" t="e">
        <f t="shared" si="7"/>
        <v>#DIV/0!</v>
      </c>
      <c r="G78" s="24" t="str">
        <f t="shared" si="5"/>
        <v>×</v>
      </c>
      <c r="H78" s="25" t="str">
        <f t="shared" si="6"/>
        <v>×</v>
      </c>
      <c r="I78" s="135" t="e">
        <f t="shared" ref="I78:I141" si="8">F78-E78</f>
        <v>#DIV/0!</v>
      </c>
      <c r="J78" s="135">
        <f t="shared" ref="J78:J141" si="9">3-D78</f>
        <v>3</v>
      </c>
    </row>
    <row r="79" spans="1:10" s="19" customFormat="1" ht="10.5" customHeight="1" x14ac:dyDescent="0.15">
      <c r="A79" s="63">
        <v>6.6</v>
      </c>
      <c r="B79" s="22">
        <f>IF(パラメータ!$C$10&gt;=A79,A79,(パラメータ!$C$13/パラメータ!$C$15)+$A79)</f>
        <v>6.6</v>
      </c>
      <c r="C79" s="23">
        <f>IF(パラメータ!$C$10&gt;=A79,(-$B79+($B79^2+2*パラメータ!$C$7*'計算（堆積）'!$C$4)^0.5)/'計算（堆積）'!$C$4,(-$B79+($B79^2+2*(パラメータ!$C$7-'計算（堆積）'!$C$10)*'計算（堆積）'!$C$4)^0.5)/'計算（堆積）'!$C$4)</f>
        <v>0</v>
      </c>
      <c r="D79" s="23">
        <f>IF(C79&gt;0,(((パラメータ!$C$6)^2*('計算（堆積）'!$C$23)^2 + 4 *パラメータ!$C$6 * $C79*'計算（堆積）'!$C$23)^0.5 - パラメータ!$C$6 * '計算（堆積）'!$C$23)/2,0)</f>
        <v>0</v>
      </c>
      <c r="E79" s="23">
        <f>(パラメータ!$C$21*$D79*パラメータ!$C$20^2)/'計算（堆積）'!$C$39</f>
        <v>0</v>
      </c>
      <c r="F79" s="23" t="e">
        <f t="shared" si="7"/>
        <v>#DIV/0!</v>
      </c>
      <c r="G79" s="24" t="str">
        <f t="shared" ref="G79:G142" si="10">IF(D79&gt;0,IF(I79&lt;0,"○","×"),"×")</f>
        <v>×</v>
      </c>
      <c r="H79" s="25" t="str">
        <f t="shared" ref="H79:H142" si="11">IF(D79&gt;=3,"○","×")</f>
        <v>×</v>
      </c>
      <c r="I79" s="135" t="e">
        <f t="shared" si="8"/>
        <v>#DIV/0!</v>
      </c>
      <c r="J79" s="135">
        <f t="shared" si="9"/>
        <v>3</v>
      </c>
    </row>
    <row r="80" spans="1:10" s="19" customFormat="1" ht="10.5" customHeight="1" x14ac:dyDescent="0.15">
      <c r="A80" s="63">
        <v>6.7</v>
      </c>
      <c r="B80" s="22">
        <f>IF(パラメータ!$C$10&gt;=A80,A80,(パラメータ!$C$13/パラメータ!$C$15)+$A80)</f>
        <v>6.7</v>
      </c>
      <c r="C80" s="23">
        <f>IF(パラメータ!$C$10&gt;=A80,(-$B80+($B80^2+2*パラメータ!$C$7*'計算（堆積）'!$C$4)^0.5)/'計算（堆積）'!$C$4,(-$B80+($B80^2+2*(パラメータ!$C$7-'計算（堆積）'!$C$10)*'計算（堆積）'!$C$4)^0.5)/'計算（堆積）'!$C$4)</f>
        <v>0</v>
      </c>
      <c r="D80" s="23">
        <f>IF(C80&gt;0,(((パラメータ!$C$6)^2*('計算（堆積）'!$C$23)^2 + 4 *パラメータ!$C$6 * $C80*'計算（堆積）'!$C$23)^0.5 - パラメータ!$C$6 * '計算（堆積）'!$C$23)/2,0)</f>
        <v>0</v>
      </c>
      <c r="E80" s="23">
        <f>(パラメータ!$C$21*$D80*パラメータ!$C$20^2)/'計算（堆積）'!$C$39</f>
        <v>0</v>
      </c>
      <c r="F80" s="23" t="e">
        <f t="shared" si="7"/>
        <v>#DIV/0!</v>
      </c>
      <c r="G80" s="24" t="str">
        <f t="shared" si="10"/>
        <v>×</v>
      </c>
      <c r="H80" s="25" t="str">
        <f t="shared" si="11"/>
        <v>×</v>
      </c>
      <c r="I80" s="135" t="e">
        <f t="shared" si="8"/>
        <v>#DIV/0!</v>
      </c>
      <c r="J80" s="135">
        <f t="shared" si="9"/>
        <v>3</v>
      </c>
    </row>
    <row r="81" spans="1:10" s="19" customFormat="1" ht="10.5" customHeight="1" x14ac:dyDescent="0.15">
      <c r="A81" s="63">
        <v>6.8</v>
      </c>
      <c r="B81" s="22">
        <f>IF(パラメータ!$C$10&gt;=A81,A81,(パラメータ!$C$13/パラメータ!$C$15)+$A81)</f>
        <v>6.8</v>
      </c>
      <c r="C81" s="23">
        <f>IF(パラメータ!$C$10&gt;=A81,(-$B81+($B81^2+2*パラメータ!$C$7*'計算（堆積）'!$C$4)^0.5)/'計算（堆積）'!$C$4,(-$B81+($B81^2+2*(パラメータ!$C$7-'計算（堆積）'!$C$10)*'計算（堆積）'!$C$4)^0.5)/'計算（堆積）'!$C$4)</f>
        <v>0</v>
      </c>
      <c r="D81" s="23">
        <f>IF(C81&gt;0,(((パラメータ!$C$6)^2*('計算（堆積）'!$C$23)^2 + 4 *パラメータ!$C$6 * $C81*'計算（堆積）'!$C$23)^0.5 - パラメータ!$C$6 * '計算（堆積）'!$C$23)/2,0)</f>
        <v>0</v>
      </c>
      <c r="E81" s="23">
        <f>(パラメータ!$C$21*$D81*パラメータ!$C$20^2)/'計算（堆積）'!$C$39</f>
        <v>0</v>
      </c>
      <c r="F81" s="23" t="e">
        <f t="shared" si="7"/>
        <v>#DIV/0!</v>
      </c>
      <c r="G81" s="24" t="str">
        <f t="shared" si="10"/>
        <v>×</v>
      </c>
      <c r="H81" s="25" t="str">
        <f t="shared" si="11"/>
        <v>×</v>
      </c>
      <c r="I81" s="135" t="e">
        <f t="shared" si="8"/>
        <v>#DIV/0!</v>
      </c>
      <c r="J81" s="135">
        <f t="shared" si="9"/>
        <v>3</v>
      </c>
    </row>
    <row r="82" spans="1:10" s="19" customFormat="1" ht="10.5" customHeight="1" x14ac:dyDescent="0.15">
      <c r="A82" s="63">
        <v>6.9</v>
      </c>
      <c r="B82" s="22">
        <f>IF(パラメータ!$C$10&gt;=A82,A82,(パラメータ!$C$13/パラメータ!$C$15)+$A82)</f>
        <v>6.9</v>
      </c>
      <c r="C82" s="23">
        <f>IF(パラメータ!$C$10&gt;=A82,(-$B82+($B82^2+2*パラメータ!$C$7*'計算（堆積）'!$C$4)^0.5)/'計算（堆積）'!$C$4,(-$B82+($B82^2+2*(パラメータ!$C$7-'計算（堆積）'!$C$10)*'計算（堆積）'!$C$4)^0.5)/'計算（堆積）'!$C$4)</f>
        <v>0</v>
      </c>
      <c r="D82" s="23">
        <f>IF(C82&gt;0,(((パラメータ!$C$6)^2*('計算（堆積）'!$C$23)^2 + 4 *パラメータ!$C$6 * $C82*'計算（堆積）'!$C$23)^0.5 - パラメータ!$C$6 * '計算（堆積）'!$C$23)/2,0)</f>
        <v>0</v>
      </c>
      <c r="E82" s="23">
        <f>(パラメータ!$C$21*$D82*パラメータ!$C$20^2)/'計算（堆積）'!$C$39</f>
        <v>0</v>
      </c>
      <c r="F82" s="23" t="e">
        <f t="shared" si="7"/>
        <v>#DIV/0!</v>
      </c>
      <c r="G82" s="24" t="str">
        <f t="shared" si="10"/>
        <v>×</v>
      </c>
      <c r="H82" s="25" t="str">
        <f t="shared" si="11"/>
        <v>×</v>
      </c>
      <c r="I82" s="135" t="e">
        <f t="shared" si="8"/>
        <v>#DIV/0!</v>
      </c>
      <c r="J82" s="135">
        <f t="shared" si="9"/>
        <v>3</v>
      </c>
    </row>
    <row r="83" spans="1:10" s="18" customFormat="1" ht="10.5" customHeight="1" x14ac:dyDescent="0.15">
      <c r="A83" s="30">
        <v>7</v>
      </c>
      <c r="B83" s="31">
        <f>IF(パラメータ!$C$10&gt;=A83,A83,(パラメータ!$C$13/パラメータ!$C$15)+$A83)</f>
        <v>7</v>
      </c>
      <c r="C83" s="32">
        <f>IF(パラメータ!$C$10&gt;=A83,(-$B83+($B83^2+2*パラメータ!$C$7*'計算（堆積）'!$C$4)^0.5)/'計算（堆積）'!$C$4,(-$B83+($B83^2+2*(パラメータ!$C$7-'計算（堆積）'!$C$10)*'計算（堆積）'!$C$4)^0.5)/'計算（堆積）'!$C$4)</f>
        <v>0</v>
      </c>
      <c r="D83" s="32">
        <f>IF(C83&gt;0,(((パラメータ!$C$6)^2*('計算（堆積）'!$C$23)^2 + 4 *パラメータ!$C$6 * $C83*'計算（堆積）'!$C$23)^0.5 - パラメータ!$C$6 * '計算（堆積）'!$C$23)/2,0)</f>
        <v>0</v>
      </c>
      <c r="E83" s="32">
        <f>(パラメータ!$C$21*$D83*パラメータ!$C$20^2)/'計算（堆積）'!$C$39</f>
        <v>0</v>
      </c>
      <c r="F83" s="32" t="e">
        <f t="shared" si="7"/>
        <v>#DIV/0!</v>
      </c>
      <c r="G83" s="33" t="str">
        <f t="shared" si="10"/>
        <v>×</v>
      </c>
      <c r="H83" s="34" t="str">
        <f t="shared" si="11"/>
        <v>×</v>
      </c>
      <c r="I83" s="134" t="e">
        <f t="shared" si="8"/>
        <v>#DIV/0!</v>
      </c>
      <c r="J83" s="134">
        <f t="shared" si="9"/>
        <v>3</v>
      </c>
    </row>
    <row r="84" spans="1:10" s="19" customFormat="1" ht="10.5" customHeight="1" x14ac:dyDescent="0.15">
      <c r="A84" s="63">
        <v>7.1</v>
      </c>
      <c r="B84" s="22">
        <f>IF(パラメータ!$C$10&gt;=A84,A84,(パラメータ!$C$13/パラメータ!$C$15)+$A84)</f>
        <v>7.1</v>
      </c>
      <c r="C84" s="23">
        <f>IF(パラメータ!$C$10&gt;=A84,(-$B84+($B84^2+2*パラメータ!$C$7*'計算（堆積）'!$C$4)^0.5)/'計算（堆積）'!$C$4,(-$B84+($B84^2+2*(パラメータ!$C$7-'計算（堆積）'!$C$10)*'計算（堆積）'!$C$4)^0.5)/'計算（堆積）'!$C$4)</f>
        <v>0</v>
      </c>
      <c r="D84" s="23">
        <f>IF(C84&gt;0,(((パラメータ!$C$6)^2*('計算（堆積）'!$C$23)^2 + 4 *パラメータ!$C$6 * $C84*'計算（堆積）'!$C$23)^0.5 - パラメータ!$C$6 * '計算（堆積）'!$C$23)/2,0)</f>
        <v>0</v>
      </c>
      <c r="E84" s="23">
        <f>(パラメータ!$C$21*$D84*パラメータ!$C$20^2)/'計算（堆積）'!$C$39</f>
        <v>0</v>
      </c>
      <c r="F84" s="23" t="e">
        <f t="shared" si="7"/>
        <v>#DIV/0!</v>
      </c>
      <c r="G84" s="24" t="str">
        <f t="shared" si="10"/>
        <v>×</v>
      </c>
      <c r="H84" s="25" t="str">
        <f t="shared" si="11"/>
        <v>×</v>
      </c>
      <c r="I84" s="135" t="e">
        <f>F84-E84</f>
        <v>#DIV/0!</v>
      </c>
      <c r="J84" s="135">
        <f t="shared" si="9"/>
        <v>3</v>
      </c>
    </row>
    <row r="85" spans="1:10" s="19" customFormat="1" ht="10.5" customHeight="1" x14ac:dyDescent="0.15">
      <c r="A85" s="63">
        <v>7.2</v>
      </c>
      <c r="B85" s="22">
        <f>IF(パラメータ!$C$10&gt;=A85,A85,(パラメータ!$C$13/パラメータ!$C$15)+$A85)</f>
        <v>7.2</v>
      </c>
      <c r="C85" s="23">
        <f>IF(パラメータ!$C$10&gt;=A85,(-$B85+($B85^2+2*パラメータ!$C$7*'計算（堆積）'!$C$4)^0.5)/'計算（堆積）'!$C$4,(-$B85+($B85^2+2*(パラメータ!$C$7-'計算（堆積）'!$C$10)*'計算（堆積）'!$C$4)^0.5)/'計算（堆積）'!$C$4)</f>
        <v>0</v>
      </c>
      <c r="D85" s="23">
        <f>IF(C85&gt;0,(((パラメータ!$C$6)^2*('計算（堆積）'!$C$23)^2 + 4 *パラメータ!$C$6 * $C85*'計算（堆積）'!$C$23)^0.5 - パラメータ!$C$6 * '計算（堆積）'!$C$23)/2,0)</f>
        <v>0</v>
      </c>
      <c r="E85" s="23">
        <f>(パラメータ!$C$21*$D85*パラメータ!$C$20^2)/'計算（堆積）'!$C$39</f>
        <v>0</v>
      </c>
      <c r="F85" s="23" t="e">
        <f t="shared" si="7"/>
        <v>#DIV/0!</v>
      </c>
      <c r="G85" s="24" t="str">
        <f t="shared" si="10"/>
        <v>×</v>
      </c>
      <c r="H85" s="25" t="str">
        <f t="shared" si="11"/>
        <v>×</v>
      </c>
      <c r="I85" s="135" t="e">
        <f t="shared" si="8"/>
        <v>#DIV/0!</v>
      </c>
      <c r="J85" s="135">
        <f t="shared" si="9"/>
        <v>3</v>
      </c>
    </row>
    <row r="86" spans="1:10" s="19" customFormat="1" ht="10.5" customHeight="1" x14ac:dyDescent="0.15">
      <c r="A86" s="63">
        <v>7.3</v>
      </c>
      <c r="B86" s="22">
        <f>IF(パラメータ!$C$10&gt;=A86,A86,(パラメータ!$C$13/パラメータ!$C$15)+$A86)</f>
        <v>7.3</v>
      </c>
      <c r="C86" s="23">
        <f>IF(パラメータ!$C$10&gt;=A86,(-$B86+($B86^2+2*パラメータ!$C$7*'計算（堆積）'!$C$4)^0.5)/'計算（堆積）'!$C$4,(-$B86+($B86^2+2*(パラメータ!$C$7-'計算（堆積）'!$C$10)*'計算（堆積）'!$C$4)^0.5)/'計算（堆積）'!$C$4)</f>
        <v>0</v>
      </c>
      <c r="D86" s="23">
        <f>IF(C86&gt;0,(((パラメータ!$C$6)^2*('計算（堆積）'!$C$23)^2 + 4 *パラメータ!$C$6 * $C86*'計算（堆積）'!$C$23)^0.5 - パラメータ!$C$6 * '計算（堆積）'!$C$23)/2,0)</f>
        <v>0</v>
      </c>
      <c r="E86" s="23">
        <f>(パラメータ!$C$21*$D86*パラメータ!$C$20^2)/'計算（堆積）'!$C$39</f>
        <v>0</v>
      </c>
      <c r="F86" s="23" t="e">
        <f t="shared" si="7"/>
        <v>#DIV/0!</v>
      </c>
      <c r="G86" s="24" t="str">
        <f t="shared" si="10"/>
        <v>×</v>
      </c>
      <c r="H86" s="25" t="str">
        <f t="shared" si="11"/>
        <v>×</v>
      </c>
      <c r="I86" s="135" t="e">
        <f t="shared" si="8"/>
        <v>#DIV/0!</v>
      </c>
      <c r="J86" s="135">
        <f t="shared" si="9"/>
        <v>3</v>
      </c>
    </row>
    <row r="87" spans="1:10" s="19" customFormat="1" ht="10.5" customHeight="1" x14ac:dyDescent="0.15">
      <c r="A87" s="63">
        <v>7.4</v>
      </c>
      <c r="B87" s="22">
        <f>IF(パラメータ!$C$10&gt;=A87,A87,(パラメータ!$C$13/パラメータ!$C$15)+$A87)</f>
        <v>7.4</v>
      </c>
      <c r="C87" s="23">
        <f>IF(パラメータ!$C$10&gt;=A87,(-$B87+($B87^2+2*パラメータ!$C$7*'計算（堆積）'!$C$4)^0.5)/'計算（堆積）'!$C$4,(-$B87+($B87^2+2*(パラメータ!$C$7-'計算（堆積）'!$C$10)*'計算（堆積）'!$C$4)^0.5)/'計算（堆積）'!$C$4)</f>
        <v>0</v>
      </c>
      <c r="D87" s="23">
        <f>IF(C87&gt;0,(((パラメータ!$C$6)^2*('計算（堆積）'!$C$23)^2 + 4 *パラメータ!$C$6 * $C87*'計算（堆積）'!$C$23)^0.5 - パラメータ!$C$6 * '計算（堆積）'!$C$23)/2,0)</f>
        <v>0</v>
      </c>
      <c r="E87" s="23">
        <f>(パラメータ!$C$21*$D87*パラメータ!$C$20^2)/'計算（堆積）'!$C$39</f>
        <v>0</v>
      </c>
      <c r="F87" s="23" t="e">
        <f t="shared" si="7"/>
        <v>#DIV/0!</v>
      </c>
      <c r="G87" s="24" t="str">
        <f t="shared" si="10"/>
        <v>×</v>
      </c>
      <c r="H87" s="25" t="str">
        <f t="shared" si="11"/>
        <v>×</v>
      </c>
      <c r="I87" s="135" t="e">
        <f t="shared" si="8"/>
        <v>#DIV/0!</v>
      </c>
      <c r="J87" s="135">
        <f t="shared" si="9"/>
        <v>3</v>
      </c>
    </row>
    <row r="88" spans="1:10" s="19" customFormat="1" ht="10.5" customHeight="1" x14ac:dyDescent="0.15">
      <c r="A88" s="63">
        <v>7.5</v>
      </c>
      <c r="B88" s="22">
        <f>IF(パラメータ!$C$10&gt;=A88,A88,(パラメータ!$C$13/パラメータ!$C$15)+$A88)</f>
        <v>7.5</v>
      </c>
      <c r="C88" s="23">
        <f>IF(パラメータ!$C$10&gt;=A88,(-$B88+($B88^2+2*パラメータ!$C$7*'計算（堆積）'!$C$4)^0.5)/'計算（堆積）'!$C$4,(-$B88+($B88^2+2*(パラメータ!$C$7-'計算（堆積）'!$C$10)*'計算（堆積）'!$C$4)^0.5)/'計算（堆積）'!$C$4)</f>
        <v>0</v>
      </c>
      <c r="D88" s="23">
        <f>IF(C88&gt;0,(((パラメータ!$C$6)^2*('計算（堆積）'!$C$23)^2 + 4 *パラメータ!$C$6 * $C88*'計算（堆積）'!$C$23)^0.5 - パラメータ!$C$6 * '計算（堆積）'!$C$23)/2,0)</f>
        <v>0</v>
      </c>
      <c r="E88" s="23">
        <f>(パラメータ!$C$21*$D88*パラメータ!$C$20^2)/'計算（堆積）'!$C$39</f>
        <v>0</v>
      </c>
      <c r="F88" s="23" t="e">
        <f t="shared" si="7"/>
        <v>#DIV/0!</v>
      </c>
      <c r="G88" s="24" t="str">
        <f t="shared" si="10"/>
        <v>×</v>
      </c>
      <c r="H88" s="25" t="str">
        <f t="shared" si="11"/>
        <v>×</v>
      </c>
      <c r="I88" s="135" t="e">
        <f t="shared" si="8"/>
        <v>#DIV/0!</v>
      </c>
      <c r="J88" s="135">
        <f t="shared" si="9"/>
        <v>3</v>
      </c>
    </row>
    <row r="89" spans="1:10" s="19" customFormat="1" ht="10.5" customHeight="1" x14ac:dyDescent="0.15">
      <c r="A89" s="63">
        <v>7.6</v>
      </c>
      <c r="B89" s="22">
        <f>IF(パラメータ!$C$10&gt;=A89,A89,(パラメータ!$C$13/パラメータ!$C$15)+$A89)</f>
        <v>7.6</v>
      </c>
      <c r="C89" s="23">
        <f>IF(パラメータ!$C$10&gt;=A89,(-$B89+($B89^2+2*パラメータ!$C$7*'計算（堆積）'!$C$4)^0.5)/'計算（堆積）'!$C$4,(-$B89+($B89^2+2*(パラメータ!$C$7-'計算（堆積）'!$C$10)*'計算（堆積）'!$C$4)^0.5)/'計算（堆積）'!$C$4)</f>
        <v>0</v>
      </c>
      <c r="D89" s="23">
        <f>IF(C89&gt;0,(((パラメータ!$C$6)^2*('計算（堆積）'!$C$23)^2 + 4 *パラメータ!$C$6 * $C89*'計算（堆積）'!$C$23)^0.5 - パラメータ!$C$6 * '計算（堆積）'!$C$23)/2,0)</f>
        <v>0</v>
      </c>
      <c r="E89" s="23">
        <f>(パラメータ!$C$21*$D89*パラメータ!$C$20^2)/'計算（堆積）'!$C$39</f>
        <v>0</v>
      </c>
      <c r="F89" s="23" t="e">
        <f t="shared" si="7"/>
        <v>#DIV/0!</v>
      </c>
      <c r="G89" s="24" t="str">
        <f t="shared" si="10"/>
        <v>×</v>
      </c>
      <c r="H89" s="25" t="str">
        <f t="shared" si="11"/>
        <v>×</v>
      </c>
      <c r="I89" s="135" t="e">
        <f t="shared" si="8"/>
        <v>#DIV/0!</v>
      </c>
      <c r="J89" s="135">
        <f t="shared" si="9"/>
        <v>3</v>
      </c>
    </row>
    <row r="90" spans="1:10" s="19" customFormat="1" ht="10.5" customHeight="1" x14ac:dyDescent="0.15">
      <c r="A90" s="63">
        <v>7.7</v>
      </c>
      <c r="B90" s="22">
        <f>IF(パラメータ!$C$10&gt;=A90,A90,(パラメータ!$C$13/パラメータ!$C$15)+$A90)</f>
        <v>7.7</v>
      </c>
      <c r="C90" s="23">
        <f>IF(パラメータ!$C$10&gt;=A90,(-$B90+($B90^2+2*パラメータ!$C$7*'計算（堆積）'!$C$4)^0.5)/'計算（堆積）'!$C$4,(-$B90+($B90^2+2*(パラメータ!$C$7-'計算（堆積）'!$C$10)*'計算（堆積）'!$C$4)^0.5)/'計算（堆積）'!$C$4)</f>
        <v>0</v>
      </c>
      <c r="D90" s="23">
        <f>IF(C90&gt;0,(((パラメータ!$C$6)^2*('計算（堆積）'!$C$23)^2 + 4 *パラメータ!$C$6 * $C90*'計算（堆積）'!$C$23)^0.5 - パラメータ!$C$6 * '計算（堆積）'!$C$23)/2,0)</f>
        <v>0</v>
      </c>
      <c r="E90" s="23">
        <f>(パラメータ!$C$21*$D90*パラメータ!$C$20^2)/'計算（堆積）'!$C$39</f>
        <v>0</v>
      </c>
      <c r="F90" s="23" t="e">
        <f t="shared" si="7"/>
        <v>#DIV/0!</v>
      </c>
      <c r="G90" s="24" t="str">
        <f t="shared" si="10"/>
        <v>×</v>
      </c>
      <c r="H90" s="25" t="str">
        <f t="shared" si="11"/>
        <v>×</v>
      </c>
      <c r="I90" s="135" t="e">
        <f t="shared" si="8"/>
        <v>#DIV/0!</v>
      </c>
      <c r="J90" s="135">
        <f t="shared" si="9"/>
        <v>3</v>
      </c>
    </row>
    <row r="91" spans="1:10" s="19" customFormat="1" ht="10.5" customHeight="1" x14ac:dyDescent="0.15">
      <c r="A91" s="63">
        <v>7.8</v>
      </c>
      <c r="B91" s="22">
        <f>IF(パラメータ!$C$10&gt;=A91,A91,(パラメータ!$C$13/パラメータ!$C$15)+$A91)</f>
        <v>7.8</v>
      </c>
      <c r="C91" s="23">
        <f>IF(パラメータ!$C$10&gt;=A91,(-$B91+($B91^2+2*パラメータ!$C$7*'計算（堆積）'!$C$4)^0.5)/'計算（堆積）'!$C$4,(-$B91+($B91^2+2*(パラメータ!$C$7-'計算（堆積）'!$C$10)*'計算（堆積）'!$C$4)^0.5)/'計算（堆積）'!$C$4)</f>
        <v>0</v>
      </c>
      <c r="D91" s="23">
        <f>IF(C91&gt;0,(((パラメータ!$C$6)^2*('計算（堆積）'!$C$23)^2 + 4 *パラメータ!$C$6 * $C91*'計算（堆積）'!$C$23)^0.5 - パラメータ!$C$6 * '計算（堆積）'!$C$23)/2,0)</f>
        <v>0</v>
      </c>
      <c r="E91" s="23">
        <f>(パラメータ!$C$21*$D91*パラメータ!$C$20^2)/'計算（堆積）'!$C$39</f>
        <v>0</v>
      </c>
      <c r="F91" s="23" t="e">
        <f t="shared" si="7"/>
        <v>#DIV/0!</v>
      </c>
      <c r="G91" s="24" t="str">
        <f t="shared" si="10"/>
        <v>×</v>
      </c>
      <c r="H91" s="25" t="str">
        <f t="shared" si="11"/>
        <v>×</v>
      </c>
      <c r="I91" s="135" t="e">
        <f t="shared" si="8"/>
        <v>#DIV/0!</v>
      </c>
      <c r="J91" s="135">
        <f t="shared" si="9"/>
        <v>3</v>
      </c>
    </row>
    <row r="92" spans="1:10" s="19" customFormat="1" ht="10.5" customHeight="1" x14ac:dyDescent="0.15">
      <c r="A92" s="63">
        <v>7.9</v>
      </c>
      <c r="B92" s="22">
        <f>IF(パラメータ!$C$10&gt;=A92,A92,(パラメータ!$C$13/パラメータ!$C$15)+$A92)</f>
        <v>7.9</v>
      </c>
      <c r="C92" s="23">
        <f>IF(パラメータ!$C$10&gt;=A92,(-$B92+($B92^2+2*パラメータ!$C$7*'計算（堆積）'!$C$4)^0.5)/'計算（堆積）'!$C$4,(-$B92+($B92^2+2*(パラメータ!$C$7-'計算（堆積）'!$C$10)*'計算（堆積）'!$C$4)^0.5)/'計算（堆積）'!$C$4)</f>
        <v>0</v>
      </c>
      <c r="D92" s="23">
        <f>IF(C92&gt;0,(((パラメータ!$C$6)^2*('計算（堆積）'!$C$23)^2 + 4 *パラメータ!$C$6 * $C92*'計算（堆積）'!$C$23)^0.5 - パラメータ!$C$6 * '計算（堆積）'!$C$23)/2,0)</f>
        <v>0</v>
      </c>
      <c r="E92" s="23">
        <f>(パラメータ!$C$21*$D92*パラメータ!$C$20^2)/'計算（堆積）'!$C$39</f>
        <v>0</v>
      </c>
      <c r="F92" s="23" t="e">
        <f t="shared" si="7"/>
        <v>#DIV/0!</v>
      </c>
      <c r="G92" s="24" t="str">
        <f t="shared" si="10"/>
        <v>×</v>
      </c>
      <c r="H92" s="25" t="str">
        <f t="shared" si="11"/>
        <v>×</v>
      </c>
      <c r="I92" s="135" t="e">
        <f t="shared" si="8"/>
        <v>#DIV/0!</v>
      </c>
      <c r="J92" s="135">
        <f t="shared" si="9"/>
        <v>3</v>
      </c>
    </row>
    <row r="93" spans="1:10" s="18" customFormat="1" ht="10.5" customHeight="1" x14ac:dyDescent="0.15">
      <c r="A93" s="30">
        <v>8</v>
      </c>
      <c r="B93" s="31">
        <f>IF(パラメータ!$C$10&gt;=A93,A93,(パラメータ!$C$13/パラメータ!$C$15)+$A93)</f>
        <v>8</v>
      </c>
      <c r="C93" s="32">
        <f>IF(パラメータ!$C$10&gt;=A93,(-$B93+($B93^2+2*パラメータ!$C$7*'計算（堆積）'!$C$4)^0.5)/'計算（堆積）'!$C$4,(-$B93+($B93^2+2*(パラメータ!$C$7-'計算（堆積）'!$C$10)*'計算（堆積）'!$C$4)^0.5)/'計算（堆積）'!$C$4)</f>
        <v>0</v>
      </c>
      <c r="D93" s="32">
        <f>IF(C93&gt;0,(((パラメータ!$C$6)^2*('計算（堆積）'!$C$23)^2 + 4 *パラメータ!$C$6 * $C93*'計算（堆積）'!$C$23)^0.5 - パラメータ!$C$6 * '計算（堆積）'!$C$23)/2,0)</f>
        <v>0</v>
      </c>
      <c r="E93" s="32">
        <f>(パラメータ!$C$21*$D93*パラメータ!$C$20^2)/'計算（堆積）'!$C$39</f>
        <v>0</v>
      </c>
      <c r="F93" s="32" t="e">
        <f t="shared" si="7"/>
        <v>#DIV/0!</v>
      </c>
      <c r="G93" s="33" t="str">
        <f t="shared" si="10"/>
        <v>×</v>
      </c>
      <c r="H93" s="34" t="str">
        <f t="shared" si="11"/>
        <v>×</v>
      </c>
      <c r="I93" s="134" t="e">
        <f t="shared" si="8"/>
        <v>#DIV/0!</v>
      </c>
      <c r="J93" s="134">
        <f t="shared" si="9"/>
        <v>3</v>
      </c>
    </row>
    <row r="94" spans="1:10" s="19" customFormat="1" ht="10.5" customHeight="1" x14ac:dyDescent="0.15">
      <c r="A94" s="63">
        <v>8.1</v>
      </c>
      <c r="B94" s="22">
        <f>IF(パラメータ!$C$10&gt;=A94,A94,(パラメータ!$C$13/パラメータ!$C$15)+$A94)</f>
        <v>8.1</v>
      </c>
      <c r="C94" s="23">
        <f>IF(パラメータ!$C$10&gt;=A94,(-$B94+($B94^2+2*パラメータ!$C$7*'計算（堆積）'!$C$4)^0.5)/'計算（堆積）'!$C$4,(-$B94+($B94^2+2*(パラメータ!$C$7-'計算（堆積）'!$C$10)*'計算（堆積）'!$C$4)^0.5)/'計算（堆積）'!$C$4)</f>
        <v>0</v>
      </c>
      <c r="D94" s="23">
        <f>IF(C94&gt;0,(((パラメータ!$C$6)^2*('計算（堆積）'!$C$23)^2 + 4 *パラメータ!$C$6 * $C94*'計算（堆積）'!$C$23)^0.5 - パラメータ!$C$6 * '計算（堆積）'!$C$23)/2,0)</f>
        <v>0</v>
      </c>
      <c r="E94" s="23">
        <f>(パラメータ!$C$21*$D94*パラメータ!$C$20^2)/'計算（堆積）'!$C$39</f>
        <v>0</v>
      </c>
      <c r="F94" s="23" t="e">
        <f t="shared" si="7"/>
        <v>#DIV/0!</v>
      </c>
      <c r="G94" s="24" t="str">
        <f t="shared" si="10"/>
        <v>×</v>
      </c>
      <c r="H94" s="25" t="str">
        <f t="shared" si="11"/>
        <v>×</v>
      </c>
      <c r="I94" s="135" t="e">
        <f t="shared" si="8"/>
        <v>#DIV/0!</v>
      </c>
      <c r="J94" s="135">
        <f t="shared" si="9"/>
        <v>3</v>
      </c>
    </row>
    <row r="95" spans="1:10" s="19" customFormat="1" ht="10.5" customHeight="1" x14ac:dyDescent="0.15">
      <c r="A95" s="63">
        <v>8.1999999999999993</v>
      </c>
      <c r="B95" s="22">
        <f>IF(パラメータ!$C$10&gt;=A95,A95,(パラメータ!$C$13/パラメータ!$C$15)+$A95)</f>
        <v>8.1999999999999993</v>
      </c>
      <c r="C95" s="23">
        <f>IF(パラメータ!$C$10&gt;=A95,(-$B95+($B95^2+2*パラメータ!$C$7*'計算（堆積）'!$C$4)^0.5)/'計算（堆積）'!$C$4,(-$B95+($B95^2+2*(パラメータ!$C$7-'計算（堆積）'!$C$10)*'計算（堆積）'!$C$4)^0.5)/'計算（堆積）'!$C$4)</f>
        <v>0</v>
      </c>
      <c r="D95" s="23">
        <f>IF(C95&gt;0,(((パラメータ!$C$6)^2*('計算（堆積）'!$C$23)^2 + 4 *パラメータ!$C$6 * $C95*'計算（堆積）'!$C$23)^0.5 - パラメータ!$C$6 * '計算（堆積）'!$C$23)/2,0)</f>
        <v>0</v>
      </c>
      <c r="E95" s="23">
        <f>(パラメータ!$C$21*$D95*パラメータ!$C$20^2)/'計算（堆積）'!$C$39</f>
        <v>0</v>
      </c>
      <c r="F95" s="23" t="e">
        <f t="shared" si="7"/>
        <v>#DIV/0!</v>
      </c>
      <c r="G95" s="24" t="str">
        <f t="shared" si="10"/>
        <v>×</v>
      </c>
      <c r="H95" s="25" t="str">
        <f t="shared" si="11"/>
        <v>×</v>
      </c>
      <c r="I95" s="135" t="e">
        <f t="shared" si="8"/>
        <v>#DIV/0!</v>
      </c>
      <c r="J95" s="135">
        <f t="shared" si="9"/>
        <v>3</v>
      </c>
    </row>
    <row r="96" spans="1:10" s="19" customFormat="1" ht="10.5" customHeight="1" x14ac:dyDescent="0.15">
      <c r="A96" s="63">
        <v>8.3000000000000007</v>
      </c>
      <c r="B96" s="22">
        <f>IF(パラメータ!$C$10&gt;=A96,A96,(パラメータ!$C$13/パラメータ!$C$15)+$A96)</f>
        <v>8.3000000000000007</v>
      </c>
      <c r="C96" s="23">
        <f>IF(パラメータ!$C$10&gt;=A96,(-$B96+($B96^2+2*パラメータ!$C$7*'計算（堆積）'!$C$4)^0.5)/'計算（堆積）'!$C$4,(-$B96+($B96^2+2*(パラメータ!$C$7-'計算（堆積）'!$C$10)*'計算（堆積）'!$C$4)^0.5)/'計算（堆積）'!$C$4)</f>
        <v>0</v>
      </c>
      <c r="D96" s="23">
        <f>IF(C96&gt;0,(((パラメータ!$C$6)^2*('計算（堆積）'!$C$23)^2 + 4 *パラメータ!$C$6 * $C96*'計算（堆積）'!$C$23)^0.5 - パラメータ!$C$6 * '計算（堆積）'!$C$23)/2,0)</f>
        <v>0</v>
      </c>
      <c r="E96" s="23">
        <f>(パラメータ!$C$21*$D96*パラメータ!$C$20^2)/'計算（堆積）'!$C$39</f>
        <v>0</v>
      </c>
      <c r="F96" s="23" t="e">
        <f t="shared" si="7"/>
        <v>#DIV/0!</v>
      </c>
      <c r="G96" s="24" t="str">
        <f t="shared" si="10"/>
        <v>×</v>
      </c>
      <c r="H96" s="25" t="str">
        <f t="shared" si="11"/>
        <v>×</v>
      </c>
      <c r="I96" s="135" t="e">
        <f t="shared" si="8"/>
        <v>#DIV/0!</v>
      </c>
      <c r="J96" s="135">
        <f t="shared" si="9"/>
        <v>3</v>
      </c>
    </row>
    <row r="97" spans="1:10" s="19" customFormat="1" ht="10.5" customHeight="1" x14ac:dyDescent="0.15">
      <c r="A97" s="63">
        <v>8.4</v>
      </c>
      <c r="B97" s="22">
        <f>IF(パラメータ!$C$10&gt;=A97,A97,(パラメータ!$C$13/パラメータ!$C$15)+$A97)</f>
        <v>8.4</v>
      </c>
      <c r="C97" s="23">
        <f>IF(パラメータ!$C$10&gt;=A97,(-$B97+($B97^2+2*パラメータ!$C$7*'計算（堆積）'!$C$4)^0.5)/'計算（堆積）'!$C$4,(-$B97+($B97^2+2*(パラメータ!$C$7-'計算（堆積）'!$C$10)*'計算（堆積）'!$C$4)^0.5)/'計算（堆積）'!$C$4)</f>
        <v>0</v>
      </c>
      <c r="D97" s="23">
        <f>IF(C97&gt;0,(((パラメータ!$C$6)^2*('計算（堆積）'!$C$23)^2 + 4 *パラメータ!$C$6 * $C97*'計算（堆積）'!$C$23)^0.5 - パラメータ!$C$6 * '計算（堆積）'!$C$23)/2,0)</f>
        <v>0</v>
      </c>
      <c r="E97" s="23">
        <f>(パラメータ!$C$21*$D97*パラメータ!$C$20^2)/'計算（堆積）'!$C$39</f>
        <v>0</v>
      </c>
      <c r="F97" s="23" t="e">
        <f t="shared" si="7"/>
        <v>#DIV/0!</v>
      </c>
      <c r="G97" s="24" t="str">
        <f t="shared" si="10"/>
        <v>×</v>
      </c>
      <c r="H97" s="25" t="str">
        <f t="shared" si="11"/>
        <v>×</v>
      </c>
      <c r="I97" s="135" t="e">
        <f t="shared" si="8"/>
        <v>#DIV/0!</v>
      </c>
      <c r="J97" s="135">
        <f t="shared" si="9"/>
        <v>3</v>
      </c>
    </row>
    <row r="98" spans="1:10" s="19" customFormat="1" ht="10.5" customHeight="1" x14ac:dyDescent="0.15">
      <c r="A98" s="63">
        <v>8.5</v>
      </c>
      <c r="B98" s="22">
        <f>IF(パラメータ!$C$10&gt;=A98,A98,(パラメータ!$C$13/パラメータ!$C$15)+$A98)</f>
        <v>8.5</v>
      </c>
      <c r="C98" s="23">
        <f>IF(パラメータ!$C$10&gt;=A98,(-$B98+($B98^2+2*パラメータ!$C$7*'計算（堆積）'!$C$4)^0.5)/'計算（堆積）'!$C$4,(-$B98+($B98^2+2*(パラメータ!$C$7-'計算（堆積）'!$C$10)*'計算（堆積）'!$C$4)^0.5)/'計算（堆積）'!$C$4)</f>
        <v>0</v>
      </c>
      <c r="D98" s="23">
        <f>IF(C98&gt;0,(((パラメータ!$C$6)^2*('計算（堆積）'!$C$23)^2 + 4 *パラメータ!$C$6 * $C98*'計算（堆積）'!$C$23)^0.5 - パラメータ!$C$6 * '計算（堆積）'!$C$23)/2,0)</f>
        <v>0</v>
      </c>
      <c r="E98" s="23">
        <f>(パラメータ!$C$21*$D98*パラメータ!$C$20^2)/'計算（堆積）'!$C$39</f>
        <v>0</v>
      </c>
      <c r="F98" s="23" t="e">
        <f t="shared" si="7"/>
        <v>#DIV/0!</v>
      </c>
      <c r="G98" s="24" t="str">
        <f t="shared" si="10"/>
        <v>×</v>
      </c>
      <c r="H98" s="25" t="str">
        <f t="shared" si="11"/>
        <v>×</v>
      </c>
      <c r="I98" s="135" t="e">
        <f t="shared" si="8"/>
        <v>#DIV/0!</v>
      </c>
      <c r="J98" s="135">
        <f t="shared" si="9"/>
        <v>3</v>
      </c>
    </row>
    <row r="99" spans="1:10" s="19" customFormat="1" ht="10.5" customHeight="1" x14ac:dyDescent="0.15">
      <c r="A99" s="63">
        <v>8.6</v>
      </c>
      <c r="B99" s="22">
        <f>IF(パラメータ!$C$10&gt;=A99,A99,(パラメータ!$C$13/パラメータ!$C$15)+$A99)</f>
        <v>8.6</v>
      </c>
      <c r="C99" s="23">
        <f>IF(パラメータ!$C$10&gt;=A99,(-$B99+($B99^2+2*パラメータ!$C$7*'計算（堆積）'!$C$4)^0.5)/'計算（堆積）'!$C$4,(-$B99+($B99^2+2*(パラメータ!$C$7-'計算（堆積）'!$C$10)*'計算（堆積）'!$C$4)^0.5)/'計算（堆積）'!$C$4)</f>
        <v>0</v>
      </c>
      <c r="D99" s="23">
        <f>IF(C99&gt;0,(((パラメータ!$C$6)^2*('計算（堆積）'!$C$23)^2 + 4 *パラメータ!$C$6 * $C99*'計算（堆積）'!$C$23)^0.5 - パラメータ!$C$6 * '計算（堆積）'!$C$23)/2,0)</f>
        <v>0</v>
      </c>
      <c r="E99" s="23">
        <f>(パラメータ!$C$21*$D99*パラメータ!$C$20^2)/'計算（堆積）'!$C$39</f>
        <v>0</v>
      </c>
      <c r="F99" s="23" t="e">
        <f t="shared" si="7"/>
        <v>#DIV/0!</v>
      </c>
      <c r="G99" s="24" t="str">
        <f t="shared" si="10"/>
        <v>×</v>
      </c>
      <c r="H99" s="25" t="str">
        <f t="shared" si="11"/>
        <v>×</v>
      </c>
      <c r="I99" s="135" t="e">
        <f t="shared" si="8"/>
        <v>#DIV/0!</v>
      </c>
      <c r="J99" s="135">
        <f t="shared" si="9"/>
        <v>3</v>
      </c>
    </row>
    <row r="100" spans="1:10" s="19" customFormat="1" ht="10.5" customHeight="1" x14ac:dyDescent="0.15">
      <c r="A100" s="63">
        <v>8.6999999999999993</v>
      </c>
      <c r="B100" s="22">
        <f>IF(パラメータ!$C$10&gt;=A100,A100,(パラメータ!$C$13/パラメータ!$C$15)+$A100)</f>
        <v>8.6999999999999993</v>
      </c>
      <c r="C100" s="23">
        <f>IF(パラメータ!$C$10&gt;=A100,(-$B100+($B100^2+2*パラメータ!$C$7*'計算（堆積）'!$C$4)^0.5)/'計算（堆積）'!$C$4,(-$B100+($B100^2+2*(パラメータ!$C$7-'計算（堆積）'!$C$10)*'計算（堆積）'!$C$4)^0.5)/'計算（堆積）'!$C$4)</f>
        <v>0</v>
      </c>
      <c r="D100" s="23">
        <f>IF(C100&gt;0,(((パラメータ!$C$6)^2*('計算（堆積）'!$C$23)^2 + 4 *パラメータ!$C$6 * $C100*'計算（堆積）'!$C$23)^0.5 - パラメータ!$C$6 * '計算（堆積）'!$C$23)/2,0)</f>
        <v>0</v>
      </c>
      <c r="E100" s="23">
        <f>(パラメータ!$C$21*$D100*パラメータ!$C$20^2)/'計算（堆積）'!$C$39</f>
        <v>0</v>
      </c>
      <c r="F100" s="23" t="e">
        <f t="shared" si="7"/>
        <v>#DIV/0!</v>
      </c>
      <c r="G100" s="24" t="str">
        <f t="shared" si="10"/>
        <v>×</v>
      </c>
      <c r="H100" s="25" t="str">
        <f t="shared" si="11"/>
        <v>×</v>
      </c>
      <c r="I100" s="135" t="e">
        <f t="shared" si="8"/>
        <v>#DIV/0!</v>
      </c>
      <c r="J100" s="135">
        <f t="shared" si="9"/>
        <v>3</v>
      </c>
    </row>
    <row r="101" spans="1:10" s="19" customFormat="1" ht="10.5" customHeight="1" x14ac:dyDescent="0.15">
      <c r="A101" s="63">
        <v>8.8000000000000007</v>
      </c>
      <c r="B101" s="22">
        <f>IF(パラメータ!$C$10&gt;=A101,A101,(パラメータ!$C$13/パラメータ!$C$15)+$A101)</f>
        <v>8.8000000000000007</v>
      </c>
      <c r="C101" s="23">
        <f>IF(パラメータ!$C$10&gt;=A101,(-$B101+($B101^2+2*パラメータ!$C$7*'計算（堆積）'!$C$4)^0.5)/'計算（堆積）'!$C$4,(-$B101+($B101^2+2*(パラメータ!$C$7-'計算（堆積）'!$C$10)*'計算（堆積）'!$C$4)^0.5)/'計算（堆積）'!$C$4)</f>
        <v>0</v>
      </c>
      <c r="D101" s="23">
        <f>IF(C101&gt;0,(((パラメータ!$C$6)^2*('計算（堆積）'!$C$23)^2 + 4 *パラメータ!$C$6 * $C101*'計算（堆積）'!$C$23)^0.5 - パラメータ!$C$6 * '計算（堆積）'!$C$23)/2,0)</f>
        <v>0</v>
      </c>
      <c r="E101" s="23">
        <f>(パラメータ!$C$21*$D101*パラメータ!$C$20^2)/'計算（堆積）'!$C$39</f>
        <v>0</v>
      </c>
      <c r="F101" s="23" t="e">
        <f t="shared" si="7"/>
        <v>#DIV/0!</v>
      </c>
      <c r="G101" s="24" t="str">
        <f t="shared" si="10"/>
        <v>×</v>
      </c>
      <c r="H101" s="25" t="str">
        <f t="shared" si="11"/>
        <v>×</v>
      </c>
      <c r="I101" s="135" t="e">
        <f t="shared" si="8"/>
        <v>#DIV/0!</v>
      </c>
      <c r="J101" s="135">
        <f t="shared" si="9"/>
        <v>3</v>
      </c>
    </row>
    <row r="102" spans="1:10" s="19" customFormat="1" ht="10.5" customHeight="1" x14ac:dyDescent="0.15">
      <c r="A102" s="63">
        <v>8.9</v>
      </c>
      <c r="B102" s="22">
        <f>IF(パラメータ!$C$10&gt;=A102,A102,(パラメータ!$C$13/パラメータ!$C$15)+$A102)</f>
        <v>8.9</v>
      </c>
      <c r="C102" s="23">
        <f>IF(パラメータ!$C$10&gt;=A102,(-$B102+($B102^2+2*パラメータ!$C$7*'計算（堆積）'!$C$4)^0.5)/'計算（堆積）'!$C$4,(-$B102+($B102^2+2*(パラメータ!$C$7-'計算（堆積）'!$C$10)*'計算（堆積）'!$C$4)^0.5)/'計算（堆積）'!$C$4)</f>
        <v>0</v>
      </c>
      <c r="D102" s="23">
        <f>IF(C102&gt;0,(((パラメータ!$C$6)^2*('計算（堆積）'!$C$23)^2 + 4 *パラメータ!$C$6 * $C102*'計算（堆積）'!$C$23)^0.5 - パラメータ!$C$6 * '計算（堆積）'!$C$23)/2,0)</f>
        <v>0</v>
      </c>
      <c r="E102" s="23">
        <f>(パラメータ!$C$21*$D102*パラメータ!$C$20^2)/'計算（堆積）'!$C$39</f>
        <v>0</v>
      </c>
      <c r="F102" s="23" t="e">
        <f t="shared" si="7"/>
        <v>#DIV/0!</v>
      </c>
      <c r="G102" s="24" t="str">
        <f t="shared" si="10"/>
        <v>×</v>
      </c>
      <c r="H102" s="25" t="str">
        <f t="shared" si="11"/>
        <v>×</v>
      </c>
      <c r="I102" s="135" t="e">
        <f t="shared" si="8"/>
        <v>#DIV/0!</v>
      </c>
      <c r="J102" s="135">
        <f t="shared" si="9"/>
        <v>3</v>
      </c>
    </row>
    <row r="103" spans="1:10" s="18" customFormat="1" ht="10.5" customHeight="1" x14ac:dyDescent="0.15">
      <c r="A103" s="30">
        <v>9</v>
      </c>
      <c r="B103" s="31">
        <f>IF(パラメータ!$C$10&gt;=A103,A103,(パラメータ!$C$13/パラメータ!$C$15)+$A103)</f>
        <v>9</v>
      </c>
      <c r="C103" s="32">
        <f>IF(パラメータ!$C$10&gt;=A103,(-$B103+($B103^2+2*パラメータ!$C$7*'計算（堆積）'!$C$4)^0.5)/'計算（堆積）'!$C$4,(-$B103+($B103^2+2*(パラメータ!$C$7-'計算（堆積）'!$C$10)*'計算（堆積）'!$C$4)^0.5)/'計算（堆積）'!$C$4)</f>
        <v>0</v>
      </c>
      <c r="D103" s="32">
        <f>IF(C103&gt;0,(((パラメータ!$C$6)^2*('計算（堆積）'!$C$23)^2 + 4 *パラメータ!$C$6 * $C103*'計算（堆積）'!$C$23)^0.5 - パラメータ!$C$6 * '計算（堆積）'!$C$23)/2,0)</f>
        <v>0</v>
      </c>
      <c r="E103" s="32">
        <f>(パラメータ!$C$21*$D103*パラメータ!$C$20^2)/'計算（堆積）'!$C$39</f>
        <v>0</v>
      </c>
      <c r="F103" s="32" t="e">
        <f t="shared" si="7"/>
        <v>#DIV/0!</v>
      </c>
      <c r="G103" s="33" t="str">
        <f t="shared" si="10"/>
        <v>×</v>
      </c>
      <c r="H103" s="34" t="str">
        <f t="shared" si="11"/>
        <v>×</v>
      </c>
      <c r="I103" s="134" t="e">
        <f t="shared" si="8"/>
        <v>#DIV/0!</v>
      </c>
      <c r="J103" s="134">
        <f t="shared" si="9"/>
        <v>3</v>
      </c>
    </row>
    <row r="104" spans="1:10" s="21" customFormat="1" ht="10.5" customHeight="1" x14ac:dyDescent="0.15">
      <c r="A104" s="63">
        <v>9.1</v>
      </c>
      <c r="B104" s="35">
        <f>IF(パラメータ!$C$10&gt;=A104,A104,(パラメータ!$C$13/パラメータ!$C$15)+$A104)</f>
        <v>9.1</v>
      </c>
      <c r="C104" s="36">
        <f>IF(パラメータ!$C$10&gt;=A104,(-$B104+($B104^2+2*パラメータ!$C$7*'計算（堆積）'!$C$4)^0.5)/'計算（堆積）'!$C$4,(-$B104+($B104^2+2*(パラメータ!$C$7-'計算（堆積）'!$C$10)*'計算（堆積）'!$C$4)^0.5)/'計算（堆積）'!$C$4)</f>
        <v>0</v>
      </c>
      <c r="D104" s="36">
        <f>IF(C104&gt;0,(((パラメータ!$C$6)^2*('計算（堆積）'!$C$23)^2 + 4 *パラメータ!$C$6 * $C104*'計算（堆積）'!$C$23)^0.5 - パラメータ!$C$6 * '計算（堆積）'!$C$23)/2,0)</f>
        <v>0</v>
      </c>
      <c r="E104" s="36">
        <f>(パラメータ!$C$21*$D104*パラメータ!$C$20^2)/'計算（堆積）'!$C$39</f>
        <v>0</v>
      </c>
      <c r="F104" s="36" t="e">
        <f t="shared" si="7"/>
        <v>#DIV/0!</v>
      </c>
      <c r="G104" s="37" t="str">
        <f t="shared" si="10"/>
        <v>×</v>
      </c>
      <c r="H104" s="38" t="str">
        <f t="shared" si="11"/>
        <v>×</v>
      </c>
      <c r="I104" s="137" t="e">
        <f t="shared" si="8"/>
        <v>#DIV/0!</v>
      </c>
      <c r="J104" s="137">
        <f t="shared" si="9"/>
        <v>3</v>
      </c>
    </row>
    <row r="105" spans="1:10" s="21" customFormat="1" ht="10.5" customHeight="1" x14ac:dyDescent="0.15">
      <c r="A105" s="63">
        <v>9.1999999999999993</v>
      </c>
      <c r="B105" s="35">
        <f>IF(パラメータ!$C$10&gt;=A105,A105,(パラメータ!$C$13/パラメータ!$C$15)+$A105)</f>
        <v>9.1999999999999993</v>
      </c>
      <c r="C105" s="36">
        <f>IF(パラメータ!$C$10&gt;=A105,(-$B105+($B105^2+2*パラメータ!$C$7*'計算（堆積）'!$C$4)^0.5)/'計算（堆積）'!$C$4,(-$B105+($B105^2+2*(パラメータ!$C$7-'計算（堆積）'!$C$10)*'計算（堆積）'!$C$4)^0.5)/'計算（堆積）'!$C$4)</f>
        <v>0</v>
      </c>
      <c r="D105" s="36">
        <f>IF(C105&gt;0,(((パラメータ!$C$6)^2*('計算（堆積）'!$C$23)^2 + 4 *パラメータ!$C$6 * $C105*'計算（堆積）'!$C$23)^0.5 - パラメータ!$C$6 * '計算（堆積）'!$C$23)/2,0)</f>
        <v>0</v>
      </c>
      <c r="E105" s="36">
        <f>(パラメータ!$C$21*$D105*パラメータ!$C$20^2)/'計算（堆積）'!$C$39</f>
        <v>0</v>
      </c>
      <c r="F105" s="36" t="e">
        <f t="shared" si="7"/>
        <v>#DIV/0!</v>
      </c>
      <c r="G105" s="37" t="str">
        <f t="shared" si="10"/>
        <v>×</v>
      </c>
      <c r="H105" s="38" t="str">
        <f t="shared" si="11"/>
        <v>×</v>
      </c>
      <c r="I105" s="137" t="e">
        <f t="shared" si="8"/>
        <v>#DIV/0!</v>
      </c>
      <c r="J105" s="137">
        <f t="shared" si="9"/>
        <v>3</v>
      </c>
    </row>
    <row r="106" spans="1:10" s="21" customFormat="1" ht="10.5" customHeight="1" x14ac:dyDescent="0.15">
      <c r="A106" s="63">
        <v>9.3000000000000007</v>
      </c>
      <c r="B106" s="35">
        <f>IF(パラメータ!$C$10&gt;=A106,A106,(パラメータ!$C$13/パラメータ!$C$15)+$A106)</f>
        <v>9.3000000000000007</v>
      </c>
      <c r="C106" s="36">
        <f>IF(パラメータ!$C$10&gt;=A106,(-$B106+($B106^2+2*パラメータ!$C$7*'計算（堆積）'!$C$4)^0.5)/'計算（堆積）'!$C$4,(-$B106+($B106^2+2*(パラメータ!$C$7-'計算（堆積）'!$C$10)*'計算（堆積）'!$C$4)^0.5)/'計算（堆積）'!$C$4)</f>
        <v>0</v>
      </c>
      <c r="D106" s="36">
        <f>IF(C106&gt;0,(((パラメータ!$C$6)^2*('計算（堆積）'!$C$23)^2 + 4 *パラメータ!$C$6 * $C106*'計算（堆積）'!$C$23)^0.5 - パラメータ!$C$6 * '計算（堆積）'!$C$23)/2,0)</f>
        <v>0</v>
      </c>
      <c r="E106" s="36">
        <f>(パラメータ!$C$21*$D106*パラメータ!$C$20^2)/'計算（堆積）'!$C$39</f>
        <v>0</v>
      </c>
      <c r="F106" s="36" t="e">
        <f t="shared" si="7"/>
        <v>#DIV/0!</v>
      </c>
      <c r="G106" s="37" t="str">
        <f t="shared" si="10"/>
        <v>×</v>
      </c>
      <c r="H106" s="38" t="str">
        <f t="shared" si="11"/>
        <v>×</v>
      </c>
      <c r="I106" s="137" t="e">
        <f t="shared" si="8"/>
        <v>#DIV/0!</v>
      </c>
      <c r="J106" s="137">
        <f t="shared" si="9"/>
        <v>3</v>
      </c>
    </row>
    <row r="107" spans="1:10" s="21" customFormat="1" ht="10.5" customHeight="1" x14ac:dyDescent="0.15">
      <c r="A107" s="63">
        <v>9.4</v>
      </c>
      <c r="B107" s="35">
        <f>IF(パラメータ!$C$10&gt;=A107,A107,(パラメータ!$C$13/パラメータ!$C$15)+$A107)</f>
        <v>9.4</v>
      </c>
      <c r="C107" s="36">
        <f>IF(パラメータ!$C$10&gt;=A107,(-$B107+($B107^2+2*パラメータ!$C$7*'計算（堆積）'!$C$4)^0.5)/'計算（堆積）'!$C$4,(-$B107+($B107^2+2*(パラメータ!$C$7-'計算（堆積）'!$C$10)*'計算（堆積）'!$C$4)^0.5)/'計算（堆積）'!$C$4)</f>
        <v>0</v>
      </c>
      <c r="D107" s="36">
        <f>IF(C107&gt;0,(((パラメータ!$C$6)^2*('計算（堆積）'!$C$23)^2 + 4 *パラメータ!$C$6 * $C107*'計算（堆積）'!$C$23)^0.5 - パラメータ!$C$6 * '計算（堆積）'!$C$23)/2,0)</f>
        <v>0</v>
      </c>
      <c r="E107" s="36">
        <f>(パラメータ!$C$21*$D107*パラメータ!$C$20^2)/'計算（堆積）'!$C$39</f>
        <v>0</v>
      </c>
      <c r="F107" s="36" t="e">
        <f t="shared" si="7"/>
        <v>#DIV/0!</v>
      </c>
      <c r="G107" s="37" t="str">
        <f t="shared" si="10"/>
        <v>×</v>
      </c>
      <c r="H107" s="38" t="str">
        <f t="shared" si="11"/>
        <v>×</v>
      </c>
      <c r="I107" s="137" t="e">
        <f t="shared" si="8"/>
        <v>#DIV/0!</v>
      </c>
      <c r="J107" s="137">
        <f t="shared" si="9"/>
        <v>3</v>
      </c>
    </row>
    <row r="108" spans="1:10" s="21" customFormat="1" ht="10.5" customHeight="1" x14ac:dyDescent="0.15">
      <c r="A108" s="63">
        <v>9.5</v>
      </c>
      <c r="B108" s="35">
        <f>IF(パラメータ!$C$10&gt;=A108,A108,(パラメータ!$C$13/パラメータ!$C$15)+$A108)</f>
        <v>9.5</v>
      </c>
      <c r="C108" s="36">
        <f>IF(パラメータ!$C$10&gt;=A108,(-$B108+($B108^2+2*パラメータ!$C$7*'計算（堆積）'!$C$4)^0.5)/'計算（堆積）'!$C$4,(-$B108+($B108^2+2*(パラメータ!$C$7-'計算（堆積）'!$C$10)*'計算（堆積）'!$C$4)^0.5)/'計算（堆積）'!$C$4)</f>
        <v>0</v>
      </c>
      <c r="D108" s="36">
        <f>IF(C108&gt;0,(((パラメータ!$C$6)^2*('計算（堆積）'!$C$23)^2 + 4 *パラメータ!$C$6 * $C108*'計算（堆積）'!$C$23)^0.5 - パラメータ!$C$6 * '計算（堆積）'!$C$23)/2,0)</f>
        <v>0</v>
      </c>
      <c r="E108" s="36">
        <f>(パラメータ!$C$21*$D108*パラメータ!$C$20^2)/'計算（堆積）'!$C$39</f>
        <v>0</v>
      </c>
      <c r="F108" s="36" t="e">
        <f t="shared" si="7"/>
        <v>#DIV/0!</v>
      </c>
      <c r="G108" s="37" t="str">
        <f t="shared" si="10"/>
        <v>×</v>
      </c>
      <c r="H108" s="38" t="str">
        <f t="shared" si="11"/>
        <v>×</v>
      </c>
      <c r="I108" s="137" t="e">
        <f t="shared" si="8"/>
        <v>#DIV/0!</v>
      </c>
      <c r="J108" s="137">
        <f t="shared" si="9"/>
        <v>3</v>
      </c>
    </row>
    <row r="109" spans="1:10" s="21" customFormat="1" ht="10.5" customHeight="1" x14ac:dyDescent="0.15">
      <c r="A109" s="63">
        <v>9.6</v>
      </c>
      <c r="B109" s="35">
        <f>IF(パラメータ!$C$10&gt;=A109,A109,(パラメータ!$C$13/パラメータ!$C$15)+$A109)</f>
        <v>9.6</v>
      </c>
      <c r="C109" s="36">
        <f>IF(パラメータ!$C$10&gt;=A109,(-$B109+($B109^2+2*パラメータ!$C$7*'計算（堆積）'!$C$4)^0.5)/'計算（堆積）'!$C$4,(-$B109+($B109^2+2*(パラメータ!$C$7-'計算（堆積）'!$C$10)*'計算（堆積）'!$C$4)^0.5)/'計算（堆積）'!$C$4)</f>
        <v>0</v>
      </c>
      <c r="D109" s="36">
        <f>IF(C109&gt;0,(((パラメータ!$C$6)^2*('計算（堆積）'!$C$23)^2 + 4 *パラメータ!$C$6 * $C109*'計算（堆積）'!$C$23)^0.5 - パラメータ!$C$6 * '計算（堆積）'!$C$23)/2,0)</f>
        <v>0</v>
      </c>
      <c r="E109" s="36">
        <f>(パラメータ!$C$21*$D109*パラメータ!$C$20^2)/'計算（堆積）'!$C$39</f>
        <v>0</v>
      </c>
      <c r="F109" s="36" t="e">
        <f t="shared" si="7"/>
        <v>#DIV/0!</v>
      </c>
      <c r="G109" s="37" t="str">
        <f t="shared" si="10"/>
        <v>×</v>
      </c>
      <c r="H109" s="38" t="str">
        <f t="shared" si="11"/>
        <v>×</v>
      </c>
      <c r="I109" s="137" t="e">
        <f t="shared" si="8"/>
        <v>#DIV/0!</v>
      </c>
      <c r="J109" s="137">
        <f t="shared" si="9"/>
        <v>3</v>
      </c>
    </row>
    <row r="110" spans="1:10" s="21" customFormat="1" ht="10.5" customHeight="1" x14ac:dyDescent="0.15">
      <c r="A110" s="63">
        <v>9.6999999999999993</v>
      </c>
      <c r="B110" s="35">
        <f>IF(パラメータ!$C$10&gt;=A110,A110,(パラメータ!$C$13/パラメータ!$C$15)+$A110)</f>
        <v>9.6999999999999993</v>
      </c>
      <c r="C110" s="36">
        <f>IF(パラメータ!$C$10&gt;=A110,(-$B110+($B110^2+2*パラメータ!$C$7*'計算（堆積）'!$C$4)^0.5)/'計算（堆積）'!$C$4,(-$B110+($B110^2+2*(パラメータ!$C$7-'計算（堆積）'!$C$10)*'計算（堆積）'!$C$4)^0.5)/'計算（堆積）'!$C$4)</f>
        <v>0</v>
      </c>
      <c r="D110" s="36">
        <f>IF(C110&gt;0,(((パラメータ!$C$6)^2*('計算（堆積）'!$C$23)^2 + 4 *パラメータ!$C$6 * $C110*'計算（堆積）'!$C$23)^0.5 - パラメータ!$C$6 * '計算（堆積）'!$C$23)/2,0)</f>
        <v>0</v>
      </c>
      <c r="E110" s="36">
        <f>(パラメータ!$C$21*$D110*パラメータ!$C$20^2)/'計算（堆積）'!$C$39</f>
        <v>0</v>
      </c>
      <c r="F110" s="36" t="e">
        <f t="shared" si="7"/>
        <v>#DIV/0!</v>
      </c>
      <c r="G110" s="37" t="str">
        <f t="shared" si="10"/>
        <v>×</v>
      </c>
      <c r="H110" s="38" t="str">
        <f t="shared" si="11"/>
        <v>×</v>
      </c>
      <c r="I110" s="137" t="e">
        <f t="shared" si="8"/>
        <v>#DIV/0!</v>
      </c>
      <c r="J110" s="137">
        <f t="shared" si="9"/>
        <v>3</v>
      </c>
    </row>
    <row r="111" spans="1:10" s="21" customFormat="1" ht="10.5" customHeight="1" x14ac:dyDescent="0.15">
      <c r="A111" s="63">
        <v>9.8000000000000007</v>
      </c>
      <c r="B111" s="35">
        <f>IF(パラメータ!$C$10&gt;=A111,A111,(パラメータ!$C$13/パラメータ!$C$15)+$A111)</f>
        <v>9.8000000000000007</v>
      </c>
      <c r="C111" s="36">
        <f>IF(パラメータ!$C$10&gt;=A111,(-$B111+($B111^2+2*パラメータ!$C$7*'計算（堆積）'!$C$4)^0.5)/'計算（堆積）'!$C$4,(-$B111+($B111^2+2*(パラメータ!$C$7-'計算（堆積）'!$C$10)*'計算（堆積）'!$C$4)^0.5)/'計算（堆積）'!$C$4)</f>
        <v>0</v>
      </c>
      <c r="D111" s="36">
        <f>IF(C111&gt;0,(((パラメータ!$C$6)^2*('計算（堆積）'!$C$23)^2 + 4 *パラメータ!$C$6 * $C111*'計算（堆積）'!$C$23)^0.5 - パラメータ!$C$6 * '計算（堆積）'!$C$23)/2,0)</f>
        <v>0</v>
      </c>
      <c r="E111" s="36">
        <f>(パラメータ!$C$21*$D111*パラメータ!$C$20^2)/'計算（堆積）'!$C$39</f>
        <v>0</v>
      </c>
      <c r="F111" s="36" t="e">
        <f t="shared" si="7"/>
        <v>#DIV/0!</v>
      </c>
      <c r="G111" s="37" t="str">
        <f t="shared" si="10"/>
        <v>×</v>
      </c>
      <c r="H111" s="38" t="str">
        <f t="shared" si="11"/>
        <v>×</v>
      </c>
      <c r="I111" s="137" t="e">
        <f t="shared" si="8"/>
        <v>#DIV/0!</v>
      </c>
      <c r="J111" s="137">
        <f t="shared" si="9"/>
        <v>3</v>
      </c>
    </row>
    <row r="112" spans="1:10" s="21" customFormat="1" ht="10.5" customHeight="1" x14ac:dyDescent="0.15">
      <c r="A112" s="63">
        <v>9.9</v>
      </c>
      <c r="B112" s="35">
        <f>IF(パラメータ!$C$10&gt;=A112,A112,(パラメータ!$C$13/パラメータ!$C$15)+$A112)</f>
        <v>9.9</v>
      </c>
      <c r="C112" s="36">
        <f>IF(パラメータ!$C$10&gt;=A112,(-$B112+($B112^2+2*パラメータ!$C$7*'計算（堆積）'!$C$4)^0.5)/'計算（堆積）'!$C$4,(-$B112+($B112^2+2*(パラメータ!$C$7-'計算（堆積）'!$C$10)*'計算（堆積）'!$C$4)^0.5)/'計算（堆積）'!$C$4)</f>
        <v>0</v>
      </c>
      <c r="D112" s="36">
        <f>IF(C112&gt;0,(((パラメータ!$C$6)^2*('計算（堆積）'!$C$23)^2 + 4 *パラメータ!$C$6 * $C112*'計算（堆積）'!$C$23)^0.5 - パラメータ!$C$6 * '計算（堆積）'!$C$23)/2,0)</f>
        <v>0</v>
      </c>
      <c r="E112" s="36">
        <f>(パラメータ!$C$21*$D112*パラメータ!$C$20^2)/'計算（堆積）'!$C$39</f>
        <v>0</v>
      </c>
      <c r="F112" s="36" t="e">
        <f t="shared" si="7"/>
        <v>#DIV/0!</v>
      </c>
      <c r="G112" s="37" t="str">
        <f t="shared" si="10"/>
        <v>×</v>
      </c>
      <c r="H112" s="38" t="str">
        <f t="shared" si="11"/>
        <v>×</v>
      </c>
      <c r="I112" s="137" t="e">
        <f t="shared" si="8"/>
        <v>#DIV/0!</v>
      </c>
      <c r="J112" s="137">
        <f t="shared" si="9"/>
        <v>3</v>
      </c>
    </row>
    <row r="113" spans="1:10" s="18" customFormat="1" ht="10.5" customHeight="1" x14ac:dyDescent="0.15">
      <c r="A113" s="30">
        <v>10</v>
      </c>
      <c r="B113" s="31">
        <f>IF(パラメータ!$C$10&gt;=A113,A113,(パラメータ!$C$13/パラメータ!$C$15)+$A113)</f>
        <v>10</v>
      </c>
      <c r="C113" s="32">
        <f>IF(パラメータ!$C$10&gt;=A113,(-$B113+($B113^2+2*パラメータ!$C$7*'計算（堆積）'!$C$4)^0.5)/'計算（堆積）'!$C$4,(-$B113+($B113^2+2*(パラメータ!$C$7-'計算（堆積）'!$C$10)*'計算（堆積）'!$C$4)^0.5)/'計算（堆積）'!$C$4)</f>
        <v>0</v>
      </c>
      <c r="D113" s="32">
        <f>IF(C113&gt;0,(((パラメータ!$C$6)^2*('計算（堆積）'!$C$23)^2 + 4 *パラメータ!$C$6 * $C113*'計算（堆積）'!$C$23)^0.5 - パラメータ!$C$6 * '計算（堆積）'!$C$23)/2,0)</f>
        <v>0</v>
      </c>
      <c r="E113" s="32">
        <f>(パラメータ!$C$21*$D113*パラメータ!$C$20^2)/'計算（堆積）'!$C$39</f>
        <v>0</v>
      </c>
      <c r="F113" s="32" t="e">
        <f t="shared" ref="F113:F141" si="12">106/($D113*(8.4-$D113))</f>
        <v>#DIV/0!</v>
      </c>
      <c r="G113" s="33" t="str">
        <f t="shared" si="10"/>
        <v>×</v>
      </c>
      <c r="H113" s="34" t="str">
        <f t="shared" si="11"/>
        <v>×</v>
      </c>
      <c r="I113" s="134" t="e">
        <f t="shared" si="8"/>
        <v>#DIV/0!</v>
      </c>
      <c r="J113" s="134">
        <f t="shared" si="9"/>
        <v>3</v>
      </c>
    </row>
    <row r="114" spans="1:10" s="21" customFormat="1" ht="10.5" customHeight="1" x14ac:dyDescent="0.15">
      <c r="A114" s="63">
        <v>10.1</v>
      </c>
      <c r="B114" s="35">
        <f>IF(パラメータ!$C$10&gt;=A114,A114,(パラメータ!$C$13/パラメータ!$C$15)+$A114)</f>
        <v>10.1</v>
      </c>
      <c r="C114" s="36">
        <f>IF(パラメータ!$C$10&gt;=A114,(-$B114+($B114^2+2*パラメータ!$C$7*'計算（堆積）'!$C$4)^0.5)/'計算（堆積）'!$C$4,(-$B114+($B114^2+2*(パラメータ!$C$7-'計算（堆積）'!$C$10)*'計算（堆積）'!$C$4)^0.5)/'計算（堆積）'!$C$4)</f>
        <v>0</v>
      </c>
      <c r="D114" s="36">
        <f>IF(C114&gt;0,(((パラメータ!$C$6)^2*('計算（堆積）'!$C$23)^2 + 4 *パラメータ!$C$6 * $C114*'計算（堆積）'!$C$23)^0.5 - パラメータ!$C$6 * '計算（堆積）'!$C$23)/2,0)</f>
        <v>0</v>
      </c>
      <c r="E114" s="36">
        <f>(パラメータ!$C$21*$D114*パラメータ!$C$20^2)/'計算（堆積）'!$C$39</f>
        <v>0</v>
      </c>
      <c r="F114" s="36" t="e">
        <f t="shared" si="12"/>
        <v>#DIV/0!</v>
      </c>
      <c r="G114" s="37" t="str">
        <f t="shared" si="10"/>
        <v>×</v>
      </c>
      <c r="H114" s="38" t="str">
        <f t="shared" si="11"/>
        <v>×</v>
      </c>
      <c r="I114" s="137" t="e">
        <f t="shared" si="8"/>
        <v>#DIV/0!</v>
      </c>
      <c r="J114" s="137">
        <f t="shared" si="9"/>
        <v>3</v>
      </c>
    </row>
    <row r="115" spans="1:10" s="21" customFormat="1" ht="10.5" customHeight="1" x14ac:dyDescent="0.15">
      <c r="A115" s="63">
        <v>10.199999999999999</v>
      </c>
      <c r="B115" s="35">
        <f>IF(パラメータ!$C$10&gt;=A115,A115,(パラメータ!$C$13/パラメータ!$C$15)+$A115)</f>
        <v>10.199999999999999</v>
      </c>
      <c r="C115" s="36">
        <f>IF(パラメータ!$C$10&gt;=A115,(-$B115+($B115^2+2*パラメータ!$C$7*'計算（堆積）'!$C$4)^0.5)/'計算（堆積）'!$C$4,(-$B115+($B115^2+2*(パラメータ!$C$7-'計算（堆積）'!$C$10)*'計算（堆積）'!$C$4)^0.5)/'計算（堆積）'!$C$4)</f>
        <v>0</v>
      </c>
      <c r="D115" s="36">
        <f>IF(C115&gt;0,(((パラメータ!$C$6)^2*('計算（堆積）'!$C$23)^2 + 4 *パラメータ!$C$6 * $C115*'計算（堆積）'!$C$23)^0.5 - パラメータ!$C$6 * '計算（堆積）'!$C$23)/2,0)</f>
        <v>0</v>
      </c>
      <c r="E115" s="36">
        <f>(パラメータ!$C$21*$D115*パラメータ!$C$20^2)/'計算（堆積）'!$C$39</f>
        <v>0</v>
      </c>
      <c r="F115" s="36" t="e">
        <f t="shared" si="12"/>
        <v>#DIV/0!</v>
      </c>
      <c r="G115" s="37" t="str">
        <f t="shared" si="10"/>
        <v>×</v>
      </c>
      <c r="H115" s="38" t="str">
        <f t="shared" si="11"/>
        <v>×</v>
      </c>
      <c r="I115" s="137" t="e">
        <f t="shared" si="8"/>
        <v>#DIV/0!</v>
      </c>
      <c r="J115" s="137">
        <f t="shared" si="9"/>
        <v>3</v>
      </c>
    </row>
    <row r="116" spans="1:10" s="21" customFormat="1" ht="10.5" customHeight="1" x14ac:dyDescent="0.15">
      <c r="A116" s="63">
        <v>10.3</v>
      </c>
      <c r="B116" s="35">
        <f>IF(パラメータ!$C$10&gt;=A116,A116,(パラメータ!$C$13/パラメータ!$C$15)+$A116)</f>
        <v>10.3</v>
      </c>
      <c r="C116" s="36">
        <f>IF(パラメータ!$C$10&gt;=A116,(-$B116+($B116^2+2*パラメータ!$C$7*'計算（堆積）'!$C$4)^0.5)/'計算（堆積）'!$C$4,(-$B116+($B116^2+2*(パラメータ!$C$7-'計算（堆積）'!$C$10)*'計算（堆積）'!$C$4)^0.5)/'計算（堆積）'!$C$4)</f>
        <v>0</v>
      </c>
      <c r="D116" s="36">
        <f>IF(C116&gt;0,(((パラメータ!$C$6)^2*('計算（堆積）'!$C$23)^2 + 4 *パラメータ!$C$6 * $C116*'計算（堆積）'!$C$23)^0.5 - パラメータ!$C$6 * '計算（堆積）'!$C$23)/2,0)</f>
        <v>0</v>
      </c>
      <c r="E116" s="36">
        <f>(パラメータ!$C$21*$D116*パラメータ!$C$20^2)/'計算（堆積）'!$C$39</f>
        <v>0</v>
      </c>
      <c r="F116" s="36" t="e">
        <f t="shared" si="12"/>
        <v>#DIV/0!</v>
      </c>
      <c r="G116" s="37" t="str">
        <f t="shared" si="10"/>
        <v>×</v>
      </c>
      <c r="H116" s="38" t="str">
        <f t="shared" si="11"/>
        <v>×</v>
      </c>
      <c r="I116" s="137" t="e">
        <f t="shared" si="8"/>
        <v>#DIV/0!</v>
      </c>
      <c r="J116" s="137">
        <f t="shared" si="9"/>
        <v>3</v>
      </c>
    </row>
    <row r="117" spans="1:10" s="21" customFormat="1" ht="10.5" customHeight="1" x14ac:dyDescent="0.15">
      <c r="A117" s="63">
        <v>10.4</v>
      </c>
      <c r="B117" s="35">
        <f>IF(パラメータ!$C$10&gt;=A117,A117,(パラメータ!$C$13/パラメータ!$C$15)+$A117)</f>
        <v>10.4</v>
      </c>
      <c r="C117" s="36">
        <f>IF(パラメータ!$C$10&gt;=A117,(-$B117+($B117^2+2*パラメータ!$C$7*'計算（堆積）'!$C$4)^0.5)/'計算（堆積）'!$C$4,(-$B117+($B117^2+2*(パラメータ!$C$7-'計算（堆積）'!$C$10)*'計算（堆積）'!$C$4)^0.5)/'計算（堆積）'!$C$4)</f>
        <v>0</v>
      </c>
      <c r="D117" s="36">
        <f>IF(C117&gt;0,(((パラメータ!$C$6)^2*('計算（堆積）'!$C$23)^2 + 4 *パラメータ!$C$6 * $C117*'計算（堆積）'!$C$23)^0.5 - パラメータ!$C$6 * '計算（堆積）'!$C$23)/2,0)</f>
        <v>0</v>
      </c>
      <c r="E117" s="36">
        <f>(パラメータ!$C$21*$D117*パラメータ!$C$20^2)/'計算（堆積）'!$C$39</f>
        <v>0</v>
      </c>
      <c r="F117" s="36" t="e">
        <f t="shared" si="12"/>
        <v>#DIV/0!</v>
      </c>
      <c r="G117" s="37" t="str">
        <f t="shared" si="10"/>
        <v>×</v>
      </c>
      <c r="H117" s="38" t="str">
        <f t="shared" si="11"/>
        <v>×</v>
      </c>
      <c r="I117" s="137" t="e">
        <f t="shared" si="8"/>
        <v>#DIV/0!</v>
      </c>
      <c r="J117" s="137">
        <f t="shared" si="9"/>
        <v>3</v>
      </c>
    </row>
    <row r="118" spans="1:10" s="21" customFormat="1" ht="10.5" customHeight="1" x14ac:dyDescent="0.15">
      <c r="A118" s="63">
        <v>10.5</v>
      </c>
      <c r="B118" s="35">
        <f>IF(パラメータ!$C$10&gt;=A118,A118,(パラメータ!$C$13/パラメータ!$C$15)+$A118)</f>
        <v>10.5</v>
      </c>
      <c r="C118" s="36">
        <f>IF(パラメータ!$C$10&gt;=A118,(-$B118+($B118^2+2*パラメータ!$C$7*'計算（堆積）'!$C$4)^0.5)/'計算（堆積）'!$C$4,(-$B118+($B118^2+2*(パラメータ!$C$7-'計算（堆積）'!$C$10)*'計算（堆積）'!$C$4)^0.5)/'計算（堆積）'!$C$4)</f>
        <v>0</v>
      </c>
      <c r="D118" s="36">
        <f>IF(C118&gt;0,(((パラメータ!$C$6)^2*('計算（堆積）'!$C$23)^2 + 4 *パラメータ!$C$6 * $C118*'計算（堆積）'!$C$23)^0.5 - パラメータ!$C$6 * '計算（堆積）'!$C$23)/2,0)</f>
        <v>0</v>
      </c>
      <c r="E118" s="36">
        <f>(パラメータ!$C$21*$D118*パラメータ!$C$20^2)/'計算（堆積）'!$C$39</f>
        <v>0</v>
      </c>
      <c r="F118" s="36" t="e">
        <f t="shared" si="12"/>
        <v>#DIV/0!</v>
      </c>
      <c r="G118" s="37" t="str">
        <f t="shared" si="10"/>
        <v>×</v>
      </c>
      <c r="H118" s="38" t="str">
        <f t="shared" si="11"/>
        <v>×</v>
      </c>
      <c r="I118" s="137" t="e">
        <f t="shared" si="8"/>
        <v>#DIV/0!</v>
      </c>
      <c r="J118" s="137">
        <f t="shared" si="9"/>
        <v>3</v>
      </c>
    </row>
    <row r="119" spans="1:10" s="21" customFormat="1" ht="10.5" customHeight="1" x14ac:dyDescent="0.15">
      <c r="A119" s="63">
        <v>10.6</v>
      </c>
      <c r="B119" s="35">
        <f>IF(パラメータ!$C$10&gt;=A119,A119,(パラメータ!$C$13/パラメータ!$C$15)+$A119)</f>
        <v>10.6</v>
      </c>
      <c r="C119" s="36">
        <f>IF(パラメータ!$C$10&gt;=A119,(-$B119+($B119^2+2*パラメータ!$C$7*'計算（堆積）'!$C$4)^0.5)/'計算（堆積）'!$C$4,(-$B119+($B119^2+2*(パラメータ!$C$7-'計算（堆積）'!$C$10)*'計算（堆積）'!$C$4)^0.5)/'計算（堆積）'!$C$4)</f>
        <v>0</v>
      </c>
      <c r="D119" s="36">
        <f>IF(C119&gt;0,(((パラメータ!$C$6)^2*('計算（堆積）'!$C$23)^2 + 4 *パラメータ!$C$6 * $C119*'計算（堆積）'!$C$23)^0.5 - パラメータ!$C$6 * '計算（堆積）'!$C$23)/2,0)</f>
        <v>0</v>
      </c>
      <c r="E119" s="36">
        <f>(パラメータ!$C$21*$D119*パラメータ!$C$20^2)/'計算（堆積）'!$C$39</f>
        <v>0</v>
      </c>
      <c r="F119" s="36" t="e">
        <f t="shared" si="12"/>
        <v>#DIV/0!</v>
      </c>
      <c r="G119" s="37" t="str">
        <f t="shared" si="10"/>
        <v>×</v>
      </c>
      <c r="H119" s="38" t="str">
        <f t="shared" si="11"/>
        <v>×</v>
      </c>
      <c r="I119" s="137" t="e">
        <f t="shared" si="8"/>
        <v>#DIV/0!</v>
      </c>
      <c r="J119" s="137">
        <f t="shared" si="9"/>
        <v>3</v>
      </c>
    </row>
    <row r="120" spans="1:10" s="21" customFormat="1" ht="10.5" customHeight="1" x14ac:dyDescent="0.15">
      <c r="A120" s="63">
        <v>10.7</v>
      </c>
      <c r="B120" s="35">
        <f>IF(パラメータ!$C$10&gt;=A120,A120,(パラメータ!$C$13/パラメータ!$C$15)+$A120)</f>
        <v>10.7</v>
      </c>
      <c r="C120" s="36">
        <f>IF(パラメータ!$C$10&gt;=A120,(-$B120+($B120^2+2*パラメータ!$C$7*'計算（堆積）'!$C$4)^0.5)/'計算（堆積）'!$C$4,(-$B120+($B120^2+2*(パラメータ!$C$7-'計算（堆積）'!$C$10)*'計算（堆積）'!$C$4)^0.5)/'計算（堆積）'!$C$4)</f>
        <v>0</v>
      </c>
      <c r="D120" s="36">
        <f>IF(C120&gt;0,(((パラメータ!$C$6)^2*('計算（堆積）'!$C$23)^2 + 4 *パラメータ!$C$6 * $C120*'計算（堆積）'!$C$23)^0.5 - パラメータ!$C$6 * '計算（堆積）'!$C$23)/2,0)</f>
        <v>0</v>
      </c>
      <c r="E120" s="36">
        <f>(パラメータ!$C$21*$D120*パラメータ!$C$20^2)/'計算（堆積）'!$C$39</f>
        <v>0</v>
      </c>
      <c r="F120" s="36" t="e">
        <f t="shared" si="12"/>
        <v>#DIV/0!</v>
      </c>
      <c r="G120" s="37" t="str">
        <f t="shared" si="10"/>
        <v>×</v>
      </c>
      <c r="H120" s="38" t="str">
        <f t="shared" si="11"/>
        <v>×</v>
      </c>
      <c r="I120" s="137" t="e">
        <f t="shared" si="8"/>
        <v>#DIV/0!</v>
      </c>
      <c r="J120" s="137">
        <f t="shared" si="9"/>
        <v>3</v>
      </c>
    </row>
    <row r="121" spans="1:10" s="21" customFormat="1" ht="10.5" customHeight="1" x14ac:dyDescent="0.15">
      <c r="A121" s="63">
        <v>10.8</v>
      </c>
      <c r="B121" s="35">
        <f>IF(パラメータ!$C$10&gt;=A121,A121,(パラメータ!$C$13/パラメータ!$C$15)+$A121)</f>
        <v>10.8</v>
      </c>
      <c r="C121" s="36">
        <f>IF(パラメータ!$C$10&gt;=A121,(-$B121+($B121^2+2*パラメータ!$C$7*'計算（堆積）'!$C$4)^0.5)/'計算（堆積）'!$C$4,(-$B121+($B121^2+2*(パラメータ!$C$7-'計算（堆積）'!$C$10)*'計算（堆積）'!$C$4)^0.5)/'計算（堆積）'!$C$4)</f>
        <v>0</v>
      </c>
      <c r="D121" s="36">
        <f>IF(C121&gt;0,(((パラメータ!$C$6)^2*('計算（堆積）'!$C$23)^2 + 4 *パラメータ!$C$6 * $C121*'計算（堆積）'!$C$23)^0.5 - パラメータ!$C$6 * '計算（堆積）'!$C$23)/2,0)</f>
        <v>0</v>
      </c>
      <c r="E121" s="36">
        <f>(パラメータ!$C$21*$D121*パラメータ!$C$20^2)/'計算（堆積）'!$C$39</f>
        <v>0</v>
      </c>
      <c r="F121" s="36" t="e">
        <f t="shared" si="12"/>
        <v>#DIV/0!</v>
      </c>
      <c r="G121" s="37" t="str">
        <f t="shared" si="10"/>
        <v>×</v>
      </c>
      <c r="H121" s="38" t="str">
        <f t="shared" si="11"/>
        <v>×</v>
      </c>
      <c r="I121" s="137" t="e">
        <f t="shared" si="8"/>
        <v>#DIV/0!</v>
      </c>
      <c r="J121" s="137">
        <f t="shared" si="9"/>
        <v>3</v>
      </c>
    </row>
    <row r="122" spans="1:10" s="21" customFormat="1" ht="10.5" customHeight="1" x14ac:dyDescent="0.15">
      <c r="A122" s="63">
        <v>10.9</v>
      </c>
      <c r="B122" s="35">
        <f>IF(パラメータ!$C$10&gt;=A122,A122,(パラメータ!$C$13/パラメータ!$C$15)+$A122)</f>
        <v>10.9</v>
      </c>
      <c r="C122" s="36">
        <f>IF(パラメータ!$C$10&gt;=A122,(-$B122+($B122^2+2*パラメータ!$C$7*'計算（堆積）'!$C$4)^0.5)/'計算（堆積）'!$C$4,(-$B122+($B122^2+2*(パラメータ!$C$7-'計算（堆積）'!$C$10)*'計算（堆積）'!$C$4)^0.5)/'計算（堆積）'!$C$4)</f>
        <v>0</v>
      </c>
      <c r="D122" s="36">
        <f>IF(C122&gt;0,(((パラメータ!$C$6)^2*('計算（堆積）'!$C$23)^2 + 4 *パラメータ!$C$6 * $C122*'計算（堆積）'!$C$23)^0.5 - パラメータ!$C$6 * '計算（堆積）'!$C$23)/2,0)</f>
        <v>0</v>
      </c>
      <c r="E122" s="36">
        <f>(パラメータ!$C$21*$D122*パラメータ!$C$20^2)/'計算（堆積）'!$C$39</f>
        <v>0</v>
      </c>
      <c r="F122" s="36" t="e">
        <f t="shared" si="12"/>
        <v>#DIV/0!</v>
      </c>
      <c r="G122" s="37" t="str">
        <f t="shared" si="10"/>
        <v>×</v>
      </c>
      <c r="H122" s="38" t="str">
        <f t="shared" si="11"/>
        <v>×</v>
      </c>
      <c r="I122" s="137" t="e">
        <f t="shared" si="8"/>
        <v>#DIV/0!</v>
      </c>
      <c r="J122" s="137">
        <f t="shared" si="9"/>
        <v>3</v>
      </c>
    </row>
    <row r="123" spans="1:10" s="18" customFormat="1" ht="10.5" customHeight="1" x14ac:dyDescent="0.15">
      <c r="A123" s="30">
        <v>11</v>
      </c>
      <c r="B123" s="31">
        <f>IF(パラメータ!$C$10&gt;=A123,A123,(パラメータ!$C$13/パラメータ!$C$15)+$A123)</f>
        <v>11</v>
      </c>
      <c r="C123" s="32">
        <f>IF(パラメータ!$C$10&gt;=A123,(-$B123+($B123^2+2*パラメータ!$C$7*'計算（堆積）'!$C$4)^0.5)/'計算（堆積）'!$C$4,(-$B123+($B123^2+2*(パラメータ!$C$7-'計算（堆積）'!$C$10)*'計算（堆積）'!$C$4)^0.5)/'計算（堆積）'!$C$4)</f>
        <v>0</v>
      </c>
      <c r="D123" s="32">
        <f>IF(C123&gt;0,(((パラメータ!$C$6)^2*('計算（堆積）'!$C$23)^2 + 4 *パラメータ!$C$6 * $C123*'計算（堆積）'!$C$23)^0.5 - パラメータ!$C$6 * '計算（堆積）'!$C$23)/2,0)</f>
        <v>0</v>
      </c>
      <c r="E123" s="32">
        <f>(パラメータ!$C$21*$D123*パラメータ!$C$20^2)/'計算（堆積）'!$C$39</f>
        <v>0</v>
      </c>
      <c r="F123" s="32" t="e">
        <f t="shared" si="12"/>
        <v>#DIV/0!</v>
      </c>
      <c r="G123" s="33" t="str">
        <f t="shared" si="10"/>
        <v>×</v>
      </c>
      <c r="H123" s="34" t="str">
        <f t="shared" si="11"/>
        <v>×</v>
      </c>
      <c r="I123" s="134" t="e">
        <f t="shared" si="8"/>
        <v>#DIV/0!</v>
      </c>
      <c r="J123" s="134">
        <f t="shared" si="9"/>
        <v>3</v>
      </c>
    </row>
    <row r="124" spans="1:10" s="21" customFormat="1" ht="10.5" customHeight="1" x14ac:dyDescent="0.15">
      <c r="A124" s="63">
        <v>11.1</v>
      </c>
      <c r="B124" s="35">
        <f>IF(パラメータ!$C$10&gt;=A124,A124,(パラメータ!$C$13/パラメータ!$C$15)+$A124)</f>
        <v>11.1</v>
      </c>
      <c r="C124" s="36">
        <f>IF(パラメータ!$C$10&gt;=A124,(-$B124+($B124^2+2*パラメータ!$C$7*'計算（堆積）'!$C$4)^0.5)/'計算（堆積）'!$C$4,(-$B124+($B124^2+2*(パラメータ!$C$7-'計算（堆積）'!$C$10)*'計算（堆積）'!$C$4)^0.5)/'計算（堆積）'!$C$4)</f>
        <v>0</v>
      </c>
      <c r="D124" s="36">
        <f>IF(C124&gt;0,(((パラメータ!$C$6)^2*('計算（堆積）'!$C$23)^2 + 4 *パラメータ!$C$6 * $C124*'計算（堆積）'!$C$23)^0.5 - パラメータ!$C$6 * '計算（堆積）'!$C$23)/2,0)</f>
        <v>0</v>
      </c>
      <c r="E124" s="36">
        <f>(パラメータ!$C$21*$D124*パラメータ!$C$20^2)/'計算（堆積）'!$C$39</f>
        <v>0</v>
      </c>
      <c r="F124" s="36" t="e">
        <f t="shared" si="12"/>
        <v>#DIV/0!</v>
      </c>
      <c r="G124" s="37" t="str">
        <f t="shared" si="10"/>
        <v>×</v>
      </c>
      <c r="H124" s="38" t="str">
        <f t="shared" si="11"/>
        <v>×</v>
      </c>
      <c r="I124" s="137" t="e">
        <f t="shared" si="8"/>
        <v>#DIV/0!</v>
      </c>
      <c r="J124" s="137">
        <f t="shared" si="9"/>
        <v>3</v>
      </c>
    </row>
    <row r="125" spans="1:10" s="21" customFormat="1" ht="10.5" customHeight="1" x14ac:dyDescent="0.15">
      <c r="A125" s="63">
        <v>11.2</v>
      </c>
      <c r="B125" s="35">
        <f>IF(パラメータ!$C$10&gt;=A125,A125,(パラメータ!$C$13/パラメータ!$C$15)+$A125)</f>
        <v>11.2</v>
      </c>
      <c r="C125" s="36">
        <f>IF(パラメータ!$C$10&gt;=A125,(-$B125+($B125^2+2*パラメータ!$C$7*'計算（堆積）'!$C$4)^0.5)/'計算（堆積）'!$C$4,(-$B125+($B125^2+2*(パラメータ!$C$7-'計算（堆積）'!$C$10)*'計算（堆積）'!$C$4)^0.5)/'計算（堆積）'!$C$4)</f>
        <v>0</v>
      </c>
      <c r="D125" s="36">
        <f>IF(C125&gt;0,(((パラメータ!$C$6)^2*('計算（堆積）'!$C$23)^2 + 4 *パラメータ!$C$6 * $C125*'計算（堆積）'!$C$23)^0.5 - パラメータ!$C$6 * '計算（堆積）'!$C$23)/2,0)</f>
        <v>0</v>
      </c>
      <c r="E125" s="36">
        <f>(パラメータ!$C$21*$D125*パラメータ!$C$20^2)/'計算（堆積）'!$C$39</f>
        <v>0</v>
      </c>
      <c r="F125" s="36" t="e">
        <f t="shared" si="12"/>
        <v>#DIV/0!</v>
      </c>
      <c r="G125" s="37" t="str">
        <f t="shared" si="10"/>
        <v>×</v>
      </c>
      <c r="H125" s="38" t="str">
        <f t="shared" si="11"/>
        <v>×</v>
      </c>
      <c r="I125" s="137" t="e">
        <f t="shared" si="8"/>
        <v>#DIV/0!</v>
      </c>
      <c r="J125" s="137">
        <f t="shared" si="9"/>
        <v>3</v>
      </c>
    </row>
    <row r="126" spans="1:10" s="21" customFormat="1" ht="10.5" customHeight="1" x14ac:dyDescent="0.15">
      <c r="A126" s="63">
        <v>11.3</v>
      </c>
      <c r="B126" s="35">
        <f>IF(パラメータ!$C$10&gt;=A126,A126,(パラメータ!$C$13/パラメータ!$C$15)+$A126)</f>
        <v>11.3</v>
      </c>
      <c r="C126" s="36">
        <f>IF(パラメータ!$C$10&gt;=A126,(-$B126+($B126^2+2*パラメータ!$C$7*'計算（堆積）'!$C$4)^0.5)/'計算（堆積）'!$C$4,(-$B126+($B126^2+2*(パラメータ!$C$7-'計算（堆積）'!$C$10)*'計算（堆積）'!$C$4)^0.5)/'計算（堆積）'!$C$4)</f>
        <v>0</v>
      </c>
      <c r="D126" s="36">
        <f>IF(C126&gt;0,(((パラメータ!$C$6)^2*('計算（堆積）'!$C$23)^2 + 4 *パラメータ!$C$6 * $C126*'計算（堆積）'!$C$23)^0.5 - パラメータ!$C$6 * '計算（堆積）'!$C$23)/2,0)</f>
        <v>0</v>
      </c>
      <c r="E126" s="36">
        <f>(パラメータ!$C$21*$D126*パラメータ!$C$20^2)/'計算（堆積）'!$C$39</f>
        <v>0</v>
      </c>
      <c r="F126" s="36" t="e">
        <f t="shared" si="12"/>
        <v>#DIV/0!</v>
      </c>
      <c r="G126" s="37" t="str">
        <f t="shared" si="10"/>
        <v>×</v>
      </c>
      <c r="H126" s="38" t="str">
        <f t="shared" si="11"/>
        <v>×</v>
      </c>
      <c r="I126" s="137" t="e">
        <f t="shared" si="8"/>
        <v>#DIV/0!</v>
      </c>
      <c r="J126" s="137">
        <f t="shared" si="9"/>
        <v>3</v>
      </c>
    </row>
    <row r="127" spans="1:10" s="21" customFormat="1" ht="10.5" customHeight="1" x14ac:dyDescent="0.15">
      <c r="A127" s="63">
        <v>11.4</v>
      </c>
      <c r="B127" s="35">
        <f>IF(パラメータ!$C$10&gt;=A127,A127,(パラメータ!$C$13/パラメータ!$C$15)+$A127)</f>
        <v>11.4</v>
      </c>
      <c r="C127" s="36">
        <f>IF(パラメータ!$C$10&gt;=A127,(-$B127+($B127^2+2*パラメータ!$C$7*'計算（堆積）'!$C$4)^0.5)/'計算（堆積）'!$C$4,(-$B127+($B127^2+2*(パラメータ!$C$7-'計算（堆積）'!$C$10)*'計算（堆積）'!$C$4)^0.5)/'計算（堆積）'!$C$4)</f>
        <v>0</v>
      </c>
      <c r="D127" s="36">
        <f>IF(C127&gt;0,(((パラメータ!$C$6)^2*('計算（堆積）'!$C$23)^2 + 4 *パラメータ!$C$6 * $C127*'計算（堆積）'!$C$23)^0.5 - パラメータ!$C$6 * '計算（堆積）'!$C$23)/2,0)</f>
        <v>0</v>
      </c>
      <c r="E127" s="36">
        <f>(パラメータ!$C$21*$D127*パラメータ!$C$20^2)/'計算（堆積）'!$C$39</f>
        <v>0</v>
      </c>
      <c r="F127" s="36" t="e">
        <f t="shared" si="12"/>
        <v>#DIV/0!</v>
      </c>
      <c r="G127" s="37" t="str">
        <f t="shared" si="10"/>
        <v>×</v>
      </c>
      <c r="H127" s="38" t="str">
        <f t="shared" si="11"/>
        <v>×</v>
      </c>
      <c r="I127" s="137" t="e">
        <f t="shared" si="8"/>
        <v>#DIV/0!</v>
      </c>
      <c r="J127" s="137">
        <f t="shared" si="9"/>
        <v>3</v>
      </c>
    </row>
    <row r="128" spans="1:10" s="21" customFormat="1" ht="10.5" customHeight="1" x14ac:dyDescent="0.15">
      <c r="A128" s="63">
        <v>11.5</v>
      </c>
      <c r="B128" s="35">
        <f>IF(パラメータ!$C$10&gt;=A128,A128,(パラメータ!$C$13/パラメータ!$C$15)+$A128)</f>
        <v>11.5</v>
      </c>
      <c r="C128" s="36">
        <f>IF(パラメータ!$C$10&gt;=A128,(-$B128+($B128^2+2*パラメータ!$C$7*'計算（堆積）'!$C$4)^0.5)/'計算（堆積）'!$C$4,(-$B128+($B128^2+2*(パラメータ!$C$7-'計算（堆積）'!$C$10)*'計算（堆積）'!$C$4)^0.5)/'計算（堆積）'!$C$4)</f>
        <v>0</v>
      </c>
      <c r="D128" s="36">
        <f>IF(C128&gt;0,(((パラメータ!$C$6)^2*('計算（堆積）'!$C$23)^2 + 4 *パラメータ!$C$6 * $C128*'計算（堆積）'!$C$23)^0.5 - パラメータ!$C$6 * '計算（堆積）'!$C$23)/2,0)</f>
        <v>0</v>
      </c>
      <c r="E128" s="36">
        <f>(パラメータ!$C$21*$D128*パラメータ!$C$20^2)/'計算（堆積）'!$C$39</f>
        <v>0</v>
      </c>
      <c r="F128" s="36" t="e">
        <f t="shared" si="12"/>
        <v>#DIV/0!</v>
      </c>
      <c r="G128" s="37" t="str">
        <f t="shared" si="10"/>
        <v>×</v>
      </c>
      <c r="H128" s="38" t="str">
        <f t="shared" si="11"/>
        <v>×</v>
      </c>
      <c r="I128" s="137" t="e">
        <f t="shared" si="8"/>
        <v>#DIV/0!</v>
      </c>
      <c r="J128" s="137">
        <f t="shared" si="9"/>
        <v>3</v>
      </c>
    </row>
    <row r="129" spans="1:10" s="21" customFormat="1" ht="10.5" customHeight="1" x14ac:dyDescent="0.15">
      <c r="A129" s="63">
        <v>11.6</v>
      </c>
      <c r="B129" s="35">
        <f>IF(パラメータ!$C$10&gt;=A129,A129,(パラメータ!$C$13/パラメータ!$C$15)+$A129)</f>
        <v>11.6</v>
      </c>
      <c r="C129" s="36">
        <f>IF(パラメータ!$C$10&gt;=A129,(-$B129+($B129^2+2*パラメータ!$C$7*'計算（堆積）'!$C$4)^0.5)/'計算（堆積）'!$C$4,(-$B129+($B129^2+2*(パラメータ!$C$7-'計算（堆積）'!$C$10)*'計算（堆積）'!$C$4)^0.5)/'計算（堆積）'!$C$4)</f>
        <v>0</v>
      </c>
      <c r="D129" s="36">
        <f>IF(C129&gt;0,(((パラメータ!$C$6)^2*('計算（堆積）'!$C$23)^2 + 4 *パラメータ!$C$6 * $C129*'計算（堆積）'!$C$23)^0.5 - パラメータ!$C$6 * '計算（堆積）'!$C$23)/2,0)</f>
        <v>0</v>
      </c>
      <c r="E129" s="36">
        <f>(パラメータ!$C$21*$D129*パラメータ!$C$20^2)/'計算（堆積）'!$C$39</f>
        <v>0</v>
      </c>
      <c r="F129" s="36" t="e">
        <f t="shared" si="12"/>
        <v>#DIV/0!</v>
      </c>
      <c r="G129" s="37" t="str">
        <f t="shared" si="10"/>
        <v>×</v>
      </c>
      <c r="H129" s="38" t="str">
        <f t="shared" si="11"/>
        <v>×</v>
      </c>
      <c r="I129" s="137" t="e">
        <f t="shared" si="8"/>
        <v>#DIV/0!</v>
      </c>
      <c r="J129" s="137">
        <f t="shared" si="9"/>
        <v>3</v>
      </c>
    </row>
    <row r="130" spans="1:10" s="21" customFormat="1" ht="10.5" customHeight="1" x14ac:dyDescent="0.15">
      <c r="A130" s="63">
        <v>11.7</v>
      </c>
      <c r="B130" s="35">
        <f>IF(パラメータ!$C$10&gt;=A130,A130,(パラメータ!$C$13/パラメータ!$C$15)+$A130)</f>
        <v>11.7</v>
      </c>
      <c r="C130" s="36">
        <f>IF(パラメータ!$C$10&gt;=A130,(-$B130+($B130^2+2*パラメータ!$C$7*'計算（堆積）'!$C$4)^0.5)/'計算（堆積）'!$C$4,(-$B130+($B130^2+2*(パラメータ!$C$7-'計算（堆積）'!$C$10)*'計算（堆積）'!$C$4)^0.5)/'計算（堆積）'!$C$4)</f>
        <v>0</v>
      </c>
      <c r="D130" s="36">
        <f>IF(C130&gt;0,(((パラメータ!$C$6)^2*('計算（堆積）'!$C$23)^2 + 4 *パラメータ!$C$6 * $C130*'計算（堆積）'!$C$23)^0.5 - パラメータ!$C$6 * '計算（堆積）'!$C$23)/2,0)</f>
        <v>0</v>
      </c>
      <c r="E130" s="36">
        <f>(パラメータ!$C$21*$D130*パラメータ!$C$20^2)/'計算（堆積）'!$C$39</f>
        <v>0</v>
      </c>
      <c r="F130" s="36" t="e">
        <f t="shared" si="12"/>
        <v>#DIV/0!</v>
      </c>
      <c r="G130" s="37" t="str">
        <f t="shared" si="10"/>
        <v>×</v>
      </c>
      <c r="H130" s="38" t="str">
        <f t="shared" si="11"/>
        <v>×</v>
      </c>
      <c r="I130" s="137" t="e">
        <f t="shared" si="8"/>
        <v>#DIV/0!</v>
      </c>
      <c r="J130" s="137">
        <f t="shared" si="9"/>
        <v>3</v>
      </c>
    </row>
    <row r="131" spans="1:10" s="21" customFormat="1" ht="10.5" customHeight="1" x14ac:dyDescent="0.15">
      <c r="A131" s="63">
        <v>11.8</v>
      </c>
      <c r="B131" s="35">
        <f>IF(パラメータ!$C$10&gt;=A131,A131,(パラメータ!$C$13/パラメータ!$C$15)+$A131)</f>
        <v>11.8</v>
      </c>
      <c r="C131" s="36">
        <f>IF(パラメータ!$C$10&gt;=A131,(-$B131+($B131^2+2*パラメータ!$C$7*'計算（堆積）'!$C$4)^0.5)/'計算（堆積）'!$C$4,(-$B131+($B131^2+2*(パラメータ!$C$7-'計算（堆積）'!$C$10)*'計算（堆積）'!$C$4)^0.5)/'計算（堆積）'!$C$4)</f>
        <v>0</v>
      </c>
      <c r="D131" s="36">
        <f>IF(C131&gt;0,(((パラメータ!$C$6)^2*('計算（堆積）'!$C$23)^2 + 4 *パラメータ!$C$6 * $C131*'計算（堆積）'!$C$23)^0.5 - パラメータ!$C$6 * '計算（堆積）'!$C$23)/2,0)</f>
        <v>0</v>
      </c>
      <c r="E131" s="36">
        <f>(パラメータ!$C$21*$D131*パラメータ!$C$20^2)/'計算（堆積）'!$C$39</f>
        <v>0</v>
      </c>
      <c r="F131" s="36" t="e">
        <f t="shared" si="12"/>
        <v>#DIV/0!</v>
      </c>
      <c r="G131" s="37" t="str">
        <f t="shared" si="10"/>
        <v>×</v>
      </c>
      <c r="H131" s="38" t="str">
        <f t="shared" si="11"/>
        <v>×</v>
      </c>
      <c r="I131" s="137" t="e">
        <f t="shared" si="8"/>
        <v>#DIV/0!</v>
      </c>
      <c r="J131" s="137">
        <f t="shared" si="9"/>
        <v>3</v>
      </c>
    </row>
    <row r="132" spans="1:10" s="21" customFormat="1" ht="10.5" customHeight="1" x14ac:dyDescent="0.15">
      <c r="A132" s="63">
        <v>11.9</v>
      </c>
      <c r="B132" s="35">
        <f>IF(パラメータ!$C$10&gt;=A132,A132,(パラメータ!$C$13/パラメータ!$C$15)+$A132)</f>
        <v>11.9</v>
      </c>
      <c r="C132" s="36">
        <f>IF(パラメータ!$C$10&gt;=A132,(-$B132+($B132^2+2*パラメータ!$C$7*'計算（堆積）'!$C$4)^0.5)/'計算（堆積）'!$C$4,(-$B132+($B132^2+2*(パラメータ!$C$7-'計算（堆積）'!$C$10)*'計算（堆積）'!$C$4)^0.5)/'計算（堆積）'!$C$4)</f>
        <v>0</v>
      </c>
      <c r="D132" s="36">
        <f>IF(C132&gt;0,(((パラメータ!$C$6)^2*('計算（堆積）'!$C$23)^2 + 4 *パラメータ!$C$6 * $C132*'計算（堆積）'!$C$23)^0.5 - パラメータ!$C$6 * '計算（堆積）'!$C$23)/2,0)</f>
        <v>0</v>
      </c>
      <c r="E132" s="36">
        <f>(パラメータ!$C$21*$D132*パラメータ!$C$20^2)/'計算（堆積）'!$C$39</f>
        <v>0</v>
      </c>
      <c r="F132" s="36" t="e">
        <f t="shared" si="12"/>
        <v>#DIV/0!</v>
      </c>
      <c r="G132" s="37" t="str">
        <f t="shared" si="10"/>
        <v>×</v>
      </c>
      <c r="H132" s="38" t="str">
        <f t="shared" si="11"/>
        <v>×</v>
      </c>
      <c r="I132" s="137" t="e">
        <f t="shared" si="8"/>
        <v>#DIV/0!</v>
      </c>
      <c r="J132" s="137">
        <f t="shared" si="9"/>
        <v>3</v>
      </c>
    </row>
    <row r="133" spans="1:10" s="18" customFormat="1" ht="10.5" customHeight="1" x14ac:dyDescent="0.15">
      <c r="A133" s="30">
        <v>12</v>
      </c>
      <c r="B133" s="31">
        <f>IF(パラメータ!$C$10&gt;=A133,A133,(パラメータ!$C$13/パラメータ!$C$15)+$A133)</f>
        <v>12</v>
      </c>
      <c r="C133" s="32">
        <f>IF(パラメータ!$C$10&gt;=A133,(-$B133+($B133^2+2*パラメータ!$C$7*'計算（堆積）'!$C$4)^0.5)/'計算（堆積）'!$C$4,(-$B133+($B133^2+2*(パラメータ!$C$7-'計算（堆積）'!$C$10)*'計算（堆積）'!$C$4)^0.5)/'計算（堆積）'!$C$4)</f>
        <v>0</v>
      </c>
      <c r="D133" s="32">
        <f>IF(C133&gt;0,(((パラメータ!$C$6)^2*('計算（堆積）'!$C$23)^2 + 4 *パラメータ!$C$6 * $C133*'計算（堆積）'!$C$23)^0.5 - パラメータ!$C$6 * '計算（堆積）'!$C$23)/2,0)</f>
        <v>0</v>
      </c>
      <c r="E133" s="32">
        <f>(パラメータ!$C$21*$D133*パラメータ!$C$20^2)/'計算（堆積）'!$C$39</f>
        <v>0</v>
      </c>
      <c r="F133" s="32" t="e">
        <f t="shared" si="12"/>
        <v>#DIV/0!</v>
      </c>
      <c r="G133" s="33" t="str">
        <f t="shared" si="10"/>
        <v>×</v>
      </c>
      <c r="H133" s="34" t="str">
        <f t="shared" si="11"/>
        <v>×</v>
      </c>
      <c r="I133" s="134" t="e">
        <f t="shared" si="8"/>
        <v>#DIV/0!</v>
      </c>
      <c r="J133" s="134">
        <f t="shared" si="9"/>
        <v>3</v>
      </c>
    </row>
    <row r="134" spans="1:10" s="19" customFormat="1" ht="10.5" customHeight="1" x14ac:dyDescent="0.15">
      <c r="A134" s="63">
        <v>12.1</v>
      </c>
      <c r="B134" s="22">
        <f>IF(パラメータ!$C$10&gt;=A134,A134,(パラメータ!$C$13/パラメータ!$C$15)+$A134)</f>
        <v>12.1</v>
      </c>
      <c r="C134" s="23">
        <f>IF(パラメータ!$C$10&gt;=A134,(-$B134+($B134^2+2*パラメータ!$C$7*'計算（堆積）'!$C$4)^0.5)/'計算（堆積）'!$C$4,(-$B134+($B134^2+2*(パラメータ!$C$7-'計算（堆積）'!$C$10)*'計算（堆積）'!$C$4)^0.5)/'計算（堆積）'!$C$4)</f>
        <v>0</v>
      </c>
      <c r="D134" s="23">
        <f>IF(C134&gt;0,(((パラメータ!$C$6)^2*('計算（堆積）'!$C$23)^2 + 4 *パラメータ!$C$6 * $C134*'計算（堆積）'!$C$23)^0.5 - パラメータ!$C$6 * '計算（堆積）'!$C$23)/2,0)</f>
        <v>0</v>
      </c>
      <c r="E134" s="23">
        <f>(パラメータ!$C$21*$D134*パラメータ!$C$20^2)/'計算（堆積）'!$C$39</f>
        <v>0</v>
      </c>
      <c r="F134" s="23" t="e">
        <f t="shared" si="12"/>
        <v>#DIV/0!</v>
      </c>
      <c r="G134" s="24" t="str">
        <f t="shared" si="10"/>
        <v>×</v>
      </c>
      <c r="H134" s="25" t="str">
        <f t="shared" si="11"/>
        <v>×</v>
      </c>
      <c r="I134" s="135" t="e">
        <f t="shared" si="8"/>
        <v>#DIV/0!</v>
      </c>
      <c r="J134" s="135">
        <f t="shared" si="9"/>
        <v>3</v>
      </c>
    </row>
    <row r="135" spans="1:10" s="19" customFormat="1" ht="10.5" customHeight="1" x14ac:dyDescent="0.15">
      <c r="A135" s="63">
        <v>12.2</v>
      </c>
      <c r="B135" s="22">
        <f>IF(パラメータ!$C$10&gt;=A135,A135,(パラメータ!$C$13/パラメータ!$C$15)+$A135)</f>
        <v>12.2</v>
      </c>
      <c r="C135" s="23">
        <f>IF(パラメータ!$C$10&gt;=A135,(-$B135+($B135^2+2*パラメータ!$C$7*'計算（堆積）'!$C$4)^0.5)/'計算（堆積）'!$C$4,(-$B135+($B135^2+2*(パラメータ!$C$7-'計算（堆積）'!$C$10)*'計算（堆積）'!$C$4)^0.5)/'計算（堆積）'!$C$4)</f>
        <v>0</v>
      </c>
      <c r="D135" s="23">
        <f>IF(C135&gt;0,(((パラメータ!$C$6)^2*('計算（堆積）'!$C$23)^2 + 4 *パラメータ!$C$6 * $C135*'計算（堆積）'!$C$23)^0.5 - パラメータ!$C$6 * '計算（堆積）'!$C$23)/2,0)</f>
        <v>0</v>
      </c>
      <c r="E135" s="23">
        <f>(パラメータ!$C$21*$D135*パラメータ!$C$20^2)/'計算（堆積）'!$C$39</f>
        <v>0</v>
      </c>
      <c r="F135" s="23" t="e">
        <f t="shared" si="12"/>
        <v>#DIV/0!</v>
      </c>
      <c r="G135" s="24" t="str">
        <f t="shared" si="10"/>
        <v>×</v>
      </c>
      <c r="H135" s="25" t="str">
        <f t="shared" si="11"/>
        <v>×</v>
      </c>
      <c r="I135" s="135" t="e">
        <f t="shared" si="8"/>
        <v>#DIV/0!</v>
      </c>
      <c r="J135" s="135">
        <f t="shared" si="9"/>
        <v>3</v>
      </c>
    </row>
    <row r="136" spans="1:10" s="19" customFormat="1" ht="10.5" customHeight="1" x14ac:dyDescent="0.15">
      <c r="A136" s="63">
        <v>12.3</v>
      </c>
      <c r="B136" s="22">
        <f>IF(パラメータ!$C$10&gt;=A136,A136,(パラメータ!$C$13/パラメータ!$C$15)+$A136)</f>
        <v>12.3</v>
      </c>
      <c r="C136" s="23">
        <f>IF(パラメータ!$C$10&gt;=A136,(-$B136+($B136^2+2*パラメータ!$C$7*'計算（堆積）'!$C$4)^0.5)/'計算（堆積）'!$C$4,(-$B136+($B136^2+2*(パラメータ!$C$7-'計算（堆積）'!$C$10)*'計算（堆積）'!$C$4)^0.5)/'計算（堆積）'!$C$4)</f>
        <v>0</v>
      </c>
      <c r="D136" s="23">
        <f>IF(C136&gt;0,(((パラメータ!$C$6)^2*('計算（堆積）'!$C$23)^2 + 4 *パラメータ!$C$6 * $C136*'計算（堆積）'!$C$23)^0.5 - パラメータ!$C$6 * '計算（堆積）'!$C$23)/2,0)</f>
        <v>0</v>
      </c>
      <c r="E136" s="23">
        <f>(パラメータ!$C$21*$D136*パラメータ!$C$20^2)/'計算（堆積）'!$C$39</f>
        <v>0</v>
      </c>
      <c r="F136" s="23" t="e">
        <f t="shared" si="12"/>
        <v>#DIV/0!</v>
      </c>
      <c r="G136" s="24" t="str">
        <f t="shared" si="10"/>
        <v>×</v>
      </c>
      <c r="H136" s="25" t="str">
        <f t="shared" si="11"/>
        <v>×</v>
      </c>
      <c r="I136" s="135" t="e">
        <f t="shared" si="8"/>
        <v>#DIV/0!</v>
      </c>
      <c r="J136" s="135">
        <f t="shared" si="9"/>
        <v>3</v>
      </c>
    </row>
    <row r="137" spans="1:10" s="19" customFormat="1" ht="10.5" customHeight="1" x14ac:dyDescent="0.15">
      <c r="A137" s="63">
        <v>12.4</v>
      </c>
      <c r="B137" s="22">
        <f>IF(パラメータ!$C$10&gt;=A137,A137,(パラメータ!$C$13/パラメータ!$C$15)+$A137)</f>
        <v>12.4</v>
      </c>
      <c r="C137" s="23">
        <f>IF(パラメータ!$C$10&gt;=A137,(-$B137+($B137^2+2*パラメータ!$C$7*'計算（堆積）'!$C$4)^0.5)/'計算（堆積）'!$C$4,(-$B137+($B137^2+2*(パラメータ!$C$7-'計算（堆積）'!$C$10)*'計算（堆積）'!$C$4)^0.5)/'計算（堆積）'!$C$4)</f>
        <v>0</v>
      </c>
      <c r="D137" s="23">
        <f>IF(C137&gt;0,(((パラメータ!$C$6)^2*('計算（堆積）'!$C$23)^2 + 4 *パラメータ!$C$6 * $C137*'計算（堆積）'!$C$23)^0.5 - パラメータ!$C$6 * '計算（堆積）'!$C$23)/2,0)</f>
        <v>0</v>
      </c>
      <c r="E137" s="23">
        <f>(パラメータ!$C$21*$D137*パラメータ!$C$20^2)/'計算（堆積）'!$C$39</f>
        <v>0</v>
      </c>
      <c r="F137" s="23" t="e">
        <f t="shared" si="12"/>
        <v>#DIV/0!</v>
      </c>
      <c r="G137" s="24" t="str">
        <f t="shared" si="10"/>
        <v>×</v>
      </c>
      <c r="H137" s="25" t="str">
        <f t="shared" si="11"/>
        <v>×</v>
      </c>
      <c r="I137" s="135" t="e">
        <f t="shared" si="8"/>
        <v>#DIV/0!</v>
      </c>
      <c r="J137" s="135">
        <f t="shared" si="9"/>
        <v>3</v>
      </c>
    </row>
    <row r="138" spans="1:10" s="19" customFormat="1" ht="10.5" customHeight="1" x14ac:dyDescent="0.15">
      <c r="A138" s="63">
        <v>12.5</v>
      </c>
      <c r="B138" s="22">
        <f>IF(パラメータ!$C$10&gt;=A138,A138,(パラメータ!$C$13/パラメータ!$C$15)+$A138)</f>
        <v>12.5</v>
      </c>
      <c r="C138" s="23">
        <f>IF(パラメータ!$C$10&gt;=A138,(-$B138+($B138^2+2*パラメータ!$C$7*'計算（堆積）'!$C$4)^0.5)/'計算（堆積）'!$C$4,(-$B138+($B138^2+2*(パラメータ!$C$7-'計算（堆積）'!$C$10)*'計算（堆積）'!$C$4)^0.5)/'計算（堆積）'!$C$4)</f>
        <v>0</v>
      </c>
      <c r="D138" s="23">
        <f>IF(C138&gt;0,(((パラメータ!$C$6)^2*('計算（堆積）'!$C$23)^2 + 4 *パラメータ!$C$6 * $C138*'計算（堆積）'!$C$23)^0.5 - パラメータ!$C$6 * '計算（堆積）'!$C$23)/2,0)</f>
        <v>0</v>
      </c>
      <c r="E138" s="23">
        <f>(パラメータ!$C$21*$D138*パラメータ!$C$20^2)/'計算（堆積）'!$C$39</f>
        <v>0</v>
      </c>
      <c r="F138" s="23" t="e">
        <f t="shared" si="12"/>
        <v>#DIV/0!</v>
      </c>
      <c r="G138" s="24" t="str">
        <f t="shared" si="10"/>
        <v>×</v>
      </c>
      <c r="H138" s="25" t="str">
        <f t="shared" si="11"/>
        <v>×</v>
      </c>
      <c r="I138" s="135" t="e">
        <f t="shared" si="8"/>
        <v>#DIV/0!</v>
      </c>
      <c r="J138" s="135">
        <f t="shared" si="9"/>
        <v>3</v>
      </c>
    </row>
    <row r="139" spans="1:10" s="19" customFormat="1" ht="10.5" customHeight="1" x14ac:dyDescent="0.15">
      <c r="A139" s="63">
        <v>12.6</v>
      </c>
      <c r="B139" s="22">
        <f>IF(パラメータ!$C$10&gt;=A139,A139,(パラメータ!$C$13/パラメータ!$C$15)+$A139)</f>
        <v>12.6</v>
      </c>
      <c r="C139" s="23">
        <f>IF(パラメータ!$C$10&gt;=A139,(-$B139+($B139^2+2*パラメータ!$C$7*'計算（堆積）'!$C$4)^0.5)/'計算（堆積）'!$C$4,(-$B139+($B139^2+2*(パラメータ!$C$7-'計算（堆積）'!$C$10)*'計算（堆積）'!$C$4)^0.5)/'計算（堆積）'!$C$4)</f>
        <v>0</v>
      </c>
      <c r="D139" s="23">
        <f>IF(C139&gt;0,(((パラメータ!$C$6)^2*('計算（堆積）'!$C$23)^2 + 4 *パラメータ!$C$6 * $C139*'計算（堆積）'!$C$23)^0.5 - パラメータ!$C$6 * '計算（堆積）'!$C$23)/2,0)</f>
        <v>0</v>
      </c>
      <c r="E139" s="23">
        <f>(パラメータ!$C$21*$D139*パラメータ!$C$20^2)/'計算（堆積）'!$C$39</f>
        <v>0</v>
      </c>
      <c r="F139" s="23" t="e">
        <f t="shared" si="12"/>
        <v>#DIV/0!</v>
      </c>
      <c r="G139" s="24" t="str">
        <f t="shared" si="10"/>
        <v>×</v>
      </c>
      <c r="H139" s="25" t="str">
        <f t="shared" si="11"/>
        <v>×</v>
      </c>
      <c r="I139" s="135" t="e">
        <f t="shared" si="8"/>
        <v>#DIV/0!</v>
      </c>
      <c r="J139" s="135">
        <f t="shared" si="9"/>
        <v>3</v>
      </c>
    </row>
    <row r="140" spans="1:10" s="19" customFormat="1" ht="10.5" customHeight="1" x14ac:dyDescent="0.15">
      <c r="A140" s="63">
        <v>12.7</v>
      </c>
      <c r="B140" s="22">
        <f>IF(パラメータ!$C$10&gt;=A140,A140,(パラメータ!$C$13/パラメータ!$C$15)+$A140)</f>
        <v>12.7</v>
      </c>
      <c r="C140" s="23">
        <f>IF(パラメータ!$C$10&gt;=A140,(-$B140+($B140^2+2*パラメータ!$C$7*'計算（堆積）'!$C$4)^0.5)/'計算（堆積）'!$C$4,(-$B140+($B140^2+2*(パラメータ!$C$7-'計算（堆積）'!$C$10)*'計算（堆積）'!$C$4)^0.5)/'計算（堆積）'!$C$4)</f>
        <v>0</v>
      </c>
      <c r="D140" s="23">
        <f>IF(C140&gt;0,(((パラメータ!$C$6)^2*('計算（堆積）'!$C$23)^2 + 4 *パラメータ!$C$6 * $C140*'計算（堆積）'!$C$23)^0.5 - パラメータ!$C$6 * '計算（堆積）'!$C$23)/2,0)</f>
        <v>0</v>
      </c>
      <c r="E140" s="23">
        <f>(パラメータ!$C$21*$D140*パラメータ!$C$20^2)/'計算（堆積）'!$C$39</f>
        <v>0</v>
      </c>
      <c r="F140" s="23" t="e">
        <f t="shared" si="12"/>
        <v>#DIV/0!</v>
      </c>
      <c r="G140" s="24" t="str">
        <f t="shared" si="10"/>
        <v>×</v>
      </c>
      <c r="H140" s="25" t="str">
        <f t="shared" si="11"/>
        <v>×</v>
      </c>
      <c r="I140" s="135" t="e">
        <f t="shared" si="8"/>
        <v>#DIV/0!</v>
      </c>
      <c r="J140" s="135">
        <f t="shared" si="9"/>
        <v>3</v>
      </c>
    </row>
    <row r="141" spans="1:10" s="19" customFormat="1" ht="10.5" customHeight="1" x14ac:dyDescent="0.15">
      <c r="A141" s="63">
        <v>12.8</v>
      </c>
      <c r="B141" s="22">
        <f>IF(パラメータ!$C$10&gt;=A141,A141,(パラメータ!$C$13/パラメータ!$C$15)+$A141)</f>
        <v>12.8</v>
      </c>
      <c r="C141" s="23">
        <f>IF(パラメータ!$C$10&gt;=A141,(-$B141+($B141^2+2*パラメータ!$C$7*'計算（堆積）'!$C$4)^0.5)/'計算（堆積）'!$C$4,(-$B141+($B141^2+2*(パラメータ!$C$7-'計算（堆積）'!$C$10)*'計算（堆積）'!$C$4)^0.5)/'計算（堆積）'!$C$4)</f>
        <v>0</v>
      </c>
      <c r="D141" s="23">
        <f>IF(C141&gt;0,(((パラメータ!$C$6)^2*('計算（堆積）'!$C$23)^2 + 4 *パラメータ!$C$6 * $C141*'計算（堆積）'!$C$23)^0.5 - パラメータ!$C$6 * '計算（堆積）'!$C$23)/2,0)</f>
        <v>0</v>
      </c>
      <c r="E141" s="23">
        <f>(パラメータ!$C$21*$D141*パラメータ!$C$20^2)/'計算（堆積）'!$C$39</f>
        <v>0</v>
      </c>
      <c r="F141" s="23" t="e">
        <f t="shared" si="12"/>
        <v>#DIV/0!</v>
      </c>
      <c r="G141" s="24" t="str">
        <f t="shared" si="10"/>
        <v>×</v>
      </c>
      <c r="H141" s="25" t="str">
        <f t="shared" si="11"/>
        <v>×</v>
      </c>
      <c r="I141" s="135" t="e">
        <f t="shared" si="8"/>
        <v>#DIV/0!</v>
      </c>
      <c r="J141" s="135">
        <f t="shared" si="9"/>
        <v>3</v>
      </c>
    </row>
    <row r="142" spans="1:10" s="19" customFormat="1" ht="10.5" customHeight="1" x14ac:dyDescent="0.15">
      <c r="A142" s="63">
        <v>12.9</v>
      </c>
      <c r="B142" s="22">
        <f>IF(パラメータ!$C$10&gt;=A142,A142,(パラメータ!$C$13/パラメータ!$C$15)+$A142)</f>
        <v>12.9</v>
      </c>
      <c r="C142" s="23">
        <f>IF(パラメータ!$C$10&gt;=A142,(-$B142+($B142^2+2*パラメータ!$C$7*'計算（堆積）'!$C$4)^0.5)/'計算（堆積）'!$C$4,(-$B142+($B142^2+2*(パラメータ!$C$7-'計算（堆積）'!$C$10)*'計算（堆積）'!$C$4)^0.5)/'計算（堆積）'!$C$4)</f>
        <v>0</v>
      </c>
      <c r="D142" s="23">
        <f>IF(C142&gt;0,(((パラメータ!$C$6)^2*('計算（堆積）'!$C$23)^2 + 4 *パラメータ!$C$6 * $C142*'計算（堆積）'!$C$23)^0.5 - パラメータ!$C$6 * '計算（堆積）'!$C$23)/2,0)</f>
        <v>0</v>
      </c>
      <c r="E142" s="23">
        <f>(パラメータ!$C$21*$D142*パラメータ!$C$20^2)/'計算（堆積）'!$C$39</f>
        <v>0</v>
      </c>
      <c r="F142" s="23" t="e">
        <f t="shared" ref="F142:F205" si="13">106/($D142*(8.4-$D142))</f>
        <v>#DIV/0!</v>
      </c>
      <c r="G142" s="24" t="str">
        <f t="shared" si="10"/>
        <v>×</v>
      </c>
      <c r="H142" s="25" t="str">
        <f t="shared" si="11"/>
        <v>×</v>
      </c>
      <c r="I142" s="135" t="e">
        <f t="shared" ref="I142:I205" si="14">F142-E142</f>
        <v>#DIV/0!</v>
      </c>
      <c r="J142" s="135">
        <f t="shared" ref="J142:J205" si="15">3-D142</f>
        <v>3</v>
      </c>
    </row>
    <row r="143" spans="1:10" s="18" customFormat="1" ht="10.5" customHeight="1" x14ac:dyDescent="0.15">
      <c r="A143" s="30">
        <v>13</v>
      </c>
      <c r="B143" s="31">
        <f>IF(パラメータ!$C$10&gt;=A143,A143,(パラメータ!$C$13/パラメータ!$C$15)+$A143)</f>
        <v>13</v>
      </c>
      <c r="C143" s="32">
        <f>IF(パラメータ!$C$10&gt;=A143,(-$B143+($B143^2+2*パラメータ!$C$7*'計算（堆積）'!$C$4)^0.5)/'計算（堆積）'!$C$4,(-$B143+($B143^2+2*(パラメータ!$C$7-'計算（堆積）'!$C$10)*'計算（堆積）'!$C$4)^0.5)/'計算（堆積）'!$C$4)</f>
        <v>0</v>
      </c>
      <c r="D143" s="32">
        <f>IF(C143&gt;0,(((パラメータ!$C$6)^2*('計算（堆積）'!$C$23)^2 + 4 *パラメータ!$C$6 * $C143*'計算（堆積）'!$C$23)^0.5 - パラメータ!$C$6 * '計算（堆積）'!$C$23)/2,0)</f>
        <v>0</v>
      </c>
      <c r="E143" s="32">
        <f>(パラメータ!$C$21*$D143*パラメータ!$C$20^2)/'計算（堆積）'!$C$39</f>
        <v>0</v>
      </c>
      <c r="F143" s="32" t="e">
        <f t="shared" si="13"/>
        <v>#DIV/0!</v>
      </c>
      <c r="G143" s="33" t="str">
        <f t="shared" ref="G143:G206" si="16">IF(D143&gt;0,IF(I143&lt;0,"○","×"),"×")</f>
        <v>×</v>
      </c>
      <c r="H143" s="34" t="str">
        <f t="shared" ref="H143:H206" si="17">IF(D143&gt;=3,"○","×")</f>
        <v>×</v>
      </c>
      <c r="I143" s="134" t="e">
        <f t="shared" si="14"/>
        <v>#DIV/0!</v>
      </c>
      <c r="J143" s="134">
        <f t="shared" si="15"/>
        <v>3</v>
      </c>
    </row>
    <row r="144" spans="1:10" s="19" customFormat="1" ht="10.5" customHeight="1" x14ac:dyDescent="0.15">
      <c r="A144" s="63">
        <v>13.1</v>
      </c>
      <c r="B144" s="22">
        <f>IF(パラメータ!$C$10&gt;=A144,A144,(パラメータ!$C$13/パラメータ!$C$15)+$A144)</f>
        <v>13.1</v>
      </c>
      <c r="C144" s="23">
        <f>IF(パラメータ!$C$10&gt;=A144,(-$B144+($B144^2+2*パラメータ!$C$7*'計算（堆積）'!$C$4)^0.5)/'計算（堆積）'!$C$4,(-$B144+($B144^2+2*(パラメータ!$C$7-'計算（堆積）'!$C$10)*'計算（堆積）'!$C$4)^0.5)/'計算（堆積）'!$C$4)</f>
        <v>0</v>
      </c>
      <c r="D144" s="23">
        <f>IF(C144&gt;0,(((パラメータ!$C$6)^2*('計算（堆積）'!$C$23)^2 + 4 *パラメータ!$C$6 * $C144*'計算（堆積）'!$C$23)^0.5 - パラメータ!$C$6 * '計算（堆積）'!$C$23)/2,0)</f>
        <v>0</v>
      </c>
      <c r="E144" s="23">
        <f>(パラメータ!$C$21*$D144*パラメータ!$C$20^2)/'計算（堆積）'!$C$39</f>
        <v>0</v>
      </c>
      <c r="F144" s="23" t="e">
        <f t="shared" si="13"/>
        <v>#DIV/0!</v>
      </c>
      <c r="G144" s="24" t="str">
        <f t="shared" si="16"/>
        <v>×</v>
      </c>
      <c r="H144" s="25" t="str">
        <f t="shared" si="17"/>
        <v>×</v>
      </c>
      <c r="I144" s="135" t="e">
        <f t="shared" si="14"/>
        <v>#DIV/0!</v>
      </c>
      <c r="J144" s="135">
        <f t="shared" si="15"/>
        <v>3</v>
      </c>
    </row>
    <row r="145" spans="1:10" s="19" customFormat="1" ht="10.5" customHeight="1" x14ac:dyDescent="0.15">
      <c r="A145" s="63">
        <v>13.2</v>
      </c>
      <c r="B145" s="22">
        <f>IF(パラメータ!$C$10&gt;=A145,A145,(パラメータ!$C$13/パラメータ!$C$15)+$A145)</f>
        <v>13.2</v>
      </c>
      <c r="C145" s="23">
        <f>IF(パラメータ!$C$10&gt;=A145,(-$B145+($B145^2+2*パラメータ!$C$7*'計算（堆積）'!$C$4)^0.5)/'計算（堆積）'!$C$4,(-$B145+($B145^2+2*(パラメータ!$C$7-'計算（堆積）'!$C$10)*'計算（堆積）'!$C$4)^0.5)/'計算（堆積）'!$C$4)</f>
        <v>0</v>
      </c>
      <c r="D145" s="23">
        <f>IF(C145&gt;0,(((パラメータ!$C$6)^2*('計算（堆積）'!$C$23)^2 + 4 *パラメータ!$C$6 * $C145*'計算（堆積）'!$C$23)^0.5 - パラメータ!$C$6 * '計算（堆積）'!$C$23)/2,0)</f>
        <v>0</v>
      </c>
      <c r="E145" s="23">
        <f>(パラメータ!$C$21*$D145*パラメータ!$C$20^2)/'計算（堆積）'!$C$39</f>
        <v>0</v>
      </c>
      <c r="F145" s="23" t="e">
        <f t="shared" si="13"/>
        <v>#DIV/0!</v>
      </c>
      <c r="G145" s="24" t="str">
        <f t="shared" si="16"/>
        <v>×</v>
      </c>
      <c r="H145" s="25" t="str">
        <f t="shared" si="17"/>
        <v>×</v>
      </c>
      <c r="I145" s="135" t="e">
        <f t="shared" si="14"/>
        <v>#DIV/0!</v>
      </c>
      <c r="J145" s="135">
        <f t="shared" si="15"/>
        <v>3</v>
      </c>
    </row>
    <row r="146" spans="1:10" s="19" customFormat="1" ht="10.5" customHeight="1" x14ac:dyDescent="0.15">
      <c r="A146" s="63">
        <v>13.3</v>
      </c>
      <c r="B146" s="22">
        <f>IF(パラメータ!$C$10&gt;=A146,A146,(パラメータ!$C$13/パラメータ!$C$15)+$A146)</f>
        <v>13.3</v>
      </c>
      <c r="C146" s="23">
        <f>IF(パラメータ!$C$10&gt;=A146,(-$B146+($B146^2+2*パラメータ!$C$7*'計算（堆積）'!$C$4)^0.5)/'計算（堆積）'!$C$4,(-$B146+($B146^2+2*(パラメータ!$C$7-'計算（堆積）'!$C$10)*'計算（堆積）'!$C$4)^0.5)/'計算（堆積）'!$C$4)</f>
        <v>0</v>
      </c>
      <c r="D146" s="23">
        <f>IF(C146&gt;0,(((パラメータ!$C$6)^2*('計算（堆積）'!$C$23)^2 + 4 *パラメータ!$C$6 * $C146*'計算（堆積）'!$C$23)^0.5 - パラメータ!$C$6 * '計算（堆積）'!$C$23)/2,0)</f>
        <v>0</v>
      </c>
      <c r="E146" s="23">
        <f>(パラメータ!$C$21*$D146*パラメータ!$C$20^2)/'計算（堆積）'!$C$39</f>
        <v>0</v>
      </c>
      <c r="F146" s="23" t="e">
        <f t="shared" si="13"/>
        <v>#DIV/0!</v>
      </c>
      <c r="G146" s="24" t="str">
        <f t="shared" si="16"/>
        <v>×</v>
      </c>
      <c r="H146" s="25" t="str">
        <f t="shared" si="17"/>
        <v>×</v>
      </c>
      <c r="I146" s="135" t="e">
        <f t="shared" si="14"/>
        <v>#DIV/0!</v>
      </c>
      <c r="J146" s="135">
        <f t="shared" si="15"/>
        <v>3</v>
      </c>
    </row>
    <row r="147" spans="1:10" s="19" customFormat="1" ht="10.5" customHeight="1" x14ac:dyDescent="0.15">
      <c r="A147" s="63">
        <v>13.4</v>
      </c>
      <c r="B147" s="22">
        <f>IF(パラメータ!$C$10&gt;=A147,A147,(パラメータ!$C$13/パラメータ!$C$15)+$A147)</f>
        <v>13.4</v>
      </c>
      <c r="C147" s="23">
        <f>IF(パラメータ!$C$10&gt;=A147,(-$B147+($B147^2+2*パラメータ!$C$7*'計算（堆積）'!$C$4)^0.5)/'計算（堆積）'!$C$4,(-$B147+($B147^2+2*(パラメータ!$C$7-'計算（堆積）'!$C$10)*'計算（堆積）'!$C$4)^0.5)/'計算（堆積）'!$C$4)</f>
        <v>0</v>
      </c>
      <c r="D147" s="23">
        <f>IF(C147&gt;0,(((パラメータ!$C$6)^2*('計算（堆積）'!$C$23)^2 + 4 *パラメータ!$C$6 * $C147*'計算（堆積）'!$C$23)^0.5 - パラメータ!$C$6 * '計算（堆積）'!$C$23)/2,0)</f>
        <v>0</v>
      </c>
      <c r="E147" s="23">
        <f>(パラメータ!$C$21*$D147*パラメータ!$C$20^2)/'計算（堆積）'!$C$39</f>
        <v>0</v>
      </c>
      <c r="F147" s="23" t="e">
        <f t="shared" si="13"/>
        <v>#DIV/0!</v>
      </c>
      <c r="G147" s="24" t="str">
        <f t="shared" si="16"/>
        <v>×</v>
      </c>
      <c r="H147" s="25" t="str">
        <f t="shared" si="17"/>
        <v>×</v>
      </c>
      <c r="I147" s="135" t="e">
        <f t="shared" si="14"/>
        <v>#DIV/0!</v>
      </c>
      <c r="J147" s="135">
        <f t="shared" si="15"/>
        <v>3</v>
      </c>
    </row>
    <row r="148" spans="1:10" s="19" customFormat="1" ht="10.5" customHeight="1" x14ac:dyDescent="0.15">
      <c r="A148" s="63">
        <v>13.5</v>
      </c>
      <c r="B148" s="22">
        <f>IF(パラメータ!$C$10&gt;=A148,A148,(パラメータ!$C$13/パラメータ!$C$15)+$A148)</f>
        <v>13.5</v>
      </c>
      <c r="C148" s="23">
        <f>IF(パラメータ!$C$10&gt;=A148,(-$B148+($B148^2+2*パラメータ!$C$7*'計算（堆積）'!$C$4)^0.5)/'計算（堆積）'!$C$4,(-$B148+($B148^2+2*(パラメータ!$C$7-'計算（堆積）'!$C$10)*'計算（堆積）'!$C$4)^0.5)/'計算（堆積）'!$C$4)</f>
        <v>0</v>
      </c>
      <c r="D148" s="23">
        <f>IF(C148&gt;0,(((パラメータ!$C$6)^2*('計算（堆積）'!$C$23)^2 + 4 *パラメータ!$C$6 * $C148*'計算（堆積）'!$C$23)^0.5 - パラメータ!$C$6 * '計算（堆積）'!$C$23)/2,0)</f>
        <v>0</v>
      </c>
      <c r="E148" s="23">
        <f>(パラメータ!$C$21*$D148*パラメータ!$C$20^2)/'計算（堆積）'!$C$39</f>
        <v>0</v>
      </c>
      <c r="F148" s="23" t="e">
        <f t="shared" si="13"/>
        <v>#DIV/0!</v>
      </c>
      <c r="G148" s="24" t="str">
        <f t="shared" si="16"/>
        <v>×</v>
      </c>
      <c r="H148" s="25" t="str">
        <f t="shared" si="17"/>
        <v>×</v>
      </c>
      <c r="I148" s="135" t="e">
        <f t="shared" si="14"/>
        <v>#DIV/0!</v>
      </c>
      <c r="J148" s="135">
        <f t="shared" si="15"/>
        <v>3</v>
      </c>
    </row>
    <row r="149" spans="1:10" s="19" customFormat="1" ht="10.5" customHeight="1" x14ac:dyDescent="0.15">
      <c r="A149" s="63">
        <v>13.6</v>
      </c>
      <c r="B149" s="22">
        <f>IF(パラメータ!$C$10&gt;=A149,A149,(パラメータ!$C$13/パラメータ!$C$15)+$A149)</f>
        <v>13.6</v>
      </c>
      <c r="C149" s="23">
        <f>IF(パラメータ!$C$10&gt;=A149,(-$B149+($B149^2+2*パラメータ!$C$7*'計算（堆積）'!$C$4)^0.5)/'計算（堆積）'!$C$4,(-$B149+($B149^2+2*(パラメータ!$C$7-'計算（堆積）'!$C$10)*'計算（堆積）'!$C$4)^0.5)/'計算（堆積）'!$C$4)</f>
        <v>0</v>
      </c>
      <c r="D149" s="23">
        <f>IF(C149&gt;0,(((パラメータ!$C$6)^2*('計算（堆積）'!$C$23)^2 + 4 *パラメータ!$C$6 * $C149*'計算（堆積）'!$C$23)^0.5 - パラメータ!$C$6 * '計算（堆積）'!$C$23)/2,0)</f>
        <v>0</v>
      </c>
      <c r="E149" s="23">
        <f>(パラメータ!$C$21*$D149*パラメータ!$C$20^2)/'計算（堆積）'!$C$39</f>
        <v>0</v>
      </c>
      <c r="F149" s="23" t="e">
        <f t="shared" si="13"/>
        <v>#DIV/0!</v>
      </c>
      <c r="G149" s="24" t="str">
        <f t="shared" si="16"/>
        <v>×</v>
      </c>
      <c r="H149" s="25" t="str">
        <f t="shared" si="17"/>
        <v>×</v>
      </c>
      <c r="I149" s="135" t="e">
        <f t="shared" si="14"/>
        <v>#DIV/0!</v>
      </c>
      <c r="J149" s="135">
        <f t="shared" si="15"/>
        <v>3</v>
      </c>
    </row>
    <row r="150" spans="1:10" s="19" customFormat="1" ht="10.5" customHeight="1" x14ac:dyDescent="0.15">
      <c r="A150" s="63">
        <v>13.7</v>
      </c>
      <c r="B150" s="22">
        <f>IF(パラメータ!$C$10&gt;=A150,A150,(パラメータ!$C$13/パラメータ!$C$15)+$A150)</f>
        <v>13.7</v>
      </c>
      <c r="C150" s="23">
        <f>IF(パラメータ!$C$10&gt;=A150,(-$B150+($B150^2+2*パラメータ!$C$7*'計算（堆積）'!$C$4)^0.5)/'計算（堆積）'!$C$4,(-$B150+($B150^2+2*(パラメータ!$C$7-'計算（堆積）'!$C$10)*'計算（堆積）'!$C$4)^0.5)/'計算（堆積）'!$C$4)</f>
        <v>0</v>
      </c>
      <c r="D150" s="23">
        <f>IF(C150&gt;0,(((パラメータ!$C$6)^2*('計算（堆積）'!$C$23)^2 + 4 *パラメータ!$C$6 * $C150*'計算（堆積）'!$C$23)^0.5 - パラメータ!$C$6 * '計算（堆積）'!$C$23)/2,0)</f>
        <v>0</v>
      </c>
      <c r="E150" s="23">
        <f>(パラメータ!$C$21*$D150*パラメータ!$C$20^2)/'計算（堆積）'!$C$39</f>
        <v>0</v>
      </c>
      <c r="F150" s="23" t="e">
        <f t="shared" si="13"/>
        <v>#DIV/0!</v>
      </c>
      <c r="G150" s="24" t="str">
        <f t="shared" si="16"/>
        <v>×</v>
      </c>
      <c r="H150" s="25" t="str">
        <f t="shared" si="17"/>
        <v>×</v>
      </c>
      <c r="I150" s="135" t="e">
        <f t="shared" si="14"/>
        <v>#DIV/0!</v>
      </c>
      <c r="J150" s="135">
        <f t="shared" si="15"/>
        <v>3</v>
      </c>
    </row>
    <row r="151" spans="1:10" s="19" customFormat="1" ht="10.5" customHeight="1" x14ac:dyDescent="0.15">
      <c r="A151" s="63">
        <v>13.8</v>
      </c>
      <c r="B151" s="22">
        <f>IF(パラメータ!$C$10&gt;=A151,A151,(パラメータ!$C$13/パラメータ!$C$15)+$A151)</f>
        <v>13.8</v>
      </c>
      <c r="C151" s="23">
        <f>IF(パラメータ!$C$10&gt;=A151,(-$B151+($B151^2+2*パラメータ!$C$7*'計算（堆積）'!$C$4)^0.5)/'計算（堆積）'!$C$4,(-$B151+($B151^2+2*(パラメータ!$C$7-'計算（堆積）'!$C$10)*'計算（堆積）'!$C$4)^0.5)/'計算（堆積）'!$C$4)</f>
        <v>0</v>
      </c>
      <c r="D151" s="23">
        <f>IF(C151&gt;0,(((パラメータ!$C$6)^2*('計算（堆積）'!$C$23)^2 + 4 *パラメータ!$C$6 * $C151*'計算（堆積）'!$C$23)^0.5 - パラメータ!$C$6 * '計算（堆積）'!$C$23)/2,0)</f>
        <v>0</v>
      </c>
      <c r="E151" s="23">
        <f>(パラメータ!$C$21*$D151*パラメータ!$C$20^2)/'計算（堆積）'!$C$39</f>
        <v>0</v>
      </c>
      <c r="F151" s="23" t="e">
        <f t="shared" si="13"/>
        <v>#DIV/0!</v>
      </c>
      <c r="G151" s="24" t="str">
        <f t="shared" si="16"/>
        <v>×</v>
      </c>
      <c r="H151" s="25" t="str">
        <f t="shared" si="17"/>
        <v>×</v>
      </c>
      <c r="I151" s="135" t="e">
        <f t="shared" si="14"/>
        <v>#DIV/0!</v>
      </c>
      <c r="J151" s="135">
        <f t="shared" si="15"/>
        <v>3</v>
      </c>
    </row>
    <row r="152" spans="1:10" s="19" customFormat="1" ht="10.5" customHeight="1" x14ac:dyDescent="0.15">
      <c r="A152" s="63">
        <v>13.9</v>
      </c>
      <c r="B152" s="22">
        <f>IF(パラメータ!$C$10&gt;=A152,A152,(パラメータ!$C$13/パラメータ!$C$15)+$A152)</f>
        <v>13.9</v>
      </c>
      <c r="C152" s="23">
        <f>IF(パラメータ!$C$10&gt;=A152,(-$B152+($B152^2+2*パラメータ!$C$7*'計算（堆積）'!$C$4)^0.5)/'計算（堆積）'!$C$4,(-$B152+($B152^2+2*(パラメータ!$C$7-'計算（堆積）'!$C$10)*'計算（堆積）'!$C$4)^0.5)/'計算（堆積）'!$C$4)</f>
        <v>0</v>
      </c>
      <c r="D152" s="23">
        <f>IF(C152&gt;0,(((パラメータ!$C$6)^2*('計算（堆積）'!$C$23)^2 + 4 *パラメータ!$C$6 * $C152*'計算（堆積）'!$C$23)^0.5 - パラメータ!$C$6 * '計算（堆積）'!$C$23)/2,0)</f>
        <v>0</v>
      </c>
      <c r="E152" s="23">
        <f>(パラメータ!$C$21*$D152*パラメータ!$C$20^2)/'計算（堆積）'!$C$39</f>
        <v>0</v>
      </c>
      <c r="F152" s="23" t="e">
        <f t="shared" si="13"/>
        <v>#DIV/0!</v>
      </c>
      <c r="G152" s="24" t="str">
        <f t="shared" si="16"/>
        <v>×</v>
      </c>
      <c r="H152" s="25" t="str">
        <f t="shared" si="17"/>
        <v>×</v>
      </c>
      <c r="I152" s="135" t="e">
        <f t="shared" si="14"/>
        <v>#DIV/0!</v>
      </c>
      <c r="J152" s="135">
        <f t="shared" si="15"/>
        <v>3</v>
      </c>
    </row>
    <row r="153" spans="1:10" s="18" customFormat="1" ht="10.5" customHeight="1" x14ac:dyDescent="0.15">
      <c r="A153" s="30">
        <v>14</v>
      </c>
      <c r="B153" s="31">
        <f>IF(パラメータ!$C$10&gt;=A153,A153,(パラメータ!$C$13/パラメータ!$C$15)+$A153)</f>
        <v>14</v>
      </c>
      <c r="C153" s="32">
        <f>IF(パラメータ!$C$10&gt;=A153,(-$B153+($B153^2+2*パラメータ!$C$7*'計算（堆積）'!$C$4)^0.5)/'計算（堆積）'!$C$4,(-$B153+($B153^2+2*(パラメータ!$C$7-'計算（堆積）'!$C$10)*'計算（堆積）'!$C$4)^0.5)/'計算（堆積）'!$C$4)</f>
        <v>0</v>
      </c>
      <c r="D153" s="32">
        <f>IF(C153&gt;0,(((パラメータ!$C$6)^2*('計算（堆積）'!$C$23)^2 + 4 *パラメータ!$C$6 * $C153*'計算（堆積）'!$C$23)^0.5 - パラメータ!$C$6 * '計算（堆積）'!$C$23)/2,0)</f>
        <v>0</v>
      </c>
      <c r="E153" s="32">
        <f>(パラメータ!$C$21*$D153*パラメータ!$C$20^2)/'計算（堆積）'!$C$39</f>
        <v>0</v>
      </c>
      <c r="F153" s="32" t="e">
        <f t="shared" si="13"/>
        <v>#DIV/0!</v>
      </c>
      <c r="G153" s="33" t="str">
        <f t="shared" si="16"/>
        <v>×</v>
      </c>
      <c r="H153" s="34" t="str">
        <f t="shared" si="17"/>
        <v>×</v>
      </c>
      <c r="I153" s="134" t="e">
        <f t="shared" si="14"/>
        <v>#DIV/0!</v>
      </c>
      <c r="J153" s="134">
        <f t="shared" si="15"/>
        <v>3</v>
      </c>
    </row>
    <row r="154" spans="1:10" s="19" customFormat="1" ht="10.5" customHeight="1" x14ac:dyDescent="0.15">
      <c r="A154" s="63">
        <v>14.1</v>
      </c>
      <c r="B154" s="22">
        <f>IF(パラメータ!$C$10&gt;=A154,A154,(パラメータ!$C$13/パラメータ!$C$15)+$A154)</f>
        <v>14.1</v>
      </c>
      <c r="C154" s="23">
        <f>IF(パラメータ!$C$10&gt;=A154,(-$B154+($B154^2+2*パラメータ!$C$7*'計算（堆積）'!$C$4)^0.5)/'計算（堆積）'!$C$4,(-$B154+($B154^2+2*(パラメータ!$C$7-'計算（堆積）'!$C$10)*'計算（堆積）'!$C$4)^0.5)/'計算（堆積）'!$C$4)</f>
        <v>0</v>
      </c>
      <c r="D154" s="23">
        <f>IF(C154&gt;0,(((パラメータ!$C$6)^2*('計算（堆積）'!$C$23)^2 + 4 *パラメータ!$C$6 * $C154*'計算（堆積）'!$C$23)^0.5 - パラメータ!$C$6 * '計算（堆積）'!$C$23)/2,0)</f>
        <v>0</v>
      </c>
      <c r="E154" s="23">
        <f>(パラメータ!$C$21*$D154*パラメータ!$C$20^2)/'計算（堆積）'!$C$39</f>
        <v>0</v>
      </c>
      <c r="F154" s="23" t="e">
        <f t="shared" si="13"/>
        <v>#DIV/0!</v>
      </c>
      <c r="G154" s="24" t="str">
        <f t="shared" si="16"/>
        <v>×</v>
      </c>
      <c r="H154" s="25" t="str">
        <f t="shared" si="17"/>
        <v>×</v>
      </c>
      <c r="I154" s="135" t="e">
        <f t="shared" si="14"/>
        <v>#DIV/0!</v>
      </c>
      <c r="J154" s="135">
        <f t="shared" si="15"/>
        <v>3</v>
      </c>
    </row>
    <row r="155" spans="1:10" s="19" customFormat="1" ht="10.5" customHeight="1" x14ac:dyDescent="0.15">
      <c r="A155" s="63">
        <v>14.2</v>
      </c>
      <c r="B155" s="22">
        <f>IF(パラメータ!$C$10&gt;=A155,A155,(パラメータ!$C$13/パラメータ!$C$15)+$A155)</f>
        <v>14.2</v>
      </c>
      <c r="C155" s="23">
        <f>IF(パラメータ!$C$10&gt;=A155,(-$B155+($B155^2+2*パラメータ!$C$7*'計算（堆積）'!$C$4)^0.5)/'計算（堆積）'!$C$4,(-$B155+($B155^2+2*(パラメータ!$C$7-'計算（堆積）'!$C$10)*'計算（堆積）'!$C$4)^0.5)/'計算（堆積）'!$C$4)</f>
        <v>0</v>
      </c>
      <c r="D155" s="23">
        <f>IF(C155&gt;0,(((パラメータ!$C$6)^2*('計算（堆積）'!$C$23)^2 + 4 *パラメータ!$C$6 * $C155*'計算（堆積）'!$C$23)^0.5 - パラメータ!$C$6 * '計算（堆積）'!$C$23)/2,0)</f>
        <v>0</v>
      </c>
      <c r="E155" s="23">
        <f>(パラメータ!$C$21*$D155*パラメータ!$C$20^2)/'計算（堆積）'!$C$39</f>
        <v>0</v>
      </c>
      <c r="F155" s="23" t="e">
        <f t="shared" si="13"/>
        <v>#DIV/0!</v>
      </c>
      <c r="G155" s="24" t="str">
        <f t="shared" si="16"/>
        <v>×</v>
      </c>
      <c r="H155" s="25" t="str">
        <f t="shared" si="17"/>
        <v>×</v>
      </c>
      <c r="I155" s="135" t="e">
        <f t="shared" si="14"/>
        <v>#DIV/0!</v>
      </c>
      <c r="J155" s="135">
        <f t="shared" si="15"/>
        <v>3</v>
      </c>
    </row>
    <row r="156" spans="1:10" s="19" customFormat="1" ht="10.5" customHeight="1" x14ac:dyDescent="0.15">
      <c r="A156" s="63">
        <v>14.3</v>
      </c>
      <c r="B156" s="22">
        <f>IF(パラメータ!$C$10&gt;=A156,A156,(パラメータ!$C$13/パラメータ!$C$15)+$A156)</f>
        <v>14.3</v>
      </c>
      <c r="C156" s="23">
        <f>IF(パラメータ!$C$10&gt;=A156,(-$B156+($B156^2+2*パラメータ!$C$7*'計算（堆積）'!$C$4)^0.5)/'計算（堆積）'!$C$4,(-$B156+($B156^2+2*(パラメータ!$C$7-'計算（堆積）'!$C$10)*'計算（堆積）'!$C$4)^0.5)/'計算（堆積）'!$C$4)</f>
        <v>0</v>
      </c>
      <c r="D156" s="23">
        <f>IF(C156&gt;0,(((パラメータ!$C$6)^2*('計算（堆積）'!$C$23)^2 + 4 *パラメータ!$C$6 * $C156*'計算（堆積）'!$C$23)^0.5 - パラメータ!$C$6 * '計算（堆積）'!$C$23)/2,0)</f>
        <v>0</v>
      </c>
      <c r="E156" s="23">
        <f>(パラメータ!$C$21*$D156*パラメータ!$C$20^2)/'計算（堆積）'!$C$39</f>
        <v>0</v>
      </c>
      <c r="F156" s="23" t="e">
        <f t="shared" si="13"/>
        <v>#DIV/0!</v>
      </c>
      <c r="G156" s="24" t="str">
        <f t="shared" si="16"/>
        <v>×</v>
      </c>
      <c r="H156" s="25" t="str">
        <f t="shared" si="17"/>
        <v>×</v>
      </c>
      <c r="I156" s="135" t="e">
        <f t="shared" si="14"/>
        <v>#DIV/0!</v>
      </c>
      <c r="J156" s="135">
        <f t="shared" si="15"/>
        <v>3</v>
      </c>
    </row>
    <row r="157" spans="1:10" s="19" customFormat="1" ht="10.5" customHeight="1" x14ac:dyDescent="0.15">
      <c r="A157" s="63">
        <v>14.4</v>
      </c>
      <c r="B157" s="22">
        <f>IF(パラメータ!$C$10&gt;=A157,A157,(パラメータ!$C$13/パラメータ!$C$15)+$A157)</f>
        <v>14.4</v>
      </c>
      <c r="C157" s="23">
        <f>IF(パラメータ!$C$10&gt;=A157,(-$B157+($B157^2+2*パラメータ!$C$7*'計算（堆積）'!$C$4)^0.5)/'計算（堆積）'!$C$4,(-$B157+($B157^2+2*(パラメータ!$C$7-'計算（堆積）'!$C$10)*'計算（堆積）'!$C$4)^0.5)/'計算（堆積）'!$C$4)</f>
        <v>0</v>
      </c>
      <c r="D157" s="23">
        <f>IF(C157&gt;0,(((パラメータ!$C$6)^2*('計算（堆積）'!$C$23)^2 + 4 *パラメータ!$C$6 * $C157*'計算（堆積）'!$C$23)^0.5 - パラメータ!$C$6 * '計算（堆積）'!$C$23)/2,0)</f>
        <v>0</v>
      </c>
      <c r="E157" s="23">
        <f>(パラメータ!$C$21*$D157*パラメータ!$C$20^2)/'計算（堆積）'!$C$39</f>
        <v>0</v>
      </c>
      <c r="F157" s="23" t="e">
        <f t="shared" si="13"/>
        <v>#DIV/0!</v>
      </c>
      <c r="G157" s="24" t="str">
        <f t="shared" si="16"/>
        <v>×</v>
      </c>
      <c r="H157" s="25" t="str">
        <f t="shared" si="17"/>
        <v>×</v>
      </c>
      <c r="I157" s="135" t="e">
        <f t="shared" si="14"/>
        <v>#DIV/0!</v>
      </c>
      <c r="J157" s="135">
        <f t="shared" si="15"/>
        <v>3</v>
      </c>
    </row>
    <row r="158" spans="1:10" s="19" customFormat="1" ht="10.5" customHeight="1" x14ac:dyDescent="0.15">
      <c r="A158" s="63">
        <v>14.5</v>
      </c>
      <c r="B158" s="22">
        <f>IF(パラメータ!$C$10&gt;=A158,A158,(パラメータ!$C$13/パラメータ!$C$15)+$A158)</f>
        <v>14.5</v>
      </c>
      <c r="C158" s="23">
        <f>IF(パラメータ!$C$10&gt;=A158,(-$B158+($B158^2+2*パラメータ!$C$7*'計算（堆積）'!$C$4)^0.5)/'計算（堆積）'!$C$4,(-$B158+($B158^2+2*(パラメータ!$C$7-'計算（堆積）'!$C$10)*'計算（堆積）'!$C$4)^0.5)/'計算（堆積）'!$C$4)</f>
        <v>0</v>
      </c>
      <c r="D158" s="23">
        <f>IF(C158&gt;0,(((パラメータ!$C$6)^2*('計算（堆積）'!$C$23)^2 + 4 *パラメータ!$C$6 * $C158*'計算（堆積）'!$C$23)^0.5 - パラメータ!$C$6 * '計算（堆積）'!$C$23)/2,0)</f>
        <v>0</v>
      </c>
      <c r="E158" s="23">
        <f>(パラメータ!$C$21*$D158*パラメータ!$C$20^2)/'計算（堆積）'!$C$39</f>
        <v>0</v>
      </c>
      <c r="F158" s="23" t="e">
        <f t="shared" si="13"/>
        <v>#DIV/0!</v>
      </c>
      <c r="G158" s="24" t="str">
        <f t="shared" si="16"/>
        <v>×</v>
      </c>
      <c r="H158" s="25" t="str">
        <f t="shared" si="17"/>
        <v>×</v>
      </c>
      <c r="I158" s="135" t="e">
        <f t="shared" si="14"/>
        <v>#DIV/0!</v>
      </c>
      <c r="J158" s="135">
        <f t="shared" si="15"/>
        <v>3</v>
      </c>
    </row>
    <row r="159" spans="1:10" s="19" customFormat="1" ht="10.5" customHeight="1" x14ac:dyDescent="0.15">
      <c r="A159" s="63">
        <v>14.6</v>
      </c>
      <c r="B159" s="22">
        <f>IF(パラメータ!$C$10&gt;=A159,A159,(パラメータ!$C$13/パラメータ!$C$15)+$A159)</f>
        <v>14.6</v>
      </c>
      <c r="C159" s="23">
        <f>IF(パラメータ!$C$10&gt;=A159,(-$B159+($B159^2+2*パラメータ!$C$7*'計算（堆積）'!$C$4)^0.5)/'計算（堆積）'!$C$4,(-$B159+($B159^2+2*(パラメータ!$C$7-'計算（堆積）'!$C$10)*'計算（堆積）'!$C$4)^0.5)/'計算（堆積）'!$C$4)</f>
        <v>0</v>
      </c>
      <c r="D159" s="23">
        <f>IF(C159&gt;0,(((パラメータ!$C$6)^2*('計算（堆積）'!$C$23)^2 + 4 *パラメータ!$C$6 * $C159*'計算（堆積）'!$C$23)^0.5 - パラメータ!$C$6 * '計算（堆積）'!$C$23)/2,0)</f>
        <v>0</v>
      </c>
      <c r="E159" s="23">
        <f>(パラメータ!$C$21*$D159*パラメータ!$C$20^2)/'計算（堆積）'!$C$39</f>
        <v>0</v>
      </c>
      <c r="F159" s="23" t="e">
        <f t="shared" si="13"/>
        <v>#DIV/0!</v>
      </c>
      <c r="G159" s="24" t="str">
        <f t="shared" si="16"/>
        <v>×</v>
      </c>
      <c r="H159" s="25" t="str">
        <f t="shared" si="17"/>
        <v>×</v>
      </c>
      <c r="I159" s="135" t="e">
        <f t="shared" si="14"/>
        <v>#DIV/0!</v>
      </c>
      <c r="J159" s="135">
        <f t="shared" si="15"/>
        <v>3</v>
      </c>
    </row>
    <row r="160" spans="1:10" s="19" customFormat="1" ht="10.5" customHeight="1" x14ac:dyDescent="0.15">
      <c r="A160" s="63">
        <v>14.7</v>
      </c>
      <c r="B160" s="22">
        <f>IF(パラメータ!$C$10&gt;=A160,A160,(パラメータ!$C$13/パラメータ!$C$15)+$A160)</f>
        <v>14.7</v>
      </c>
      <c r="C160" s="23">
        <f>IF(パラメータ!$C$10&gt;=A160,(-$B160+($B160^2+2*パラメータ!$C$7*'計算（堆積）'!$C$4)^0.5)/'計算（堆積）'!$C$4,(-$B160+($B160^2+2*(パラメータ!$C$7-'計算（堆積）'!$C$10)*'計算（堆積）'!$C$4)^0.5)/'計算（堆積）'!$C$4)</f>
        <v>0</v>
      </c>
      <c r="D160" s="23">
        <f>IF(C160&gt;0,(((パラメータ!$C$6)^2*('計算（堆積）'!$C$23)^2 + 4 *パラメータ!$C$6 * $C160*'計算（堆積）'!$C$23)^0.5 - パラメータ!$C$6 * '計算（堆積）'!$C$23)/2,0)</f>
        <v>0</v>
      </c>
      <c r="E160" s="23">
        <f>(パラメータ!$C$21*$D160*パラメータ!$C$20^2)/'計算（堆積）'!$C$39</f>
        <v>0</v>
      </c>
      <c r="F160" s="23" t="e">
        <f t="shared" si="13"/>
        <v>#DIV/0!</v>
      </c>
      <c r="G160" s="24" t="str">
        <f t="shared" si="16"/>
        <v>×</v>
      </c>
      <c r="H160" s="25" t="str">
        <f t="shared" si="17"/>
        <v>×</v>
      </c>
      <c r="I160" s="135" t="e">
        <f t="shared" si="14"/>
        <v>#DIV/0!</v>
      </c>
      <c r="J160" s="135">
        <f t="shared" si="15"/>
        <v>3</v>
      </c>
    </row>
    <row r="161" spans="1:10" s="19" customFormat="1" ht="10.5" customHeight="1" x14ac:dyDescent="0.15">
      <c r="A161" s="63">
        <v>14.8</v>
      </c>
      <c r="B161" s="22">
        <f>IF(パラメータ!$C$10&gt;=A161,A161,(パラメータ!$C$13/パラメータ!$C$15)+$A161)</f>
        <v>14.8</v>
      </c>
      <c r="C161" s="23">
        <f>IF(パラメータ!$C$10&gt;=A161,(-$B161+($B161^2+2*パラメータ!$C$7*'計算（堆積）'!$C$4)^0.5)/'計算（堆積）'!$C$4,(-$B161+($B161^2+2*(パラメータ!$C$7-'計算（堆積）'!$C$10)*'計算（堆積）'!$C$4)^0.5)/'計算（堆積）'!$C$4)</f>
        <v>0</v>
      </c>
      <c r="D161" s="23">
        <f>IF(C161&gt;0,(((パラメータ!$C$6)^2*('計算（堆積）'!$C$23)^2 + 4 *パラメータ!$C$6 * $C161*'計算（堆積）'!$C$23)^0.5 - パラメータ!$C$6 * '計算（堆積）'!$C$23)/2,0)</f>
        <v>0</v>
      </c>
      <c r="E161" s="23">
        <f>(パラメータ!$C$21*$D161*パラメータ!$C$20^2)/'計算（堆積）'!$C$39</f>
        <v>0</v>
      </c>
      <c r="F161" s="23" t="e">
        <f t="shared" si="13"/>
        <v>#DIV/0!</v>
      </c>
      <c r="G161" s="24" t="str">
        <f t="shared" si="16"/>
        <v>×</v>
      </c>
      <c r="H161" s="25" t="str">
        <f t="shared" si="17"/>
        <v>×</v>
      </c>
      <c r="I161" s="135" t="e">
        <f t="shared" si="14"/>
        <v>#DIV/0!</v>
      </c>
      <c r="J161" s="135">
        <f t="shared" si="15"/>
        <v>3</v>
      </c>
    </row>
    <row r="162" spans="1:10" s="19" customFormat="1" ht="10.5" customHeight="1" x14ac:dyDescent="0.15">
      <c r="A162" s="63">
        <v>14.9</v>
      </c>
      <c r="B162" s="22">
        <f>IF(パラメータ!$C$10&gt;=A162,A162,(パラメータ!$C$13/パラメータ!$C$15)+$A162)</f>
        <v>14.9</v>
      </c>
      <c r="C162" s="23">
        <f>IF(パラメータ!$C$10&gt;=A162,(-$B162+($B162^2+2*パラメータ!$C$7*'計算（堆積）'!$C$4)^0.5)/'計算（堆積）'!$C$4,(-$B162+($B162^2+2*(パラメータ!$C$7-'計算（堆積）'!$C$10)*'計算（堆積）'!$C$4)^0.5)/'計算（堆積）'!$C$4)</f>
        <v>0</v>
      </c>
      <c r="D162" s="23">
        <f>IF(C162&gt;0,(((パラメータ!$C$6)^2*('計算（堆積）'!$C$23)^2 + 4 *パラメータ!$C$6 * $C162*'計算（堆積）'!$C$23)^0.5 - パラメータ!$C$6 * '計算（堆積）'!$C$23)/2,0)</f>
        <v>0</v>
      </c>
      <c r="E162" s="23">
        <f>(パラメータ!$C$21*$D162*パラメータ!$C$20^2)/'計算（堆積）'!$C$39</f>
        <v>0</v>
      </c>
      <c r="F162" s="23" t="e">
        <f t="shared" si="13"/>
        <v>#DIV/0!</v>
      </c>
      <c r="G162" s="24" t="str">
        <f t="shared" si="16"/>
        <v>×</v>
      </c>
      <c r="H162" s="25" t="str">
        <f t="shared" si="17"/>
        <v>×</v>
      </c>
      <c r="I162" s="135" t="e">
        <f t="shared" si="14"/>
        <v>#DIV/0!</v>
      </c>
      <c r="J162" s="135">
        <f t="shared" si="15"/>
        <v>3</v>
      </c>
    </row>
    <row r="163" spans="1:10" s="18" customFormat="1" ht="10.5" customHeight="1" x14ac:dyDescent="0.15">
      <c r="A163" s="30">
        <v>15</v>
      </c>
      <c r="B163" s="31">
        <f>IF(パラメータ!$C$10&gt;=A163,A163,(パラメータ!$C$13/パラメータ!$C$15)+$A163)</f>
        <v>15</v>
      </c>
      <c r="C163" s="32">
        <f>IF(パラメータ!$C$10&gt;=A163,(-$B163+($B163^2+2*パラメータ!$C$7*'計算（堆積）'!$C$4)^0.5)/'計算（堆積）'!$C$4,(-$B163+($B163^2+2*(パラメータ!$C$7-'計算（堆積）'!$C$10)*'計算（堆積）'!$C$4)^0.5)/'計算（堆積）'!$C$4)</f>
        <v>0</v>
      </c>
      <c r="D163" s="32">
        <f>IF(C163&gt;0,(((パラメータ!$C$6)^2*('計算（堆積）'!$C$23)^2 + 4 *パラメータ!$C$6 * $C163*'計算（堆積）'!$C$23)^0.5 - パラメータ!$C$6 * '計算（堆積）'!$C$23)/2,0)</f>
        <v>0</v>
      </c>
      <c r="E163" s="32">
        <f>(パラメータ!$C$21*$D163*パラメータ!$C$20^2)/'計算（堆積）'!$C$39</f>
        <v>0</v>
      </c>
      <c r="F163" s="32" t="e">
        <f t="shared" si="13"/>
        <v>#DIV/0!</v>
      </c>
      <c r="G163" s="33" t="str">
        <f t="shared" si="16"/>
        <v>×</v>
      </c>
      <c r="H163" s="34" t="str">
        <f t="shared" si="17"/>
        <v>×</v>
      </c>
      <c r="I163" s="134" t="e">
        <f t="shared" si="14"/>
        <v>#DIV/0!</v>
      </c>
      <c r="J163" s="134">
        <f t="shared" si="15"/>
        <v>3</v>
      </c>
    </row>
    <row r="164" spans="1:10" s="19" customFormat="1" ht="10.5" customHeight="1" x14ac:dyDescent="0.15">
      <c r="A164" s="63">
        <v>15.1</v>
      </c>
      <c r="B164" s="22">
        <f>IF(パラメータ!$C$10&gt;=A164,A164,(パラメータ!$C$13/パラメータ!$C$15)+$A164)</f>
        <v>15.1</v>
      </c>
      <c r="C164" s="23">
        <f>IF(パラメータ!$C$10&gt;=A164,(-$B164+($B164^2+2*パラメータ!$C$7*'計算（堆積）'!$C$4)^0.5)/'計算（堆積）'!$C$4,(-$B164+($B164^2+2*(パラメータ!$C$7-'計算（堆積）'!$C$10)*'計算（堆積）'!$C$4)^0.5)/'計算（堆積）'!$C$4)</f>
        <v>0</v>
      </c>
      <c r="D164" s="23">
        <f>IF(C164&gt;0,(((パラメータ!$C$6)^2*('計算（堆積）'!$C$23)^2 + 4 *パラメータ!$C$6 * $C164*'計算（堆積）'!$C$23)^0.5 - パラメータ!$C$6 * '計算（堆積）'!$C$23)/2,0)</f>
        <v>0</v>
      </c>
      <c r="E164" s="23">
        <f>(パラメータ!$C$21*$D164*パラメータ!$C$20^2)/'計算（堆積）'!$C$39</f>
        <v>0</v>
      </c>
      <c r="F164" s="23" t="e">
        <f t="shared" si="13"/>
        <v>#DIV/0!</v>
      </c>
      <c r="G164" s="24" t="str">
        <f t="shared" si="16"/>
        <v>×</v>
      </c>
      <c r="H164" s="25" t="str">
        <f t="shared" si="17"/>
        <v>×</v>
      </c>
      <c r="I164" s="135" t="e">
        <f t="shared" si="14"/>
        <v>#DIV/0!</v>
      </c>
      <c r="J164" s="135">
        <f t="shared" si="15"/>
        <v>3</v>
      </c>
    </row>
    <row r="165" spans="1:10" s="19" customFormat="1" ht="10.5" customHeight="1" x14ac:dyDescent="0.15">
      <c r="A165" s="63">
        <v>15.2</v>
      </c>
      <c r="B165" s="22">
        <f>IF(パラメータ!$C$10&gt;=A165,A165,(パラメータ!$C$13/パラメータ!$C$15)+$A165)</f>
        <v>15.2</v>
      </c>
      <c r="C165" s="23">
        <f>IF(パラメータ!$C$10&gt;=A165,(-$B165+($B165^2+2*パラメータ!$C$7*'計算（堆積）'!$C$4)^0.5)/'計算（堆積）'!$C$4,(-$B165+($B165^2+2*(パラメータ!$C$7-'計算（堆積）'!$C$10)*'計算（堆積）'!$C$4)^0.5)/'計算（堆積）'!$C$4)</f>
        <v>0</v>
      </c>
      <c r="D165" s="23">
        <f>IF(C165&gt;0,(((パラメータ!$C$6)^2*('計算（堆積）'!$C$23)^2 + 4 *パラメータ!$C$6 * $C165*'計算（堆積）'!$C$23)^0.5 - パラメータ!$C$6 * '計算（堆積）'!$C$23)/2,0)</f>
        <v>0</v>
      </c>
      <c r="E165" s="23">
        <f>(パラメータ!$C$21*$D165*パラメータ!$C$20^2)/'計算（堆積）'!$C$39</f>
        <v>0</v>
      </c>
      <c r="F165" s="23" t="e">
        <f t="shared" si="13"/>
        <v>#DIV/0!</v>
      </c>
      <c r="G165" s="24" t="str">
        <f t="shared" si="16"/>
        <v>×</v>
      </c>
      <c r="H165" s="25" t="str">
        <f t="shared" si="17"/>
        <v>×</v>
      </c>
      <c r="I165" s="135" t="e">
        <f t="shared" si="14"/>
        <v>#DIV/0!</v>
      </c>
      <c r="J165" s="135">
        <f t="shared" si="15"/>
        <v>3</v>
      </c>
    </row>
    <row r="166" spans="1:10" s="19" customFormat="1" ht="10.5" customHeight="1" x14ac:dyDescent="0.15">
      <c r="A166" s="63">
        <v>15.3</v>
      </c>
      <c r="B166" s="22">
        <f>IF(パラメータ!$C$10&gt;=A166,A166,(パラメータ!$C$13/パラメータ!$C$15)+$A166)</f>
        <v>15.3</v>
      </c>
      <c r="C166" s="23">
        <f>IF(パラメータ!$C$10&gt;=A166,(-$B166+($B166^2+2*パラメータ!$C$7*'計算（堆積）'!$C$4)^0.5)/'計算（堆積）'!$C$4,(-$B166+($B166^2+2*(パラメータ!$C$7-'計算（堆積）'!$C$10)*'計算（堆積）'!$C$4)^0.5)/'計算（堆積）'!$C$4)</f>
        <v>0</v>
      </c>
      <c r="D166" s="23">
        <f>IF(C166&gt;0,(((パラメータ!$C$6)^2*('計算（堆積）'!$C$23)^2 + 4 *パラメータ!$C$6 * $C166*'計算（堆積）'!$C$23)^0.5 - パラメータ!$C$6 * '計算（堆積）'!$C$23)/2,0)</f>
        <v>0</v>
      </c>
      <c r="E166" s="23">
        <f>(パラメータ!$C$21*$D166*パラメータ!$C$20^2)/'計算（堆積）'!$C$39</f>
        <v>0</v>
      </c>
      <c r="F166" s="23" t="e">
        <f t="shared" si="13"/>
        <v>#DIV/0!</v>
      </c>
      <c r="G166" s="24" t="str">
        <f t="shared" si="16"/>
        <v>×</v>
      </c>
      <c r="H166" s="25" t="str">
        <f t="shared" si="17"/>
        <v>×</v>
      </c>
      <c r="I166" s="135" t="e">
        <f t="shared" si="14"/>
        <v>#DIV/0!</v>
      </c>
      <c r="J166" s="135">
        <f t="shared" si="15"/>
        <v>3</v>
      </c>
    </row>
    <row r="167" spans="1:10" s="19" customFormat="1" ht="10.5" customHeight="1" x14ac:dyDescent="0.15">
      <c r="A167" s="63">
        <v>15.4</v>
      </c>
      <c r="B167" s="22">
        <f>IF(パラメータ!$C$10&gt;=A167,A167,(パラメータ!$C$13/パラメータ!$C$15)+$A167)</f>
        <v>15.4</v>
      </c>
      <c r="C167" s="23">
        <f>IF(パラメータ!$C$10&gt;=A167,(-$B167+($B167^2+2*パラメータ!$C$7*'計算（堆積）'!$C$4)^0.5)/'計算（堆積）'!$C$4,(-$B167+($B167^2+2*(パラメータ!$C$7-'計算（堆積）'!$C$10)*'計算（堆積）'!$C$4)^0.5)/'計算（堆積）'!$C$4)</f>
        <v>0</v>
      </c>
      <c r="D167" s="23">
        <f>IF(C167&gt;0,(((パラメータ!$C$6)^2*('計算（堆積）'!$C$23)^2 + 4 *パラメータ!$C$6 * $C167*'計算（堆積）'!$C$23)^0.5 - パラメータ!$C$6 * '計算（堆積）'!$C$23)/2,0)</f>
        <v>0</v>
      </c>
      <c r="E167" s="23">
        <f>(パラメータ!$C$21*$D167*パラメータ!$C$20^2)/'計算（堆積）'!$C$39</f>
        <v>0</v>
      </c>
      <c r="F167" s="23" t="e">
        <f t="shared" si="13"/>
        <v>#DIV/0!</v>
      </c>
      <c r="G167" s="24" t="str">
        <f t="shared" si="16"/>
        <v>×</v>
      </c>
      <c r="H167" s="25" t="str">
        <f t="shared" si="17"/>
        <v>×</v>
      </c>
      <c r="I167" s="135" t="e">
        <f t="shared" si="14"/>
        <v>#DIV/0!</v>
      </c>
      <c r="J167" s="135">
        <f t="shared" si="15"/>
        <v>3</v>
      </c>
    </row>
    <row r="168" spans="1:10" s="19" customFormat="1" ht="10.5" customHeight="1" x14ac:dyDescent="0.15">
      <c r="A168" s="63">
        <v>15.5</v>
      </c>
      <c r="B168" s="22">
        <f>IF(パラメータ!$C$10&gt;=A168,A168,(パラメータ!$C$13/パラメータ!$C$15)+$A168)</f>
        <v>15.5</v>
      </c>
      <c r="C168" s="23">
        <f>IF(パラメータ!$C$10&gt;=A168,(-$B168+($B168^2+2*パラメータ!$C$7*'計算（堆積）'!$C$4)^0.5)/'計算（堆積）'!$C$4,(-$B168+($B168^2+2*(パラメータ!$C$7-'計算（堆積）'!$C$10)*'計算（堆積）'!$C$4)^0.5)/'計算（堆積）'!$C$4)</f>
        <v>0</v>
      </c>
      <c r="D168" s="23">
        <f>IF(C168&gt;0,(((パラメータ!$C$6)^2*('計算（堆積）'!$C$23)^2 + 4 *パラメータ!$C$6 * $C168*'計算（堆積）'!$C$23)^0.5 - パラメータ!$C$6 * '計算（堆積）'!$C$23)/2,0)</f>
        <v>0</v>
      </c>
      <c r="E168" s="23">
        <f>(パラメータ!$C$21*$D168*パラメータ!$C$20^2)/'計算（堆積）'!$C$39</f>
        <v>0</v>
      </c>
      <c r="F168" s="23" t="e">
        <f t="shared" si="13"/>
        <v>#DIV/0!</v>
      </c>
      <c r="G168" s="24" t="str">
        <f t="shared" si="16"/>
        <v>×</v>
      </c>
      <c r="H168" s="25" t="str">
        <f t="shared" si="17"/>
        <v>×</v>
      </c>
      <c r="I168" s="135" t="e">
        <f t="shared" si="14"/>
        <v>#DIV/0!</v>
      </c>
      <c r="J168" s="135">
        <f t="shared" si="15"/>
        <v>3</v>
      </c>
    </row>
    <row r="169" spans="1:10" s="19" customFormat="1" ht="10.5" customHeight="1" x14ac:dyDescent="0.15">
      <c r="A169" s="63">
        <v>15.6</v>
      </c>
      <c r="B169" s="22">
        <f>IF(パラメータ!$C$10&gt;=A169,A169,(パラメータ!$C$13/パラメータ!$C$15)+$A169)</f>
        <v>15.6</v>
      </c>
      <c r="C169" s="23">
        <f>IF(パラメータ!$C$10&gt;=A169,(-$B169+($B169^2+2*パラメータ!$C$7*'計算（堆積）'!$C$4)^0.5)/'計算（堆積）'!$C$4,(-$B169+($B169^2+2*(パラメータ!$C$7-'計算（堆積）'!$C$10)*'計算（堆積）'!$C$4)^0.5)/'計算（堆積）'!$C$4)</f>
        <v>0</v>
      </c>
      <c r="D169" s="23">
        <f>IF(C169&gt;0,(((パラメータ!$C$6)^2*('計算（堆積）'!$C$23)^2 + 4 *パラメータ!$C$6 * $C169*'計算（堆積）'!$C$23)^0.5 - パラメータ!$C$6 * '計算（堆積）'!$C$23)/2,0)</f>
        <v>0</v>
      </c>
      <c r="E169" s="23">
        <f>(パラメータ!$C$21*$D169*パラメータ!$C$20^2)/'計算（堆積）'!$C$39</f>
        <v>0</v>
      </c>
      <c r="F169" s="23" t="e">
        <f t="shared" si="13"/>
        <v>#DIV/0!</v>
      </c>
      <c r="G169" s="24" t="str">
        <f t="shared" si="16"/>
        <v>×</v>
      </c>
      <c r="H169" s="25" t="str">
        <f t="shared" si="17"/>
        <v>×</v>
      </c>
      <c r="I169" s="135" t="e">
        <f t="shared" si="14"/>
        <v>#DIV/0!</v>
      </c>
      <c r="J169" s="135">
        <f t="shared" si="15"/>
        <v>3</v>
      </c>
    </row>
    <row r="170" spans="1:10" s="19" customFormat="1" ht="10.5" customHeight="1" x14ac:dyDescent="0.15">
      <c r="A170" s="63">
        <v>15.7</v>
      </c>
      <c r="B170" s="22">
        <f>IF(パラメータ!$C$10&gt;=A170,A170,(パラメータ!$C$13/パラメータ!$C$15)+$A170)</f>
        <v>15.7</v>
      </c>
      <c r="C170" s="23">
        <f>IF(パラメータ!$C$10&gt;=A170,(-$B170+($B170^2+2*パラメータ!$C$7*'計算（堆積）'!$C$4)^0.5)/'計算（堆積）'!$C$4,(-$B170+($B170^2+2*(パラメータ!$C$7-'計算（堆積）'!$C$10)*'計算（堆積）'!$C$4)^0.5)/'計算（堆積）'!$C$4)</f>
        <v>0</v>
      </c>
      <c r="D170" s="23">
        <f>IF(C170&gt;0,(((パラメータ!$C$6)^2*('計算（堆積）'!$C$23)^2 + 4 *パラメータ!$C$6 * $C170*'計算（堆積）'!$C$23)^0.5 - パラメータ!$C$6 * '計算（堆積）'!$C$23)/2,0)</f>
        <v>0</v>
      </c>
      <c r="E170" s="23">
        <f>(パラメータ!$C$21*$D170*パラメータ!$C$20^2)/'計算（堆積）'!$C$39</f>
        <v>0</v>
      </c>
      <c r="F170" s="23" t="e">
        <f t="shared" si="13"/>
        <v>#DIV/0!</v>
      </c>
      <c r="G170" s="24" t="str">
        <f t="shared" si="16"/>
        <v>×</v>
      </c>
      <c r="H170" s="25" t="str">
        <f t="shared" si="17"/>
        <v>×</v>
      </c>
      <c r="I170" s="135" t="e">
        <f t="shared" si="14"/>
        <v>#DIV/0!</v>
      </c>
      <c r="J170" s="135">
        <f t="shared" si="15"/>
        <v>3</v>
      </c>
    </row>
    <row r="171" spans="1:10" s="19" customFormat="1" ht="10.5" customHeight="1" x14ac:dyDescent="0.15">
      <c r="A171" s="63">
        <v>15.8</v>
      </c>
      <c r="B171" s="22">
        <f>IF(パラメータ!$C$10&gt;=A171,A171,(パラメータ!$C$13/パラメータ!$C$15)+$A171)</f>
        <v>15.8</v>
      </c>
      <c r="C171" s="23">
        <f>IF(パラメータ!$C$10&gt;=A171,(-$B171+($B171^2+2*パラメータ!$C$7*'計算（堆積）'!$C$4)^0.5)/'計算（堆積）'!$C$4,(-$B171+($B171^2+2*(パラメータ!$C$7-'計算（堆積）'!$C$10)*'計算（堆積）'!$C$4)^0.5)/'計算（堆積）'!$C$4)</f>
        <v>0</v>
      </c>
      <c r="D171" s="23">
        <f>IF(C171&gt;0,(((パラメータ!$C$6)^2*('計算（堆積）'!$C$23)^2 + 4 *パラメータ!$C$6 * $C171*'計算（堆積）'!$C$23)^0.5 - パラメータ!$C$6 * '計算（堆積）'!$C$23)/2,0)</f>
        <v>0</v>
      </c>
      <c r="E171" s="23">
        <f>(パラメータ!$C$21*$D171*パラメータ!$C$20^2)/'計算（堆積）'!$C$39</f>
        <v>0</v>
      </c>
      <c r="F171" s="23" t="e">
        <f t="shared" si="13"/>
        <v>#DIV/0!</v>
      </c>
      <c r="G171" s="24" t="str">
        <f t="shared" si="16"/>
        <v>×</v>
      </c>
      <c r="H171" s="25" t="str">
        <f t="shared" si="17"/>
        <v>×</v>
      </c>
      <c r="I171" s="135" t="e">
        <f t="shared" si="14"/>
        <v>#DIV/0!</v>
      </c>
      <c r="J171" s="135">
        <f t="shared" si="15"/>
        <v>3</v>
      </c>
    </row>
    <row r="172" spans="1:10" s="19" customFormat="1" ht="10.5" customHeight="1" x14ac:dyDescent="0.15">
      <c r="A172" s="63">
        <v>15.9</v>
      </c>
      <c r="B172" s="22">
        <f>IF(パラメータ!$C$10&gt;=A172,A172,(パラメータ!$C$13/パラメータ!$C$15)+$A172)</f>
        <v>15.9</v>
      </c>
      <c r="C172" s="23">
        <f>IF(パラメータ!$C$10&gt;=A172,(-$B172+($B172^2+2*パラメータ!$C$7*'計算（堆積）'!$C$4)^0.5)/'計算（堆積）'!$C$4,(-$B172+($B172^2+2*(パラメータ!$C$7-'計算（堆積）'!$C$10)*'計算（堆積）'!$C$4)^0.5)/'計算（堆積）'!$C$4)</f>
        <v>0</v>
      </c>
      <c r="D172" s="23">
        <f>IF(C172&gt;0,(((パラメータ!$C$6)^2*('計算（堆積）'!$C$23)^2 + 4 *パラメータ!$C$6 * $C172*'計算（堆積）'!$C$23)^0.5 - パラメータ!$C$6 * '計算（堆積）'!$C$23)/2,0)</f>
        <v>0</v>
      </c>
      <c r="E172" s="23">
        <f>(パラメータ!$C$21*$D172*パラメータ!$C$20^2)/'計算（堆積）'!$C$39</f>
        <v>0</v>
      </c>
      <c r="F172" s="23" t="e">
        <f t="shared" si="13"/>
        <v>#DIV/0!</v>
      </c>
      <c r="G172" s="24" t="str">
        <f t="shared" si="16"/>
        <v>×</v>
      </c>
      <c r="H172" s="25" t="str">
        <f t="shared" si="17"/>
        <v>×</v>
      </c>
      <c r="I172" s="135" t="e">
        <f t="shared" si="14"/>
        <v>#DIV/0!</v>
      </c>
      <c r="J172" s="135">
        <f t="shared" si="15"/>
        <v>3</v>
      </c>
    </row>
    <row r="173" spans="1:10" s="18" customFormat="1" ht="10.5" customHeight="1" x14ac:dyDescent="0.15">
      <c r="A173" s="30">
        <v>16</v>
      </c>
      <c r="B173" s="31">
        <f>IF(パラメータ!$C$10&gt;=A173,A173,(パラメータ!$C$13/パラメータ!$C$15)+$A173)</f>
        <v>16</v>
      </c>
      <c r="C173" s="32">
        <f>IF(パラメータ!$C$10&gt;=A173,(-$B173+($B173^2+2*パラメータ!$C$7*'計算（堆積）'!$C$4)^0.5)/'計算（堆積）'!$C$4,(-$B173+($B173^2+2*(パラメータ!$C$7-'計算（堆積）'!$C$10)*'計算（堆積）'!$C$4)^0.5)/'計算（堆積）'!$C$4)</f>
        <v>0</v>
      </c>
      <c r="D173" s="32">
        <f>IF(C173&gt;0,(((パラメータ!$C$6)^2*('計算（堆積）'!$C$23)^2 + 4 *パラメータ!$C$6 * $C173*'計算（堆積）'!$C$23)^0.5 - パラメータ!$C$6 * '計算（堆積）'!$C$23)/2,0)</f>
        <v>0</v>
      </c>
      <c r="E173" s="32">
        <f>(パラメータ!$C$21*$D173*パラメータ!$C$20^2)/'計算（堆積）'!$C$39</f>
        <v>0</v>
      </c>
      <c r="F173" s="32" t="e">
        <f t="shared" si="13"/>
        <v>#DIV/0!</v>
      </c>
      <c r="G173" s="33" t="str">
        <f t="shared" si="16"/>
        <v>×</v>
      </c>
      <c r="H173" s="34" t="str">
        <f t="shared" si="17"/>
        <v>×</v>
      </c>
      <c r="I173" s="134" t="e">
        <f t="shared" si="14"/>
        <v>#DIV/0!</v>
      </c>
      <c r="J173" s="134">
        <f t="shared" si="15"/>
        <v>3</v>
      </c>
    </row>
    <row r="174" spans="1:10" s="19" customFormat="1" ht="10.5" customHeight="1" x14ac:dyDescent="0.15">
      <c r="A174" s="63">
        <v>16.100000000000001</v>
      </c>
      <c r="B174" s="22">
        <f>IF(パラメータ!$C$10&gt;=A174,A174,(パラメータ!$C$13/パラメータ!$C$15)+$A174)</f>
        <v>16.100000000000001</v>
      </c>
      <c r="C174" s="23">
        <f>IF(パラメータ!$C$10&gt;=A174,(-$B174+($B174^2+2*パラメータ!$C$7*'計算（堆積）'!$C$4)^0.5)/'計算（堆積）'!$C$4,(-$B174+($B174^2+2*(パラメータ!$C$7-'計算（堆積）'!$C$10)*'計算（堆積）'!$C$4)^0.5)/'計算（堆積）'!$C$4)</f>
        <v>0</v>
      </c>
      <c r="D174" s="23">
        <f>IF(C174&gt;0,(((パラメータ!$C$6)^2*('計算（堆積）'!$C$23)^2 + 4 *パラメータ!$C$6 * $C174*'計算（堆積）'!$C$23)^0.5 - パラメータ!$C$6 * '計算（堆積）'!$C$23)/2,0)</f>
        <v>0</v>
      </c>
      <c r="E174" s="23">
        <f>(パラメータ!$C$21*$D174*パラメータ!$C$20^2)/'計算（堆積）'!$C$39</f>
        <v>0</v>
      </c>
      <c r="F174" s="23" t="e">
        <f t="shared" si="13"/>
        <v>#DIV/0!</v>
      </c>
      <c r="G174" s="24" t="str">
        <f t="shared" si="16"/>
        <v>×</v>
      </c>
      <c r="H174" s="25" t="str">
        <f t="shared" si="17"/>
        <v>×</v>
      </c>
      <c r="I174" s="135" t="e">
        <f t="shared" si="14"/>
        <v>#DIV/0!</v>
      </c>
      <c r="J174" s="135">
        <f t="shared" si="15"/>
        <v>3</v>
      </c>
    </row>
    <row r="175" spans="1:10" s="19" customFormat="1" ht="10.5" customHeight="1" x14ac:dyDescent="0.15">
      <c r="A175" s="63">
        <v>16.2</v>
      </c>
      <c r="B175" s="22">
        <f>IF(パラメータ!$C$10&gt;=A175,A175,(パラメータ!$C$13/パラメータ!$C$15)+$A175)</f>
        <v>16.2</v>
      </c>
      <c r="C175" s="23">
        <f>IF(パラメータ!$C$10&gt;=A175,(-$B175+($B175^2+2*パラメータ!$C$7*'計算（堆積）'!$C$4)^0.5)/'計算（堆積）'!$C$4,(-$B175+($B175^2+2*(パラメータ!$C$7-'計算（堆積）'!$C$10)*'計算（堆積）'!$C$4)^0.5)/'計算（堆積）'!$C$4)</f>
        <v>0</v>
      </c>
      <c r="D175" s="23">
        <f>IF(C175&gt;0,(((パラメータ!$C$6)^2*('計算（堆積）'!$C$23)^2 + 4 *パラメータ!$C$6 * $C175*'計算（堆積）'!$C$23)^0.5 - パラメータ!$C$6 * '計算（堆積）'!$C$23)/2,0)</f>
        <v>0</v>
      </c>
      <c r="E175" s="23">
        <f>(パラメータ!$C$21*$D175*パラメータ!$C$20^2)/'計算（堆積）'!$C$39</f>
        <v>0</v>
      </c>
      <c r="F175" s="23" t="e">
        <f t="shared" si="13"/>
        <v>#DIV/0!</v>
      </c>
      <c r="G175" s="24" t="str">
        <f t="shared" si="16"/>
        <v>×</v>
      </c>
      <c r="H175" s="25" t="str">
        <f t="shared" si="17"/>
        <v>×</v>
      </c>
      <c r="I175" s="135" t="e">
        <f t="shared" si="14"/>
        <v>#DIV/0!</v>
      </c>
      <c r="J175" s="135">
        <f t="shared" si="15"/>
        <v>3</v>
      </c>
    </row>
    <row r="176" spans="1:10" s="19" customFormat="1" ht="10.5" customHeight="1" x14ac:dyDescent="0.15">
      <c r="A176" s="63">
        <v>16.3</v>
      </c>
      <c r="B176" s="22">
        <f>IF(パラメータ!$C$10&gt;=A176,A176,(パラメータ!$C$13/パラメータ!$C$15)+$A176)</f>
        <v>16.3</v>
      </c>
      <c r="C176" s="23">
        <f>IF(パラメータ!$C$10&gt;=A176,(-$B176+($B176^2+2*パラメータ!$C$7*'計算（堆積）'!$C$4)^0.5)/'計算（堆積）'!$C$4,(-$B176+($B176^2+2*(パラメータ!$C$7-'計算（堆積）'!$C$10)*'計算（堆積）'!$C$4)^0.5)/'計算（堆積）'!$C$4)</f>
        <v>0</v>
      </c>
      <c r="D176" s="23">
        <f>IF(C176&gt;0,(((パラメータ!$C$6)^2*('計算（堆積）'!$C$23)^2 + 4 *パラメータ!$C$6 * $C176*'計算（堆積）'!$C$23)^0.5 - パラメータ!$C$6 * '計算（堆積）'!$C$23)/2,0)</f>
        <v>0</v>
      </c>
      <c r="E176" s="23">
        <f>(パラメータ!$C$21*$D176*パラメータ!$C$20^2)/'計算（堆積）'!$C$39</f>
        <v>0</v>
      </c>
      <c r="F176" s="23" t="e">
        <f t="shared" si="13"/>
        <v>#DIV/0!</v>
      </c>
      <c r="G176" s="24" t="str">
        <f t="shared" si="16"/>
        <v>×</v>
      </c>
      <c r="H176" s="25" t="str">
        <f t="shared" si="17"/>
        <v>×</v>
      </c>
      <c r="I176" s="135" t="e">
        <f t="shared" si="14"/>
        <v>#DIV/0!</v>
      </c>
      <c r="J176" s="135">
        <f t="shared" si="15"/>
        <v>3</v>
      </c>
    </row>
    <row r="177" spans="1:10" s="19" customFormat="1" ht="10.5" customHeight="1" x14ac:dyDescent="0.15">
      <c r="A177" s="63">
        <v>16.399999999999999</v>
      </c>
      <c r="B177" s="22">
        <f>IF(パラメータ!$C$10&gt;=A177,A177,(パラメータ!$C$13/パラメータ!$C$15)+$A177)</f>
        <v>16.399999999999999</v>
      </c>
      <c r="C177" s="23">
        <f>IF(パラメータ!$C$10&gt;=A177,(-$B177+($B177^2+2*パラメータ!$C$7*'計算（堆積）'!$C$4)^0.5)/'計算（堆積）'!$C$4,(-$B177+($B177^2+2*(パラメータ!$C$7-'計算（堆積）'!$C$10)*'計算（堆積）'!$C$4)^0.5)/'計算（堆積）'!$C$4)</f>
        <v>0</v>
      </c>
      <c r="D177" s="23">
        <f>IF(C177&gt;0,(((パラメータ!$C$6)^2*('計算（堆積）'!$C$23)^2 + 4 *パラメータ!$C$6 * $C177*'計算（堆積）'!$C$23)^0.5 - パラメータ!$C$6 * '計算（堆積）'!$C$23)/2,0)</f>
        <v>0</v>
      </c>
      <c r="E177" s="23">
        <f>(パラメータ!$C$21*$D177*パラメータ!$C$20^2)/'計算（堆積）'!$C$39</f>
        <v>0</v>
      </c>
      <c r="F177" s="23" t="e">
        <f t="shared" si="13"/>
        <v>#DIV/0!</v>
      </c>
      <c r="G177" s="24" t="str">
        <f t="shared" si="16"/>
        <v>×</v>
      </c>
      <c r="H177" s="25" t="str">
        <f t="shared" si="17"/>
        <v>×</v>
      </c>
      <c r="I177" s="135" t="e">
        <f t="shared" si="14"/>
        <v>#DIV/0!</v>
      </c>
      <c r="J177" s="135">
        <f t="shared" si="15"/>
        <v>3</v>
      </c>
    </row>
    <row r="178" spans="1:10" s="19" customFormat="1" ht="10.5" customHeight="1" x14ac:dyDescent="0.15">
      <c r="A178" s="63">
        <v>16.5</v>
      </c>
      <c r="B178" s="22">
        <f>IF(パラメータ!$C$10&gt;=A178,A178,(パラメータ!$C$13/パラメータ!$C$15)+$A178)</f>
        <v>16.5</v>
      </c>
      <c r="C178" s="23">
        <f>IF(パラメータ!$C$10&gt;=A178,(-$B178+($B178^2+2*パラメータ!$C$7*'計算（堆積）'!$C$4)^0.5)/'計算（堆積）'!$C$4,(-$B178+($B178^2+2*(パラメータ!$C$7-'計算（堆積）'!$C$10)*'計算（堆積）'!$C$4)^0.5)/'計算（堆積）'!$C$4)</f>
        <v>0</v>
      </c>
      <c r="D178" s="23">
        <f>IF(C178&gt;0,(((パラメータ!$C$6)^2*('計算（堆積）'!$C$23)^2 + 4 *パラメータ!$C$6 * $C178*'計算（堆積）'!$C$23)^0.5 - パラメータ!$C$6 * '計算（堆積）'!$C$23)/2,0)</f>
        <v>0</v>
      </c>
      <c r="E178" s="23">
        <f>(パラメータ!$C$21*$D178*パラメータ!$C$20^2)/'計算（堆積）'!$C$39</f>
        <v>0</v>
      </c>
      <c r="F178" s="23" t="e">
        <f t="shared" si="13"/>
        <v>#DIV/0!</v>
      </c>
      <c r="G178" s="24" t="str">
        <f t="shared" si="16"/>
        <v>×</v>
      </c>
      <c r="H178" s="25" t="str">
        <f t="shared" si="17"/>
        <v>×</v>
      </c>
      <c r="I178" s="135" t="e">
        <f t="shared" si="14"/>
        <v>#DIV/0!</v>
      </c>
      <c r="J178" s="135">
        <f t="shared" si="15"/>
        <v>3</v>
      </c>
    </row>
    <row r="179" spans="1:10" s="19" customFormat="1" ht="10.5" customHeight="1" x14ac:dyDescent="0.15">
      <c r="A179" s="63">
        <v>16.600000000000001</v>
      </c>
      <c r="B179" s="22">
        <f>IF(パラメータ!$C$10&gt;=A179,A179,(パラメータ!$C$13/パラメータ!$C$15)+$A179)</f>
        <v>16.600000000000001</v>
      </c>
      <c r="C179" s="23">
        <f>IF(パラメータ!$C$10&gt;=A179,(-$B179+($B179^2+2*パラメータ!$C$7*'計算（堆積）'!$C$4)^0.5)/'計算（堆積）'!$C$4,(-$B179+($B179^2+2*(パラメータ!$C$7-'計算（堆積）'!$C$10)*'計算（堆積）'!$C$4)^0.5)/'計算（堆積）'!$C$4)</f>
        <v>0</v>
      </c>
      <c r="D179" s="23">
        <f>IF(C179&gt;0,(((パラメータ!$C$6)^2*('計算（堆積）'!$C$23)^2 + 4 *パラメータ!$C$6 * $C179*'計算（堆積）'!$C$23)^0.5 - パラメータ!$C$6 * '計算（堆積）'!$C$23)/2,0)</f>
        <v>0</v>
      </c>
      <c r="E179" s="23">
        <f>(パラメータ!$C$21*$D179*パラメータ!$C$20^2)/'計算（堆積）'!$C$39</f>
        <v>0</v>
      </c>
      <c r="F179" s="23" t="e">
        <f t="shared" si="13"/>
        <v>#DIV/0!</v>
      </c>
      <c r="G179" s="24" t="str">
        <f t="shared" si="16"/>
        <v>×</v>
      </c>
      <c r="H179" s="25" t="str">
        <f t="shared" si="17"/>
        <v>×</v>
      </c>
      <c r="I179" s="135" t="e">
        <f t="shared" si="14"/>
        <v>#DIV/0!</v>
      </c>
      <c r="J179" s="135">
        <f t="shared" si="15"/>
        <v>3</v>
      </c>
    </row>
    <row r="180" spans="1:10" s="19" customFormat="1" ht="10.5" customHeight="1" x14ac:dyDescent="0.15">
      <c r="A180" s="63">
        <v>16.7</v>
      </c>
      <c r="B180" s="22">
        <f>IF(パラメータ!$C$10&gt;=A180,A180,(パラメータ!$C$13/パラメータ!$C$15)+$A180)</f>
        <v>16.7</v>
      </c>
      <c r="C180" s="23">
        <f>IF(パラメータ!$C$10&gt;=A180,(-$B180+($B180^2+2*パラメータ!$C$7*'計算（堆積）'!$C$4)^0.5)/'計算（堆積）'!$C$4,(-$B180+($B180^2+2*(パラメータ!$C$7-'計算（堆積）'!$C$10)*'計算（堆積）'!$C$4)^0.5)/'計算（堆積）'!$C$4)</f>
        <v>0</v>
      </c>
      <c r="D180" s="23">
        <f>IF(C180&gt;0,(((パラメータ!$C$6)^2*('計算（堆積）'!$C$23)^2 + 4 *パラメータ!$C$6 * $C180*'計算（堆積）'!$C$23)^0.5 - パラメータ!$C$6 * '計算（堆積）'!$C$23)/2,0)</f>
        <v>0</v>
      </c>
      <c r="E180" s="23">
        <f>(パラメータ!$C$21*$D180*パラメータ!$C$20^2)/'計算（堆積）'!$C$39</f>
        <v>0</v>
      </c>
      <c r="F180" s="23" t="e">
        <f t="shared" si="13"/>
        <v>#DIV/0!</v>
      </c>
      <c r="G180" s="24" t="str">
        <f t="shared" si="16"/>
        <v>×</v>
      </c>
      <c r="H180" s="25" t="str">
        <f t="shared" si="17"/>
        <v>×</v>
      </c>
      <c r="I180" s="135" t="e">
        <f t="shared" si="14"/>
        <v>#DIV/0!</v>
      </c>
      <c r="J180" s="135">
        <f t="shared" si="15"/>
        <v>3</v>
      </c>
    </row>
    <row r="181" spans="1:10" s="19" customFormat="1" ht="10.5" customHeight="1" x14ac:dyDescent="0.15">
      <c r="A181" s="63">
        <v>16.8</v>
      </c>
      <c r="B181" s="22">
        <f>IF(パラメータ!$C$10&gt;=A181,A181,(パラメータ!$C$13/パラメータ!$C$15)+$A181)</f>
        <v>16.8</v>
      </c>
      <c r="C181" s="23">
        <f>IF(パラメータ!$C$10&gt;=A181,(-$B181+($B181^2+2*パラメータ!$C$7*'計算（堆積）'!$C$4)^0.5)/'計算（堆積）'!$C$4,(-$B181+($B181^2+2*(パラメータ!$C$7-'計算（堆積）'!$C$10)*'計算（堆積）'!$C$4)^0.5)/'計算（堆積）'!$C$4)</f>
        <v>0</v>
      </c>
      <c r="D181" s="23">
        <f>IF(C181&gt;0,(((パラメータ!$C$6)^2*('計算（堆積）'!$C$23)^2 + 4 *パラメータ!$C$6 * $C181*'計算（堆積）'!$C$23)^0.5 - パラメータ!$C$6 * '計算（堆積）'!$C$23)/2,0)</f>
        <v>0</v>
      </c>
      <c r="E181" s="23">
        <f>(パラメータ!$C$21*$D181*パラメータ!$C$20^2)/'計算（堆積）'!$C$39</f>
        <v>0</v>
      </c>
      <c r="F181" s="23" t="e">
        <f t="shared" si="13"/>
        <v>#DIV/0!</v>
      </c>
      <c r="G181" s="24" t="str">
        <f t="shared" si="16"/>
        <v>×</v>
      </c>
      <c r="H181" s="25" t="str">
        <f t="shared" si="17"/>
        <v>×</v>
      </c>
      <c r="I181" s="135" t="e">
        <f t="shared" si="14"/>
        <v>#DIV/0!</v>
      </c>
      <c r="J181" s="135">
        <f t="shared" si="15"/>
        <v>3</v>
      </c>
    </row>
    <row r="182" spans="1:10" s="19" customFormat="1" ht="10.5" customHeight="1" x14ac:dyDescent="0.15">
      <c r="A182" s="63">
        <v>16.899999999999999</v>
      </c>
      <c r="B182" s="22">
        <f>IF(パラメータ!$C$10&gt;=A182,A182,(パラメータ!$C$13/パラメータ!$C$15)+$A182)</f>
        <v>16.899999999999999</v>
      </c>
      <c r="C182" s="23">
        <f>IF(パラメータ!$C$10&gt;=A182,(-$B182+($B182^2+2*パラメータ!$C$7*'計算（堆積）'!$C$4)^0.5)/'計算（堆積）'!$C$4,(-$B182+($B182^2+2*(パラメータ!$C$7-'計算（堆積）'!$C$10)*'計算（堆積）'!$C$4)^0.5)/'計算（堆積）'!$C$4)</f>
        <v>0</v>
      </c>
      <c r="D182" s="23">
        <f>IF(C182&gt;0,(((パラメータ!$C$6)^2*('計算（堆積）'!$C$23)^2 + 4 *パラメータ!$C$6 * $C182*'計算（堆積）'!$C$23)^0.5 - パラメータ!$C$6 * '計算（堆積）'!$C$23)/2,0)</f>
        <v>0</v>
      </c>
      <c r="E182" s="23">
        <f>(パラメータ!$C$21*$D182*パラメータ!$C$20^2)/'計算（堆積）'!$C$39</f>
        <v>0</v>
      </c>
      <c r="F182" s="23" t="e">
        <f t="shared" si="13"/>
        <v>#DIV/0!</v>
      </c>
      <c r="G182" s="24" t="str">
        <f t="shared" si="16"/>
        <v>×</v>
      </c>
      <c r="H182" s="25" t="str">
        <f t="shared" si="17"/>
        <v>×</v>
      </c>
      <c r="I182" s="135" t="e">
        <f t="shared" si="14"/>
        <v>#DIV/0!</v>
      </c>
      <c r="J182" s="135">
        <f t="shared" si="15"/>
        <v>3</v>
      </c>
    </row>
    <row r="183" spans="1:10" s="18" customFormat="1" ht="10.5" customHeight="1" x14ac:dyDescent="0.15">
      <c r="A183" s="30">
        <v>17</v>
      </c>
      <c r="B183" s="31">
        <f>IF(パラメータ!$C$10&gt;=A183,A183,(パラメータ!$C$13/パラメータ!$C$15)+$A183)</f>
        <v>17</v>
      </c>
      <c r="C183" s="32">
        <f>IF(パラメータ!$C$10&gt;=A183,(-$B183+($B183^2+2*パラメータ!$C$7*'計算（堆積）'!$C$4)^0.5)/'計算（堆積）'!$C$4,(-$B183+($B183^2+2*(パラメータ!$C$7-'計算（堆積）'!$C$10)*'計算（堆積）'!$C$4)^0.5)/'計算（堆積）'!$C$4)</f>
        <v>0</v>
      </c>
      <c r="D183" s="32">
        <f>IF(C183&gt;0,(((パラメータ!$C$6)^2*('計算（堆積）'!$C$23)^2 + 4 *パラメータ!$C$6 * $C183*'計算（堆積）'!$C$23)^0.5 - パラメータ!$C$6 * '計算（堆積）'!$C$23)/2,0)</f>
        <v>0</v>
      </c>
      <c r="E183" s="32">
        <f>(パラメータ!$C$21*$D183*パラメータ!$C$20^2)/'計算（堆積）'!$C$39</f>
        <v>0</v>
      </c>
      <c r="F183" s="32" t="e">
        <f t="shared" si="13"/>
        <v>#DIV/0!</v>
      </c>
      <c r="G183" s="33" t="str">
        <f t="shared" si="16"/>
        <v>×</v>
      </c>
      <c r="H183" s="34" t="str">
        <f t="shared" si="17"/>
        <v>×</v>
      </c>
      <c r="I183" s="134" t="e">
        <f t="shared" si="14"/>
        <v>#DIV/0!</v>
      </c>
      <c r="J183" s="134">
        <f t="shared" si="15"/>
        <v>3</v>
      </c>
    </row>
    <row r="184" spans="1:10" s="19" customFormat="1" ht="10.5" customHeight="1" x14ac:dyDescent="0.15">
      <c r="A184" s="63">
        <v>17.100000000000001</v>
      </c>
      <c r="B184" s="22">
        <f>IF(パラメータ!$C$10&gt;=A184,A184,(パラメータ!$C$13/パラメータ!$C$15)+$A184)</f>
        <v>17.100000000000001</v>
      </c>
      <c r="C184" s="23">
        <f>IF(パラメータ!$C$10&gt;=A184,(-$B184+($B184^2+2*パラメータ!$C$7*'計算（堆積）'!$C$4)^0.5)/'計算（堆積）'!$C$4,(-$B184+($B184^2+2*(パラメータ!$C$7-'計算（堆積）'!$C$10)*'計算（堆積）'!$C$4)^0.5)/'計算（堆積）'!$C$4)</f>
        <v>0</v>
      </c>
      <c r="D184" s="23">
        <f>IF(C184&gt;0,(((パラメータ!$C$6)^2*('計算（堆積）'!$C$23)^2 + 4 *パラメータ!$C$6 * $C184*'計算（堆積）'!$C$23)^0.5 - パラメータ!$C$6 * '計算（堆積）'!$C$23)/2,0)</f>
        <v>0</v>
      </c>
      <c r="E184" s="23">
        <f>(パラメータ!$C$21*$D184*パラメータ!$C$20^2)/'計算（堆積）'!$C$39</f>
        <v>0</v>
      </c>
      <c r="F184" s="23" t="e">
        <f t="shared" si="13"/>
        <v>#DIV/0!</v>
      </c>
      <c r="G184" s="24" t="str">
        <f t="shared" si="16"/>
        <v>×</v>
      </c>
      <c r="H184" s="25" t="str">
        <f t="shared" si="17"/>
        <v>×</v>
      </c>
      <c r="I184" s="135" t="e">
        <f t="shared" si="14"/>
        <v>#DIV/0!</v>
      </c>
      <c r="J184" s="135">
        <f t="shared" si="15"/>
        <v>3</v>
      </c>
    </row>
    <row r="185" spans="1:10" s="19" customFormat="1" ht="10.5" customHeight="1" x14ac:dyDescent="0.15">
      <c r="A185" s="63">
        <v>17.2</v>
      </c>
      <c r="B185" s="22">
        <f>IF(パラメータ!$C$10&gt;=A185,A185,(パラメータ!$C$13/パラメータ!$C$15)+$A185)</f>
        <v>17.2</v>
      </c>
      <c r="C185" s="23">
        <f>IF(パラメータ!$C$10&gt;=A185,(-$B185+($B185^2+2*パラメータ!$C$7*'計算（堆積）'!$C$4)^0.5)/'計算（堆積）'!$C$4,(-$B185+($B185^2+2*(パラメータ!$C$7-'計算（堆積）'!$C$10)*'計算（堆積）'!$C$4)^0.5)/'計算（堆積）'!$C$4)</f>
        <v>0</v>
      </c>
      <c r="D185" s="23">
        <f>IF(C185&gt;0,(((パラメータ!$C$6)^2*('計算（堆積）'!$C$23)^2 + 4 *パラメータ!$C$6 * $C185*'計算（堆積）'!$C$23)^0.5 - パラメータ!$C$6 * '計算（堆積）'!$C$23)/2,0)</f>
        <v>0</v>
      </c>
      <c r="E185" s="23">
        <f>(パラメータ!$C$21*$D185*パラメータ!$C$20^2)/'計算（堆積）'!$C$39</f>
        <v>0</v>
      </c>
      <c r="F185" s="23" t="e">
        <f t="shared" si="13"/>
        <v>#DIV/0!</v>
      </c>
      <c r="G185" s="24" t="str">
        <f t="shared" si="16"/>
        <v>×</v>
      </c>
      <c r="H185" s="25" t="str">
        <f t="shared" si="17"/>
        <v>×</v>
      </c>
      <c r="I185" s="135" t="e">
        <f t="shared" si="14"/>
        <v>#DIV/0!</v>
      </c>
      <c r="J185" s="135">
        <f t="shared" si="15"/>
        <v>3</v>
      </c>
    </row>
    <row r="186" spans="1:10" s="19" customFormat="1" ht="10.5" customHeight="1" x14ac:dyDescent="0.15">
      <c r="A186" s="63">
        <v>17.3</v>
      </c>
      <c r="B186" s="22">
        <f>IF(パラメータ!$C$10&gt;=A186,A186,(パラメータ!$C$13/パラメータ!$C$15)+$A186)</f>
        <v>17.3</v>
      </c>
      <c r="C186" s="23">
        <f>IF(パラメータ!$C$10&gt;=A186,(-$B186+($B186^2+2*パラメータ!$C$7*'計算（堆積）'!$C$4)^0.5)/'計算（堆積）'!$C$4,(-$B186+($B186^2+2*(パラメータ!$C$7-'計算（堆積）'!$C$10)*'計算（堆積）'!$C$4)^0.5)/'計算（堆積）'!$C$4)</f>
        <v>0</v>
      </c>
      <c r="D186" s="23">
        <f>IF(C186&gt;0,(((パラメータ!$C$6)^2*('計算（堆積）'!$C$23)^2 + 4 *パラメータ!$C$6 * $C186*'計算（堆積）'!$C$23)^0.5 - パラメータ!$C$6 * '計算（堆積）'!$C$23)/2,0)</f>
        <v>0</v>
      </c>
      <c r="E186" s="23">
        <f>(パラメータ!$C$21*$D186*パラメータ!$C$20^2)/'計算（堆積）'!$C$39</f>
        <v>0</v>
      </c>
      <c r="F186" s="23" t="e">
        <f t="shared" si="13"/>
        <v>#DIV/0!</v>
      </c>
      <c r="G186" s="24" t="str">
        <f t="shared" si="16"/>
        <v>×</v>
      </c>
      <c r="H186" s="25" t="str">
        <f t="shared" si="17"/>
        <v>×</v>
      </c>
      <c r="I186" s="135" t="e">
        <f t="shared" si="14"/>
        <v>#DIV/0!</v>
      </c>
      <c r="J186" s="135">
        <f t="shared" si="15"/>
        <v>3</v>
      </c>
    </row>
    <row r="187" spans="1:10" s="19" customFormat="1" ht="10.5" customHeight="1" x14ac:dyDescent="0.15">
      <c r="A187" s="63">
        <v>17.399999999999999</v>
      </c>
      <c r="B187" s="22">
        <f>IF(パラメータ!$C$10&gt;=A187,A187,(パラメータ!$C$13/パラメータ!$C$15)+$A187)</f>
        <v>17.399999999999999</v>
      </c>
      <c r="C187" s="23">
        <f>IF(パラメータ!$C$10&gt;=A187,(-$B187+($B187^2+2*パラメータ!$C$7*'計算（堆積）'!$C$4)^0.5)/'計算（堆積）'!$C$4,(-$B187+($B187^2+2*(パラメータ!$C$7-'計算（堆積）'!$C$10)*'計算（堆積）'!$C$4)^0.5)/'計算（堆積）'!$C$4)</f>
        <v>0</v>
      </c>
      <c r="D187" s="23">
        <f>IF(C187&gt;0,(((パラメータ!$C$6)^2*('計算（堆積）'!$C$23)^2 + 4 *パラメータ!$C$6 * $C187*'計算（堆積）'!$C$23)^0.5 - パラメータ!$C$6 * '計算（堆積）'!$C$23)/2,0)</f>
        <v>0</v>
      </c>
      <c r="E187" s="23">
        <f>(パラメータ!$C$21*$D187*パラメータ!$C$20^2)/'計算（堆積）'!$C$39</f>
        <v>0</v>
      </c>
      <c r="F187" s="23" t="e">
        <f t="shared" si="13"/>
        <v>#DIV/0!</v>
      </c>
      <c r="G187" s="24" t="str">
        <f t="shared" si="16"/>
        <v>×</v>
      </c>
      <c r="H187" s="25" t="str">
        <f t="shared" si="17"/>
        <v>×</v>
      </c>
      <c r="I187" s="135" t="e">
        <f t="shared" si="14"/>
        <v>#DIV/0!</v>
      </c>
      <c r="J187" s="135">
        <f t="shared" si="15"/>
        <v>3</v>
      </c>
    </row>
    <row r="188" spans="1:10" s="19" customFormat="1" ht="10.5" customHeight="1" x14ac:dyDescent="0.15">
      <c r="A188" s="63">
        <v>17.5</v>
      </c>
      <c r="B188" s="22">
        <f>IF(パラメータ!$C$10&gt;=A188,A188,(パラメータ!$C$13/パラメータ!$C$15)+$A188)</f>
        <v>17.5</v>
      </c>
      <c r="C188" s="23">
        <f>IF(パラメータ!$C$10&gt;=A188,(-$B188+($B188^2+2*パラメータ!$C$7*'計算（堆積）'!$C$4)^0.5)/'計算（堆積）'!$C$4,(-$B188+($B188^2+2*(パラメータ!$C$7-'計算（堆積）'!$C$10)*'計算（堆積）'!$C$4)^0.5)/'計算（堆積）'!$C$4)</f>
        <v>0</v>
      </c>
      <c r="D188" s="23">
        <f>IF(C188&gt;0,(((パラメータ!$C$6)^2*('計算（堆積）'!$C$23)^2 + 4 *パラメータ!$C$6 * $C188*'計算（堆積）'!$C$23)^0.5 - パラメータ!$C$6 * '計算（堆積）'!$C$23)/2,0)</f>
        <v>0</v>
      </c>
      <c r="E188" s="23">
        <f>(パラメータ!$C$21*$D188*パラメータ!$C$20^2)/'計算（堆積）'!$C$39</f>
        <v>0</v>
      </c>
      <c r="F188" s="23" t="e">
        <f t="shared" si="13"/>
        <v>#DIV/0!</v>
      </c>
      <c r="G188" s="24" t="str">
        <f t="shared" si="16"/>
        <v>×</v>
      </c>
      <c r="H188" s="25" t="str">
        <f t="shared" si="17"/>
        <v>×</v>
      </c>
      <c r="I188" s="135" t="e">
        <f t="shared" si="14"/>
        <v>#DIV/0!</v>
      </c>
      <c r="J188" s="135">
        <f t="shared" si="15"/>
        <v>3</v>
      </c>
    </row>
    <row r="189" spans="1:10" s="19" customFormat="1" ht="10.5" customHeight="1" x14ac:dyDescent="0.15">
      <c r="A189" s="63">
        <v>17.600000000000001</v>
      </c>
      <c r="B189" s="22">
        <f>IF(パラメータ!$C$10&gt;=A189,A189,(パラメータ!$C$13/パラメータ!$C$15)+$A189)</f>
        <v>17.600000000000001</v>
      </c>
      <c r="C189" s="23">
        <f>IF(パラメータ!$C$10&gt;=A189,(-$B189+($B189^2+2*パラメータ!$C$7*'計算（堆積）'!$C$4)^0.5)/'計算（堆積）'!$C$4,(-$B189+($B189^2+2*(パラメータ!$C$7-'計算（堆積）'!$C$10)*'計算（堆積）'!$C$4)^0.5)/'計算（堆積）'!$C$4)</f>
        <v>0</v>
      </c>
      <c r="D189" s="23">
        <f>IF(C189&gt;0,(((パラメータ!$C$6)^2*('計算（堆積）'!$C$23)^2 + 4 *パラメータ!$C$6 * $C189*'計算（堆積）'!$C$23)^0.5 - パラメータ!$C$6 * '計算（堆積）'!$C$23)/2,0)</f>
        <v>0</v>
      </c>
      <c r="E189" s="23">
        <f>(パラメータ!$C$21*$D189*パラメータ!$C$20^2)/'計算（堆積）'!$C$39</f>
        <v>0</v>
      </c>
      <c r="F189" s="23" t="e">
        <f t="shared" si="13"/>
        <v>#DIV/0!</v>
      </c>
      <c r="G189" s="24" t="str">
        <f t="shared" si="16"/>
        <v>×</v>
      </c>
      <c r="H189" s="25" t="str">
        <f t="shared" si="17"/>
        <v>×</v>
      </c>
      <c r="I189" s="135" t="e">
        <f t="shared" si="14"/>
        <v>#DIV/0!</v>
      </c>
      <c r="J189" s="135">
        <f t="shared" si="15"/>
        <v>3</v>
      </c>
    </row>
    <row r="190" spans="1:10" s="19" customFormat="1" ht="10.5" customHeight="1" x14ac:dyDescent="0.15">
      <c r="A190" s="63">
        <v>17.7</v>
      </c>
      <c r="B190" s="22">
        <f>IF(パラメータ!$C$10&gt;=A190,A190,(パラメータ!$C$13/パラメータ!$C$15)+$A190)</f>
        <v>17.7</v>
      </c>
      <c r="C190" s="23">
        <f>IF(パラメータ!$C$10&gt;=A190,(-$B190+($B190^2+2*パラメータ!$C$7*'計算（堆積）'!$C$4)^0.5)/'計算（堆積）'!$C$4,(-$B190+($B190^2+2*(パラメータ!$C$7-'計算（堆積）'!$C$10)*'計算（堆積）'!$C$4)^0.5)/'計算（堆積）'!$C$4)</f>
        <v>0</v>
      </c>
      <c r="D190" s="23">
        <f>IF(C190&gt;0,(((パラメータ!$C$6)^2*('計算（堆積）'!$C$23)^2 + 4 *パラメータ!$C$6 * $C190*'計算（堆積）'!$C$23)^0.5 - パラメータ!$C$6 * '計算（堆積）'!$C$23)/2,0)</f>
        <v>0</v>
      </c>
      <c r="E190" s="23">
        <f>(パラメータ!$C$21*$D190*パラメータ!$C$20^2)/'計算（堆積）'!$C$39</f>
        <v>0</v>
      </c>
      <c r="F190" s="23" t="e">
        <f t="shared" si="13"/>
        <v>#DIV/0!</v>
      </c>
      <c r="G190" s="24" t="str">
        <f t="shared" si="16"/>
        <v>×</v>
      </c>
      <c r="H190" s="25" t="str">
        <f t="shared" si="17"/>
        <v>×</v>
      </c>
      <c r="I190" s="135" t="e">
        <f t="shared" si="14"/>
        <v>#DIV/0!</v>
      </c>
      <c r="J190" s="135">
        <f t="shared" si="15"/>
        <v>3</v>
      </c>
    </row>
    <row r="191" spans="1:10" s="19" customFormat="1" ht="10.5" customHeight="1" x14ac:dyDescent="0.15">
      <c r="A191" s="63">
        <v>17.8</v>
      </c>
      <c r="B191" s="22">
        <f>IF(パラメータ!$C$10&gt;=A191,A191,(パラメータ!$C$13/パラメータ!$C$15)+$A191)</f>
        <v>17.8</v>
      </c>
      <c r="C191" s="23">
        <f>IF(パラメータ!$C$10&gt;=A191,(-$B191+($B191^2+2*パラメータ!$C$7*'計算（堆積）'!$C$4)^0.5)/'計算（堆積）'!$C$4,(-$B191+($B191^2+2*(パラメータ!$C$7-'計算（堆積）'!$C$10)*'計算（堆積）'!$C$4)^0.5)/'計算（堆積）'!$C$4)</f>
        <v>0</v>
      </c>
      <c r="D191" s="23">
        <f>IF(C191&gt;0,(((パラメータ!$C$6)^2*('計算（堆積）'!$C$23)^2 + 4 *パラメータ!$C$6 * $C191*'計算（堆積）'!$C$23)^0.5 - パラメータ!$C$6 * '計算（堆積）'!$C$23)/2,0)</f>
        <v>0</v>
      </c>
      <c r="E191" s="23">
        <f>(パラメータ!$C$21*$D191*パラメータ!$C$20^2)/'計算（堆積）'!$C$39</f>
        <v>0</v>
      </c>
      <c r="F191" s="23" t="e">
        <f t="shared" si="13"/>
        <v>#DIV/0!</v>
      </c>
      <c r="G191" s="24" t="str">
        <f t="shared" si="16"/>
        <v>×</v>
      </c>
      <c r="H191" s="25" t="str">
        <f t="shared" si="17"/>
        <v>×</v>
      </c>
      <c r="I191" s="135" t="e">
        <f t="shared" si="14"/>
        <v>#DIV/0!</v>
      </c>
      <c r="J191" s="135">
        <f t="shared" si="15"/>
        <v>3</v>
      </c>
    </row>
    <row r="192" spans="1:10" s="19" customFormat="1" ht="10.5" customHeight="1" x14ac:dyDescent="0.15">
      <c r="A192" s="63">
        <v>17.899999999999999</v>
      </c>
      <c r="B192" s="22">
        <f>IF(パラメータ!$C$10&gt;=A192,A192,(パラメータ!$C$13/パラメータ!$C$15)+$A192)</f>
        <v>17.899999999999999</v>
      </c>
      <c r="C192" s="23">
        <f>IF(パラメータ!$C$10&gt;=A192,(-$B192+($B192^2+2*パラメータ!$C$7*'計算（堆積）'!$C$4)^0.5)/'計算（堆積）'!$C$4,(-$B192+($B192^2+2*(パラメータ!$C$7-'計算（堆積）'!$C$10)*'計算（堆積）'!$C$4)^0.5)/'計算（堆積）'!$C$4)</f>
        <v>0</v>
      </c>
      <c r="D192" s="23">
        <f>IF(C192&gt;0,(((パラメータ!$C$6)^2*('計算（堆積）'!$C$23)^2 + 4 *パラメータ!$C$6 * $C192*'計算（堆積）'!$C$23)^0.5 - パラメータ!$C$6 * '計算（堆積）'!$C$23)/2,0)</f>
        <v>0</v>
      </c>
      <c r="E192" s="23">
        <f>(パラメータ!$C$21*$D192*パラメータ!$C$20^2)/'計算（堆積）'!$C$39</f>
        <v>0</v>
      </c>
      <c r="F192" s="23" t="e">
        <f t="shared" si="13"/>
        <v>#DIV/0!</v>
      </c>
      <c r="G192" s="24" t="str">
        <f t="shared" si="16"/>
        <v>×</v>
      </c>
      <c r="H192" s="25" t="str">
        <f t="shared" si="17"/>
        <v>×</v>
      </c>
      <c r="I192" s="135" t="e">
        <f t="shared" si="14"/>
        <v>#DIV/0!</v>
      </c>
      <c r="J192" s="135">
        <f t="shared" si="15"/>
        <v>3</v>
      </c>
    </row>
    <row r="193" spans="1:10" s="18" customFormat="1" ht="10.5" customHeight="1" x14ac:dyDescent="0.15">
      <c r="A193" s="30">
        <v>18</v>
      </c>
      <c r="B193" s="31">
        <f>IF(パラメータ!$C$10&gt;=A193,A193,(パラメータ!$C$13/パラメータ!$C$15)+$A193)</f>
        <v>18</v>
      </c>
      <c r="C193" s="32">
        <f>IF(パラメータ!$C$10&gt;=A193,(-$B193+($B193^2+2*パラメータ!$C$7*'計算（堆積）'!$C$4)^0.5)/'計算（堆積）'!$C$4,(-$B193+($B193^2+2*(パラメータ!$C$7-'計算（堆積）'!$C$10)*'計算（堆積）'!$C$4)^0.5)/'計算（堆積）'!$C$4)</f>
        <v>0</v>
      </c>
      <c r="D193" s="32">
        <f>IF(C193&gt;0,(((パラメータ!$C$6)^2*('計算（堆積）'!$C$23)^2 + 4 *パラメータ!$C$6 * $C193*'計算（堆積）'!$C$23)^0.5 - パラメータ!$C$6 * '計算（堆積）'!$C$23)/2,0)</f>
        <v>0</v>
      </c>
      <c r="E193" s="32">
        <f>(パラメータ!$C$21*$D193*パラメータ!$C$20^2)/'計算（堆積）'!$C$39</f>
        <v>0</v>
      </c>
      <c r="F193" s="32" t="e">
        <f t="shared" si="13"/>
        <v>#DIV/0!</v>
      </c>
      <c r="G193" s="33" t="str">
        <f t="shared" si="16"/>
        <v>×</v>
      </c>
      <c r="H193" s="34" t="str">
        <f t="shared" si="17"/>
        <v>×</v>
      </c>
      <c r="I193" s="134" t="e">
        <f t="shared" si="14"/>
        <v>#DIV/0!</v>
      </c>
      <c r="J193" s="134">
        <f t="shared" si="15"/>
        <v>3</v>
      </c>
    </row>
    <row r="194" spans="1:10" s="19" customFormat="1" ht="10.5" customHeight="1" x14ac:dyDescent="0.15">
      <c r="A194" s="63">
        <v>18.100000000000001</v>
      </c>
      <c r="B194" s="22">
        <f>IF(パラメータ!$C$10&gt;=A194,A194,(パラメータ!$C$13/パラメータ!$C$15)+$A194)</f>
        <v>18.100000000000001</v>
      </c>
      <c r="C194" s="23">
        <f>IF(パラメータ!$C$10&gt;=A194,(-$B194+($B194^2+2*パラメータ!$C$7*'計算（堆積）'!$C$4)^0.5)/'計算（堆積）'!$C$4,(-$B194+($B194^2+2*(パラメータ!$C$7-'計算（堆積）'!$C$10)*'計算（堆積）'!$C$4)^0.5)/'計算（堆積）'!$C$4)</f>
        <v>0</v>
      </c>
      <c r="D194" s="23">
        <f>IF(C194&gt;0,(((パラメータ!$C$6)^2*('計算（堆積）'!$C$23)^2 + 4 *パラメータ!$C$6 * $C194*'計算（堆積）'!$C$23)^0.5 - パラメータ!$C$6 * '計算（堆積）'!$C$23)/2,0)</f>
        <v>0</v>
      </c>
      <c r="E194" s="23">
        <f>(パラメータ!$C$21*$D194*パラメータ!$C$20^2)/'計算（堆積）'!$C$39</f>
        <v>0</v>
      </c>
      <c r="F194" s="23" t="e">
        <f t="shared" si="13"/>
        <v>#DIV/0!</v>
      </c>
      <c r="G194" s="24" t="str">
        <f t="shared" si="16"/>
        <v>×</v>
      </c>
      <c r="H194" s="25" t="str">
        <f t="shared" si="17"/>
        <v>×</v>
      </c>
      <c r="I194" s="135" t="e">
        <f t="shared" si="14"/>
        <v>#DIV/0!</v>
      </c>
      <c r="J194" s="135">
        <f t="shared" si="15"/>
        <v>3</v>
      </c>
    </row>
    <row r="195" spans="1:10" s="19" customFormat="1" ht="10.5" customHeight="1" x14ac:dyDescent="0.15">
      <c r="A195" s="63">
        <v>18.2</v>
      </c>
      <c r="B195" s="22">
        <f>IF(パラメータ!$C$10&gt;=A195,A195,(パラメータ!$C$13/パラメータ!$C$15)+$A195)</f>
        <v>18.2</v>
      </c>
      <c r="C195" s="23">
        <f>IF(パラメータ!$C$10&gt;=A195,(-$B195+($B195^2+2*パラメータ!$C$7*'計算（堆積）'!$C$4)^0.5)/'計算（堆積）'!$C$4,(-$B195+($B195^2+2*(パラメータ!$C$7-'計算（堆積）'!$C$10)*'計算（堆積）'!$C$4)^0.5)/'計算（堆積）'!$C$4)</f>
        <v>0</v>
      </c>
      <c r="D195" s="23">
        <f>IF(C195&gt;0,(((パラメータ!$C$6)^2*('計算（堆積）'!$C$23)^2 + 4 *パラメータ!$C$6 * $C195*'計算（堆積）'!$C$23)^0.5 - パラメータ!$C$6 * '計算（堆積）'!$C$23)/2,0)</f>
        <v>0</v>
      </c>
      <c r="E195" s="23">
        <f>(パラメータ!$C$21*$D195*パラメータ!$C$20^2)/'計算（堆積）'!$C$39</f>
        <v>0</v>
      </c>
      <c r="F195" s="23" t="e">
        <f t="shared" si="13"/>
        <v>#DIV/0!</v>
      </c>
      <c r="G195" s="24" t="str">
        <f t="shared" si="16"/>
        <v>×</v>
      </c>
      <c r="H195" s="25" t="str">
        <f t="shared" si="17"/>
        <v>×</v>
      </c>
      <c r="I195" s="135" t="e">
        <f t="shared" si="14"/>
        <v>#DIV/0!</v>
      </c>
      <c r="J195" s="135">
        <f t="shared" si="15"/>
        <v>3</v>
      </c>
    </row>
    <row r="196" spans="1:10" s="19" customFormat="1" ht="10.5" customHeight="1" x14ac:dyDescent="0.15">
      <c r="A196" s="63">
        <v>18.3</v>
      </c>
      <c r="B196" s="22">
        <f>IF(パラメータ!$C$10&gt;=A196,A196,(パラメータ!$C$13/パラメータ!$C$15)+$A196)</f>
        <v>18.3</v>
      </c>
      <c r="C196" s="23">
        <f>IF(パラメータ!$C$10&gt;=A196,(-$B196+($B196^2+2*パラメータ!$C$7*'計算（堆積）'!$C$4)^0.5)/'計算（堆積）'!$C$4,(-$B196+($B196^2+2*(パラメータ!$C$7-'計算（堆積）'!$C$10)*'計算（堆積）'!$C$4)^0.5)/'計算（堆積）'!$C$4)</f>
        <v>0</v>
      </c>
      <c r="D196" s="23">
        <f>IF(C196&gt;0,(((パラメータ!$C$6)^2*('計算（堆積）'!$C$23)^2 + 4 *パラメータ!$C$6 * $C196*'計算（堆積）'!$C$23)^0.5 - パラメータ!$C$6 * '計算（堆積）'!$C$23)/2,0)</f>
        <v>0</v>
      </c>
      <c r="E196" s="23">
        <f>(パラメータ!$C$21*$D196*パラメータ!$C$20^2)/'計算（堆積）'!$C$39</f>
        <v>0</v>
      </c>
      <c r="F196" s="23" t="e">
        <f t="shared" si="13"/>
        <v>#DIV/0!</v>
      </c>
      <c r="G196" s="24" t="str">
        <f t="shared" si="16"/>
        <v>×</v>
      </c>
      <c r="H196" s="25" t="str">
        <f t="shared" si="17"/>
        <v>×</v>
      </c>
      <c r="I196" s="135" t="e">
        <f t="shared" si="14"/>
        <v>#DIV/0!</v>
      </c>
      <c r="J196" s="135">
        <f t="shared" si="15"/>
        <v>3</v>
      </c>
    </row>
    <row r="197" spans="1:10" s="19" customFormat="1" ht="10.5" customHeight="1" x14ac:dyDescent="0.15">
      <c r="A197" s="63">
        <v>18.399999999999999</v>
      </c>
      <c r="B197" s="22">
        <f>IF(パラメータ!$C$10&gt;=A197,A197,(パラメータ!$C$13/パラメータ!$C$15)+$A197)</f>
        <v>18.399999999999999</v>
      </c>
      <c r="C197" s="23">
        <f>IF(パラメータ!$C$10&gt;=A197,(-$B197+($B197^2+2*パラメータ!$C$7*'計算（堆積）'!$C$4)^0.5)/'計算（堆積）'!$C$4,(-$B197+($B197^2+2*(パラメータ!$C$7-'計算（堆積）'!$C$10)*'計算（堆積）'!$C$4)^0.5)/'計算（堆積）'!$C$4)</f>
        <v>0</v>
      </c>
      <c r="D197" s="23">
        <f>IF(C197&gt;0,(((パラメータ!$C$6)^2*('計算（堆積）'!$C$23)^2 + 4 *パラメータ!$C$6 * $C197*'計算（堆積）'!$C$23)^0.5 - パラメータ!$C$6 * '計算（堆積）'!$C$23)/2,0)</f>
        <v>0</v>
      </c>
      <c r="E197" s="23">
        <f>(パラメータ!$C$21*$D197*パラメータ!$C$20^2)/'計算（堆積）'!$C$39</f>
        <v>0</v>
      </c>
      <c r="F197" s="23" t="e">
        <f t="shared" si="13"/>
        <v>#DIV/0!</v>
      </c>
      <c r="G197" s="24" t="str">
        <f t="shared" si="16"/>
        <v>×</v>
      </c>
      <c r="H197" s="25" t="str">
        <f t="shared" si="17"/>
        <v>×</v>
      </c>
      <c r="I197" s="135" t="e">
        <f t="shared" si="14"/>
        <v>#DIV/0!</v>
      </c>
      <c r="J197" s="135">
        <f t="shared" si="15"/>
        <v>3</v>
      </c>
    </row>
    <row r="198" spans="1:10" s="19" customFormat="1" ht="10.5" customHeight="1" x14ac:dyDescent="0.15">
      <c r="A198" s="63">
        <v>18.5</v>
      </c>
      <c r="B198" s="22">
        <f>IF(パラメータ!$C$10&gt;=A198,A198,(パラメータ!$C$13/パラメータ!$C$15)+$A198)</f>
        <v>18.5</v>
      </c>
      <c r="C198" s="23">
        <f>IF(パラメータ!$C$10&gt;=A198,(-$B198+($B198^2+2*パラメータ!$C$7*'計算（堆積）'!$C$4)^0.5)/'計算（堆積）'!$C$4,(-$B198+($B198^2+2*(パラメータ!$C$7-'計算（堆積）'!$C$10)*'計算（堆積）'!$C$4)^0.5)/'計算（堆積）'!$C$4)</f>
        <v>0</v>
      </c>
      <c r="D198" s="23">
        <f>IF(C198&gt;0,(((パラメータ!$C$6)^2*('計算（堆積）'!$C$23)^2 + 4 *パラメータ!$C$6 * $C198*'計算（堆積）'!$C$23)^0.5 - パラメータ!$C$6 * '計算（堆積）'!$C$23)/2,0)</f>
        <v>0</v>
      </c>
      <c r="E198" s="23">
        <f>(パラメータ!$C$21*$D198*パラメータ!$C$20^2)/'計算（堆積）'!$C$39</f>
        <v>0</v>
      </c>
      <c r="F198" s="23" t="e">
        <f t="shared" si="13"/>
        <v>#DIV/0!</v>
      </c>
      <c r="G198" s="24" t="str">
        <f t="shared" si="16"/>
        <v>×</v>
      </c>
      <c r="H198" s="25" t="str">
        <f t="shared" si="17"/>
        <v>×</v>
      </c>
      <c r="I198" s="135" t="e">
        <f t="shared" si="14"/>
        <v>#DIV/0!</v>
      </c>
      <c r="J198" s="135">
        <f t="shared" si="15"/>
        <v>3</v>
      </c>
    </row>
    <row r="199" spans="1:10" s="19" customFormat="1" ht="10.5" customHeight="1" x14ac:dyDescent="0.15">
      <c r="A199" s="63">
        <v>18.600000000000001</v>
      </c>
      <c r="B199" s="22">
        <f>IF(パラメータ!$C$10&gt;=A199,A199,(パラメータ!$C$13/パラメータ!$C$15)+$A199)</f>
        <v>18.600000000000001</v>
      </c>
      <c r="C199" s="23">
        <f>IF(パラメータ!$C$10&gt;=A199,(-$B199+($B199^2+2*パラメータ!$C$7*'計算（堆積）'!$C$4)^0.5)/'計算（堆積）'!$C$4,(-$B199+($B199^2+2*(パラメータ!$C$7-'計算（堆積）'!$C$10)*'計算（堆積）'!$C$4)^0.5)/'計算（堆積）'!$C$4)</f>
        <v>0</v>
      </c>
      <c r="D199" s="23">
        <f>IF(C199&gt;0,(((パラメータ!$C$6)^2*('計算（堆積）'!$C$23)^2 + 4 *パラメータ!$C$6 * $C199*'計算（堆積）'!$C$23)^0.5 - パラメータ!$C$6 * '計算（堆積）'!$C$23)/2,0)</f>
        <v>0</v>
      </c>
      <c r="E199" s="23">
        <f>(パラメータ!$C$21*$D199*パラメータ!$C$20^2)/'計算（堆積）'!$C$39</f>
        <v>0</v>
      </c>
      <c r="F199" s="23" t="e">
        <f t="shared" si="13"/>
        <v>#DIV/0!</v>
      </c>
      <c r="G199" s="24" t="str">
        <f t="shared" si="16"/>
        <v>×</v>
      </c>
      <c r="H199" s="25" t="str">
        <f t="shared" si="17"/>
        <v>×</v>
      </c>
      <c r="I199" s="135" t="e">
        <f t="shared" si="14"/>
        <v>#DIV/0!</v>
      </c>
      <c r="J199" s="135">
        <f t="shared" si="15"/>
        <v>3</v>
      </c>
    </row>
    <row r="200" spans="1:10" s="19" customFormat="1" ht="10.5" customHeight="1" x14ac:dyDescent="0.15">
      <c r="A200" s="63">
        <v>18.7</v>
      </c>
      <c r="B200" s="22">
        <f>IF(パラメータ!$C$10&gt;=A200,A200,(パラメータ!$C$13/パラメータ!$C$15)+$A200)</f>
        <v>18.7</v>
      </c>
      <c r="C200" s="23">
        <f>IF(パラメータ!$C$10&gt;=A200,(-$B200+($B200^2+2*パラメータ!$C$7*'計算（堆積）'!$C$4)^0.5)/'計算（堆積）'!$C$4,(-$B200+($B200^2+2*(パラメータ!$C$7-'計算（堆積）'!$C$10)*'計算（堆積）'!$C$4)^0.5)/'計算（堆積）'!$C$4)</f>
        <v>0</v>
      </c>
      <c r="D200" s="23">
        <f>IF(C200&gt;0,(((パラメータ!$C$6)^2*('計算（堆積）'!$C$23)^2 + 4 *パラメータ!$C$6 * $C200*'計算（堆積）'!$C$23)^0.5 - パラメータ!$C$6 * '計算（堆積）'!$C$23)/2,0)</f>
        <v>0</v>
      </c>
      <c r="E200" s="23">
        <f>(パラメータ!$C$21*$D200*パラメータ!$C$20^2)/'計算（堆積）'!$C$39</f>
        <v>0</v>
      </c>
      <c r="F200" s="23" t="e">
        <f t="shared" si="13"/>
        <v>#DIV/0!</v>
      </c>
      <c r="G200" s="24" t="str">
        <f t="shared" si="16"/>
        <v>×</v>
      </c>
      <c r="H200" s="25" t="str">
        <f t="shared" si="17"/>
        <v>×</v>
      </c>
      <c r="I200" s="135" t="e">
        <f t="shared" si="14"/>
        <v>#DIV/0!</v>
      </c>
      <c r="J200" s="135">
        <f t="shared" si="15"/>
        <v>3</v>
      </c>
    </row>
    <row r="201" spans="1:10" s="19" customFormat="1" ht="10.5" customHeight="1" x14ac:dyDescent="0.15">
      <c r="A201" s="63">
        <v>18.8</v>
      </c>
      <c r="B201" s="22">
        <f>IF(パラメータ!$C$10&gt;=A201,A201,(パラメータ!$C$13/パラメータ!$C$15)+$A201)</f>
        <v>18.8</v>
      </c>
      <c r="C201" s="23">
        <f>IF(パラメータ!$C$10&gt;=A201,(-$B201+($B201^2+2*パラメータ!$C$7*'計算（堆積）'!$C$4)^0.5)/'計算（堆積）'!$C$4,(-$B201+($B201^2+2*(パラメータ!$C$7-'計算（堆積）'!$C$10)*'計算（堆積）'!$C$4)^0.5)/'計算（堆積）'!$C$4)</f>
        <v>0</v>
      </c>
      <c r="D201" s="23">
        <f>IF(C201&gt;0,(((パラメータ!$C$6)^2*('計算（堆積）'!$C$23)^2 + 4 *パラメータ!$C$6 * $C201*'計算（堆積）'!$C$23)^0.5 - パラメータ!$C$6 * '計算（堆積）'!$C$23)/2,0)</f>
        <v>0</v>
      </c>
      <c r="E201" s="23">
        <f>(パラメータ!$C$21*$D201*パラメータ!$C$20^2)/'計算（堆積）'!$C$39</f>
        <v>0</v>
      </c>
      <c r="F201" s="23" t="e">
        <f t="shared" si="13"/>
        <v>#DIV/0!</v>
      </c>
      <c r="G201" s="24" t="str">
        <f t="shared" si="16"/>
        <v>×</v>
      </c>
      <c r="H201" s="25" t="str">
        <f t="shared" si="17"/>
        <v>×</v>
      </c>
      <c r="I201" s="135" t="e">
        <f t="shared" si="14"/>
        <v>#DIV/0!</v>
      </c>
      <c r="J201" s="135">
        <f t="shared" si="15"/>
        <v>3</v>
      </c>
    </row>
    <row r="202" spans="1:10" s="19" customFormat="1" ht="10.5" customHeight="1" x14ac:dyDescent="0.15">
      <c r="A202" s="63">
        <v>18.899999999999999</v>
      </c>
      <c r="B202" s="22">
        <f>IF(パラメータ!$C$10&gt;=A202,A202,(パラメータ!$C$13/パラメータ!$C$15)+$A202)</f>
        <v>18.899999999999999</v>
      </c>
      <c r="C202" s="23">
        <f>IF(パラメータ!$C$10&gt;=A202,(-$B202+($B202^2+2*パラメータ!$C$7*'計算（堆積）'!$C$4)^0.5)/'計算（堆積）'!$C$4,(-$B202+($B202^2+2*(パラメータ!$C$7-'計算（堆積）'!$C$10)*'計算（堆積）'!$C$4)^0.5)/'計算（堆積）'!$C$4)</f>
        <v>0</v>
      </c>
      <c r="D202" s="23">
        <f>IF(C202&gt;0,(((パラメータ!$C$6)^2*('計算（堆積）'!$C$23)^2 + 4 *パラメータ!$C$6 * $C202*'計算（堆積）'!$C$23)^0.5 - パラメータ!$C$6 * '計算（堆積）'!$C$23)/2,0)</f>
        <v>0</v>
      </c>
      <c r="E202" s="23">
        <f>(パラメータ!$C$21*$D202*パラメータ!$C$20^2)/'計算（堆積）'!$C$39</f>
        <v>0</v>
      </c>
      <c r="F202" s="23" t="e">
        <f t="shared" si="13"/>
        <v>#DIV/0!</v>
      </c>
      <c r="G202" s="24" t="str">
        <f t="shared" si="16"/>
        <v>×</v>
      </c>
      <c r="H202" s="25" t="str">
        <f t="shared" si="17"/>
        <v>×</v>
      </c>
      <c r="I202" s="135" t="e">
        <f t="shared" si="14"/>
        <v>#DIV/0!</v>
      </c>
      <c r="J202" s="135">
        <f t="shared" si="15"/>
        <v>3</v>
      </c>
    </row>
    <row r="203" spans="1:10" s="18" customFormat="1" ht="10.5" customHeight="1" x14ac:dyDescent="0.15">
      <c r="A203" s="30">
        <v>19</v>
      </c>
      <c r="B203" s="31">
        <f>IF(パラメータ!$C$10&gt;=A203,A203,(パラメータ!$C$13/パラメータ!$C$15)+$A203)</f>
        <v>19</v>
      </c>
      <c r="C203" s="32">
        <f>IF(パラメータ!$C$10&gt;=A203,(-$B203+($B203^2+2*パラメータ!$C$7*'計算（堆積）'!$C$4)^0.5)/'計算（堆積）'!$C$4,(-$B203+($B203^2+2*(パラメータ!$C$7-'計算（堆積）'!$C$10)*'計算（堆積）'!$C$4)^0.5)/'計算（堆積）'!$C$4)</f>
        <v>0</v>
      </c>
      <c r="D203" s="32">
        <f>IF(C203&gt;0,(((パラメータ!$C$6)^2*('計算（堆積）'!$C$23)^2 + 4 *パラメータ!$C$6 * $C203*'計算（堆積）'!$C$23)^0.5 - パラメータ!$C$6 * '計算（堆積）'!$C$23)/2,0)</f>
        <v>0</v>
      </c>
      <c r="E203" s="32">
        <f>(パラメータ!$C$21*$D203*パラメータ!$C$20^2)/'計算（堆積）'!$C$39</f>
        <v>0</v>
      </c>
      <c r="F203" s="32" t="e">
        <f t="shared" si="13"/>
        <v>#DIV/0!</v>
      </c>
      <c r="G203" s="33" t="str">
        <f t="shared" si="16"/>
        <v>×</v>
      </c>
      <c r="H203" s="34" t="str">
        <f t="shared" si="17"/>
        <v>×</v>
      </c>
      <c r="I203" s="134" t="e">
        <f t="shared" si="14"/>
        <v>#DIV/0!</v>
      </c>
      <c r="J203" s="134">
        <f t="shared" si="15"/>
        <v>3</v>
      </c>
    </row>
    <row r="204" spans="1:10" s="19" customFormat="1" ht="10.5" customHeight="1" x14ac:dyDescent="0.15">
      <c r="A204" s="63">
        <v>19.100000000000001</v>
      </c>
      <c r="B204" s="22">
        <f>IF(パラメータ!$C$10&gt;=A204,A204,(パラメータ!$C$13/パラメータ!$C$15)+$A204)</f>
        <v>19.100000000000001</v>
      </c>
      <c r="C204" s="23">
        <f>IF(パラメータ!$C$10&gt;=A204,(-$B204+($B204^2+2*パラメータ!$C$7*'計算（堆積）'!$C$4)^0.5)/'計算（堆積）'!$C$4,(-$B204+($B204^2+2*(パラメータ!$C$7-'計算（堆積）'!$C$10)*'計算（堆積）'!$C$4)^0.5)/'計算（堆積）'!$C$4)</f>
        <v>0</v>
      </c>
      <c r="D204" s="23">
        <f>IF(C204&gt;0,(((パラメータ!$C$6)^2*('計算（堆積）'!$C$23)^2 + 4 *パラメータ!$C$6 * $C204*'計算（堆積）'!$C$23)^0.5 - パラメータ!$C$6 * '計算（堆積）'!$C$23)/2,0)</f>
        <v>0</v>
      </c>
      <c r="E204" s="23">
        <f>(パラメータ!$C$21*$D204*パラメータ!$C$20^2)/'計算（堆積）'!$C$39</f>
        <v>0</v>
      </c>
      <c r="F204" s="23" t="e">
        <f t="shared" si="13"/>
        <v>#DIV/0!</v>
      </c>
      <c r="G204" s="24" t="str">
        <f t="shared" si="16"/>
        <v>×</v>
      </c>
      <c r="H204" s="25" t="str">
        <f t="shared" si="17"/>
        <v>×</v>
      </c>
      <c r="I204" s="135" t="e">
        <f t="shared" si="14"/>
        <v>#DIV/0!</v>
      </c>
      <c r="J204" s="135">
        <f t="shared" si="15"/>
        <v>3</v>
      </c>
    </row>
    <row r="205" spans="1:10" s="19" customFormat="1" ht="10.5" customHeight="1" x14ac:dyDescent="0.15">
      <c r="A205" s="63">
        <v>19.2</v>
      </c>
      <c r="B205" s="22">
        <f>IF(パラメータ!$C$10&gt;=A205,A205,(パラメータ!$C$13/パラメータ!$C$15)+$A205)</f>
        <v>19.2</v>
      </c>
      <c r="C205" s="23">
        <f>IF(パラメータ!$C$10&gt;=A205,(-$B205+($B205^2+2*パラメータ!$C$7*'計算（堆積）'!$C$4)^0.5)/'計算（堆積）'!$C$4,(-$B205+($B205^2+2*(パラメータ!$C$7-'計算（堆積）'!$C$10)*'計算（堆積）'!$C$4)^0.5)/'計算（堆積）'!$C$4)</f>
        <v>0</v>
      </c>
      <c r="D205" s="23">
        <f>IF(C205&gt;0,(((パラメータ!$C$6)^2*('計算（堆積）'!$C$23)^2 + 4 *パラメータ!$C$6 * $C205*'計算（堆積）'!$C$23)^0.5 - パラメータ!$C$6 * '計算（堆積）'!$C$23)/2,0)</f>
        <v>0</v>
      </c>
      <c r="E205" s="23">
        <f>(パラメータ!$C$21*$D205*パラメータ!$C$20^2)/'計算（堆積）'!$C$39</f>
        <v>0</v>
      </c>
      <c r="F205" s="23" t="e">
        <f t="shared" si="13"/>
        <v>#DIV/0!</v>
      </c>
      <c r="G205" s="24" t="str">
        <f t="shared" si="16"/>
        <v>×</v>
      </c>
      <c r="H205" s="25" t="str">
        <f t="shared" si="17"/>
        <v>×</v>
      </c>
      <c r="I205" s="135" t="e">
        <f t="shared" si="14"/>
        <v>#DIV/0!</v>
      </c>
      <c r="J205" s="135">
        <f t="shared" si="15"/>
        <v>3</v>
      </c>
    </row>
    <row r="206" spans="1:10" s="19" customFormat="1" ht="10.5" customHeight="1" x14ac:dyDescent="0.15">
      <c r="A206" s="63">
        <v>19.3</v>
      </c>
      <c r="B206" s="22">
        <f>IF(パラメータ!$C$10&gt;=A206,A206,(パラメータ!$C$13/パラメータ!$C$15)+$A206)</f>
        <v>19.3</v>
      </c>
      <c r="C206" s="23">
        <f>IF(パラメータ!$C$10&gt;=A206,(-$B206+($B206^2+2*パラメータ!$C$7*'計算（堆積）'!$C$4)^0.5)/'計算（堆積）'!$C$4,(-$B206+($B206^2+2*(パラメータ!$C$7-'計算（堆積）'!$C$10)*'計算（堆積）'!$C$4)^0.5)/'計算（堆積）'!$C$4)</f>
        <v>0</v>
      </c>
      <c r="D206" s="23">
        <f>IF(C206&gt;0,(((パラメータ!$C$6)^2*('計算（堆積）'!$C$23)^2 + 4 *パラメータ!$C$6 * $C206*'計算（堆積）'!$C$23)^0.5 - パラメータ!$C$6 * '計算（堆積）'!$C$23)/2,0)</f>
        <v>0</v>
      </c>
      <c r="E206" s="23">
        <f>(パラメータ!$C$21*$D206*パラメータ!$C$20^2)/'計算（堆積）'!$C$39</f>
        <v>0</v>
      </c>
      <c r="F206" s="23" t="e">
        <f t="shared" ref="F206:F269" si="18">106/($D206*(8.4-$D206))</f>
        <v>#DIV/0!</v>
      </c>
      <c r="G206" s="24" t="str">
        <f t="shared" si="16"/>
        <v>×</v>
      </c>
      <c r="H206" s="25" t="str">
        <f t="shared" si="17"/>
        <v>×</v>
      </c>
      <c r="I206" s="135" t="e">
        <f t="shared" ref="I206:I269" si="19">F206-E206</f>
        <v>#DIV/0!</v>
      </c>
      <c r="J206" s="135">
        <f t="shared" ref="J206:J269" si="20">3-D206</f>
        <v>3</v>
      </c>
    </row>
    <row r="207" spans="1:10" s="19" customFormat="1" ht="10.5" customHeight="1" x14ac:dyDescent="0.15">
      <c r="A207" s="63">
        <v>19.399999999999999</v>
      </c>
      <c r="B207" s="22">
        <f>IF(パラメータ!$C$10&gt;=A207,A207,(パラメータ!$C$13/パラメータ!$C$15)+$A207)</f>
        <v>19.399999999999999</v>
      </c>
      <c r="C207" s="23">
        <f>IF(パラメータ!$C$10&gt;=A207,(-$B207+($B207^2+2*パラメータ!$C$7*'計算（堆積）'!$C$4)^0.5)/'計算（堆積）'!$C$4,(-$B207+($B207^2+2*(パラメータ!$C$7-'計算（堆積）'!$C$10)*'計算（堆積）'!$C$4)^0.5)/'計算（堆積）'!$C$4)</f>
        <v>0</v>
      </c>
      <c r="D207" s="23">
        <f>IF(C207&gt;0,(((パラメータ!$C$6)^2*('計算（堆積）'!$C$23)^2 + 4 *パラメータ!$C$6 * $C207*'計算（堆積）'!$C$23)^0.5 - パラメータ!$C$6 * '計算（堆積）'!$C$23)/2,0)</f>
        <v>0</v>
      </c>
      <c r="E207" s="23">
        <f>(パラメータ!$C$21*$D207*パラメータ!$C$20^2)/'計算（堆積）'!$C$39</f>
        <v>0</v>
      </c>
      <c r="F207" s="23" t="e">
        <f t="shared" si="18"/>
        <v>#DIV/0!</v>
      </c>
      <c r="G207" s="24" t="str">
        <f t="shared" ref="G207:G270" si="21">IF(D207&gt;0,IF(I207&lt;0,"○","×"),"×")</f>
        <v>×</v>
      </c>
      <c r="H207" s="25" t="str">
        <f t="shared" ref="H207:H270" si="22">IF(D207&gt;=3,"○","×")</f>
        <v>×</v>
      </c>
      <c r="I207" s="135" t="e">
        <f t="shared" si="19"/>
        <v>#DIV/0!</v>
      </c>
      <c r="J207" s="135">
        <f t="shared" si="20"/>
        <v>3</v>
      </c>
    </row>
    <row r="208" spans="1:10" s="19" customFormat="1" ht="10.5" customHeight="1" x14ac:dyDescent="0.15">
      <c r="A208" s="63">
        <v>19.5</v>
      </c>
      <c r="B208" s="22">
        <f>IF(パラメータ!$C$10&gt;=A208,A208,(パラメータ!$C$13/パラメータ!$C$15)+$A208)</f>
        <v>19.5</v>
      </c>
      <c r="C208" s="23">
        <f>IF(パラメータ!$C$10&gt;=A208,(-$B208+($B208^2+2*パラメータ!$C$7*'計算（堆積）'!$C$4)^0.5)/'計算（堆積）'!$C$4,(-$B208+($B208^2+2*(パラメータ!$C$7-'計算（堆積）'!$C$10)*'計算（堆積）'!$C$4)^0.5)/'計算（堆積）'!$C$4)</f>
        <v>0</v>
      </c>
      <c r="D208" s="23">
        <f>IF(C208&gt;0,(((パラメータ!$C$6)^2*('計算（堆積）'!$C$23)^2 + 4 *パラメータ!$C$6 * $C208*'計算（堆積）'!$C$23)^0.5 - パラメータ!$C$6 * '計算（堆積）'!$C$23)/2,0)</f>
        <v>0</v>
      </c>
      <c r="E208" s="23">
        <f>(パラメータ!$C$21*$D208*パラメータ!$C$20^2)/'計算（堆積）'!$C$39</f>
        <v>0</v>
      </c>
      <c r="F208" s="23" t="e">
        <f t="shared" si="18"/>
        <v>#DIV/0!</v>
      </c>
      <c r="G208" s="24" t="str">
        <f t="shared" si="21"/>
        <v>×</v>
      </c>
      <c r="H208" s="25" t="str">
        <f t="shared" si="22"/>
        <v>×</v>
      </c>
      <c r="I208" s="135" t="e">
        <f t="shared" si="19"/>
        <v>#DIV/0!</v>
      </c>
      <c r="J208" s="135">
        <f t="shared" si="20"/>
        <v>3</v>
      </c>
    </row>
    <row r="209" spans="1:10" s="19" customFormat="1" ht="10.5" customHeight="1" x14ac:dyDescent="0.15">
      <c r="A209" s="63">
        <v>19.600000000000001</v>
      </c>
      <c r="B209" s="22">
        <f>IF(パラメータ!$C$10&gt;=A209,A209,(パラメータ!$C$13/パラメータ!$C$15)+$A209)</f>
        <v>19.600000000000001</v>
      </c>
      <c r="C209" s="23">
        <f>IF(パラメータ!$C$10&gt;=A209,(-$B209+($B209^2+2*パラメータ!$C$7*'計算（堆積）'!$C$4)^0.5)/'計算（堆積）'!$C$4,(-$B209+($B209^2+2*(パラメータ!$C$7-'計算（堆積）'!$C$10)*'計算（堆積）'!$C$4)^0.5)/'計算（堆積）'!$C$4)</f>
        <v>0</v>
      </c>
      <c r="D209" s="23">
        <f>IF(C209&gt;0,(((パラメータ!$C$6)^2*('計算（堆積）'!$C$23)^2 + 4 *パラメータ!$C$6 * $C209*'計算（堆積）'!$C$23)^0.5 - パラメータ!$C$6 * '計算（堆積）'!$C$23)/2,0)</f>
        <v>0</v>
      </c>
      <c r="E209" s="23">
        <f>(パラメータ!$C$21*$D209*パラメータ!$C$20^2)/'計算（堆積）'!$C$39</f>
        <v>0</v>
      </c>
      <c r="F209" s="23" t="e">
        <f t="shared" si="18"/>
        <v>#DIV/0!</v>
      </c>
      <c r="G209" s="24" t="str">
        <f t="shared" si="21"/>
        <v>×</v>
      </c>
      <c r="H209" s="25" t="str">
        <f t="shared" si="22"/>
        <v>×</v>
      </c>
      <c r="I209" s="135" t="e">
        <f t="shared" si="19"/>
        <v>#DIV/0!</v>
      </c>
      <c r="J209" s="135">
        <f t="shared" si="20"/>
        <v>3</v>
      </c>
    </row>
    <row r="210" spans="1:10" s="19" customFormat="1" ht="10.5" customHeight="1" x14ac:dyDescent="0.15">
      <c r="A210" s="63">
        <v>19.7</v>
      </c>
      <c r="B210" s="22">
        <f>IF(パラメータ!$C$10&gt;=A210,A210,(パラメータ!$C$13/パラメータ!$C$15)+$A210)</f>
        <v>19.7</v>
      </c>
      <c r="C210" s="23">
        <f>IF(パラメータ!$C$10&gt;=A210,(-$B210+($B210^2+2*パラメータ!$C$7*'計算（堆積）'!$C$4)^0.5)/'計算（堆積）'!$C$4,(-$B210+($B210^2+2*(パラメータ!$C$7-'計算（堆積）'!$C$10)*'計算（堆積）'!$C$4)^0.5)/'計算（堆積）'!$C$4)</f>
        <v>0</v>
      </c>
      <c r="D210" s="23">
        <f>IF(C210&gt;0,(((パラメータ!$C$6)^2*('計算（堆積）'!$C$23)^2 + 4 *パラメータ!$C$6 * $C210*'計算（堆積）'!$C$23)^0.5 - パラメータ!$C$6 * '計算（堆積）'!$C$23)/2,0)</f>
        <v>0</v>
      </c>
      <c r="E210" s="23">
        <f>(パラメータ!$C$21*$D210*パラメータ!$C$20^2)/'計算（堆積）'!$C$39</f>
        <v>0</v>
      </c>
      <c r="F210" s="23" t="e">
        <f t="shared" si="18"/>
        <v>#DIV/0!</v>
      </c>
      <c r="G210" s="24" t="str">
        <f t="shared" si="21"/>
        <v>×</v>
      </c>
      <c r="H210" s="25" t="str">
        <f t="shared" si="22"/>
        <v>×</v>
      </c>
      <c r="I210" s="135" t="e">
        <f t="shared" si="19"/>
        <v>#DIV/0!</v>
      </c>
      <c r="J210" s="135">
        <f t="shared" si="20"/>
        <v>3</v>
      </c>
    </row>
    <row r="211" spans="1:10" s="19" customFormat="1" ht="10.5" customHeight="1" x14ac:dyDescent="0.15">
      <c r="A211" s="63">
        <v>19.8</v>
      </c>
      <c r="B211" s="22">
        <f>IF(パラメータ!$C$10&gt;=A211,A211,(パラメータ!$C$13/パラメータ!$C$15)+$A211)</f>
        <v>19.8</v>
      </c>
      <c r="C211" s="23">
        <f>IF(パラメータ!$C$10&gt;=A211,(-$B211+($B211^2+2*パラメータ!$C$7*'計算（堆積）'!$C$4)^0.5)/'計算（堆積）'!$C$4,(-$B211+($B211^2+2*(パラメータ!$C$7-'計算（堆積）'!$C$10)*'計算（堆積）'!$C$4)^0.5)/'計算（堆積）'!$C$4)</f>
        <v>0</v>
      </c>
      <c r="D211" s="23">
        <f>IF(C211&gt;0,(((パラメータ!$C$6)^2*('計算（堆積）'!$C$23)^2 + 4 *パラメータ!$C$6 * $C211*'計算（堆積）'!$C$23)^0.5 - パラメータ!$C$6 * '計算（堆積）'!$C$23)/2,0)</f>
        <v>0</v>
      </c>
      <c r="E211" s="23">
        <f>(パラメータ!$C$21*$D211*パラメータ!$C$20^2)/'計算（堆積）'!$C$39</f>
        <v>0</v>
      </c>
      <c r="F211" s="23" t="e">
        <f t="shared" si="18"/>
        <v>#DIV/0!</v>
      </c>
      <c r="G211" s="24" t="str">
        <f t="shared" si="21"/>
        <v>×</v>
      </c>
      <c r="H211" s="25" t="str">
        <f t="shared" si="22"/>
        <v>×</v>
      </c>
      <c r="I211" s="135" t="e">
        <f t="shared" si="19"/>
        <v>#DIV/0!</v>
      </c>
      <c r="J211" s="135">
        <f t="shared" si="20"/>
        <v>3</v>
      </c>
    </row>
    <row r="212" spans="1:10" s="19" customFormat="1" ht="10.5" customHeight="1" x14ac:dyDescent="0.15">
      <c r="A212" s="63">
        <v>19.899999999999999</v>
      </c>
      <c r="B212" s="22">
        <f>IF(パラメータ!$C$10&gt;=A212,A212,(パラメータ!$C$13/パラメータ!$C$15)+$A212)</f>
        <v>19.899999999999999</v>
      </c>
      <c r="C212" s="23">
        <f>IF(パラメータ!$C$10&gt;=A212,(-$B212+($B212^2+2*パラメータ!$C$7*'計算（堆積）'!$C$4)^0.5)/'計算（堆積）'!$C$4,(-$B212+($B212^2+2*(パラメータ!$C$7-'計算（堆積）'!$C$10)*'計算（堆積）'!$C$4)^0.5)/'計算（堆積）'!$C$4)</f>
        <v>0</v>
      </c>
      <c r="D212" s="23">
        <f>IF(C212&gt;0,(((パラメータ!$C$6)^2*('計算（堆積）'!$C$23)^2 + 4 *パラメータ!$C$6 * $C212*'計算（堆積）'!$C$23)^0.5 - パラメータ!$C$6 * '計算（堆積）'!$C$23)/2,0)</f>
        <v>0</v>
      </c>
      <c r="E212" s="23">
        <f>(パラメータ!$C$21*$D212*パラメータ!$C$20^2)/'計算（堆積）'!$C$39</f>
        <v>0</v>
      </c>
      <c r="F212" s="23" t="e">
        <f t="shared" si="18"/>
        <v>#DIV/0!</v>
      </c>
      <c r="G212" s="24" t="str">
        <f t="shared" si="21"/>
        <v>×</v>
      </c>
      <c r="H212" s="25" t="str">
        <f t="shared" si="22"/>
        <v>×</v>
      </c>
      <c r="I212" s="135" t="e">
        <f t="shared" si="19"/>
        <v>#DIV/0!</v>
      </c>
      <c r="J212" s="135">
        <f t="shared" si="20"/>
        <v>3</v>
      </c>
    </row>
    <row r="213" spans="1:10" s="18" customFormat="1" ht="10.5" customHeight="1" x14ac:dyDescent="0.15">
      <c r="A213" s="30">
        <v>20</v>
      </c>
      <c r="B213" s="31">
        <f>IF(パラメータ!$C$10&gt;=A213,A213,(パラメータ!$C$13/パラメータ!$C$15)+$A213)</f>
        <v>20</v>
      </c>
      <c r="C213" s="32">
        <f>IF(パラメータ!$C$10&gt;=A213,(-$B213+($B213^2+2*パラメータ!$C$7*'計算（堆積）'!$C$4)^0.5)/'計算（堆積）'!$C$4,(-$B213+($B213^2+2*(パラメータ!$C$7-'計算（堆積）'!$C$10)*'計算（堆積）'!$C$4)^0.5)/'計算（堆積）'!$C$4)</f>
        <v>0</v>
      </c>
      <c r="D213" s="32">
        <f>IF(C213&gt;0,(((パラメータ!$C$6)^2*('計算（堆積）'!$C$23)^2 + 4 *パラメータ!$C$6 * $C213*'計算（堆積）'!$C$23)^0.5 - パラメータ!$C$6 * '計算（堆積）'!$C$23)/2,0)</f>
        <v>0</v>
      </c>
      <c r="E213" s="32">
        <f>(パラメータ!$C$21*$D213*パラメータ!$C$20^2)/'計算（堆積）'!$C$39</f>
        <v>0</v>
      </c>
      <c r="F213" s="32" t="e">
        <f t="shared" si="18"/>
        <v>#DIV/0!</v>
      </c>
      <c r="G213" s="33" t="str">
        <f t="shared" si="21"/>
        <v>×</v>
      </c>
      <c r="H213" s="34" t="str">
        <f t="shared" si="22"/>
        <v>×</v>
      </c>
      <c r="I213" s="134" t="e">
        <f t="shared" si="19"/>
        <v>#DIV/0!</v>
      </c>
      <c r="J213" s="134">
        <f t="shared" si="20"/>
        <v>3</v>
      </c>
    </row>
    <row r="214" spans="1:10" s="19" customFormat="1" ht="10.5" customHeight="1" x14ac:dyDescent="0.15">
      <c r="A214" s="63">
        <v>20.100000000000001</v>
      </c>
      <c r="B214" s="22">
        <f>IF(パラメータ!$C$10&gt;=A214,A214,(パラメータ!$C$13/パラメータ!$C$15)+$A214)</f>
        <v>20.100000000000001</v>
      </c>
      <c r="C214" s="23">
        <f>IF(パラメータ!$C$10&gt;=A214,(-$B214+($B214^2+2*パラメータ!$C$7*'計算（堆積）'!$C$4)^0.5)/'計算（堆積）'!$C$4,(-$B214+($B214^2+2*(パラメータ!$C$7-'計算（堆積）'!$C$10)*'計算（堆積）'!$C$4)^0.5)/'計算（堆積）'!$C$4)</f>
        <v>0</v>
      </c>
      <c r="D214" s="23">
        <f>IF(C214&gt;0,(((パラメータ!$C$6)^2*('計算（堆積）'!$C$23)^2 + 4 *パラメータ!$C$6 * $C214*'計算（堆積）'!$C$23)^0.5 - パラメータ!$C$6 * '計算（堆積）'!$C$23)/2,0)</f>
        <v>0</v>
      </c>
      <c r="E214" s="23">
        <f>(パラメータ!$C$21*$D214*パラメータ!$C$20^2)/'計算（堆積）'!$C$39</f>
        <v>0</v>
      </c>
      <c r="F214" s="23" t="e">
        <f t="shared" si="18"/>
        <v>#DIV/0!</v>
      </c>
      <c r="G214" s="24" t="str">
        <f t="shared" si="21"/>
        <v>×</v>
      </c>
      <c r="H214" s="25" t="str">
        <f t="shared" si="22"/>
        <v>×</v>
      </c>
      <c r="I214" s="135" t="e">
        <f t="shared" si="19"/>
        <v>#DIV/0!</v>
      </c>
      <c r="J214" s="135">
        <f t="shared" si="20"/>
        <v>3</v>
      </c>
    </row>
    <row r="215" spans="1:10" s="19" customFormat="1" ht="10.5" customHeight="1" x14ac:dyDescent="0.15">
      <c r="A215" s="63">
        <v>20.2</v>
      </c>
      <c r="B215" s="22">
        <f>IF(パラメータ!$C$10&gt;=A215,A215,(パラメータ!$C$13/パラメータ!$C$15)+$A215)</f>
        <v>20.2</v>
      </c>
      <c r="C215" s="23">
        <f>IF(パラメータ!$C$10&gt;=A215,(-$B215+($B215^2+2*パラメータ!$C$7*'計算（堆積）'!$C$4)^0.5)/'計算（堆積）'!$C$4,(-$B215+($B215^2+2*(パラメータ!$C$7-'計算（堆積）'!$C$10)*'計算（堆積）'!$C$4)^0.5)/'計算（堆積）'!$C$4)</f>
        <v>0</v>
      </c>
      <c r="D215" s="23">
        <f>IF(C215&gt;0,(((パラメータ!$C$6)^2*('計算（堆積）'!$C$23)^2 + 4 *パラメータ!$C$6 * $C215*'計算（堆積）'!$C$23)^0.5 - パラメータ!$C$6 * '計算（堆積）'!$C$23)/2,0)</f>
        <v>0</v>
      </c>
      <c r="E215" s="23">
        <f>(パラメータ!$C$21*$D215*パラメータ!$C$20^2)/'計算（堆積）'!$C$39</f>
        <v>0</v>
      </c>
      <c r="F215" s="23" t="e">
        <f t="shared" si="18"/>
        <v>#DIV/0!</v>
      </c>
      <c r="G215" s="24" t="str">
        <f t="shared" si="21"/>
        <v>×</v>
      </c>
      <c r="H215" s="25" t="str">
        <f t="shared" si="22"/>
        <v>×</v>
      </c>
      <c r="I215" s="135" t="e">
        <f t="shared" si="19"/>
        <v>#DIV/0!</v>
      </c>
      <c r="J215" s="135">
        <f t="shared" si="20"/>
        <v>3</v>
      </c>
    </row>
    <row r="216" spans="1:10" s="19" customFormat="1" ht="10.5" customHeight="1" x14ac:dyDescent="0.15">
      <c r="A216" s="63">
        <v>20.3</v>
      </c>
      <c r="B216" s="22">
        <f>IF(パラメータ!$C$10&gt;=A216,A216,(パラメータ!$C$13/パラメータ!$C$15)+$A216)</f>
        <v>20.3</v>
      </c>
      <c r="C216" s="23">
        <f>IF(パラメータ!$C$10&gt;=A216,(-$B216+($B216^2+2*パラメータ!$C$7*'計算（堆積）'!$C$4)^0.5)/'計算（堆積）'!$C$4,(-$B216+($B216^2+2*(パラメータ!$C$7-'計算（堆積）'!$C$10)*'計算（堆積）'!$C$4)^0.5)/'計算（堆積）'!$C$4)</f>
        <v>0</v>
      </c>
      <c r="D216" s="23">
        <f>IF(C216&gt;0,(((パラメータ!$C$6)^2*('計算（堆積）'!$C$23)^2 + 4 *パラメータ!$C$6 * $C216*'計算（堆積）'!$C$23)^0.5 - パラメータ!$C$6 * '計算（堆積）'!$C$23)/2,0)</f>
        <v>0</v>
      </c>
      <c r="E216" s="23">
        <f>(パラメータ!$C$21*$D216*パラメータ!$C$20^2)/'計算（堆積）'!$C$39</f>
        <v>0</v>
      </c>
      <c r="F216" s="23" t="e">
        <f t="shared" si="18"/>
        <v>#DIV/0!</v>
      </c>
      <c r="G216" s="24" t="str">
        <f t="shared" si="21"/>
        <v>×</v>
      </c>
      <c r="H216" s="25" t="str">
        <f t="shared" si="22"/>
        <v>×</v>
      </c>
      <c r="I216" s="135" t="e">
        <f t="shared" si="19"/>
        <v>#DIV/0!</v>
      </c>
      <c r="J216" s="135">
        <f t="shared" si="20"/>
        <v>3</v>
      </c>
    </row>
    <row r="217" spans="1:10" s="19" customFormat="1" ht="10.5" customHeight="1" x14ac:dyDescent="0.15">
      <c r="A217" s="63">
        <v>20.399999999999999</v>
      </c>
      <c r="B217" s="22">
        <f>IF(パラメータ!$C$10&gt;=A217,A217,(パラメータ!$C$13/パラメータ!$C$15)+$A217)</f>
        <v>20.399999999999999</v>
      </c>
      <c r="C217" s="23">
        <f>IF(パラメータ!$C$10&gt;=A217,(-$B217+($B217^2+2*パラメータ!$C$7*'計算（堆積）'!$C$4)^0.5)/'計算（堆積）'!$C$4,(-$B217+($B217^2+2*(パラメータ!$C$7-'計算（堆積）'!$C$10)*'計算（堆積）'!$C$4)^0.5)/'計算（堆積）'!$C$4)</f>
        <v>0</v>
      </c>
      <c r="D217" s="23">
        <f>IF(C217&gt;0,(((パラメータ!$C$6)^2*('計算（堆積）'!$C$23)^2 + 4 *パラメータ!$C$6 * $C217*'計算（堆積）'!$C$23)^0.5 - パラメータ!$C$6 * '計算（堆積）'!$C$23)/2,0)</f>
        <v>0</v>
      </c>
      <c r="E217" s="23">
        <f>(パラメータ!$C$21*$D217*パラメータ!$C$20^2)/'計算（堆積）'!$C$39</f>
        <v>0</v>
      </c>
      <c r="F217" s="23" t="e">
        <f t="shared" si="18"/>
        <v>#DIV/0!</v>
      </c>
      <c r="G217" s="24" t="str">
        <f t="shared" si="21"/>
        <v>×</v>
      </c>
      <c r="H217" s="25" t="str">
        <f t="shared" si="22"/>
        <v>×</v>
      </c>
      <c r="I217" s="135" t="e">
        <f t="shared" si="19"/>
        <v>#DIV/0!</v>
      </c>
      <c r="J217" s="135">
        <f t="shared" si="20"/>
        <v>3</v>
      </c>
    </row>
    <row r="218" spans="1:10" s="19" customFormat="1" ht="10.5" customHeight="1" x14ac:dyDescent="0.15">
      <c r="A218" s="63">
        <v>20.5</v>
      </c>
      <c r="B218" s="22">
        <f>IF(パラメータ!$C$10&gt;=A218,A218,(パラメータ!$C$13/パラメータ!$C$15)+$A218)</f>
        <v>20.5</v>
      </c>
      <c r="C218" s="23">
        <f>IF(パラメータ!$C$10&gt;=A218,(-$B218+($B218^2+2*パラメータ!$C$7*'計算（堆積）'!$C$4)^0.5)/'計算（堆積）'!$C$4,(-$B218+($B218^2+2*(パラメータ!$C$7-'計算（堆積）'!$C$10)*'計算（堆積）'!$C$4)^0.5)/'計算（堆積）'!$C$4)</f>
        <v>0</v>
      </c>
      <c r="D218" s="23">
        <f>IF(C218&gt;0,(((パラメータ!$C$6)^2*('計算（堆積）'!$C$23)^2 + 4 *パラメータ!$C$6 * $C218*'計算（堆積）'!$C$23)^0.5 - パラメータ!$C$6 * '計算（堆積）'!$C$23)/2,0)</f>
        <v>0</v>
      </c>
      <c r="E218" s="23">
        <f>(パラメータ!$C$21*$D218*パラメータ!$C$20^2)/'計算（堆積）'!$C$39</f>
        <v>0</v>
      </c>
      <c r="F218" s="23" t="e">
        <f t="shared" si="18"/>
        <v>#DIV/0!</v>
      </c>
      <c r="G218" s="24" t="str">
        <f t="shared" si="21"/>
        <v>×</v>
      </c>
      <c r="H218" s="25" t="str">
        <f t="shared" si="22"/>
        <v>×</v>
      </c>
      <c r="I218" s="135" t="e">
        <f t="shared" si="19"/>
        <v>#DIV/0!</v>
      </c>
      <c r="J218" s="135">
        <f t="shared" si="20"/>
        <v>3</v>
      </c>
    </row>
    <row r="219" spans="1:10" s="19" customFormat="1" ht="10.5" customHeight="1" x14ac:dyDescent="0.15">
      <c r="A219" s="63">
        <v>20.6</v>
      </c>
      <c r="B219" s="22">
        <f>IF(パラメータ!$C$10&gt;=A219,A219,(パラメータ!$C$13/パラメータ!$C$15)+$A219)</f>
        <v>20.6</v>
      </c>
      <c r="C219" s="23">
        <f>IF(パラメータ!$C$10&gt;=A219,(-$B219+($B219^2+2*パラメータ!$C$7*'計算（堆積）'!$C$4)^0.5)/'計算（堆積）'!$C$4,(-$B219+($B219^2+2*(パラメータ!$C$7-'計算（堆積）'!$C$10)*'計算（堆積）'!$C$4)^0.5)/'計算（堆積）'!$C$4)</f>
        <v>0</v>
      </c>
      <c r="D219" s="23">
        <f>IF(C219&gt;0,(((パラメータ!$C$6)^2*('計算（堆積）'!$C$23)^2 + 4 *パラメータ!$C$6 * $C219*'計算（堆積）'!$C$23)^0.5 - パラメータ!$C$6 * '計算（堆積）'!$C$23)/2,0)</f>
        <v>0</v>
      </c>
      <c r="E219" s="23">
        <f>(パラメータ!$C$21*$D219*パラメータ!$C$20^2)/'計算（堆積）'!$C$39</f>
        <v>0</v>
      </c>
      <c r="F219" s="23" t="e">
        <f t="shared" si="18"/>
        <v>#DIV/0!</v>
      </c>
      <c r="G219" s="24" t="str">
        <f t="shared" si="21"/>
        <v>×</v>
      </c>
      <c r="H219" s="25" t="str">
        <f t="shared" si="22"/>
        <v>×</v>
      </c>
      <c r="I219" s="135" t="e">
        <f t="shared" si="19"/>
        <v>#DIV/0!</v>
      </c>
      <c r="J219" s="135">
        <f t="shared" si="20"/>
        <v>3</v>
      </c>
    </row>
    <row r="220" spans="1:10" s="19" customFormat="1" ht="10.5" customHeight="1" x14ac:dyDescent="0.15">
      <c r="A220" s="63">
        <v>20.7</v>
      </c>
      <c r="B220" s="22">
        <f>IF(パラメータ!$C$10&gt;=A220,A220,(パラメータ!$C$13/パラメータ!$C$15)+$A220)</f>
        <v>20.7</v>
      </c>
      <c r="C220" s="23">
        <f>IF(パラメータ!$C$10&gt;=A220,(-$B220+($B220^2+2*パラメータ!$C$7*'計算（堆積）'!$C$4)^0.5)/'計算（堆積）'!$C$4,(-$B220+($B220^2+2*(パラメータ!$C$7-'計算（堆積）'!$C$10)*'計算（堆積）'!$C$4)^0.5)/'計算（堆積）'!$C$4)</f>
        <v>0</v>
      </c>
      <c r="D220" s="23">
        <f>IF(C220&gt;0,(((パラメータ!$C$6)^2*('計算（堆積）'!$C$23)^2 + 4 *パラメータ!$C$6 * $C220*'計算（堆積）'!$C$23)^0.5 - パラメータ!$C$6 * '計算（堆積）'!$C$23)/2,0)</f>
        <v>0</v>
      </c>
      <c r="E220" s="23">
        <f>(パラメータ!$C$21*$D220*パラメータ!$C$20^2)/'計算（堆積）'!$C$39</f>
        <v>0</v>
      </c>
      <c r="F220" s="23" t="e">
        <f t="shared" si="18"/>
        <v>#DIV/0!</v>
      </c>
      <c r="G220" s="24" t="str">
        <f t="shared" si="21"/>
        <v>×</v>
      </c>
      <c r="H220" s="25" t="str">
        <f t="shared" si="22"/>
        <v>×</v>
      </c>
      <c r="I220" s="135" t="e">
        <f t="shared" si="19"/>
        <v>#DIV/0!</v>
      </c>
      <c r="J220" s="135">
        <f t="shared" si="20"/>
        <v>3</v>
      </c>
    </row>
    <row r="221" spans="1:10" s="19" customFormat="1" ht="10.5" customHeight="1" x14ac:dyDescent="0.15">
      <c r="A221" s="63">
        <v>20.8</v>
      </c>
      <c r="B221" s="22">
        <f>IF(パラメータ!$C$10&gt;=A221,A221,(パラメータ!$C$13/パラメータ!$C$15)+$A221)</f>
        <v>20.8</v>
      </c>
      <c r="C221" s="23">
        <f>IF(パラメータ!$C$10&gt;=A221,(-$B221+($B221^2+2*パラメータ!$C$7*'計算（堆積）'!$C$4)^0.5)/'計算（堆積）'!$C$4,(-$B221+($B221^2+2*(パラメータ!$C$7-'計算（堆積）'!$C$10)*'計算（堆積）'!$C$4)^0.5)/'計算（堆積）'!$C$4)</f>
        <v>0</v>
      </c>
      <c r="D221" s="23">
        <f>IF(C221&gt;0,(((パラメータ!$C$6)^2*('計算（堆積）'!$C$23)^2 + 4 *パラメータ!$C$6 * $C221*'計算（堆積）'!$C$23)^0.5 - パラメータ!$C$6 * '計算（堆積）'!$C$23)/2,0)</f>
        <v>0</v>
      </c>
      <c r="E221" s="23">
        <f>(パラメータ!$C$21*$D221*パラメータ!$C$20^2)/'計算（堆積）'!$C$39</f>
        <v>0</v>
      </c>
      <c r="F221" s="23" t="e">
        <f t="shared" si="18"/>
        <v>#DIV/0!</v>
      </c>
      <c r="G221" s="24" t="str">
        <f t="shared" si="21"/>
        <v>×</v>
      </c>
      <c r="H221" s="25" t="str">
        <f t="shared" si="22"/>
        <v>×</v>
      </c>
      <c r="I221" s="135" t="e">
        <f t="shared" si="19"/>
        <v>#DIV/0!</v>
      </c>
      <c r="J221" s="135">
        <f t="shared" si="20"/>
        <v>3</v>
      </c>
    </row>
    <row r="222" spans="1:10" s="19" customFormat="1" ht="10.5" customHeight="1" x14ac:dyDescent="0.15">
      <c r="A222" s="63">
        <v>20.9</v>
      </c>
      <c r="B222" s="22">
        <f>IF(パラメータ!$C$10&gt;=A222,A222,(パラメータ!$C$13/パラメータ!$C$15)+$A222)</f>
        <v>20.9</v>
      </c>
      <c r="C222" s="23">
        <f>IF(パラメータ!$C$10&gt;=A222,(-$B222+($B222^2+2*パラメータ!$C$7*'計算（堆積）'!$C$4)^0.5)/'計算（堆積）'!$C$4,(-$B222+($B222^2+2*(パラメータ!$C$7-'計算（堆積）'!$C$10)*'計算（堆積）'!$C$4)^0.5)/'計算（堆積）'!$C$4)</f>
        <v>0</v>
      </c>
      <c r="D222" s="23">
        <f>IF(C222&gt;0,(((パラメータ!$C$6)^2*('計算（堆積）'!$C$23)^2 + 4 *パラメータ!$C$6 * $C222*'計算（堆積）'!$C$23)^0.5 - パラメータ!$C$6 * '計算（堆積）'!$C$23)/2,0)</f>
        <v>0</v>
      </c>
      <c r="E222" s="23">
        <f>(パラメータ!$C$21*$D222*パラメータ!$C$20^2)/'計算（堆積）'!$C$39</f>
        <v>0</v>
      </c>
      <c r="F222" s="23" t="e">
        <f t="shared" si="18"/>
        <v>#DIV/0!</v>
      </c>
      <c r="G222" s="24" t="str">
        <f t="shared" si="21"/>
        <v>×</v>
      </c>
      <c r="H222" s="25" t="str">
        <f t="shared" si="22"/>
        <v>×</v>
      </c>
      <c r="I222" s="135" t="e">
        <f t="shared" si="19"/>
        <v>#DIV/0!</v>
      </c>
      <c r="J222" s="135">
        <f t="shared" si="20"/>
        <v>3</v>
      </c>
    </row>
    <row r="223" spans="1:10" s="18" customFormat="1" ht="10.5" customHeight="1" x14ac:dyDescent="0.15">
      <c r="A223" s="30">
        <v>21</v>
      </c>
      <c r="B223" s="31">
        <f>IF(パラメータ!$C$10&gt;=A223,A223,(パラメータ!$C$13/パラメータ!$C$15)+$A223)</f>
        <v>21</v>
      </c>
      <c r="C223" s="32">
        <f>IF(パラメータ!$C$10&gt;=A223,(-$B223+($B223^2+2*パラメータ!$C$7*'計算（堆積）'!$C$4)^0.5)/'計算（堆積）'!$C$4,(-$B223+($B223^2+2*(パラメータ!$C$7-'計算（堆積）'!$C$10)*'計算（堆積）'!$C$4)^0.5)/'計算（堆積）'!$C$4)</f>
        <v>0</v>
      </c>
      <c r="D223" s="32">
        <f>IF(C223&gt;0,(((パラメータ!$C$6)^2*('計算（堆積）'!$C$23)^2 + 4 *パラメータ!$C$6 * $C223*'計算（堆積）'!$C$23)^0.5 - パラメータ!$C$6 * '計算（堆積）'!$C$23)/2,0)</f>
        <v>0</v>
      </c>
      <c r="E223" s="32">
        <f>(パラメータ!$C$21*$D223*パラメータ!$C$20^2)/'計算（堆積）'!$C$39</f>
        <v>0</v>
      </c>
      <c r="F223" s="32" t="e">
        <f t="shared" si="18"/>
        <v>#DIV/0!</v>
      </c>
      <c r="G223" s="33" t="str">
        <f t="shared" si="21"/>
        <v>×</v>
      </c>
      <c r="H223" s="34" t="str">
        <f t="shared" si="22"/>
        <v>×</v>
      </c>
      <c r="I223" s="134" t="e">
        <f t="shared" si="19"/>
        <v>#DIV/0!</v>
      </c>
      <c r="J223" s="134">
        <f t="shared" si="20"/>
        <v>3</v>
      </c>
    </row>
    <row r="224" spans="1:10" s="19" customFormat="1" ht="10.5" customHeight="1" x14ac:dyDescent="0.15">
      <c r="A224" s="63">
        <v>21.1</v>
      </c>
      <c r="B224" s="22">
        <f>IF(パラメータ!$C$10&gt;=A224,A224,(パラメータ!$C$13/パラメータ!$C$15)+$A224)</f>
        <v>21.1</v>
      </c>
      <c r="C224" s="23">
        <f>IF(パラメータ!$C$10&gt;=A224,(-$B224+($B224^2+2*パラメータ!$C$7*'計算（堆積）'!$C$4)^0.5)/'計算（堆積）'!$C$4,(-$B224+($B224^2+2*(パラメータ!$C$7-'計算（堆積）'!$C$10)*'計算（堆積）'!$C$4)^0.5)/'計算（堆積）'!$C$4)</f>
        <v>0</v>
      </c>
      <c r="D224" s="23">
        <f>IF(C224&gt;0,(((パラメータ!$C$6)^2*('計算（堆積）'!$C$23)^2 + 4 *パラメータ!$C$6 * $C224*'計算（堆積）'!$C$23)^0.5 - パラメータ!$C$6 * '計算（堆積）'!$C$23)/2,0)</f>
        <v>0</v>
      </c>
      <c r="E224" s="23">
        <f>(パラメータ!$C$21*$D224*パラメータ!$C$20^2)/'計算（堆積）'!$C$39</f>
        <v>0</v>
      </c>
      <c r="F224" s="23" t="e">
        <f t="shared" si="18"/>
        <v>#DIV/0!</v>
      </c>
      <c r="G224" s="24" t="str">
        <f t="shared" si="21"/>
        <v>×</v>
      </c>
      <c r="H224" s="25" t="str">
        <f t="shared" si="22"/>
        <v>×</v>
      </c>
      <c r="I224" s="135" t="e">
        <f t="shared" si="19"/>
        <v>#DIV/0!</v>
      </c>
      <c r="J224" s="135">
        <f t="shared" si="20"/>
        <v>3</v>
      </c>
    </row>
    <row r="225" spans="1:10" s="19" customFormat="1" ht="10.5" customHeight="1" x14ac:dyDescent="0.15">
      <c r="A225" s="63">
        <v>21.2</v>
      </c>
      <c r="B225" s="22">
        <f>IF(パラメータ!$C$10&gt;=A225,A225,(パラメータ!$C$13/パラメータ!$C$15)+$A225)</f>
        <v>21.2</v>
      </c>
      <c r="C225" s="23">
        <f>IF(パラメータ!$C$10&gt;=A225,(-$B225+($B225^2+2*パラメータ!$C$7*'計算（堆積）'!$C$4)^0.5)/'計算（堆積）'!$C$4,(-$B225+($B225^2+2*(パラメータ!$C$7-'計算（堆積）'!$C$10)*'計算（堆積）'!$C$4)^0.5)/'計算（堆積）'!$C$4)</f>
        <v>0</v>
      </c>
      <c r="D225" s="23">
        <f>IF(C225&gt;0,(((パラメータ!$C$6)^2*('計算（堆積）'!$C$23)^2 + 4 *パラメータ!$C$6 * $C225*'計算（堆積）'!$C$23)^0.5 - パラメータ!$C$6 * '計算（堆積）'!$C$23)/2,0)</f>
        <v>0</v>
      </c>
      <c r="E225" s="23">
        <f>(パラメータ!$C$21*$D225*パラメータ!$C$20^2)/'計算（堆積）'!$C$39</f>
        <v>0</v>
      </c>
      <c r="F225" s="23" t="e">
        <f t="shared" si="18"/>
        <v>#DIV/0!</v>
      </c>
      <c r="G225" s="24" t="str">
        <f t="shared" si="21"/>
        <v>×</v>
      </c>
      <c r="H225" s="25" t="str">
        <f t="shared" si="22"/>
        <v>×</v>
      </c>
      <c r="I225" s="135" t="e">
        <f t="shared" si="19"/>
        <v>#DIV/0!</v>
      </c>
      <c r="J225" s="135">
        <f t="shared" si="20"/>
        <v>3</v>
      </c>
    </row>
    <row r="226" spans="1:10" s="19" customFormat="1" ht="10.5" customHeight="1" x14ac:dyDescent="0.15">
      <c r="A226" s="63">
        <v>21.3</v>
      </c>
      <c r="B226" s="22">
        <f>IF(パラメータ!$C$10&gt;=A226,A226,(パラメータ!$C$13/パラメータ!$C$15)+$A226)</f>
        <v>21.3</v>
      </c>
      <c r="C226" s="23">
        <f>IF(パラメータ!$C$10&gt;=A226,(-$B226+($B226^2+2*パラメータ!$C$7*'計算（堆積）'!$C$4)^0.5)/'計算（堆積）'!$C$4,(-$B226+($B226^2+2*(パラメータ!$C$7-'計算（堆積）'!$C$10)*'計算（堆積）'!$C$4)^0.5)/'計算（堆積）'!$C$4)</f>
        <v>0</v>
      </c>
      <c r="D226" s="23">
        <f>IF(C226&gt;0,(((パラメータ!$C$6)^2*('計算（堆積）'!$C$23)^2 + 4 *パラメータ!$C$6 * $C226*'計算（堆積）'!$C$23)^0.5 - パラメータ!$C$6 * '計算（堆積）'!$C$23)/2,0)</f>
        <v>0</v>
      </c>
      <c r="E226" s="23">
        <f>(パラメータ!$C$21*$D226*パラメータ!$C$20^2)/'計算（堆積）'!$C$39</f>
        <v>0</v>
      </c>
      <c r="F226" s="23" t="e">
        <f t="shared" si="18"/>
        <v>#DIV/0!</v>
      </c>
      <c r="G226" s="24" t="str">
        <f t="shared" si="21"/>
        <v>×</v>
      </c>
      <c r="H226" s="25" t="str">
        <f t="shared" si="22"/>
        <v>×</v>
      </c>
      <c r="I226" s="135" t="e">
        <f t="shared" si="19"/>
        <v>#DIV/0!</v>
      </c>
      <c r="J226" s="135">
        <f t="shared" si="20"/>
        <v>3</v>
      </c>
    </row>
    <row r="227" spans="1:10" s="19" customFormat="1" ht="10.5" customHeight="1" x14ac:dyDescent="0.15">
      <c r="A227" s="63">
        <v>21.4</v>
      </c>
      <c r="B227" s="22">
        <f>IF(パラメータ!$C$10&gt;=A227,A227,(パラメータ!$C$13/パラメータ!$C$15)+$A227)</f>
        <v>21.4</v>
      </c>
      <c r="C227" s="23">
        <f>IF(パラメータ!$C$10&gt;=A227,(-$B227+($B227^2+2*パラメータ!$C$7*'計算（堆積）'!$C$4)^0.5)/'計算（堆積）'!$C$4,(-$B227+($B227^2+2*(パラメータ!$C$7-'計算（堆積）'!$C$10)*'計算（堆積）'!$C$4)^0.5)/'計算（堆積）'!$C$4)</f>
        <v>0</v>
      </c>
      <c r="D227" s="23">
        <f>IF(C227&gt;0,(((パラメータ!$C$6)^2*('計算（堆積）'!$C$23)^2 + 4 *パラメータ!$C$6 * $C227*'計算（堆積）'!$C$23)^0.5 - パラメータ!$C$6 * '計算（堆積）'!$C$23)/2,0)</f>
        <v>0</v>
      </c>
      <c r="E227" s="23">
        <f>(パラメータ!$C$21*$D227*パラメータ!$C$20^2)/'計算（堆積）'!$C$39</f>
        <v>0</v>
      </c>
      <c r="F227" s="23" t="e">
        <f t="shared" si="18"/>
        <v>#DIV/0!</v>
      </c>
      <c r="G227" s="24" t="str">
        <f t="shared" si="21"/>
        <v>×</v>
      </c>
      <c r="H227" s="25" t="str">
        <f t="shared" si="22"/>
        <v>×</v>
      </c>
      <c r="I227" s="135" t="e">
        <f t="shared" si="19"/>
        <v>#DIV/0!</v>
      </c>
      <c r="J227" s="135">
        <f t="shared" si="20"/>
        <v>3</v>
      </c>
    </row>
    <row r="228" spans="1:10" s="19" customFormat="1" ht="10.5" customHeight="1" x14ac:dyDescent="0.15">
      <c r="A228" s="63">
        <v>21.5</v>
      </c>
      <c r="B228" s="22">
        <f>IF(パラメータ!$C$10&gt;=A228,A228,(パラメータ!$C$13/パラメータ!$C$15)+$A228)</f>
        <v>21.5</v>
      </c>
      <c r="C228" s="23">
        <f>IF(パラメータ!$C$10&gt;=A228,(-$B228+($B228^2+2*パラメータ!$C$7*'計算（堆積）'!$C$4)^0.5)/'計算（堆積）'!$C$4,(-$B228+($B228^2+2*(パラメータ!$C$7-'計算（堆積）'!$C$10)*'計算（堆積）'!$C$4)^0.5)/'計算（堆積）'!$C$4)</f>
        <v>0</v>
      </c>
      <c r="D228" s="23">
        <f>IF(C228&gt;0,(((パラメータ!$C$6)^2*('計算（堆積）'!$C$23)^2 + 4 *パラメータ!$C$6 * $C228*'計算（堆積）'!$C$23)^0.5 - パラメータ!$C$6 * '計算（堆積）'!$C$23)/2,0)</f>
        <v>0</v>
      </c>
      <c r="E228" s="23">
        <f>(パラメータ!$C$21*$D228*パラメータ!$C$20^2)/'計算（堆積）'!$C$39</f>
        <v>0</v>
      </c>
      <c r="F228" s="23" t="e">
        <f t="shared" si="18"/>
        <v>#DIV/0!</v>
      </c>
      <c r="G228" s="24" t="str">
        <f t="shared" si="21"/>
        <v>×</v>
      </c>
      <c r="H228" s="25" t="str">
        <f t="shared" si="22"/>
        <v>×</v>
      </c>
      <c r="I228" s="135" t="e">
        <f t="shared" si="19"/>
        <v>#DIV/0!</v>
      </c>
      <c r="J228" s="135">
        <f t="shared" si="20"/>
        <v>3</v>
      </c>
    </row>
    <row r="229" spans="1:10" s="19" customFormat="1" ht="10.5" customHeight="1" x14ac:dyDescent="0.15">
      <c r="A229" s="63">
        <v>21.6</v>
      </c>
      <c r="B229" s="22">
        <f>IF(パラメータ!$C$10&gt;=A229,A229,(パラメータ!$C$13/パラメータ!$C$15)+$A229)</f>
        <v>21.6</v>
      </c>
      <c r="C229" s="23">
        <f>IF(パラメータ!$C$10&gt;=A229,(-$B229+($B229^2+2*パラメータ!$C$7*'計算（堆積）'!$C$4)^0.5)/'計算（堆積）'!$C$4,(-$B229+($B229^2+2*(パラメータ!$C$7-'計算（堆積）'!$C$10)*'計算（堆積）'!$C$4)^0.5)/'計算（堆積）'!$C$4)</f>
        <v>0</v>
      </c>
      <c r="D229" s="23">
        <f>IF(C229&gt;0,(((パラメータ!$C$6)^2*('計算（堆積）'!$C$23)^2 + 4 *パラメータ!$C$6 * $C229*'計算（堆積）'!$C$23)^0.5 - パラメータ!$C$6 * '計算（堆積）'!$C$23)/2,0)</f>
        <v>0</v>
      </c>
      <c r="E229" s="23">
        <f>(パラメータ!$C$21*$D229*パラメータ!$C$20^2)/'計算（堆積）'!$C$39</f>
        <v>0</v>
      </c>
      <c r="F229" s="23" t="e">
        <f t="shared" si="18"/>
        <v>#DIV/0!</v>
      </c>
      <c r="G229" s="24" t="str">
        <f t="shared" si="21"/>
        <v>×</v>
      </c>
      <c r="H229" s="25" t="str">
        <f t="shared" si="22"/>
        <v>×</v>
      </c>
      <c r="I229" s="135" t="e">
        <f t="shared" si="19"/>
        <v>#DIV/0!</v>
      </c>
      <c r="J229" s="135">
        <f t="shared" si="20"/>
        <v>3</v>
      </c>
    </row>
    <row r="230" spans="1:10" s="19" customFormat="1" ht="10.5" customHeight="1" x14ac:dyDescent="0.15">
      <c r="A230" s="63">
        <v>21.7</v>
      </c>
      <c r="B230" s="22">
        <f>IF(パラメータ!$C$10&gt;=A230,A230,(パラメータ!$C$13/パラメータ!$C$15)+$A230)</f>
        <v>21.7</v>
      </c>
      <c r="C230" s="23">
        <f>IF(パラメータ!$C$10&gt;=A230,(-$B230+($B230^2+2*パラメータ!$C$7*'計算（堆積）'!$C$4)^0.5)/'計算（堆積）'!$C$4,(-$B230+($B230^2+2*(パラメータ!$C$7-'計算（堆積）'!$C$10)*'計算（堆積）'!$C$4)^0.5)/'計算（堆積）'!$C$4)</f>
        <v>0</v>
      </c>
      <c r="D230" s="23">
        <f>IF(C230&gt;0,(((パラメータ!$C$6)^2*('計算（堆積）'!$C$23)^2 + 4 *パラメータ!$C$6 * $C230*'計算（堆積）'!$C$23)^0.5 - パラメータ!$C$6 * '計算（堆積）'!$C$23)/2,0)</f>
        <v>0</v>
      </c>
      <c r="E230" s="23">
        <f>(パラメータ!$C$21*$D230*パラメータ!$C$20^2)/'計算（堆積）'!$C$39</f>
        <v>0</v>
      </c>
      <c r="F230" s="23" t="e">
        <f t="shared" si="18"/>
        <v>#DIV/0!</v>
      </c>
      <c r="G230" s="24" t="str">
        <f t="shared" si="21"/>
        <v>×</v>
      </c>
      <c r="H230" s="25" t="str">
        <f t="shared" si="22"/>
        <v>×</v>
      </c>
      <c r="I230" s="135" t="e">
        <f t="shared" si="19"/>
        <v>#DIV/0!</v>
      </c>
      <c r="J230" s="135">
        <f t="shared" si="20"/>
        <v>3</v>
      </c>
    </row>
    <row r="231" spans="1:10" s="19" customFormat="1" ht="10.5" customHeight="1" x14ac:dyDescent="0.15">
      <c r="A231" s="63">
        <v>21.8</v>
      </c>
      <c r="B231" s="22">
        <f>IF(パラメータ!$C$10&gt;=A231,A231,(パラメータ!$C$13/パラメータ!$C$15)+$A231)</f>
        <v>21.8</v>
      </c>
      <c r="C231" s="23">
        <f>IF(パラメータ!$C$10&gt;=A231,(-$B231+($B231^2+2*パラメータ!$C$7*'計算（堆積）'!$C$4)^0.5)/'計算（堆積）'!$C$4,(-$B231+($B231^2+2*(パラメータ!$C$7-'計算（堆積）'!$C$10)*'計算（堆積）'!$C$4)^0.5)/'計算（堆積）'!$C$4)</f>
        <v>0</v>
      </c>
      <c r="D231" s="23">
        <f>IF(C231&gt;0,(((パラメータ!$C$6)^2*('計算（堆積）'!$C$23)^2 + 4 *パラメータ!$C$6 * $C231*'計算（堆積）'!$C$23)^0.5 - パラメータ!$C$6 * '計算（堆積）'!$C$23)/2,0)</f>
        <v>0</v>
      </c>
      <c r="E231" s="23">
        <f>(パラメータ!$C$21*$D231*パラメータ!$C$20^2)/'計算（堆積）'!$C$39</f>
        <v>0</v>
      </c>
      <c r="F231" s="23" t="e">
        <f t="shared" si="18"/>
        <v>#DIV/0!</v>
      </c>
      <c r="G231" s="24" t="str">
        <f t="shared" si="21"/>
        <v>×</v>
      </c>
      <c r="H231" s="25" t="str">
        <f t="shared" si="22"/>
        <v>×</v>
      </c>
      <c r="I231" s="135" t="e">
        <f t="shared" si="19"/>
        <v>#DIV/0!</v>
      </c>
      <c r="J231" s="135">
        <f t="shared" si="20"/>
        <v>3</v>
      </c>
    </row>
    <row r="232" spans="1:10" s="19" customFormat="1" ht="10.5" customHeight="1" x14ac:dyDescent="0.15">
      <c r="A232" s="63">
        <v>21.9</v>
      </c>
      <c r="B232" s="22">
        <f>IF(パラメータ!$C$10&gt;=A232,A232,(パラメータ!$C$13/パラメータ!$C$15)+$A232)</f>
        <v>21.9</v>
      </c>
      <c r="C232" s="23">
        <f>IF(パラメータ!$C$10&gt;=A232,(-$B232+($B232^2+2*パラメータ!$C$7*'計算（堆積）'!$C$4)^0.5)/'計算（堆積）'!$C$4,(-$B232+($B232^2+2*(パラメータ!$C$7-'計算（堆積）'!$C$10)*'計算（堆積）'!$C$4)^0.5)/'計算（堆積）'!$C$4)</f>
        <v>0</v>
      </c>
      <c r="D232" s="23">
        <f>IF(C232&gt;0,(((パラメータ!$C$6)^2*('計算（堆積）'!$C$23)^2 + 4 *パラメータ!$C$6 * $C232*'計算（堆積）'!$C$23)^0.5 - パラメータ!$C$6 * '計算（堆積）'!$C$23)/2,0)</f>
        <v>0</v>
      </c>
      <c r="E232" s="23">
        <f>(パラメータ!$C$21*$D232*パラメータ!$C$20^2)/'計算（堆積）'!$C$39</f>
        <v>0</v>
      </c>
      <c r="F232" s="23" t="e">
        <f t="shared" si="18"/>
        <v>#DIV/0!</v>
      </c>
      <c r="G232" s="24" t="str">
        <f t="shared" si="21"/>
        <v>×</v>
      </c>
      <c r="H232" s="25" t="str">
        <f t="shared" si="22"/>
        <v>×</v>
      </c>
      <c r="I232" s="135" t="e">
        <f t="shared" si="19"/>
        <v>#DIV/0!</v>
      </c>
      <c r="J232" s="135">
        <f t="shared" si="20"/>
        <v>3</v>
      </c>
    </row>
    <row r="233" spans="1:10" s="18" customFormat="1" ht="10.5" customHeight="1" x14ac:dyDescent="0.15">
      <c r="A233" s="30">
        <v>22</v>
      </c>
      <c r="B233" s="31">
        <f>IF(パラメータ!$C$10&gt;=A233,A233,(パラメータ!$C$13/パラメータ!$C$15)+$A233)</f>
        <v>22</v>
      </c>
      <c r="C233" s="32">
        <f>IF(パラメータ!$C$10&gt;=A233,(-$B233+($B233^2+2*パラメータ!$C$7*'計算（堆積）'!$C$4)^0.5)/'計算（堆積）'!$C$4,(-$B233+($B233^2+2*(パラメータ!$C$7-'計算（堆積）'!$C$10)*'計算（堆積）'!$C$4)^0.5)/'計算（堆積）'!$C$4)</f>
        <v>0</v>
      </c>
      <c r="D233" s="32">
        <f>IF(C233&gt;0,(((パラメータ!$C$6)^2*('計算（堆積）'!$C$23)^2 + 4 *パラメータ!$C$6 * $C233*'計算（堆積）'!$C$23)^0.5 - パラメータ!$C$6 * '計算（堆積）'!$C$23)/2,0)</f>
        <v>0</v>
      </c>
      <c r="E233" s="32">
        <f>(パラメータ!$C$21*$D233*パラメータ!$C$20^2)/'計算（堆積）'!$C$39</f>
        <v>0</v>
      </c>
      <c r="F233" s="32" t="e">
        <f t="shared" si="18"/>
        <v>#DIV/0!</v>
      </c>
      <c r="G233" s="33" t="str">
        <f t="shared" si="21"/>
        <v>×</v>
      </c>
      <c r="H233" s="34" t="str">
        <f t="shared" si="22"/>
        <v>×</v>
      </c>
      <c r="I233" s="134" t="e">
        <f t="shared" si="19"/>
        <v>#DIV/0!</v>
      </c>
      <c r="J233" s="134">
        <f t="shared" si="20"/>
        <v>3</v>
      </c>
    </row>
    <row r="234" spans="1:10" s="19" customFormat="1" ht="10.5" customHeight="1" x14ac:dyDescent="0.15">
      <c r="A234" s="63">
        <v>22.1</v>
      </c>
      <c r="B234" s="22">
        <f>IF(パラメータ!$C$10&gt;=A234,A234,(パラメータ!$C$13/パラメータ!$C$15)+$A234)</f>
        <v>22.1</v>
      </c>
      <c r="C234" s="23">
        <f>IF(パラメータ!$C$10&gt;=A234,(-$B234+($B234^2+2*パラメータ!$C$7*'計算（堆積）'!$C$4)^0.5)/'計算（堆積）'!$C$4,(-$B234+($B234^2+2*(パラメータ!$C$7-'計算（堆積）'!$C$10)*'計算（堆積）'!$C$4)^0.5)/'計算（堆積）'!$C$4)</f>
        <v>0</v>
      </c>
      <c r="D234" s="23">
        <f>IF(C234&gt;0,(((パラメータ!$C$6)^2*('計算（堆積）'!$C$23)^2 + 4 *パラメータ!$C$6 * $C234*'計算（堆積）'!$C$23)^0.5 - パラメータ!$C$6 * '計算（堆積）'!$C$23)/2,0)</f>
        <v>0</v>
      </c>
      <c r="E234" s="23">
        <f>(パラメータ!$C$21*$D234*パラメータ!$C$20^2)/'計算（堆積）'!$C$39</f>
        <v>0</v>
      </c>
      <c r="F234" s="23" t="e">
        <f t="shared" si="18"/>
        <v>#DIV/0!</v>
      </c>
      <c r="G234" s="24" t="str">
        <f t="shared" si="21"/>
        <v>×</v>
      </c>
      <c r="H234" s="25" t="str">
        <f t="shared" si="22"/>
        <v>×</v>
      </c>
      <c r="I234" s="135" t="e">
        <f t="shared" si="19"/>
        <v>#DIV/0!</v>
      </c>
      <c r="J234" s="135">
        <f t="shared" si="20"/>
        <v>3</v>
      </c>
    </row>
    <row r="235" spans="1:10" s="19" customFormat="1" ht="10.5" customHeight="1" x14ac:dyDescent="0.15">
      <c r="A235" s="63">
        <v>22.2</v>
      </c>
      <c r="B235" s="22">
        <f>IF(パラメータ!$C$10&gt;=A235,A235,(パラメータ!$C$13/パラメータ!$C$15)+$A235)</f>
        <v>22.2</v>
      </c>
      <c r="C235" s="23">
        <f>IF(パラメータ!$C$10&gt;=A235,(-$B235+($B235^2+2*パラメータ!$C$7*'計算（堆積）'!$C$4)^0.5)/'計算（堆積）'!$C$4,(-$B235+($B235^2+2*(パラメータ!$C$7-'計算（堆積）'!$C$10)*'計算（堆積）'!$C$4)^0.5)/'計算（堆積）'!$C$4)</f>
        <v>0</v>
      </c>
      <c r="D235" s="23">
        <f>IF(C235&gt;0,(((パラメータ!$C$6)^2*('計算（堆積）'!$C$23)^2 + 4 *パラメータ!$C$6 * $C235*'計算（堆積）'!$C$23)^0.5 - パラメータ!$C$6 * '計算（堆積）'!$C$23)/2,0)</f>
        <v>0</v>
      </c>
      <c r="E235" s="23">
        <f>(パラメータ!$C$21*$D235*パラメータ!$C$20^2)/'計算（堆積）'!$C$39</f>
        <v>0</v>
      </c>
      <c r="F235" s="23" t="e">
        <f t="shared" si="18"/>
        <v>#DIV/0!</v>
      </c>
      <c r="G235" s="24" t="str">
        <f t="shared" si="21"/>
        <v>×</v>
      </c>
      <c r="H235" s="25" t="str">
        <f t="shared" si="22"/>
        <v>×</v>
      </c>
      <c r="I235" s="135" t="e">
        <f t="shared" si="19"/>
        <v>#DIV/0!</v>
      </c>
      <c r="J235" s="135">
        <f t="shared" si="20"/>
        <v>3</v>
      </c>
    </row>
    <row r="236" spans="1:10" s="19" customFormat="1" ht="10.5" customHeight="1" x14ac:dyDescent="0.15">
      <c r="A236" s="63">
        <v>22.3</v>
      </c>
      <c r="B236" s="22">
        <f>IF(パラメータ!$C$10&gt;=A236,A236,(パラメータ!$C$13/パラメータ!$C$15)+$A236)</f>
        <v>22.3</v>
      </c>
      <c r="C236" s="23">
        <f>IF(パラメータ!$C$10&gt;=A236,(-$B236+($B236^2+2*パラメータ!$C$7*'計算（堆積）'!$C$4)^0.5)/'計算（堆積）'!$C$4,(-$B236+($B236^2+2*(パラメータ!$C$7-'計算（堆積）'!$C$10)*'計算（堆積）'!$C$4)^0.5)/'計算（堆積）'!$C$4)</f>
        <v>0</v>
      </c>
      <c r="D236" s="23">
        <f>IF(C236&gt;0,(((パラメータ!$C$6)^2*('計算（堆積）'!$C$23)^2 + 4 *パラメータ!$C$6 * $C236*'計算（堆積）'!$C$23)^0.5 - パラメータ!$C$6 * '計算（堆積）'!$C$23)/2,0)</f>
        <v>0</v>
      </c>
      <c r="E236" s="23">
        <f>(パラメータ!$C$21*$D236*パラメータ!$C$20^2)/'計算（堆積）'!$C$39</f>
        <v>0</v>
      </c>
      <c r="F236" s="23" t="e">
        <f t="shared" si="18"/>
        <v>#DIV/0!</v>
      </c>
      <c r="G236" s="24" t="str">
        <f t="shared" si="21"/>
        <v>×</v>
      </c>
      <c r="H236" s="25" t="str">
        <f t="shared" si="22"/>
        <v>×</v>
      </c>
      <c r="I236" s="135" t="e">
        <f t="shared" si="19"/>
        <v>#DIV/0!</v>
      </c>
      <c r="J236" s="135">
        <f t="shared" si="20"/>
        <v>3</v>
      </c>
    </row>
    <row r="237" spans="1:10" s="19" customFormat="1" ht="10.5" customHeight="1" x14ac:dyDescent="0.15">
      <c r="A237" s="63">
        <v>22.4</v>
      </c>
      <c r="B237" s="22">
        <f>IF(パラメータ!$C$10&gt;=A237,A237,(パラメータ!$C$13/パラメータ!$C$15)+$A237)</f>
        <v>22.4</v>
      </c>
      <c r="C237" s="23">
        <f>IF(パラメータ!$C$10&gt;=A237,(-$B237+($B237^2+2*パラメータ!$C$7*'計算（堆積）'!$C$4)^0.5)/'計算（堆積）'!$C$4,(-$B237+($B237^2+2*(パラメータ!$C$7-'計算（堆積）'!$C$10)*'計算（堆積）'!$C$4)^0.5)/'計算（堆積）'!$C$4)</f>
        <v>0</v>
      </c>
      <c r="D237" s="23">
        <f>IF(C237&gt;0,(((パラメータ!$C$6)^2*('計算（堆積）'!$C$23)^2 + 4 *パラメータ!$C$6 * $C237*'計算（堆積）'!$C$23)^0.5 - パラメータ!$C$6 * '計算（堆積）'!$C$23)/2,0)</f>
        <v>0</v>
      </c>
      <c r="E237" s="23">
        <f>(パラメータ!$C$21*$D237*パラメータ!$C$20^2)/'計算（堆積）'!$C$39</f>
        <v>0</v>
      </c>
      <c r="F237" s="23" t="e">
        <f t="shared" si="18"/>
        <v>#DIV/0!</v>
      </c>
      <c r="G237" s="24" t="str">
        <f t="shared" si="21"/>
        <v>×</v>
      </c>
      <c r="H237" s="25" t="str">
        <f t="shared" si="22"/>
        <v>×</v>
      </c>
      <c r="I237" s="135" t="e">
        <f t="shared" si="19"/>
        <v>#DIV/0!</v>
      </c>
      <c r="J237" s="135">
        <f t="shared" si="20"/>
        <v>3</v>
      </c>
    </row>
    <row r="238" spans="1:10" s="19" customFormat="1" ht="10.5" customHeight="1" x14ac:dyDescent="0.15">
      <c r="A238" s="63">
        <v>22.5</v>
      </c>
      <c r="B238" s="22">
        <f>IF(パラメータ!$C$10&gt;=A238,A238,(パラメータ!$C$13/パラメータ!$C$15)+$A238)</f>
        <v>22.5</v>
      </c>
      <c r="C238" s="23">
        <f>IF(パラメータ!$C$10&gt;=A238,(-$B238+($B238^2+2*パラメータ!$C$7*'計算（堆積）'!$C$4)^0.5)/'計算（堆積）'!$C$4,(-$B238+($B238^2+2*(パラメータ!$C$7-'計算（堆積）'!$C$10)*'計算（堆積）'!$C$4)^0.5)/'計算（堆積）'!$C$4)</f>
        <v>0</v>
      </c>
      <c r="D238" s="23">
        <f>IF(C238&gt;0,(((パラメータ!$C$6)^2*('計算（堆積）'!$C$23)^2 + 4 *パラメータ!$C$6 * $C238*'計算（堆積）'!$C$23)^0.5 - パラメータ!$C$6 * '計算（堆積）'!$C$23)/2,0)</f>
        <v>0</v>
      </c>
      <c r="E238" s="23">
        <f>(パラメータ!$C$21*$D238*パラメータ!$C$20^2)/'計算（堆積）'!$C$39</f>
        <v>0</v>
      </c>
      <c r="F238" s="23" t="e">
        <f t="shared" si="18"/>
        <v>#DIV/0!</v>
      </c>
      <c r="G238" s="24" t="str">
        <f t="shared" si="21"/>
        <v>×</v>
      </c>
      <c r="H238" s="25" t="str">
        <f t="shared" si="22"/>
        <v>×</v>
      </c>
      <c r="I238" s="135" t="e">
        <f t="shared" si="19"/>
        <v>#DIV/0!</v>
      </c>
      <c r="J238" s="135">
        <f t="shared" si="20"/>
        <v>3</v>
      </c>
    </row>
    <row r="239" spans="1:10" s="19" customFormat="1" ht="10.5" customHeight="1" x14ac:dyDescent="0.15">
      <c r="A239" s="63">
        <v>22.6</v>
      </c>
      <c r="B239" s="22">
        <f>IF(パラメータ!$C$10&gt;=A239,A239,(パラメータ!$C$13/パラメータ!$C$15)+$A239)</f>
        <v>22.6</v>
      </c>
      <c r="C239" s="23">
        <f>IF(パラメータ!$C$10&gt;=A239,(-$B239+($B239^2+2*パラメータ!$C$7*'計算（堆積）'!$C$4)^0.5)/'計算（堆積）'!$C$4,(-$B239+($B239^2+2*(パラメータ!$C$7-'計算（堆積）'!$C$10)*'計算（堆積）'!$C$4)^0.5)/'計算（堆積）'!$C$4)</f>
        <v>0</v>
      </c>
      <c r="D239" s="23">
        <f>IF(C239&gt;0,(((パラメータ!$C$6)^2*('計算（堆積）'!$C$23)^2 + 4 *パラメータ!$C$6 * $C239*'計算（堆積）'!$C$23)^0.5 - パラメータ!$C$6 * '計算（堆積）'!$C$23)/2,0)</f>
        <v>0</v>
      </c>
      <c r="E239" s="23">
        <f>(パラメータ!$C$21*$D239*パラメータ!$C$20^2)/'計算（堆積）'!$C$39</f>
        <v>0</v>
      </c>
      <c r="F239" s="23" t="e">
        <f t="shared" si="18"/>
        <v>#DIV/0!</v>
      </c>
      <c r="G239" s="24" t="str">
        <f t="shared" si="21"/>
        <v>×</v>
      </c>
      <c r="H239" s="25" t="str">
        <f t="shared" si="22"/>
        <v>×</v>
      </c>
      <c r="I239" s="135" t="e">
        <f t="shared" si="19"/>
        <v>#DIV/0!</v>
      </c>
      <c r="J239" s="135">
        <f t="shared" si="20"/>
        <v>3</v>
      </c>
    </row>
    <row r="240" spans="1:10" s="19" customFormat="1" ht="10.5" customHeight="1" x14ac:dyDescent="0.15">
      <c r="A240" s="63">
        <v>22.7</v>
      </c>
      <c r="B240" s="22">
        <f>IF(パラメータ!$C$10&gt;=A240,A240,(パラメータ!$C$13/パラメータ!$C$15)+$A240)</f>
        <v>22.7</v>
      </c>
      <c r="C240" s="23">
        <f>IF(パラメータ!$C$10&gt;=A240,(-$B240+($B240^2+2*パラメータ!$C$7*'計算（堆積）'!$C$4)^0.5)/'計算（堆積）'!$C$4,(-$B240+($B240^2+2*(パラメータ!$C$7-'計算（堆積）'!$C$10)*'計算（堆積）'!$C$4)^0.5)/'計算（堆積）'!$C$4)</f>
        <v>0</v>
      </c>
      <c r="D240" s="23">
        <f>IF(C240&gt;0,(((パラメータ!$C$6)^2*('計算（堆積）'!$C$23)^2 + 4 *パラメータ!$C$6 * $C240*'計算（堆積）'!$C$23)^0.5 - パラメータ!$C$6 * '計算（堆積）'!$C$23)/2,0)</f>
        <v>0</v>
      </c>
      <c r="E240" s="23">
        <f>(パラメータ!$C$21*$D240*パラメータ!$C$20^2)/'計算（堆積）'!$C$39</f>
        <v>0</v>
      </c>
      <c r="F240" s="23" t="e">
        <f t="shared" si="18"/>
        <v>#DIV/0!</v>
      </c>
      <c r="G240" s="24" t="str">
        <f t="shared" si="21"/>
        <v>×</v>
      </c>
      <c r="H240" s="25" t="str">
        <f t="shared" si="22"/>
        <v>×</v>
      </c>
      <c r="I240" s="135" t="e">
        <f t="shared" si="19"/>
        <v>#DIV/0!</v>
      </c>
      <c r="J240" s="135">
        <f t="shared" si="20"/>
        <v>3</v>
      </c>
    </row>
    <row r="241" spans="1:10" s="19" customFormat="1" ht="10.5" customHeight="1" x14ac:dyDescent="0.15">
      <c r="A241" s="63">
        <v>22.8</v>
      </c>
      <c r="B241" s="22">
        <f>IF(パラメータ!$C$10&gt;=A241,A241,(パラメータ!$C$13/パラメータ!$C$15)+$A241)</f>
        <v>22.8</v>
      </c>
      <c r="C241" s="23">
        <f>IF(パラメータ!$C$10&gt;=A241,(-$B241+($B241^2+2*パラメータ!$C$7*'計算（堆積）'!$C$4)^0.5)/'計算（堆積）'!$C$4,(-$B241+($B241^2+2*(パラメータ!$C$7-'計算（堆積）'!$C$10)*'計算（堆積）'!$C$4)^0.5)/'計算（堆積）'!$C$4)</f>
        <v>0</v>
      </c>
      <c r="D241" s="23">
        <f>IF(C241&gt;0,(((パラメータ!$C$6)^2*('計算（堆積）'!$C$23)^2 + 4 *パラメータ!$C$6 * $C241*'計算（堆積）'!$C$23)^0.5 - パラメータ!$C$6 * '計算（堆積）'!$C$23)/2,0)</f>
        <v>0</v>
      </c>
      <c r="E241" s="23">
        <f>(パラメータ!$C$21*$D241*パラメータ!$C$20^2)/'計算（堆積）'!$C$39</f>
        <v>0</v>
      </c>
      <c r="F241" s="23" t="e">
        <f t="shared" si="18"/>
        <v>#DIV/0!</v>
      </c>
      <c r="G241" s="24" t="str">
        <f t="shared" si="21"/>
        <v>×</v>
      </c>
      <c r="H241" s="25" t="str">
        <f t="shared" si="22"/>
        <v>×</v>
      </c>
      <c r="I241" s="135" t="e">
        <f t="shared" si="19"/>
        <v>#DIV/0!</v>
      </c>
      <c r="J241" s="135">
        <f t="shared" si="20"/>
        <v>3</v>
      </c>
    </row>
    <row r="242" spans="1:10" s="19" customFormat="1" ht="10.5" customHeight="1" x14ac:dyDescent="0.15">
      <c r="A242" s="63">
        <v>22.9</v>
      </c>
      <c r="B242" s="22">
        <f>IF(パラメータ!$C$10&gt;=A242,A242,(パラメータ!$C$13/パラメータ!$C$15)+$A242)</f>
        <v>22.9</v>
      </c>
      <c r="C242" s="23">
        <f>IF(パラメータ!$C$10&gt;=A242,(-$B242+($B242^2+2*パラメータ!$C$7*'計算（堆積）'!$C$4)^0.5)/'計算（堆積）'!$C$4,(-$B242+($B242^2+2*(パラメータ!$C$7-'計算（堆積）'!$C$10)*'計算（堆積）'!$C$4)^0.5)/'計算（堆積）'!$C$4)</f>
        <v>0</v>
      </c>
      <c r="D242" s="23">
        <f>IF(C242&gt;0,(((パラメータ!$C$6)^2*('計算（堆積）'!$C$23)^2 + 4 *パラメータ!$C$6 * $C242*'計算（堆積）'!$C$23)^0.5 - パラメータ!$C$6 * '計算（堆積）'!$C$23)/2,0)</f>
        <v>0</v>
      </c>
      <c r="E242" s="23">
        <f>(パラメータ!$C$21*$D242*パラメータ!$C$20^2)/'計算（堆積）'!$C$39</f>
        <v>0</v>
      </c>
      <c r="F242" s="23" t="e">
        <f t="shared" si="18"/>
        <v>#DIV/0!</v>
      </c>
      <c r="G242" s="24" t="str">
        <f t="shared" si="21"/>
        <v>×</v>
      </c>
      <c r="H242" s="25" t="str">
        <f t="shared" si="22"/>
        <v>×</v>
      </c>
      <c r="I242" s="135" t="e">
        <f t="shared" si="19"/>
        <v>#DIV/0!</v>
      </c>
      <c r="J242" s="135">
        <f t="shared" si="20"/>
        <v>3</v>
      </c>
    </row>
    <row r="243" spans="1:10" s="18" customFormat="1" ht="10.5" customHeight="1" x14ac:dyDescent="0.15">
      <c r="A243" s="30">
        <v>23</v>
      </c>
      <c r="B243" s="31">
        <f>IF(パラメータ!$C$10&gt;=A243,A243,(パラメータ!$C$13/パラメータ!$C$15)+$A243)</f>
        <v>23</v>
      </c>
      <c r="C243" s="32">
        <f>IF(パラメータ!$C$10&gt;=A243,(-$B243+($B243^2+2*パラメータ!$C$7*'計算（堆積）'!$C$4)^0.5)/'計算（堆積）'!$C$4,(-$B243+($B243^2+2*(パラメータ!$C$7-'計算（堆積）'!$C$10)*'計算（堆積）'!$C$4)^0.5)/'計算（堆積）'!$C$4)</f>
        <v>0</v>
      </c>
      <c r="D243" s="32">
        <f>IF(C243&gt;0,(((パラメータ!$C$6)^2*('計算（堆積）'!$C$23)^2 + 4 *パラメータ!$C$6 * $C243*'計算（堆積）'!$C$23)^0.5 - パラメータ!$C$6 * '計算（堆積）'!$C$23)/2,0)</f>
        <v>0</v>
      </c>
      <c r="E243" s="32">
        <f>(パラメータ!$C$21*$D243*パラメータ!$C$20^2)/'計算（堆積）'!$C$39</f>
        <v>0</v>
      </c>
      <c r="F243" s="32" t="e">
        <f t="shared" si="18"/>
        <v>#DIV/0!</v>
      </c>
      <c r="G243" s="33" t="str">
        <f t="shared" si="21"/>
        <v>×</v>
      </c>
      <c r="H243" s="34" t="str">
        <f t="shared" si="22"/>
        <v>×</v>
      </c>
      <c r="I243" s="134" t="e">
        <f t="shared" si="19"/>
        <v>#DIV/0!</v>
      </c>
      <c r="J243" s="134">
        <f t="shared" si="20"/>
        <v>3</v>
      </c>
    </row>
    <row r="244" spans="1:10" s="19" customFormat="1" ht="10.5" customHeight="1" x14ac:dyDescent="0.15">
      <c r="A244" s="63">
        <v>23.1</v>
      </c>
      <c r="B244" s="22">
        <f>IF(パラメータ!$C$10&gt;=A244,A244,(パラメータ!$C$13/パラメータ!$C$15)+$A244)</f>
        <v>23.1</v>
      </c>
      <c r="C244" s="23">
        <f>IF(パラメータ!$C$10&gt;=A244,(-$B244+($B244^2+2*パラメータ!$C$7*'計算（堆積）'!$C$4)^0.5)/'計算（堆積）'!$C$4,(-$B244+($B244^2+2*(パラメータ!$C$7-'計算（堆積）'!$C$10)*'計算（堆積）'!$C$4)^0.5)/'計算（堆積）'!$C$4)</f>
        <v>0</v>
      </c>
      <c r="D244" s="23">
        <f>IF(C244&gt;0,(((パラメータ!$C$6)^2*('計算（堆積）'!$C$23)^2 + 4 *パラメータ!$C$6 * $C244*'計算（堆積）'!$C$23)^0.5 - パラメータ!$C$6 * '計算（堆積）'!$C$23)/2,0)</f>
        <v>0</v>
      </c>
      <c r="E244" s="23">
        <f>(パラメータ!$C$21*$D244*パラメータ!$C$20^2)/'計算（堆積）'!$C$39</f>
        <v>0</v>
      </c>
      <c r="F244" s="23" t="e">
        <f t="shared" si="18"/>
        <v>#DIV/0!</v>
      </c>
      <c r="G244" s="24" t="str">
        <f t="shared" si="21"/>
        <v>×</v>
      </c>
      <c r="H244" s="25" t="str">
        <f t="shared" si="22"/>
        <v>×</v>
      </c>
      <c r="I244" s="135" t="e">
        <f t="shared" si="19"/>
        <v>#DIV/0!</v>
      </c>
      <c r="J244" s="135">
        <f t="shared" si="20"/>
        <v>3</v>
      </c>
    </row>
    <row r="245" spans="1:10" s="19" customFormat="1" ht="10.5" customHeight="1" x14ac:dyDescent="0.15">
      <c r="A245" s="63">
        <v>23.2</v>
      </c>
      <c r="B245" s="22">
        <f>IF(パラメータ!$C$10&gt;=A245,A245,(パラメータ!$C$13/パラメータ!$C$15)+$A245)</f>
        <v>23.2</v>
      </c>
      <c r="C245" s="23">
        <f>IF(パラメータ!$C$10&gt;=A245,(-$B245+($B245^2+2*パラメータ!$C$7*'計算（堆積）'!$C$4)^0.5)/'計算（堆積）'!$C$4,(-$B245+($B245^2+2*(パラメータ!$C$7-'計算（堆積）'!$C$10)*'計算（堆積）'!$C$4)^0.5)/'計算（堆積）'!$C$4)</f>
        <v>0</v>
      </c>
      <c r="D245" s="23">
        <f>IF(C245&gt;0,(((パラメータ!$C$6)^2*('計算（堆積）'!$C$23)^2 + 4 *パラメータ!$C$6 * $C245*'計算（堆積）'!$C$23)^0.5 - パラメータ!$C$6 * '計算（堆積）'!$C$23)/2,0)</f>
        <v>0</v>
      </c>
      <c r="E245" s="23">
        <f>(パラメータ!$C$21*$D245*パラメータ!$C$20^2)/'計算（堆積）'!$C$39</f>
        <v>0</v>
      </c>
      <c r="F245" s="23" t="e">
        <f t="shared" si="18"/>
        <v>#DIV/0!</v>
      </c>
      <c r="G245" s="24" t="str">
        <f t="shared" si="21"/>
        <v>×</v>
      </c>
      <c r="H245" s="25" t="str">
        <f t="shared" si="22"/>
        <v>×</v>
      </c>
      <c r="I245" s="135" t="e">
        <f t="shared" si="19"/>
        <v>#DIV/0!</v>
      </c>
      <c r="J245" s="135">
        <f t="shared" si="20"/>
        <v>3</v>
      </c>
    </row>
    <row r="246" spans="1:10" s="19" customFormat="1" ht="10.5" customHeight="1" x14ac:dyDescent="0.15">
      <c r="A246" s="63">
        <v>23.3</v>
      </c>
      <c r="B246" s="22">
        <f>IF(パラメータ!$C$10&gt;=A246,A246,(パラメータ!$C$13/パラメータ!$C$15)+$A246)</f>
        <v>23.3</v>
      </c>
      <c r="C246" s="23">
        <f>IF(パラメータ!$C$10&gt;=A246,(-$B246+($B246^2+2*パラメータ!$C$7*'計算（堆積）'!$C$4)^0.5)/'計算（堆積）'!$C$4,(-$B246+($B246^2+2*(パラメータ!$C$7-'計算（堆積）'!$C$10)*'計算（堆積）'!$C$4)^0.5)/'計算（堆積）'!$C$4)</f>
        <v>0</v>
      </c>
      <c r="D246" s="23">
        <f>IF(C246&gt;0,(((パラメータ!$C$6)^2*('計算（堆積）'!$C$23)^2 + 4 *パラメータ!$C$6 * $C246*'計算（堆積）'!$C$23)^0.5 - パラメータ!$C$6 * '計算（堆積）'!$C$23)/2,0)</f>
        <v>0</v>
      </c>
      <c r="E246" s="23">
        <f>(パラメータ!$C$21*$D246*パラメータ!$C$20^2)/'計算（堆積）'!$C$39</f>
        <v>0</v>
      </c>
      <c r="F246" s="23" t="e">
        <f t="shared" si="18"/>
        <v>#DIV/0!</v>
      </c>
      <c r="G246" s="24" t="str">
        <f t="shared" si="21"/>
        <v>×</v>
      </c>
      <c r="H246" s="25" t="str">
        <f t="shared" si="22"/>
        <v>×</v>
      </c>
      <c r="I246" s="135" t="e">
        <f t="shared" si="19"/>
        <v>#DIV/0!</v>
      </c>
      <c r="J246" s="135">
        <f t="shared" si="20"/>
        <v>3</v>
      </c>
    </row>
    <row r="247" spans="1:10" s="19" customFormat="1" ht="10.5" customHeight="1" x14ac:dyDescent="0.15">
      <c r="A247" s="63">
        <v>23.4</v>
      </c>
      <c r="B247" s="22">
        <f>IF(パラメータ!$C$10&gt;=A247,A247,(パラメータ!$C$13/パラメータ!$C$15)+$A247)</f>
        <v>23.4</v>
      </c>
      <c r="C247" s="23">
        <f>IF(パラメータ!$C$10&gt;=A247,(-$B247+($B247^2+2*パラメータ!$C$7*'計算（堆積）'!$C$4)^0.5)/'計算（堆積）'!$C$4,(-$B247+($B247^2+2*(パラメータ!$C$7-'計算（堆積）'!$C$10)*'計算（堆積）'!$C$4)^0.5)/'計算（堆積）'!$C$4)</f>
        <v>0</v>
      </c>
      <c r="D247" s="23">
        <f>IF(C247&gt;0,(((パラメータ!$C$6)^2*('計算（堆積）'!$C$23)^2 + 4 *パラメータ!$C$6 * $C247*'計算（堆積）'!$C$23)^0.5 - パラメータ!$C$6 * '計算（堆積）'!$C$23)/2,0)</f>
        <v>0</v>
      </c>
      <c r="E247" s="23">
        <f>(パラメータ!$C$21*$D247*パラメータ!$C$20^2)/'計算（堆積）'!$C$39</f>
        <v>0</v>
      </c>
      <c r="F247" s="23" t="e">
        <f t="shared" si="18"/>
        <v>#DIV/0!</v>
      </c>
      <c r="G247" s="24" t="str">
        <f t="shared" si="21"/>
        <v>×</v>
      </c>
      <c r="H247" s="25" t="str">
        <f t="shared" si="22"/>
        <v>×</v>
      </c>
      <c r="I247" s="135" t="e">
        <f t="shared" si="19"/>
        <v>#DIV/0!</v>
      </c>
      <c r="J247" s="135">
        <f t="shared" si="20"/>
        <v>3</v>
      </c>
    </row>
    <row r="248" spans="1:10" s="19" customFormat="1" ht="10.5" customHeight="1" x14ac:dyDescent="0.15">
      <c r="A248" s="63">
        <v>23.5</v>
      </c>
      <c r="B248" s="22">
        <f>IF(パラメータ!$C$10&gt;=A248,A248,(パラメータ!$C$13/パラメータ!$C$15)+$A248)</f>
        <v>23.5</v>
      </c>
      <c r="C248" s="23">
        <f>IF(パラメータ!$C$10&gt;=A248,(-$B248+($B248^2+2*パラメータ!$C$7*'計算（堆積）'!$C$4)^0.5)/'計算（堆積）'!$C$4,(-$B248+($B248^2+2*(パラメータ!$C$7-'計算（堆積）'!$C$10)*'計算（堆積）'!$C$4)^0.5)/'計算（堆積）'!$C$4)</f>
        <v>0</v>
      </c>
      <c r="D248" s="23">
        <f>IF(C248&gt;0,(((パラメータ!$C$6)^2*('計算（堆積）'!$C$23)^2 + 4 *パラメータ!$C$6 * $C248*'計算（堆積）'!$C$23)^0.5 - パラメータ!$C$6 * '計算（堆積）'!$C$23)/2,0)</f>
        <v>0</v>
      </c>
      <c r="E248" s="23">
        <f>(パラメータ!$C$21*$D248*パラメータ!$C$20^2)/'計算（堆積）'!$C$39</f>
        <v>0</v>
      </c>
      <c r="F248" s="23" t="e">
        <f t="shared" si="18"/>
        <v>#DIV/0!</v>
      </c>
      <c r="G248" s="24" t="str">
        <f t="shared" si="21"/>
        <v>×</v>
      </c>
      <c r="H248" s="25" t="str">
        <f t="shared" si="22"/>
        <v>×</v>
      </c>
      <c r="I248" s="135" t="e">
        <f t="shared" si="19"/>
        <v>#DIV/0!</v>
      </c>
      <c r="J248" s="135">
        <f t="shared" si="20"/>
        <v>3</v>
      </c>
    </row>
    <row r="249" spans="1:10" s="19" customFormat="1" ht="10.5" customHeight="1" x14ac:dyDescent="0.15">
      <c r="A249" s="63">
        <v>23.6</v>
      </c>
      <c r="B249" s="22">
        <f>IF(パラメータ!$C$10&gt;=A249,A249,(パラメータ!$C$13/パラメータ!$C$15)+$A249)</f>
        <v>23.6</v>
      </c>
      <c r="C249" s="23">
        <f>IF(パラメータ!$C$10&gt;=A249,(-$B249+($B249^2+2*パラメータ!$C$7*'計算（堆積）'!$C$4)^0.5)/'計算（堆積）'!$C$4,(-$B249+($B249^2+2*(パラメータ!$C$7-'計算（堆積）'!$C$10)*'計算（堆積）'!$C$4)^0.5)/'計算（堆積）'!$C$4)</f>
        <v>0</v>
      </c>
      <c r="D249" s="23">
        <f>IF(C249&gt;0,(((パラメータ!$C$6)^2*('計算（堆積）'!$C$23)^2 + 4 *パラメータ!$C$6 * $C249*'計算（堆積）'!$C$23)^0.5 - パラメータ!$C$6 * '計算（堆積）'!$C$23)/2,0)</f>
        <v>0</v>
      </c>
      <c r="E249" s="23">
        <f>(パラメータ!$C$21*$D249*パラメータ!$C$20^2)/'計算（堆積）'!$C$39</f>
        <v>0</v>
      </c>
      <c r="F249" s="23" t="e">
        <f t="shared" si="18"/>
        <v>#DIV/0!</v>
      </c>
      <c r="G249" s="24" t="str">
        <f t="shared" si="21"/>
        <v>×</v>
      </c>
      <c r="H249" s="25" t="str">
        <f t="shared" si="22"/>
        <v>×</v>
      </c>
      <c r="I249" s="135" t="e">
        <f t="shared" si="19"/>
        <v>#DIV/0!</v>
      </c>
      <c r="J249" s="135">
        <f t="shared" si="20"/>
        <v>3</v>
      </c>
    </row>
    <row r="250" spans="1:10" s="19" customFormat="1" ht="10.5" customHeight="1" x14ac:dyDescent="0.15">
      <c r="A250" s="63">
        <v>23.7</v>
      </c>
      <c r="B250" s="22">
        <f>IF(パラメータ!$C$10&gt;=A250,A250,(パラメータ!$C$13/パラメータ!$C$15)+$A250)</f>
        <v>23.7</v>
      </c>
      <c r="C250" s="23">
        <f>IF(パラメータ!$C$10&gt;=A250,(-$B250+($B250^2+2*パラメータ!$C$7*'計算（堆積）'!$C$4)^0.5)/'計算（堆積）'!$C$4,(-$B250+($B250^2+2*(パラメータ!$C$7-'計算（堆積）'!$C$10)*'計算（堆積）'!$C$4)^0.5)/'計算（堆積）'!$C$4)</f>
        <v>0</v>
      </c>
      <c r="D250" s="23">
        <f>IF(C250&gt;0,(((パラメータ!$C$6)^2*('計算（堆積）'!$C$23)^2 + 4 *パラメータ!$C$6 * $C250*'計算（堆積）'!$C$23)^0.5 - パラメータ!$C$6 * '計算（堆積）'!$C$23)/2,0)</f>
        <v>0</v>
      </c>
      <c r="E250" s="23">
        <f>(パラメータ!$C$21*$D250*パラメータ!$C$20^2)/'計算（堆積）'!$C$39</f>
        <v>0</v>
      </c>
      <c r="F250" s="23" t="e">
        <f t="shared" si="18"/>
        <v>#DIV/0!</v>
      </c>
      <c r="G250" s="24" t="str">
        <f t="shared" si="21"/>
        <v>×</v>
      </c>
      <c r="H250" s="25" t="str">
        <f t="shared" si="22"/>
        <v>×</v>
      </c>
      <c r="I250" s="135" t="e">
        <f t="shared" si="19"/>
        <v>#DIV/0!</v>
      </c>
      <c r="J250" s="135">
        <f t="shared" si="20"/>
        <v>3</v>
      </c>
    </row>
    <row r="251" spans="1:10" s="19" customFormat="1" ht="10.5" customHeight="1" x14ac:dyDescent="0.15">
      <c r="A251" s="63">
        <v>23.8</v>
      </c>
      <c r="B251" s="22">
        <f>IF(パラメータ!$C$10&gt;=A251,A251,(パラメータ!$C$13/パラメータ!$C$15)+$A251)</f>
        <v>23.8</v>
      </c>
      <c r="C251" s="23">
        <f>IF(パラメータ!$C$10&gt;=A251,(-$B251+($B251^2+2*パラメータ!$C$7*'計算（堆積）'!$C$4)^0.5)/'計算（堆積）'!$C$4,(-$B251+($B251^2+2*(パラメータ!$C$7-'計算（堆積）'!$C$10)*'計算（堆積）'!$C$4)^0.5)/'計算（堆積）'!$C$4)</f>
        <v>0</v>
      </c>
      <c r="D251" s="23">
        <f>IF(C251&gt;0,(((パラメータ!$C$6)^2*('計算（堆積）'!$C$23)^2 + 4 *パラメータ!$C$6 * $C251*'計算（堆積）'!$C$23)^0.5 - パラメータ!$C$6 * '計算（堆積）'!$C$23)/2,0)</f>
        <v>0</v>
      </c>
      <c r="E251" s="23">
        <f>(パラメータ!$C$21*$D251*パラメータ!$C$20^2)/'計算（堆積）'!$C$39</f>
        <v>0</v>
      </c>
      <c r="F251" s="23" t="e">
        <f t="shared" si="18"/>
        <v>#DIV/0!</v>
      </c>
      <c r="G251" s="24" t="str">
        <f t="shared" si="21"/>
        <v>×</v>
      </c>
      <c r="H251" s="25" t="str">
        <f t="shared" si="22"/>
        <v>×</v>
      </c>
      <c r="I251" s="135" t="e">
        <f t="shared" si="19"/>
        <v>#DIV/0!</v>
      </c>
      <c r="J251" s="135">
        <f t="shared" si="20"/>
        <v>3</v>
      </c>
    </row>
    <row r="252" spans="1:10" s="19" customFormat="1" ht="10.5" customHeight="1" x14ac:dyDescent="0.15">
      <c r="A252" s="63">
        <v>23.9</v>
      </c>
      <c r="B252" s="22">
        <f>IF(パラメータ!$C$10&gt;=A252,A252,(パラメータ!$C$13/パラメータ!$C$15)+$A252)</f>
        <v>23.9</v>
      </c>
      <c r="C252" s="23">
        <f>IF(パラメータ!$C$10&gt;=A252,(-$B252+($B252^2+2*パラメータ!$C$7*'計算（堆積）'!$C$4)^0.5)/'計算（堆積）'!$C$4,(-$B252+($B252^2+2*(パラメータ!$C$7-'計算（堆積）'!$C$10)*'計算（堆積）'!$C$4)^0.5)/'計算（堆積）'!$C$4)</f>
        <v>0</v>
      </c>
      <c r="D252" s="23">
        <f>IF(C252&gt;0,(((パラメータ!$C$6)^2*('計算（堆積）'!$C$23)^2 + 4 *パラメータ!$C$6 * $C252*'計算（堆積）'!$C$23)^0.5 - パラメータ!$C$6 * '計算（堆積）'!$C$23)/2,0)</f>
        <v>0</v>
      </c>
      <c r="E252" s="23">
        <f>(パラメータ!$C$21*$D252*パラメータ!$C$20^2)/'計算（堆積）'!$C$39</f>
        <v>0</v>
      </c>
      <c r="F252" s="23" t="e">
        <f t="shared" si="18"/>
        <v>#DIV/0!</v>
      </c>
      <c r="G252" s="24" t="str">
        <f t="shared" si="21"/>
        <v>×</v>
      </c>
      <c r="H252" s="25" t="str">
        <f t="shared" si="22"/>
        <v>×</v>
      </c>
      <c r="I252" s="135" t="e">
        <f t="shared" si="19"/>
        <v>#DIV/0!</v>
      </c>
      <c r="J252" s="135">
        <f t="shared" si="20"/>
        <v>3</v>
      </c>
    </row>
    <row r="253" spans="1:10" s="18" customFormat="1" ht="10.5" customHeight="1" x14ac:dyDescent="0.15">
      <c r="A253" s="30">
        <v>24</v>
      </c>
      <c r="B253" s="31">
        <f>IF(パラメータ!$C$10&gt;=A253,A253,(パラメータ!$C$13/パラメータ!$C$15)+$A253)</f>
        <v>24</v>
      </c>
      <c r="C253" s="32">
        <f>IF(パラメータ!$C$10&gt;=A253,(-$B253+($B253^2+2*パラメータ!$C$7*'計算（堆積）'!$C$4)^0.5)/'計算（堆積）'!$C$4,(-$B253+($B253^2+2*(パラメータ!$C$7-'計算（堆積）'!$C$10)*'計算（堆積）'!$C$4)^0.5)/'計算（堆積）'!$C$4)</f>
        <v>0</v>
      </c>
      <c r="D253" s="32">
        <f>IF(C253&gt;0,(((パラメータ!$C$6)^2*('計算（堆積）'!$C$23)^2 + 4 *パラメータ!$C$6 * $C253*'計算（堆積）'!$C$23)^0.5 - パラメータ!$C$6 * '計算（堆積）'!$C$23)/2,0)</f>
        <v>0</v>
      </c>
      <c r="E253" s="32">
        <f>(パラメータ!$C$21*$D253*パラメータ!$C$20^2)/'計算（堆積）'!$C$39</f>
        <v>0</v>
      </c>
      <c r="F253" s="32" t="e">
        <f t="shared" si="18"/>
        <v>#DIV/0!</v>
      </c>
      <c r="G253" s="33" t="str">
        <f t="shared" si="21"/>
        <v>×</v>
      </c>
      <c r="H253" s="34" t="str">
        <f t="shared" si="22"/>
        <v>×</v>
      </c>
      <c r="I253" s="134" t="e">
        <f t="shared" si="19"/>
        <v>#DIV/0!</v>
      </c>
      <c r="J253" s="134">
        <f t="shared" si="20"/>
        <v>3</v>
      </c>
    </row>
    <row r="254" spans="1:10" s="19" customFormat="1" ht="10.5" customHeight="1" x14ac:dyDescent="0.15">
      <c r="A254" s="63">
        <v>24.1</v>
      </c>
      <c r="B254" s="22">
        <f>IF(パラメータ!$C$10&gt;=A254,A254,(パラメータ!$C$13/パラメータ!$C$15)+$A254)</f>
        <v>24.1</v>
      </c>
      <c r="C254" s="23">
        <f>IF(パラメータ!$C$10&gt;=A254,(-$B254+($B254^2+2*パラメータ!$C$7*'計算（堆積）'!$C$4)^0.5)/'計算（堆積）'!$C$4,(-$B254+($B254^2+2*(パラメータ!$C$7-'計算（堆積）'!$C$10)*'計算（堆積）'!$C$4)^0.5)/'計算（堆積）'!$C$4)</f>
        <v>0</v>
      </c>
      <c r="D254" s="23">
        <f>IF(C254&gt;0,(((パラメータ!$C$6)^2*('計算（堆積）'!$C$23)^2 + 4 *パラメータ!$C$6 * $C254*'計算（堆積）'!$C$23)^0.5 - パラメータ!$C$6 * '計算（堆積）'!$C$23)/2,0)</f>
        <v>0</v>
      </c>
      <c r="E254" s="23">
        <f>(パラメータ!$C$21*$D254*パラメータ!$C$20^2)/'計算（堆積）'!$C$39</f>
        <v>0</v>
      </c>
      <c r="F254" s="23" t="e">
        <f t="shared" si="18"/>
        <v>#DIV/0!</v>
      </c>
      <c r="G254" s="24" t="str">
        <f t="shared" si="21"/>
        <v>×</v>
      </c>
      <c r="H254" s="25" t="str">
        <f t="shared" si="22"/>
        <v>×</v>
      </c>
      <c r="I254" s="135" t="e">
        <f t="shared" si="19"/>
        <v>#DIV/0!</v>
      </c>
      <c r="J254" s="135">
        <f t="shared" si="20"/>
        <v>3</v>
      </c>
    </row>
    <row r="255" spans="1:10" s="19" customFormat="1" ht="10.5" customHeight="1" x14ac:dyDescent="0.15">
      <c r="A255" s="63">
        <v>24.2</v>
      </c>
      <c r="B255" s="22">
        <f>IF(パラメータ!$C$10&gt;=A255,A255,(パラメータ!$C$13/パラメータ!$C$15)+$A255)</f>
        <v>24.2</v>
      </c>
      <c r="C255" s="23">
        <f>IF(パラメータ!$C$10&gt;=A255,(-$B255+($B255^2+2*パラメータ!$C$7*'計算（堆積）'!$C$4)^0.5)/'計算（堆積）'!$C$4,(-$B255+($B255^2+2*(パラメータ!$C$7-'計算（堆積）'!$C$10)*'計算（堆積）'!$C$4)^0.5)/'計算（堆積）'!$C$4)</f>
        <v>0</v>
      </c>
      <c r="D255" s="23">
        <f>IF(C255&gt;0,(((パラメータ!$C$6)^2*('計算（堆積）'!$C$23)^2 + 4 *パラメータ!$C$6 * $C255*'計算（堆積）'!$C$23)^0.5 - パラメータ!$C$6 * '計算（堆積）'!$C$23)/2,0)</f>
        <v>0</v>
      </c>
      <c r="E255" s="23">
        <f>(パラメータ!$C$21*$D255*パラメータ!$C$20^2)/'計算（堆積）'!$C$39</f>
        <v>0</v>
      </c>
      <c r="F255" s="23" t="e">
        <f t="shared" si="18"/>
        <v>#DIV/0!</v>
      </c>
      <c r="G255" s="24" t="str">
        <f t="shared" si="21"/>
        <v>×</v>
      </c>
      <c r="H255" s="25" t="str">
        <f t="shared" si="22"/>
        <v>×</v>
      </c>
      <c r="I255" s="135" t="e">
        <f t="shared" si="19"/>
        <v>#DIV/0!</v>
      </c>
      <c r="J255" s="135">
        <f t="shared" si="20"/>
        <v>3</v>
      </c>
    </row>
    <row r="256" spans="1:10" s="19" customFormat="1" ht="10.5" customHeight="1" x14ac:dyDescent="0.15">
      <c r="A256" s="63">
        <v>24.3</v>
      </c>
      <c r="B256" s="22">
        <f>IF(パラメータ!$C$10&gt;=A256,A256,(パラメータ!$C$13/パラメータ!$C$15)+$A256)</f>
        <v>24.3</v>
      </c>
      <c r="C256" s="23">
        <f>IF(パラメータ!$C$10&gt;=A256,(-$B256+($B256^2+2*パラメータ!$C$7*'計算（堆積）'!$C$4)^0.5)/'計算（堆積）'!$C$4,(-$B256+($B256^2+2*(パラメータ!$C$7-'計算（堆積）'!$C$10)*'計算（堆積）'!$C$4)^0.5)/'計算（堆積）'!$C$4)</f>
        <v>0</v>
      </c>
      <c r="D256" s="23">
        <f>IF(C256&gt;0,(((パラメータ!$C$6)^2*('計算（堆積）'!$C$23)^2 + 4 *パラメータ!$C$6 * $C256*'計算（堆積）'!$C$23)^0.5 - パラメータ!$C$6 * '計算（堆積）'!$C$23)/2,0)</f>
        <v>0</v>
      </c>
      <c r="E256" s="23">
        <f>(パラメータ!$C$21*$D256*パラメータ!$C$20^2)/'計算（堆積）'!$C$39</f>
        <v>0</v>
      </c>
      <c r="F256" s="23" t="e">
        <f t="shared" si="18"/>
        <v>#DIV/0!</v>
      </c>
      <c r="G256" s="24" t="str">
        <f t="shared" si="21"/>
        <v>×</v>
      </c>
      <c r="H256" s="25" t="str">
        <f t="shared" si="22"/>
        <v>×</v>
      </c>
      <c r="I256" s="135" t="e">
        <f t="shared" si="19"/>
        <v>#DIV/0!</v>
      </c>
      <c r="J256" s="135">
        <f t="shared" si="20"/>
        <v>3</v>
      </c>
    </row>
    <row r="257" spans="1:10" s="19" customFormat="1" ht="10.5" customHeight="1" x14ac:dyDescent="0.15">
      <c r="A257" s="63">
        <v>24.4</v>
      </c>
      <c r="B257" s="22">
        <f>IF(パラメータ!$C$10&gt;=A257,A257,(パラメータ!$C$13/パラメータ!$C$15)+$A257)</f>
        <v>24.4</v>
      </c>
      <c r="C257" s="23">
        <f>IF(パラメータ!$C$10&gt;=A257,(-$B257+($B257^2+2*パラメータ!$C$7*'計算（堆積）'!$C$4)^0.5)/'計算（堆積）'!$C$4,(-$B257+($B257^2+2*(パラメータ!$C$7-'計算（堆積）'!$C$10)*'計算（堆積）'!$C$4)^0.5)/'計算（堆積）'!$C$4)</f>
        <v>0</v>
      </c>
      <c r="D257" s="23">
        <f>IF(C257&gt;0,(((パラメータ!$C$6)^2*('計算（堆積）'!$C$23)^2 + 4 *パラメータ!$C$6 * $C257*'計算（堆積）'!$C$23)^0.5 - パラメータ!$C$6 * '計算（堆積）'!$C$23)/2,0)</f>
        <v>0</v>
      </c>
      <c r="E257" s="23">
        <f>(パラメータ!$C$21*$D257*パラメータ!$C$20^2)/'計算（堆積）'!$C$39</f>
        <v>0</v>
      </c>
      <c r="F257" s="23" t="e">
        <f t="shared" si="18"/>
        <v>#DIV/0!</v>
      </c>
      <c r="G257" s="24" t="str">
        <f t="shared" si="21"/>
        <v>×</v>
      </c>
      <c r="H257" s="25" t="str">
        <f t="shared" si="22"/>
        <v>×</v>
      </c>
      <c r="I257" s="135" t="e">
        <f t="shared" si="19"/>
        <v>#DIV/0!</v>
      </c>
      <c r="J257" s="135">
        <f t="shared" si="20"/>
        <v>3</v>
      </c>
    </row>
    <row r="258" spans="1:10" s="19" customFormat="1" ht="10.5" customHeight="1" x14ac:dyDescent="0.15">
      <c r="A258" s="63">
        <v>24.5</v>
      </c>
      <c r="B258" s="22">
        <f>IF(パラメータ!$C$10&gt;=A258,A258,(パラメータ!$C$13/パラメータ!$C$15)+$A258)</f>
        <v>24.5</v>
      </c>
      <c r="C258" s="23">
        <f>IF(パラメータ!$C$10&gt;=A258,(-$B258+($B258^2+2*パラメータ!$C$7*'計算（堆積）'!$C$4)^0.5)/'計算（堆積）'!$C$4,(-$B258+($B258^2+2*(パラメータ!$C$7-'計算（堆積）'!$C$10)*'計算（堆積）'!$C$4)^0.5)/'計算（堆積）'!$C$4)</f>
        <v>0</v>
      </c>
      <c r="D258" s="23">
        <f>IF(C258&gt;0,(((パラメータ!$C$6)^2*('計算（堆積）'!$C$23)^2 + 4 *パラメータ!$C$6 * $C258*'計算（堆積）'!$C$23)^0.5 - パラメータ!$C$6 * '計算（堆積）'!$C$23)/2,0)</f>
        <v>0</v>
      </c>
      <c r="E258" s="23">
        <f>(パラメータ!$C$21*$D258*パラメータ!$C$20^2)/'計算（堆積）'!$C$39</f>
        <v>0</v>
      </c>
      <c r="F258" s="23" t="e">
        <f t="shared" si="18"/>
        <v>#DIV/0!</v>
      </c>
      <c r="G258" s="24" t="str">
        <f t="shared" si="21"/>
        <v>×</v>
      </c>
      <c r="H258" s="25" t="str">
        <f t="shared" si="22"/>
        <v>×</v>
      </c>
      <c r="I258" s="135" t="e">
        <f t="shared" si="19"/>
        <v>#DIV/0!</v>
      </c>
      <c r="J258" s="135">
        <f t="shared" si="20"/>
        <v>3</v>
      </c>
    </row>
    <row r="259" spans="1:10" s="19" customFormat="1" ht="10.5" customHeight="1" x14ac:dyDescent="0.15">
      <c r="A259" s="63">
        <v>24.6</v>
      </c>
      <c r="B259" s="22">
        <f>IF(パラメータ!$C$10&gt;=A259,A259,(パラメータ!$C$13/パラメータ!$C$15)+$A259)</f>
        <v>24.6</v>
      </c>
      <c r="C259" s="23">
        <f>IF(パラメータ!$C$10&gt;=A259,(-$B259+($B259^2+2*パラメータ!$C$7*'計算（堆積）'!$C$4)^0.5)/'計算（堆積）'!$C$4,(-$B259+($B259^2+2*(パラメータ!$C$7-'計算（堆積）'!$C$10)*'計算（堆積）'!$C$4)^0.5)/'計算（堆積）'!$C$4)</f>
        <v>0</v>
      </c>
      <c r="D259" s="23">
        <f>IF(C259&gt;0,(((パラメータ!$C$6)^2*('計算（堆積）'!$C$23)^2 + 4 *パラメータ!$C$6 * $C259*'計算（堆積）'!$C$23)^0.5 - パラメータ!$C$6 * '計算（堆積）'!$C$23)/2,0)</f>
        <v>0</v>
      </c>
      <c r="E259" s="23">
        <f>(パラメータ!$C$21*$D259*パラメータ!$C$20^2)/'計算（堆積）'!$C$39</f>
        <v>0</v>
      </c>
      <c r="F259" s="23" t="e">
        <f t="shared" si="18"/>
        <v>#DIV/0!</v>
      </c>
      <c r="G259" s="24" t="str">
        <f t="shared" si="21"/>
        <v>×</v>
      </c>
      <c r="H259" s="25" t="str">
        <f t="shared" si="22"/>
        <v>×</v>
      </c>
      <c r="I259" s="135" t="e">
        <f t="shared" si="19"/>
        <v>#DIV/0!</v>
      </c>
      <c r="J259" s="135">
        <f t="shared" si="20"/>
        <v>3</v>
      </c>
    </row>
    <row r="260" spans="1:10" s="19" customFormat="1" ht="10.5" customHeight="1" x14ac:dyDescent="0.15">
      <c r="A260" s="63">
        <v>24.7</v>
      </c>
      <c r="B260" s="22">
        <f>IF(パラメータ!$C$10&gt;=A260,A260,(パラメータ!$C$13/パラメータ!$C$15)+$A260)</f>
        <v>24.7</v>
      </c>
      <c r="C260" s="23">
        <f>IF(パラメータ!$C$10&gt;=A260,(-$B260+($B260^2+2*パラメータ!$C$7*'計算（堆積）'!$C$4)^0.5)/'計算（堆積）'!$C$4,(-$B260+($B260^2+2*(パラメータ!$C$7-'計算（堆積）'!$C$10)*'計算（堆積）'!$C$4)^0.5)/'計算（堆積）'!$C$4)</f>
        <v>0</v>
      </c>
      <c r="D260" s="23">
        <f>IF(C260&gt;0,(((パラメータ!$C$6)^2*('計算（堆積）'!$C$23)^2 + 4 *パラメータ!$C$6 * $C260*'計算（堆積）'!$C$23)^0.5 - パラメータ!$C$6 * '計算（堆積）'!$C$23)/2,0)</f>
        <v>0</v>
      </c>
      <c r="E260" s="23">
        <f>(パラメータ!$C$21*$D260*パラメータ!$C$20^2)/'計算（堆積）'!$C$39</f>
        <v>0</v>
      </c>
      <c r="F260" s="23" t="e">
        <f t="shared" si="18"/>
        <v>#DIV/0!</v>
      </c>
      <c r="G260" s="24" t="str">
        <f t="shared" si="21"/>
        <v>×</v>
      </c>
      <c r="H260" s="25" t="str">
        <f t="shared" si="22"/>
        <v>×</v>
      </c>
      <c r="I260" s="135" t="e">
        <f t="shared" si="19"/>
        <v>#DIV/0!</v>
      </c>
      <c r="J260" s="135">
        <f t="shared" si="20"/>
        <v>3</v>
      </c>
    </row>
    <row r="261" spans="1:10" s="19" customFormat="1" ht="10.5" customHeight="1" x14ac:dyDescent="0.15">
      <c r="A261" s="63">
        <v>24.8</v>
      </c>
      <c r="B261" s="22">
        <f>IF(パラメータ!$C$10&gt;=A261,A261,(パラメータ!$C$13/パラメータ!$C$15)+$A261)</f>
        <v>24.8</v>
      </c>
      <c r="C261" s="23">
        <f>IF(パラメータ!$C$10&gt;=A261,(-$B261+($B261^2+2*パラメータ!$C$7*'計算（堆積）'!$C$4)^0.5)/'計算（堆積）'!$C$4,(-$B261+($B261^2+2*(パラメータ!$C$7-'計算（堆積）'!$C$10)*'計算（堆積）'!$C$4)^0.5)/'計算（堆積）'!$C$4)</f>
        <v>0</v>
      </c>
      <c r="D261" s="23">
        <f>IF(C261&gt;0,(((パラメータ!$C$6)^2*('計算（堆積）'!$C$23)^2 + 4 *パラメータ!$C$6 * $C261*'計算（堆積）'!$C$23)^0.5 - パラメータ!$C$6 * '計算（堆積）'!$C$23)/2,0)</f>
        <v>0</v>
      </c>
      <c r="E261" s="23">
        <f>(パラメータ!$C$21*$D261*パラメータ!$C$20^2)/'計算（堆積）'!$C$39</f>
        <v>0</v>
      </c>
      <c r="F261" s="23" t="e">
        <f t="shared" si="18"/>
        <v>#DIV/0!</v>
      </c>
      <c r="G261" s="24" t="str">
        <f t="shared" si="21"/>
        <v>×</v>
      </c>
      <c r="H261" s="25" t="str">
        <f t="shared" si="22"/>
        <v>×</v>
      </c>
      <c r="I261" s="135" t="e">
        <f t="shared" si="19"/>
        <v>#DIV/0!</v>
      </c>
      <c r="J261" s="135">
        <f t="shared" si="20"/>
        <v>3</v>
      </c>
    </row>
    <row r="262" spans="1:10" s="19" customFormat="1" ht="10.5" customHeight="1" x14ac:dyDescent="0.15">
      <c r="A262" s="63">
        <v>24.9</v>
      </c>
      <c r="B262" s="22">
        <f>IF(パラメータ!$C$10&gt;=A262,A262,(パラメータ!$C$13/パラメータ!$C$15)+$A262)</f>
        <v>24.9</v>
      </c>
      <c r="C262" s="23">
        <f>IF(パラメータ!$C$10&gt;=A262,(-$B262+($B262^2+2*パラメータ!$C$7*'計算（堆積）'!$C$4)^0.5)/'計算（堆積）'!$C$4,(-$B262+($B262^2+2*(パラメータ!$C$7-'計算（堆積）'!$C$10)*'計算（堆積）'!$C$4)^0.5)/'計算（堆積）'!$C$4)</f>
        <v>0</v>
      </c>
      <c r="D262" s="23">
        <f>IF(C262&gt;0,(((パラメータ!$C$6)^2*('計算（堆積）'!$C$23)^2 + 4 *パラメータ!$C$6 * $C262*'計算（堆積）'!$C$23)^0.5 - パラメータ!$C$6 * '計算（堆積）'!$C$23)/2,0)</f>
        <v>0</v>
      </c>
      <c r="E262" s="23">
        <f>(パラメータ!$C$21*$D262*パラメータ!$C$20^2)/'計算（堆積）'!$C$39</f>
        <v>0</v>
      </c>
      <c r="F262" s="23" t="e">
        <f t="shared" si="18"/>
        <v>#DIV/0!</v>
      </c>
      <c r="G262" s="24" t="str">
        <f t="shared" si="21"/>
        <v>×</v>
      </c>
      <c r="H262" s="25" t="str">
        <f t="shared" si="22"/>
        <v>×</v>
      </c>
      <c r="I262" s="135" t="e">
        <f t="shared" si="19"/>
        <v>#DIV/0!</v>
      </c>
      <c r="J262" s="135">
        <f t="shared" si="20"/>
        <v>3</v>
      </c>
    </row>
    <row r="263" spans="1:10" s="18" customFormat="1" ht="10.5" customHeight="1" x14ac:dyDescent="0.15">
      <c r="A263" s="30">
        <v>25</v>
      </c>
      <c r="B263" s="31">
        <f>IF(パラメータ!$C$10&gt;=A263,A263,(パラメータ!$C$13/パラメータ!$C$15)+$A263)</f>
        <v>25</v>
      </c>
      <c r="C263" s="32">
        <f>IF(パラメータ!$C$10&gt;=A263,(-$B263+($B263^2+2*パラメータ!$C$7*'計算（堆積）'!$C$4)^0.5)/'計算（堆積）'!$C$4,(-$B263+($B263^2+2*(パラメータ!$C$7-'計算（堆積）'!$C$10)*'計算（堆積）'!$C$4)^0.5)/'計算（堆積）'!$C$4)</f>
        <v>0</v>
      </c>
      <c r="D263" s="32">
        <f>IF(C263&gt;0,(((パラメータ!$C$6)^2*('計算（堆積）'!$C$23)^2 + 4 *パラメータ!$C$6 * $C263*'計算（堆積）'!$C$23)^0.5 - パラメータ!$C$6 * '計算（堆積）'!$C$23)/2,0)</f>
        <v>0</v>
      </c>
      <c r="E263" s="32">
        <f>(パラメータ!$C$21*$D263*パラメータ!$C$20^2)/'計算（堆積）'!$C$39</f>
        <v>0</v>
      </c>
      <c r="F263" s="32" t="e">
        <f t="shared" si="18"/>
        <v>#DIV/0!</v>
      </c>
      <c r="G263" s="33" t="str">
        <f t="shared" si="21"/>
        <v>×</v>
      </c>
      <c r="H263" s="34" t="str">
        <f t="shared" si="22"/>
        <v>×</v>
      </c>
      <c r="I263" s="134" t="e">
        <f t="shared" si="19"/>
        <v>#DIV/0!</v>
      </c>
      <c r="J263" s="134">
        <f t="shared" si="20"/>
        <v>3</v>
      </c>
    </row>
    <row r="264" spans="1:10" s="19" customFormat="1" ht="10.5" customHeight="1" x14ac:dyDescent="0.15">
      <c r="A264" s="63">
        <v>25.1</v>
      </c>
      <c r="B264" s="22">
        <f>IF(パラメータ!$C$10&gt;=A264,A264,(パラメータ!$C$13/パラメータ!$C$15)+$A264)</f>
        <v>25.1</v>
      </c>
      <c r="C264" s="23">
        <f>IF(パラメータ!$C$10&gt;=A264,(-$B264+($B264^2+2*パラメータ!$C$7*'計算（堆積）'!$C$4)^0.5)/'計算（堆積）'!$C$4,(-$B264+($B264^2+2*(パラメータ!$C$7-'計算（堆積）'!$C$10)*'計算（堆積）'!$C$4)^0.5)/'計算（堆積）'!$C$4)</f>
        <v>0</v>
      </c>
      <c r="D264" s="23">
        <f>IF(C264&gt;0,(((パラメータ!$C$6)^2*('計算（堆積）'!$C$23)^2 + 4 *パラメータ!$C$6 * $C264*'計算（堆積）'!$C$23)^0.5 - パラメータ!$C$6 * '計算（堆積）'!$C$23)/2,0)</f>
        <v>0</v>
      </c>
      <c r="E264" s="23">
        <f>(パラメータ!$C$21*$D264*パラメータ!$C$20^2)/'計算（堆積）'!$C$39</f>
        <v>0</v>
      </c>
      <c r="F264" s="23" t="e">
        <f t="shared" si="18"/>
        <v>#DIV/0!</v>
      </c>
      <c r="G264" s="24" t="str">
        <f t="shared" si="21"/>
        <v>×</v>
      </c>
      <c r="H264" s="25" t="str">
        <f t="shared" si="22"/>
        <v>×</v>
      </c>
      <c r="I264" s="135" t="e">
        <f t="shared" si="19"/>
        <v>#DIV/0!</v>
      </c>
      <c r="J264" s="135">
        <f t="shared" si="20"/>
        <v>3</v>
      </c>
    </row>
    <row r="265" spans="1:10" s="19" customFormat="1" ht="10.5" customHeight="1" x14ac:dyDescent="0.15">
      <c r="A265" s="63">
        <v>25.2</v>
      </c>
      <c r="B265" s="22">
        <f>IF(パラメータ!$C$10&gt;=A265,A265,(パラメータ!$C$13/パラメータ!$C$15)+$A265)</f>
        <v>25.2</v>
      </c>
      <c r="C265" s="23">
        <f>IF(パラメータ!$C$10&gt;=A265,(-$B265+($B265^2+2*パラメータ!$C$7*'計算（堆積）'!$C$4)^0.5)/'計算（堆積）'!$C$4,(-$B265+($B265^2+2*(パラメータ!$C$7-'計算（堆積）'!$C$10)*'計算（堆積）'!$C$4)^0.5)/'計算（堆積）'!$C$4)</f>
        <v>0</v>
      </c>
      <c r="D265" s="23">
        <f>IF(C265&gt;0,(((パラメータ!$C$6)^2*('計算（堆積）'!$C$23)^2 + 4 *パラメータ!$C$6 * $C265*'計算（堆積）'!$C$23)^0.5 - パラメータ!$C$6 * '計算（堆積）'!$C$23)/2,0)</f>
        <v>0</v>
      </c>
      <c r="E265" s="23">
        <f>(パラメータ!$C$21*$D265*パラメータ!$C$20^2)/'計算（堆積）'!$C$39</f>
        <v>0</v>
      </c>
      <c r="F265" s="23" t="e">
        <f t="shared" si="18"/>
        <v>#DIV/0!</v>
      </c>
      <c r="G265" s="24" t="str">
        <f t="shared" si="21"/>
        <v>×</v>
      </c>
      <c r="H265" s="25" t="str">
        <f t="shared" si="22"/>
        <v>×</v>
      </c>
      <c r="I265" s="135" t="e">
        <f t="shared" si="19"/>
        <v>#DIV/0!</v>
      </c>
      <c r="J265" s="135">
        <f t="shared" si="20"/>
        <v>3</v>
      </c>
    </row>
    <row r="266" spans="1:10" s="19" customFormat="1" ht="10.5" customHeight="1" x14ac:dyDescent="0.15">
      <c r="A266" s="63">
        <v>25.3</v>
      </c>
      <c r="B266" s="22">
        <f>IF(パラメータ!$C$10&gt;=A266,A266,(パラメータ!$C$13/パラメータ!$C$15)+$A266)</f>
        <v>25.3</v>
      </c>
      <c r="C266" s="23">
        <f>IF(パラメータ!$C$10&gt;=A266,(-$B266+($B266^2+2*パラメータ!$C$7*'計算（堆積）'!$C$4)^0.5)/'計算（堆積）'!$C$4,(-$B266+($B266^2+2*(パラメータ!$C$7-'計算（堆積）'!$C$10)*'計算（堆積）'!$C$4)^0.5)/'計算（堆積）'!$C$4)</f>
        <v>0</v>
      </c>
      <c r="D266" s="23">
        <f>IF(C266&gt;0,(((パラメータ!$C$6)^2*('計算（堆積）'!$C$23)^2 + 4 *パラメータ!$C$6 * $C266*'計算（堆積）'!$C$23)^0.5 - パラメータ!$C$6 * '計算（堆積）'!$C$23)/2,0)</f>
        <v>0</v>
      </c>
      <c r="E266" s="23">
        <f>(パラメータ!$C$21*$D266*パラメータ!$C$20^2)/'計算（堆積）'!$C$39</f>
        <v>0</v>
      </c>
      <c r="F266" s="23" t="e">
        <f t="shared" si="18"/>
        <v>#DIV/0!</v>
      </c>
      <c r="G266" s="24" t="str">
        <f t="shared" si="21"/>
        <v>×</v>
      </c>
      <c r="H266" s="25" t="str">
        <f t="shared" si="22"/>
        <v>×</v>
      </c>
      <c r="I266" s="135" t="e">
        <f t="shared" si="19"/>
        <v>#DIV/0!</v>
      </c>
      <c r="J266" s="135">
        <f t="shared" si="20"/>
        <v>3</v>
      </c>
    </row>
    <row r="267" spans="1:10" s="19" customFormat="1" ht="10.5" customHeight="1" x14ac:dyDescent="0.15">
      <c r="A267" s="63">
        <v>25.4</v>
      </c>
      <c r="B267" s="22">
        <f>IF(パラメータ!$C$10&gt;=A267,A267,(パラメータ!$C$13/パラメータ!$C$15)+$A267)</f>
        <v>25.4</v>
      </c>
      <c r="C267" s="23">
        <f>IF(パラメータ!$C$10&gt;=A267,(-$B267+($B267^2+2*パラメータ!$C$7*'計算（堆積）'!$C$4)^0.5)/'計算（堆積）'!$C$4,(-$B267+($B267^2+2*(パラメータ!$C$7-'計算（堆積）'!$C$10)*'計算（堆積）'!$C$4)^0.5)/'計算（堆積）'!$C$4)</f>
        <v>0</v>
      </c>
      <c r="D267" s="23">
        <f>IF(C267&gt;0,(((パラメータ!$C$6)^2*('計算（堆積）'!$C$23)^2 + 4 *パラメータ!$C$6 * $C267*'計算（堆積）'!$C$23)^0.5 - パラメータ!$C$6 * '計算（堆積）'!$C$23)/2,0)</f>
        <v>0</v>
      </c>
      <c r="E267" s="23">
        <f>(パラメータ!$C$21*$D267*パラメータ!$C$20^2)/'計算（堆積）'!$C$39</f>
        <v>0</v>
      </c>
      <c r="F267" s="23" t="e">
        <f t="shared" si="18"/>
        <v>#DIV/0!</v>
      </c>
      <c r="G267" s="24" t="str">
        <f t="shared" si="21"/>
        <v>×</v>
      </c>
      <c r="H267" s="25" t="str">
        <f t="shared" si="22"/>
        <v>×</v>
      </c>
      <c r="I267" s="135" t="e">
        <f t="shared" si="19"/>
        <v>#DIV/0!</v>
      </c>
      <c r="J267" s="135">
        <f t="shared" si="20"/>
        <v>3</v>
      </c>
    </row>
    <row r="268" spans="1:10" s="19" customFormat="1" ht="10.5" customHeight="1" x14ac:dyDescent="0.15">
      <c r="A268" s="63">
        <v>25.5</v>
      </c>
      <c r="B268" s="22">
        <f>IF(パラメータ!$C$10&gt;=A268,A268,(パラメータ!$C$13/パラメータ!$C$15)+$A268)</f>
        <v>25.5</v>
      </c>
      <c r="C268" s="23">
        <f>IF(パラメータ!$C$10&gt;=A268,(-$B268+($B268^2+2*パラメータ!$C$7*'計算（堆積）'!$C$4)^0.5)/'計算（堆積）'!$C$4,(-$B268+($B268^2+2*(パラメータ!$C$7-'計算（堆積）'!$C$10)*'計算（堆積）'!$C$4)^0.5)/'計算（堆積）'!$C$4)</f>
        <v>0</v>
      </c>
      <c r="D268" s="23">
        <f>IF(C268&gt;0,(((パラメータ!$C$6)^2*('計算（堆積）'!$C$23)^2 + 4 *パラメータ!$C$6 * $C268*'計算（堆積）'!$C$23)^0.5 - パラメータ!$C$6 * '計算（堆積）'!$C$23)/2,0)</f>
        <v>0</v>
      </c>
      <c r="E268" s="23">
        <f>(パラメータ!$C$21*$D268*パラメータ!$C$20^2)/'計算（堆積）'!$C$39</f>
        <v>0</v>
      </c>
      <c r="F268" s="23" t="e">
        <f t="shared" si="18"/>
        <v>#DIV/0!</v>
      </c>
      <c r="G268" s="24" t="str">
        <f t="shared" si="21"/>
        <v>×</v>
      </c>
      <c r="H268" s="25" t="str">
        <f t="shared" si="22"/>
        <v>×</v>
      </c>
      <c r="I268" s="135" t="e">
        <f t="shared" si="19"/>
        <v>#DIV/0!</v>
      </c>
      <c r="J268" s="135">
        <f t="shared" si="20"/>
        <v>3</v>
      </c>
    </row>
    <row r="269" spans="1:10" s="19" customFormat="1" ht="10.5" customHeight="1" x14ac:dyDescent="0.15">
      <c r="A269" s="63">
        <v>25.6</v>
      </c>
      <c r="B269" s="22">
        <f>IF(パラメータ!$C$10&gt;=A269,A269,(パラメータ!$C$13/パラメータ!$C$15)+$A269)</f>
        <v>25.6</v>
      </c>
      <c r="C269" s="23">
        <f>IF(パラメータ!$C$10&gt;=A269,(-$B269+($B269^2+2*パラメータ!$C$7*'計算（堆積）'!$C$4)^0.5)/'計算（堆積）'!$C$4,(-$B269+($B269^2+2*(パラメータ!$C$7-'計算（堆積）'!$C$10)*'計算（堆積）'!$C$4)^0.5)/'計算（堆積）'!$C$4)</f>
        <v>0</v>
      </c>
      <c r="D269" s="23">
        <f>IF(C269&gt;0,(((パラメータ!$C$6)^2*('計算（堆積）'!$C$23)^2 + 4 *パラメータ!$C$6 * $C269*'計算（堆積）'!$C$23)^0.5 - パラメータ!$C$6 * '計算（堆積）'!$C$23)/2,0)</f>
        <v>0</v>
      </c>
      <c r="E269" s="23">
        <f>(パラメータ!$C$21*$D269*パラメータ!$C$20^2)/'計算（堆積）'!$C$39</f>
        <v>0</v>
      </c>
      <c r="F269" s="23" t="e">
        <f t="shared" si="18"/>
        <v>#DIV/0!</v>
      </c>
      <c r="G269" s="24" t="str">
        <f t="shared" si="21"/>
        <v>×</v>
      </c>
      <c r="H269" s="25" t="str">
        <f t="shared" si="22"/>
        <v>×</v>
      </c>
      <c r="I269" s="135" t="e">
        <f t="shared" si="19"/>
        <v>#DIV/0!</v>
      </c>
      <c r="J269" s="135">
        <f t="shared" si="20"/>
        <v>3</v>
      </c>
    </row>
    <row r="270" spans="1:10" s="19" customFormat="1" ht="10.5" customHeight="1" x14ac:dyDescent="0.15">
      <c r="A270" s="63">
        <v>25.7</v>
      </c>
      <c r="B270" s="22">
        <f>IF(パラメータ!$C$10&gt;=A270,A270,(パラメータ!$C$13/パラメータ!$C$15)+$A270)</f>
        <v>25.7</v>
      </c>
      <c r="C270" s="23">
        <f>IF(パラメータ!$C$10&gt;=A270,(-$B270+($B270^2+2*パラメータ!$C$7*'計算（堆積）'!$C$4)^0.5)/'計算（堆積）'!$C$4,(-$B270+($B270^2+2*(パラメータ!$C$7-'計算（堆積）'!$C$10)*'計算（堆積）'!$C$4)^0.5)/'計算（堆積）'!$C$4)</f>
        <v>0</v>
      </c>
      <c r="D270" s="23">
        <f>IF(C270&gt;0,(((パラメータ!$C$6)^2*('計算（堆積）'!$C$23)^2 + 4 *パラメータ!$C$6 * $C270*'計算（堆積）'!$C$23)^0.5 - パラメータ!$C$6 * '計算（堆積）'!$C$23)/2,0)</f>
        <v>0</v>
      </c>
      <c r="E270" s="23">
        <f>(パラメータ!$C$21*$D270*パラメータ!$C$20^2)/'計算（堆積）'!$C$39</f>
        <v>0</v>
      </c>
      <c r="F270" s="23" t="e">
        <f t="shared" ref="F270:F333" si="23">106/($D270*(8.4-$D270))</f>
        <v>#DIV/0!</v>
      </c>
      <c r="G270" s="24" t="str">
        <f t="shared" si="21"/>
        <v>×</v>
      </c>
      <c r="H270" s="25" t="str">
        <f t="shared" si="22"/>
        <v>×</v>
      </c>
      <c r="I270" s="135" t="e">
        <f t="shared" ref="I270:I333" si="24">F270-E270</f>
        <v>#DIV/0!</v>
      </c>
      <c r="J270" s="135">
        <f t="shared" ref="J270:J333" si="25">3-D270</f>
        <v>3</v>
      </c>
    </row>
    <row r="271" spans="1:10" s="19" customFormat="1" ht="10.5" customHeight="1" x14ac:dyDescent="0.15">
      <c r="A271" s="63">
        <v>25.8</v>
      </c>
      <c r="B271" s="22">
        <f>IF(パラメータ!$C$10&gt;=A271,A271,(パラメータ!$C$13/パラメータ!$C$15)+$A271)</f>
        <v>25.8</v>
      </c>
      <c r="C271" s="23">
        <f>IF(パラメータ!$C$10&gt;=A271,(-$B271+($B271^2+2*パラメータ!$C$7*'計算（堆積）'!$C$4)^0.5)/'計算（堆積）'!$C$4,(-$B271+($B271^2+2*(パラメータ!$C$7-'計算（堆積）'!$C$10)*'計算（堆積）'!$C$4)^0.5)/'計算（堆積）'!$C$4)</f>
        <v>0</v>
      </c>
      <c r="D271" s="23">
        <f>IF(C271&gt;0,(((パラメータ!$C$6)^2*('計算（堆積）'!$C$23)^2 + 4 *パラメータ!$C$6 * $C271*'計算（堆積）'!$C$23)^0.5 - パラメータ!$C$6 * '計算（堆積）'!$C$23)/2,0)</f>
        <v>0</v>
      </c>
      <c r="E271" s="23">
        <f>(パラメータ!$C$21*$D271*パラメータ!$C$20^2)/'計算（堆積）'!$C$39</f>
        <v>0</v>
      </c>
      <c r="F271" s="23" t="e">
        <f t="shared" si="23"/>
        <v>#DIV/0!</v>
      </c>
      <c r="G271" s="24" t="str">
        <f t="shared" ref="G271:G334" si="26">IF(D271&gt;0,IF(I271&lt;0,"○","×"),"×")</f>
        <v>×</v>
      </c>
      <c r="H271" s="25" t="str">
        <f t="shared" ref="H271:H334" si="27">IF(D271&gt;=3,"○","×")</f>
        <v>×</v>
      </c>
      <c r="I271" s="135" t="e">
        <f t="shared" si="24"/>
        <v>#DIV/0!</v>
      </c>
      <c r="J271" s="135">
        <f t="shared" si="25"/>
        <v>3</v>
      </c>
    </row>
    <row r="272" spans="1:10" s="19" customFormat="1" ht="10.5" customHeight="1" x14ac:dyDescent="0.15">
      <c r="A272" s="63">
        <v>25.9</v>
      </c>
      <c r="B272" s="22">
        <f>IF(パラメータ!$C$10&gt;=A272,A272,(パラメータ!$C$13/パラメータ!$C$15)+$A272)</f>
        <v>25.9</v>
      </c>
      <c r="C272" s="23">
        <f>IF(パラメータ!$C$10&gt;=A272,(-$B272+($B272^2+2*パラメータ!$C$7*'計算（堆積）'!$C$4)^0.5)/'計算（堆積）'!$C$4,(-$B272+($B272^2+2*(パラメータ!$C$7-'計算（堆積）'!$C$10)*'計算（堆積）'!$C$4)^0.5)/'計算（堆積）'!$C$4)</f>
        <v>0</v>
      </c>
      <c r="D272" s="23">
        <f>IF(C272&gt;0,(((パラメータ!$C$6)^2*('計算（堆積）'!$C$23)^2 + 4 *パラメータ!$C$6 * $C272*'計算（堆積）'!$C$23)^0.5 - パラメータ!$C$6 * '計算（堆積）'!$C$23)/2,0)</f>
        <v>0</v>
      </c>
      <c r="E272" s="23">
        <f>(パラメータ!$C$21*$D272*パラメータ!$C$20^2)/'計算（堆積）'!$C$39</f>
        <v>0</v>
      </c>
      <c r="F272" s="23" t="e">
        <f t="shared" si="23"/>
        <v>#DIV/0!</v>
      </c>
      <c r="G272" s="24" t="str">
        <f t="shared" si="26"/>
        <v>×</v>
      </c>
      <c r="H272" s="25" t="str">
        <f t="shared" si="27"/>
        <v>×</v>
      </c>
      <c r="I272" s="135" t="e">
        <f t="shared" si="24"/>
        <v>#DIV/0!</v>
      </c>
      <c r="J272" s="135">
        <f t="shared" si="25"/>
        <v>3</v>
      </c>
    </row>
    <row r="273" spans="1:10" s="18" customFormat="1" ht="10.5" customHeight="1" x14ac:dyDescent="0.15">
      <c r="A273" s="30">
        <v>26</v>
      </c>
      <c r="B273" s="31">
        <f>IF(パラメータ!$C$10&gt;=A273,A273,(パラメータ!$C$13/パラメータ!$C$15)+$A273)</f>
        <v>26</v>
      </c>
      <c r="C273" s="32">
        <f>IF(パラメータ!$C$10&gt;=A273,(-$B273+($B273^2+2*パラメータ!$C$7*'計算（堆積）'!$C$4)^0.5)/'計算（堆積）'!$C$4,(-$B273+($B273^2+2*(パラメータ!$C$7-'計算（堆積）'!$C$10)*'計算（堆積）'!$C$4)^0.5)/'計算（堆積）'!$C$4)</f>
        <v>0</v>
      </c>
      <c r="D273" s="32">
        <f>IF(C273&gt;0,(((パラメータ!$C$6)^2*('計算（堆積）'!$C$23)^2 + 4 *パラメータ!$C$6 * $C273*'計算（堆積）'!$C$23)^0.5 - パラメータ!$C$6 * '計算（堆積）'!$C$23)/2,0)</f>
        <v>0</v>
      </c>
      <c r="E273" s="32">
        <f>(パラメータ!$C$21*$D273*パラメータ!$C$20^2)/'計算（堆積）'!$C$39</f>
        <v>0</v>
      </c>
      <c r="F273" s="32" t="e">
        <f t="shared" si="23"/>
        <v>#DIV/0!</v>
      </c>
      <c r="G273" s="33" t="str">
        <f t="shared" si="26"/>
        <v>×</v>
      </c>
      <c r="H273" s="34" t="str">
        <f t="shared" si="27"/>
        <v>×</v>
      </c>
      <c r="I273" s="134" t="e">
        <f t="shared" si="24"/>
        <v>#DIV/0!</v>
      </c>
      <c r="J273" s="134">
        <f t="shared" si="25"/>
        <v>3</v>
      </c>
    </row>
    <row r="274" spans="1:10" s="19" customFormat="1" ht="10.5" customHeight="1" x14ac:dyDescent="0.15">
      <c r="A274" s="63">
        <v>26.1</v>
      </c>
      <c r="B274" s="22">
        <f>IF(パラメータ!$C$10&gt;=A274,A274,(パラメータ!$C$13/パラメータ!$C$15)+$A274)</f>
        <v>26.1</v>
      </c>
      <c r="C274" s="23">
        <f>IF(パラメータ!$C$10&gt;=A274,(-$B274+($B274^2+2*パラメータ!$C$7*'計算（堆積）'!$C$4)^0.5)/'計算（堆積）'!$C$4,(-$B274+($B274^2+2*(パラメータ!$C$7-'計算（堆積）'!$C$10)*'計算（堆積）'!$C$4)^0.5)/'計算（堆積）'!$C$4)</f>
        <v>0</v>
      </c>
      <c r="D274" s="23">
        <f>IF(C274&gt;0,(((パラメータ!$C$6)^2*('計算（堆積）'!$C$23)^2 + 4 *パラメータ!$C$6 * $C274*'計算（堆積）'!$C$23)^0.5 - パラメータ!$C$6 * '計算（堆積）'!$C$23)/2,0)</f>
        <v>0</v>
      </c>
      <c r="E274" s="23">
        <f>(パラメータ!$C$21*$D274*パラメータ!$C$20^2)/'計算（堆積）'!$C$39</f>
        <v>0</v>
      </c>
      <c r="F274" s="23" t="e">
        <f t="shared" si="23"/>
        <v>#DIV/0!</v>
      </c>
      <c r="G274" s="24" t="str">
        <f t="shared" si="26"/>
        <v>×</v>
      </c>
      <c r="H274" s="25" t="str">
        <f t="shared" si="27"/>
        <v>×</v>
      </c>
      <c r="I274" s="135" t="e">
        <f t="shared" si="24"/>
        <v>#DIV/0!</v>
      </c>
      <c r="J274" s="135">
        <f t="shared" si="25"/>
        <v>3</v>
      </c>
    </row>
    <row r="275" spans="1:10" s="19" customFormat="1" ht="10.5" customHeight="1" x14ac:dyDescent="0.15">
      <c r="A275" s="63">
        <v>26.2</v>
      </c>
      <c r="B275" s="22">
        <f>IF(パラメータ!$C$10&gt;=A275,A275,(パラメータ!$C$13/パラメータ!$C$15)+$A275)</f>
        <v>26.2</v>
      </c>
      <c r="C275" s="23">
        <f>IF(パラメータ!$C$10&gt;=A275,(-$B275+($B275^2+2*パラメータ!$C$7*'計算（堆積）'!$C$4)^0.5)/'計算（堆積）'!$C$4,(-$B275+($B275^2+2*(パラメータ!$C$7-'計算（堆積）'!$C$10)*'計算（堆積）'!$C$4)^0.5)/'計算（堆積）'!$C$4)</f>
        <v>0</v>
      </c>
      <c r="D275" s="23">
        <f>IF(C275&gt;0,(((パラメータ!$C$6)^2*('計算（堆積）'!$C$23)^2 + 4 *パラメータ!$C$6 * $C275*'計算（堆積）'!$C$23)^0.5 - パラメータ!$C$6 * '計算（堆積）'!$C$23)/2,0)</f>
        <v>0</v>
      </c>
      <c r="E275" s="23">
        <f>(パラメータ!$C$21*$D275*パラメータ!$C$20^2)/'計算（堆積）'!$C$39</f>
        <v>0</v>
      </c>
      <c r="F275" s="23" t="e">
        <f t="shared" si="23"/>
        <v>#DIV/0!</v>
      </c>
      <c r="G275" s="24" t="str">
        <f t="shared" si="26"/>
        <v>×</v>
      </c>
      <c r="H275" s="25" t="str">
        <f t="shared" si="27"/>
        <v>×</v>
      </c>
      <c r="I275" s="135" t="e">
        <f t="shared" si="24"/>
        <v>#DIV/0!</v>
      </c>
      <c r="J275" s="135">
        <f t="shared" si="25"/>
        <v>3</v>
      </c>
    </row>
    <row r="276" spans="1:10" s="19" customFormat="1" ht="10.5" customHeight="1" x14ac:dyDescent="0.15">
      <c r="A276" s="63">
        <v>26.3</v>
      </c>
      <c r="B276" s="22">
        <f>IF(パラメータ!$C$10&gt;=A276,A276,(パラメータ!$C$13/パラメータ!$C$15)+$A276)</f>
        <v>26.3</v>
      </c>
      <c r="C276" s="23">
        <f>IF(パラメータ!$C$10&gt;=A276,(-$B276+($B276^2+2*パラメータ!$C$7*'計算（堆積）'!$C$4)^0.5)/'計算（堆積）'!$C$4,(-$B276+($B276^2+2*(パラメータ!$C$7-'計算（堆積）'!$C$10)*'計算（堆積）'!$C$4)^0.5)/'計算（堆積）'!$C$4)</f>
        <v>0</v>
      </c>
      <c r="D276" s="23">
        <f>IF(C276&gt;0,(((パラメータ!$C$6)^2*('計算（堆積）'!$C$23)^2 + 4 *パラメータ!$C$6 * $C276*'計算（堆積）'!$C$23)^0.5 - パラメータ!$C$6 * '計算（堆積）'!$C$23)/2,0)</f>
        <v>0</v>
      </c>
      <c r="E276" s="23">
        <f>(パラメータ!$C$21*$D276*パラメータ!$C$20^2)/'計算（堆積）'!$C$39</f>
        <v>0</v>
      </c>
      <c r="F276" s="23" t="e">
        <f t="shared" si="23"/>
        <v>#DIV/0!</v>
      </c>
      <c r="G276" s="24" t="str">
        <f t="shared" si="26"/>
        <v>×</v>
      </c>
      <c r="H276" s="25" t="str">
        <f t="shared" si="27"/>
        <v>×</v>
      </c>
      <c r="I276" s="135" t="e">
        <f t="shared" si="24"/>
        <v>#DIV/0!</v>
      </c>
      <c r="J276" s="135">
        <f t="shared" si="25"/>
        <v>3</v>
      </c>
    </row>
    <row r="277" spans="1:10" s="19" customFormat="1" ht="10.5" customHeight="1" x14ac:dyDescent="0.15">
      <c r="A277" s="63">
        <v>26.4</v>
      </c>
      <c r="B277" s="22">
        <f>IF(パラメータ!$C$10&gt;=A277,A277,(パラメータ!$C$13/パラメータ!$C$15)+$A277)</f>
        <v>26.4</v>
      </c>
      <c r="C277" s="23">
        <f>IF(パラメータ!$C$10&gt;=A277,(-$B277+($B277^2+2*パラメータ!$C$7*'計算（堆積）'!$C$4)^0.5)/'計算（堆積）'!$C$4,(-$B277+($B277^2+2*(パラメータ!$C$7-'計算（堆積）'!$C$10)*'計算（堆積）'!$C$4)^0.5)/'計算（堆積）'!$C$4)</f>
        <v>0</v>
      </c>
      <c r="D277" s="23">
        <f>IF(C277&gt;0,(((パラメータ!$C$6)^2*('計算（堆積）'!$C$23)^2 + 4 *パラメータ!$C$6 * $C277*'計算（堆積）'!$C$23)^0.5 - パラメータ!$C$6 * '計算（堆積）'!$C$23)/2,0)</f>
        <v>0</v>
      </c>
      <c r="E277" s="23">
        <f>(パラメータ!$C$21*$D277*パラメータ!$C$20^2)/'計算（堆積）'!$C$39</f>
        <v>0</v>
      </c>
      <c r="F277" s="23" t="e">
        <f t="shared" si="23"/>
        <v>#DIV/0!</v>
      </c>
      <c r="G277" s="24" t="str">
        <f t="shared" si="26"/>
        <v>×</v>
      </c>
      <c r="H277" s="25" t="str">
        <f t="shared" si="27"/>
        <v>×</v>
      </c>
      <c r="I277" s="135" t="e">
        <f t="shared" si="24"/>
        <v>#DIV/0!</v>
      </c>
      <c r="J277" s="135">
        <f t="shared" si="25"/>
        <v>3</v>
      </c>
    </row>
    <row r="278" spans="1:10" s="19" customFormat="1" ht="10.5" customHeight="1" x14ac:dyDescent="0.15">
      <c r="A278" s="63">
        <v>26.5</v>
      </c>
      <c r="B278" s="22">
        <f>IF(パラメータ!$C$10&gt;=A278,A278,(パラメータ!$C$13/パラメータ!$C$15)+$A278)</f>
        <v>26.5</v>
      </c>
      <c r="C278" s="23">
        <f>IF(パラメータ!$C$10&gt;=A278,(-$B278+($B278^2+2*パラメータ!$C$7*'計算（堆積）'!$C$4)^0.5)/'計算（堆積）'!$C$4,(-$B278+($B278^2+2*(パラメータ!$C$7-'計算（堆積）'!$C$10)*'計算（堆積）'!$C$4)^0.5)/'計算（堆積）'!$C$4)</f>
        <v>0</v>
      </c>
      <c r="D278" s="23">
        <f>IF(C278&gt;0,(((パラメータ!$C$6)^2*('計算（堆積）'!$C$23)^2 + 4 *パラメータ!$C$6 * $C278*'計算（堆積）'!$C$23)^0.5 - パラメータ!$C$6 * '計算（堆積）'!$C$23)/2,0)</f>
        <v>0</v>
      </c>
      <c r="E278" s="23">
        <f>(パラメータ!$C$21*$D278*パラメータ!$C$20^2)/'計算（堆積）'!$C$39</f>
        <v>0</v>
      </c>
      <c r="F278" s="23" t="e">
        <f t="shared" si="23"/>
        <v>#DIV/0!</v>
      </c>
      <c r="G278" s="24" t="str">
        <f t="shared" si="26"/>
        <v>×</v>
      </c>
      <c r="H278" s="25" t="str">
        <f t="shared" si="27"/>
        <v>×</v>
      </c>
      <c r="I278" s="135" t="e">
        <f t="shared" si="24"/>
        <v>#DIV/0!</v>
      </c>
      <c r="J278" s="135">
        <f t="shared" si="25"/>
        <v>3</v>
      </c>
    </row>
    <row r="279" spans="1:10" s="19" customFormat="1" ht="10.5" customHeight="1" x14ac:dyDescent="0.15">
      <c r="A279" s="63">
        <v>26.6</v>
      </c>
      <c r="B279" s="22">
        <f>IF(パラメータ!$C$10&gt;=A279,A279,(パラメータ!$C$13/パラメータ!$C$15)+$A279)</f>
        <v>26.6</v>
      </c>
      <c r="C279" s="23">
        <f>IF(パラメータ!$C$10&gt;=A279,(-$B279+($B279^2+2*パラメータ!$C$7*'計算（堆積）'!$C$4)^0.5)/'計算（堆積）'!$C$4,(-$B279+($B279^2+2*(パラメータ!$C$7-'計算（堆積）'!$C$10)*'計算（堆積）'!$C$4)^0.5)/'計算（堆積）'!$C$4)</f>
        <v>0</v>
      </c>
      <c r="D279" s="23">
        <f>IF(C279&gt;0,(((パラメータ!$C$6)^2*('計算（堆積）'!$C$23)^2 + 4 *パラメータ!$C$6 * $C279*'計算（堆積）'!$C$23)^0.5 - パラメータ!$C$6 * '計算（堆積）'!$C$23)/2,0)</f>
        <v>0</v>
      </c>
      <c r="E279" s="23">
        <f>(パラメータ!$C$21*$D279*パラメータ!$C$20^2)/'計算（堆積）'!$C$39</f>
        <v>0</v>
      </c>
      <c r="F279" s="23" t="e">
        <f t="shared" si="23"/>
        <v>#DIV/0!</v>
      </c>
      <c r="G279" s="24" t="str">
        <f t="shared" si="26"/>
        <v>×</v>
      </c>
      <c r="H279" s="25" t="str">
        <f t="shared" si="27"/>
        <v>×</v>
      </c>
      <c r="I279" s="135" t="e">
        <f t="shared" si="24"/>
        <v>#DIV/0!</v>
      </c>
      <c r="J279" s="135">
        <f t="shared" si="25"/>
        <v>3</v>
      </c>
    </row>
    <row r="280" spans="1:10" s="19" customFormat="1" ht="10.5" customHeight="1" x14ac:dyDescent="0.15">
      <c r="A280" s="63">
        <v>26.7</v>
      </c>
      <c r="B280" s="22">
        <f>IF(パラメータ!$C$10&gt;=A280,A280,(パラメータ!$C$13/パラメータ!$C$15)+$A280)</f>
        <v>26.7</v>
      </c>
      <c r="C280" s="23">
        <f>IF(パラメータ!$C$10&gt;=A280,(-$B280+($B280^2+2*パラメータ!$C$7*'計算（堆積）'!$C$4)^0.5)/'計算（堆積）'!$C$4,(-$B280+($B280^2+2*(パラメータ!$C$7-'計算（堆積）'!$C$10)*'計算（堆積）'!$C$4)^0.5)/'計算（堆積）'!$C$4)</f>
        <v>0</v>
      </c>
      <c r="D280" s="23">
        <f>IF(C280&gt;0,(((パラメータ!$C$6)^2*('計算（堆積）'!$C$23)^2 + 4 *パラメータ!$C$6 * $C280*'計算（堆積）'!$C$23)^0.5 - パラメータ!$C$6 * '計算（堆積）'!$C$23)/2,0)</f>
        <v>0</v>
      </c>
      <c r="E280" s="23">
        <f>(パラメータ!$C$21*$D280*パラメータ!$C$20^2)/'計算（堆積）'!$C$39</f>
        <v>0</v>
      </c>
      <c r="F280" s="23" t="e">
        <f t="shared" si="23"/>
        <v>#DIV/0!</v>
      </c>
      <c r="G280" s="24" t="str">
        <f t="shared" si="26"/>
        <v>×</v>
      </c>
      <c r="H280" s="25" t="str">
        <f t="shared" si="27"/>
        <v>×</v>
      </c>
      <c r="I280" s="135" t="e">
        <f t="shared" si="24"/>
        <v>#DIV/0!</v>
      </c>
      <c r="J280" s="135">
        <f t="shared" si="25"/>
        <v>3</v>
      </c>
    </row>
    <row r="281" spans="1:10" s="19" customFormat="1" ht="10.5" customHeight="1" x14ac:dyDescent="0.15">
      <c r="A281" s="63">
        <v>26.8</v>
      </c>
      <c r="B281" s="22">
        <f>IF(パラメータ!$C$10&gt;=A281,A281,(パラメータ!$C$13/パラメータ!$C$15)+$A281)</f>
        <v>26.8</v>
      </c>
      <c r="C281" s="23">
        <f>IF(パラメータ!$C$10&gt;=A281,(-$B281+($B281^2+2*パラメータ!$C$7*'計算（堆積）'!$C$4)^0.5)/'計算（堆積）'!$C$4,(-$B281+($B281^2+2*(パラメータ!$C$7-'計算（堆積）'!$C$10)*'計算（堆積）'!$C$4)^0.5)/'計算（堆積）'!$C$4)</f>
        <v>0</v>
      </c>
      <c r="D281" s="23">
        <f>IF(C281&gt;0,(((パラメータ!$C$6)^2*('計算（堆積）'!$C$23)^2 + 4 *パラメータ!$C$6 * $C281*'計算（堆積）'!$C$23)^0.5 - パラメータ!$C$6 * '計算（堆積）'!$C$23)/2,0)</f>
        <v>0</v>
      </c>
      <c r="E281" s="23">
        <f>(パラメータ!$C$21*$D281*パラメータ!$C$20^2)/'計算（堆積）'!$C$39</f>
        <v>0</v>
      </c>
      <c r="F281" s="23" t="e">
        <f t="shared" si="23"/>
        <v>#DIV/0!</v>
      </c>
      <c r="G281" s="24" t="str">
        <f t="shared" si="26"/>
        <v>×</v>
      </c>
      <c r="H281" s="25" t="str">
        <f t="shared" si="27"/>
        <v>×</v>
      </c>
      <c r="I281" s="135" t="e">
        <f t="shared" si="24"/>
        <v>#DIV/0!</v>
      </c>
      <c r="J281" s="135">
        <f t="shared" si="25"/>
        <v>3</v>
      </c>
    </row>
    <row r="282" spans="1:10" s="19" customFormat="1" ht="10.5" customHeight="1" x14ac:dyDescent="0.15">
      <c r="A282" s="63">
        <v>26.9</v>
      </c>
      <c r="B282" s="22">
        <f>IF(パラメータ!$C$10&gt;=A282,A282,(パラメータ!$C$13/パラメータ!$C$15)+$A282)</f>
        <v>26.9</v>
      </c>
      <c r="C282" s="23">
        <f>IF(パラメータ!$C$10&gt;=A282,(-$B282+($B282^2+2*パラメータ!$C$7*'計算（堆積）'!$C$4)^0.5)/'計算（堆積）'!$C$4,(-$B282+($B282^2+2*(パラメータ!$C$7-'計算（堆積）'!$C$10)*'計算（堆積）'!$C$4)^0.5)/'計算（堆積）'!$C$4)</f>
        <v>0</v>
      </c>
      <c r="D282" s="23">
        <f>IF(C282&gt;0,(((パラメータ!$C$6)^2*('計算（堆積）'!$C$23)^2 + 4 *パラメータ!$C$6 * $C282*'計算（堆積）'!$C$23)^0.5 - パラメータ!$C$6 * '計算（堆積）'!$C$23)/2,0)</f>
        <v>0</v>
      </c>
      <c r="E282" s="23">
        <f>(パラメータ!$C$21*$D282*パラメータ!$C$20^2)/'計算（堆積）'!$C$39</f>
        <v>0</v>
      </c>
      <c r="F282" s="23" t="e">
        <f t="shared" si="23"/>
        <v>#DIV/0!</v>
      </c>
      <c r="G282" s="24" t="str">
        <f t="shared" si="26"/>
        <v>×</v>
      </c>
      <c r="H282" s="25" t="str">
        <f t="shared" si="27"/>
        <v>×</v>
      </c>
      <c r="I282" s="135" t="e">
        <f t="shared" si="24"/>
        <v>#DIV/0!</v>
      </c>
      <c r="J282" s="135">
        <f t="shared" si="25"/>
        <v>3</v>
      </c>
    </row>
    <row r="283" spans="1:10" s="18" customFormat="1" ht="10.5" customHeight="1" x14ac:dyDescent="0.15">
      <c r="A283" s="30">
        <v>27</v>
      </c>
      <c r="B283" s="31">
        <f>IF(パラメータ!$C$10&gt;=A283,A283,(パラメータ!$C$13/パラメータ!$C$15)+$A283)</f>
        <v>27</v>
      </c>
      <c r="C283" s="32">
        <f>IF(パラメータ!$C$10&gt;=A283,(-$B283+($B283^2+2*パラメータ!$C$7*'計算（堆積）'!$C$4)^0.5)/'計算（堆積）'!$C$4,(-$B283+($B283^2+2*(パラメータ!$C$7-'計算（堆積）'!$C$10)*'計算（堆積）'!$C$4)^0.5)/'計算（堆積）'!$C$4)</f>
        <v>0</v>
      </c>
      <c r="D283" s="32">
        <f>IF(C283&gt;0,(((パラメータ!$C$6)^2*('計算（堆積）'!$C$23)^2 + 4 *パラメータ!$C$6 * $C283*'計算（堆積）'!$C$23)^0.5 - パラメータ!$C$6 * '計算（堆積）'!$C$23)/2,0)</f>
        <v>0</v>
      </c>
      <c r="E283" s="32">
        <f>(パラメータ!$C$21*$D283*パラメータ!$C$20^2)/'計算（堆積）'!$C$39</f>
        <v>0</v>
      </c>
      <c r="F283" s="32" t="e">
        <f t="shared" si="23"/>
        <v>#DIV/0!</v>
      </c>
      <c r="G283" s="33" t="str">
        <f t="shared" si="26"/>
        <v>×</v>
      </c>
      <c r="H283" s="34" t="str">
        <f t="shared" si="27"/>
        <v>×</v>
      </c>
      <c r="I283" s="134" t="e">
        <f t="shared" si="24"/>
        <v>#DIV/0!</v>
      </c>
      <c r="J283" s="134">
        <f t="shared" si="25"/>
        <v>3</v>
      </c>
    </row>
    <row r="284" spans="1:10" s="19" customFormat="1" ht="10.5" customHeight="1" x14ac:dyDescent="0.15">
      <c r="A284" s="63">
        <v>27.1</v>
      </c>
      <c r="B284" s="22">
        <f>IF(パラメータ!$C$10&gt;=A284,A284,(パラメータ!$C$13/パラメータ!$C$15)+$A284)</f>
        <v>27.1</v>
      </c>
      <c r="C284" s="23">
        <f>IF(パラメータ!$C$10&gt;=A284,(-$B284+($B284^2+2*パラメータ!$C$7*'計算（堆積）'!$C$4)^0.5)/'計算（堆積）'!$C$4,(-$B284+($B284^2+2*(パラメータ!$C$7-'計算（堆積）'!$C$10)*'計算（堆積）'!$C$4)^0.5)/'計算（堆積）'!$C$4)</f>
        <v>0</v>
      </c>
      <c r="D284" s="23">
        <f>IF(C284&gt;0,(((パラメータ!$C$6)^2*('計算（堆積）'!$C$23)^2 + 4 *パラメータ!$C$6 * $C284*'計算（堆積）'!$C$23)^0.5 - パラメータ!$C$6 * '計算（堆積）'!$C$23)/2,0)</f>
        <v>0</v>
      </c>
      <c r="E284" s="23">
        <f>(パラメータ!$C$21*$D284*パラメータ!$C$20^2)/'計算（堆積）'!$C$39</f>
        <v>0</v>
      </c>
      <c r="F284" s="23" t="e">
        <f t="shared" si="23"/>
        <v>#DIV/0!</v>
      </c>
      <c r="G284" s="24" t="str">
        <f t="shared" si="26"/>
        <v>×</v>
      </c>
      <c r="H284" s="25" t="str">
        <f t="shared" si="27"/>
        <v>×</v>
      </c>
      <c r="I284" s="135" t="e">
        <f t="shared" si="24"/>
        <v>#DIV/0!</v>
      </c>
      <c r="J284" s="135">
        <f t="shared" si="25"/>
        <v>3</v>
      </c>
    </row>
    <row r="285" spans="1:10" s="19" customFormat="1" ht="10.5" customHeight="1" x14ac:dyDescent="0.15">
      <c r="A285" s="63">
        <v>27.2</v>
      </c>
      <c r="B285" s="22">
        <f>IF(パラメータ!$C$10&gt;=A285,A285,(パラメータ!$C$13/パラメータ!$C$15)+$A285)</f>
        <v>27.2</v>
      </c>
      <c r="C285" s="23">
        <f>IF(パラメータ!$C$10&gt;=A285,(-$B285+($B285^2+2*パラメータ!$C$7*'計算（堆積）'!$C$4)^0.5)/'計算（堆積）'!$C$4,(-$B285+($B285^2+2*(パラメータ!$C$7-'計算（堆積）'!$C$10)*'計算（堆積）'!$C$4)^0.5)/'計算（堆積）'!$C$4)</f>
        <v>0</v>
      </c>
      <c r="D285" s="23">
        <f>IF(C285&gt;0,(((パラメータ!$C$6)^2*('計算（堆積）'!$C$23)^2 + 4 *パラメータ!$C$6 * $C285*'計算（堆積）'!$C$23)^0.5 - パラメータ!$C$6 * '計算（堆積）'!$C$23)/2,0)</f>
        <v>0</v>
      </c>
      <c r="E285" s="23">
        <f>(パラメータ!$C$21*$D285*パラメータ!$C$20^2)/'計算（堆積）'!$C$39</f>
        <v>0</v>
      </c>
      <c r="F285" s="23" t="e">
        <f t="shared" si="23"/>
        <v>#DIV/0!</v>
      </c>
      <c r="G285" s="24" t="str">
        <f t="shared" si="26"/>
        <v>×</v>
      </c>
      <c r="H285" s="25" t="str">
        <f t="shared" si="27"/>
        <v>×</v>
      </c>
      <c r="I285" s="135" t="e">
        <f t="shared" si="24"/>
        <v>#DIV/0!</v>
      </c>
      <c r="J285" s="135">
        <f t="shared" si="25"/>
        <v>3</v>
      </c>
    </row>
    <row r="286" spans="1:10" s="19" customFormat="1" ht="10.5" customHeight="1" x14ac:dyDescent="0.15">
      <c r="A286" s="63">
        <v>27.3</v>
      </c>
      <c r="B286" s="22">
        <f>IF(パラメータ!$C$10&gt;=A286,A286,(パラメータ!$C$13/パラメータ!$C$15)+$A286)</f>
        <v>27.3</v>
      </c>
      <c r="C286" s="23">
        <f>IF(パラメータ!$C$10&gt;=A286,(-$B286+($B286^2+2*パラメータ!$C$7*'計算（堆積）'!$C$4)^0.5)/'計算（堆積）'!$C$4,(-$B286+($B286^2+2*(パラメータ!$C$7-'計算（堆積）'!$C$10)*'計算（堆積）'!$C$4)^0.5)/'計算（堆積）'!$C$4)</f>
        <v>0</v>
      </c>
      <c r="D286" s="23">
        <f>IF(C286&gt;0,(((パラメータ!$C$6)^2*('計算（堆積）'!$C$23)^2 + 4 *パラメータ!$C$6 * $C286*'計算（堆積）'!$C$23)^0.5 - パラメータ!$C$6 * '計算（堆積）'!$C$23)/2,0)</f>
        <v>0</v>
      </c>
      <c r="E286" s="23">
        <f>(パラメータ!$C$21*$D286*パラメータ!$C$20^2)/'計算（堆積）'!$C$39</f>
        <v>0</v>
      </c>
      <c r="F286" s="23" t="e">
        <f t="shared" si="23"/>
        <v>#DIV/0!</v>
      </c>
      <c r="G286" s="24" t="str">
        <f t="shared" si="26"/>
        <v>×</v>
      </c>
      <c r="H286" s="25" t="str">
        <f t="shared" si="27"/>
        <v>×</v>
      </c>
      <c r="I286" s="135" t="e">
        <f t="shared" si="24"/>
        <v>#DIV/0!</v>
      </c>
      <c r="J286" s="135">
        <f t="shared" si="25"/>
        <v>3</v>
      </c>
    </row>
    <row r="287" spans="1:10" s="19" customFormat="1" ht="10.5" customHeight="1" x14ac:dyDescent="0.15">
      <c r="A287" s="63">
        <v>27.4</v>
      </c>
      <c r="B287" s="22">
        <f>IF(パラメータ!$C$10&gt;=A287,A287,(パラメータ!$C$13/パラメータ!$C$15)+$A287)</f>
        <v>27.4</v>
      </c>
      <c r="C287" s="23">
        <f>IF(パラメータ!$C$10&gt;=A287,(-$B287+($B287^2+2*パラメータ!$C$7*'計算（堆積）'!$C$4)^0.5)/'計算（堆積）'!$C$4,(-$B287+($B287^2+2*(パラメータ!$C$7-'計算（堆積）'!$C$10)*'計算（堆積）'!$C$4)^0.5)/'計算（堆積）'!$C$4)</f>
        <v>0</v>
      </c>
      <c r="D287" s="23">
        <f>IF(C287&gt;0,(((パラメータ!$C$6)^2*('計算（堆積）'!$C$23)^2 + 4 *パラメータ!$C$6 * $C287*'計算（堆積）'!$C$23)^0.5 - パラメータ!$C$6 * '計算（堆積）'!$C$23)/2,0)</f>
        <v>0</v>
      </c>
      <c r="E287" s="23">
        <f>(パラメータ!$C$21*$D287*パラメータ!$C$20^2)/'計算（堆積）'!$C$39</f>
        <v>0</v>
      </c>
      <c r="F287" s="23" t="e">
        <f t="shared" si="23"/>
        <v>#DIV/0!</v>
      </c>
      <c r="G287" s="24" t="str">
        <f t="shared" si="26"/>
        <v>×</v>
      </c>
      <c r="H287" s="25" t="str">
        <f t="shared" si="27"/>
        <v>×</v>
      </c>
      <c r="I287" s="135" t="e">
        <f t="shared" si="24"/>
        <v>#DIV/0!</v>
      </c>
      <c r="J287" s="135">
        <f t="shared" si="25"/>
        <v>3</v>
      </c>
    </row>
    <row r="288" spans="1:10" s="19" customFormat="1" ht="10.5" customHeight="1" x14ac:dyDescent="0.15">
      <c r="A288" s="63">
        <v>27.5</v>
      </c>
      <c r="B288" s="22">
        <f>IF(パラメータ!$C$10&gt;=A288,A288,(パラメータ!$C$13/パラメータ!$C$15)+$A288)</f>
        <v>27.5</v>
      </c>
      <c r="C288" s="23">
        <f>IF(パラメータ!$C$10&gt;=A288,(-$B288+($B288^2+2*パラメータ!$C$7*'計算（堆積）'!$C$4)^0.5)/'計算（堆積）'!$C$4,(-$B288+($B288^2+2*(パラメータ!$C$7-'計算（堆積）'!$C$10)*'計算（堆積）'!$C$4)^0.5)/'計算（堆積）'!$C$4)</f>
        <v>0</v>
      </c>
      <c r="D288" s="23">
        <f>IF(C288&gt;0,(((パラメータ!$C$6)^2*('計算（堆積）'!$C$23)^2 + 4 *パラメータ!$C$6 * $C288*'計算（堆積）'!$C$23)^0.5 - パラメータ!$C$6 * '計算（堆積）'!$C$23)/2,0)</f>
        <v>0</v>
      </c>
      <c r="E288" s="23">
        <f>(パラメータ!$C$21*$D288*パラメータ!$C$20^2)/'計算（堆積）'!$C$39</f>
        <v>0</v>
      </c>
      <c r="F288" s="23" t="e">
        <f t="shared" si="23"/>
        <v>#DIV/0!</v>
      </c>
      <c r="G288" s="24" t="str">
        <f t="shared" si="26"/>
        <v>×</v>
      </c>
      <c r="H288" s="25" t="str">
        <f t="shared" si="27"/>
        <v>×</v>
      </c>
      <c r="I288" s="135" t="e">
        <f t="shared" si="24"/>
        <v>#DIV/0!</v>
      </c>
      <c r="J288" s="135">
        <f t="shared" si="25"/>
        <v>3</v>
      </c>
    </row>
    <row r="289" spans="1:10" s="19" customFormat="1" ht="10.5" customHeight="1" x14ac:dyDescent="0.15">
      <c r="A289" s="63">
        <v>27.6</v>
      </c>
      <c r="B289" s="22">
        <f>IF(パラメータ!$C$10&gt;=A289,A289,(パラメータ!$C$13/パラメータ!$C$15)+$A289)</f>
        <v>27.6</v>
      </c>
      <c r="C289" s="23">
        <f>IF(パラメータ!$C$10&gt;=A289,(-$B289+($B289^2+2*パラメータ!$C$7*'計算（堆積）'!$C$4)^0.5)/'計算（堆積）'!$C$4,(-$B289+($B289^2+2*(パラメータ!$C$7-'計算（堆積）'!$C$10)*'計算（堆積）'!$C$4)^0.5)/'計算（堆積）'!$C$4)</f>
        <v>0</v>
      </c>
      <c r="D289" s="23">
        <f>IF(C289&gt;0,(((パラメータ!$C$6)^2*('計算（堆積）'!$C$23)^2 + 4 *パラメータ!$C$6 * $C289*'計算（堆積）'!$C$23)^0.5 - パラメータ!$C$6 * '計算（堆積）'!$C$23)/2,0)</f>
        <v>0</v>
      </c>
      <c r="E289" s="23">
        <f>(パラメータ!$C$21*$D289*パラメータ!$C$20^2)/'計算（堆積）'!$C$39</f>
        <v>0</v>
      </c>
      <c r="F289" s="23" t="e">
        <f t="shared" si="23"/>
        <v>#DIV/0!</v>
      </c>
      <c r="G289" s="24" t="str">
        <f t="shared" si="26"/>
        <v>×</v>
      </c>
      <c r="H289" s="25" t="str">
        <f t="shared" si="27"/>
        <v>×</v>
      </c>
      <c r="I289" s="135" t="e">
        <f t="shared" si="24"/>
        <v>#DIV/0!</v>
      </c>
      <c r="J289" s="135">
        <f t="shared" si="25"/>
        <v>3</v>
      </c>
    </row>
    <row r="290" spans="1:10" s="19" customFormat="1" ht="10.5" customHeight="1" x14ac:dyDescent="0.15">
      <c r="A290" s="63">
        <v>27.7</v>
      </c>
      <c r="B290" s="22">
        <f>IF(パラメータ!$C$10&gt;=A290,A290,(パラメータ!$C$13/パラメータ!$C$15)+$A290)</f>
        <v>27.7</v>
      </c>
      <c r="C290" s="23">
        <f>IF(パラメータ!$C$10&gt;=A290,(-$B290+($B290^2+2*パラメータ!$C$7*'計算（堆積）'!$C$4)^0.5)/'計算（堆積）'!$C$4,(-$B290+($B290^2+2*(パラメータ!$C$7-'計算（堆積）'!$C$10)*'計算（堆積）'!$C$4)^0.5)/'計算（堆積）'!$C$4)</f>
        <v>0</v>
      </c>
      <c r="D290" s="23">
        <f>IF(C290&gt;0,(((パラメータ!$C$6)^2*('計算（堆積）'!$C$23)^2 + 4 *パラメータ!$C$6 * $C290*'計算（堆積）'!$C$23)^0.5 - パラメータ!$C$6 * '計算（堆積）'!$C$23)/2,0)</f>
        <v>0</v>
      </c>
      <c r="E290" s="23">
        <f>(パラメータ!$C$21*$D290*パラメータ!$C$20^2)/'計算（堆積）'!$C$39</f>
        <v>0</v>
      </c>
      <c r="F290" s="23" t="e">
        <f t="shared" si="23"/>
        <v>#DIV/0!</v>
      </c>
      <c r="G290" s="24" t="str">
        <f t="shared" si="26"/>
        <v>×</v>
      </c>
      <c r="H290" s="25" t="str">
        <f t="shared" si="27"/>
        <v>×</v>
      </c>
      <c r="I290" s="135" t="e">
        <f t="shared" si="24"/>
        <v>#DIV/0!</v>
      </c>
      <c r="J290" s="135">
        <f t="shared" si="25"/>
        <v>3</v>
      </c>
    </row>
    <row r="291" spans="1:10" s="19" customFormat="1" ht="10.5" customHeight="1" x14ac:dyDescent="0.15">
      <c r="A291" s="63">
        <v>27.8</v>
      </c>
      <c r="B291" s="22">
        <f>IF(パラメータ!$C$10&gt;=A291,A291,(パラメータ!$C$13/パラメータ!$C$15)+$A291)</f>
        <v>27.8</v>
      </c>
      <c r="C291" s="23">
        <f>IF(パラメータ!$C$10&gt;=A291,(-$B291+($B291^2+2*パラメータ!$C$7*'計算（堆積）'!$C$4)^0.5)/'計算（堆積）'!$C$4,(-$B291+($B291^2+2*(パラメータ!$C$7-'計算（堆積）'!$C$10)*'計算（堆積）'!$C$4)^0.5)/'計算（堆積）'!$C$4)</f>
        <v>0</v>
      </c>
      <c r="D291" s="23">
        <f>IF(C291&gt;0,(((パラメータ!$C$6)^2*('計算（堆積）'!$C$23)^2 + 4 *パラメータ!$C$6 * $C291*'計算（堆積）'!$C$23)^0.5 - パラメータ!$C$6 * '計算（堆積）'!$C$23)/2,0)</f>
        <v>0</v>
      </c>
      <c r="E291" s="23">
        <f>(パラメータ!$C$21*$D291*パラメータ!$C$20^2)/'計算（堆積）'!$C$39</f>
        <v>0</v>
      </c>
      <c r="F291" s="23" t="e">
        <f t="shared" si="23"/>
        <v>#DIV/0!</v>
      </c>
      <c r="G291" s="24" t="str">
        <f t="shared" si="26"/>
        <v>×</v>
      </c>
      <c r="H291" s="25" t="str">
        <f t="shared" si="27"/>
        <v>×</v>
      </c>
      <c r="I291" s="135" t="e">
        <f t="shared" si="24"/>
        <v>#DIV/0!</v>
      </c>
      <c r="J291" s="135">
        <f t="shared" si="25"/>
        <v>3</v>
      </c>
    </row>
    <row r="292" spans="1:10" s="19" customFormat="1" ht="10.5" customHeight="1" x14ac:dyDescent="0.15">
      <c r="A292" s="63">
        <v>27.9</v>
      </c>
      <c r="B292" s="22">
        <f>IF(パラメータ!$C$10&gt;=A292,A292,(パラメータ!$C$13/パラメータ!$C$15)+$A292)</f>
        <v>27.9</v>
      </c>
      <c r="C292" s="23">
        <f>IF(パラメータ!$C$10&gt;=A292,(-$B292+($B292^2+2*パラメータ!$C$7*'計算（堆積）'!$C$4)^0.5)/'計算（堆積）'!$C$4,(-$B292+($B292^2+2*(パラメータ!$C$7-'計算（堆積）'!$C$10)*'計算（堆積）'!$C$4)^0.5)/'計算（堆積）'!$C$4)</f>
        <v>0</v>
      </c>
      <c r="D292" s="23">
        <f>IF(C292&gt;0,(((パラメータ!$C$6)^2*('計算（堆積）'!$C$23)^2 + 4 *パラメータ!$C$6 * $C292*'計算（堆積）'!$C$23)^0.5 - パラメータ!$C$6 * '計算（堆積）'!$C$23)/2,0)</f>
        <v>0</v>
      </c>
      <c r="E292" s="23">
        <f>(パラメータ!$C$21*$D292*パラメータ!$C$20^2)/'計算（堆積）'!$C$39</f>
        <v>0</v>
      </c>
      <c r="F292" s="23" t="e">
        <f t="shared" si="23"/>
        <v>#DIV/0!</v>
      </c>
      <c r="G292" s="24" t="str">
        <f t="shared" si="26"/>
        <v>×</v>
      </c>
      <c r="H292" s="25" t="str">
        <f t="shared" si="27"/>
        <v>×</v>
      </c>
      <c r="I292" s="135" t="e">
        <f t="shared" si="24"/>
        <v>#DIV/0!</v>
      </c>
      <c r="J292" s="135">
        <f t="shared" si="25"/>
        <v>3</v>
      </c>
    </row>
    <row r="293" spans="1:10" s="18" customFormat="1" ht="10.5" customHeight="1" x14ac:dyDescent="0.15">
      <c r="A293" s="30">
        <v>28</v>
      </c>
      <c r="B293" s="31">
        <f>IF(パラメータ!$C$10&gt;=A293,A293,(パラメータ!$C$13/パラメータ!$C$15)+$A293)</f>
        <v>28</v>
      </c>
      <c r="C293" s="32">
        <f>IF(パラメータ!$C$10&gt;=A293,(-$B293+($B293^2+2*パラメータ!$C$7*'計算（堆積）'!$C$4)^0.5)/'計算（堆積）'!$C$4,(-$B293+($B293^2+2*(パラメータ!$C$7-'計算（堆積）'!$C$10)*'計算（堆積）'!$C$4)^0.5)/'計算（堆積）'!$C$4)</f>
        <v>0</v>
      </c>
      <c r="D293" s="32">
        <f>IF(C293&gt;0,(((パラメータ!$C$6)^2*('計算（堆積）'!$C$23)^2 + 4 *パラメータ!$C$6 * $C293*'計算（堆積）'!$C$23)^0.5 - パラメータ!$C$6 * '計算（堆積）'!$C$23)/2,0)</f>
        <v>0</v>
      </c>
      <c r="E293" s="32">
        <f>(パラメータ!$C$21*$D293*パラメータ!$C$20^2)/'計算（堆積）'!$C$39</f>
        <v>0</v>
      </c>
      <c r="F293" s="32" t="e">
        <f t="shared" si="23"/>
        <v>#DIV/0!</v>
      </c>
      <c r="G293" s="33" t="str">
        <f t="shared" si="26"/>
        <v>×</v>
      </c>
      <c r="H293" s="34" t="str">
        <f t="shared" si="27"/>
        <v>×</v>
      </c>
      <c r="I293" s="134" t="e">
        <f t="shared" si="24"/>
        <v>#DIV/0!</v>
      </c>
      <c r="J293" s="134">
        <f t="shared" si="25"/>
        <v>3</v>
      </c>
    </row>
    <row r="294" spans="1:10" s="19" customFormat="1" ht="10.5" customHeight="1" x14ac:dyDescent="0.15">
      <c r="A294" s="63">
        <v>28.1</v>
      </c>
      <c r="B294" s="22">
        <f>IF(パラメータ!$C$10&gt;=A294,A294,(パラメータ!$C$13/パラメータ!$C$15)+$A294)</f>
        <v>28.1</v>
      </c>
      <c r="C294" s="23">
        <f>IF(パラメータ!$C$10&gt;=A294,(-$B294+($B294^2+2*パラメータ!$C$7*'計算（堆積）'!$C$4)^0.5)/'計算（堆積）'!$C$4,(-$B294+($B294^2+2*(パラメータ!$C$7-'計算（堆積）'!$C$10)*'計算（堆積）'!$C$4)^0.5)/'計算（堆積）'!$C$4)</f>
        <v>0</v>
      </c>
      <c r="D294" s="23">
        <f>IF(C294&gt;0,(((パラメータ!$C$6)^2*('計算（堆積）'!$C$23)^2 + 4 *パラメータ!$C$6 * $C294*'計算（堆積）'!$C$23)^0.5 - パラメータ!$C$6 * '計算（堆積）'!$C$23)/2,0)</f>
        <v>0</v>
      </c>
      <c r="E294" s="23">
        <f>(パラメータ!$C$21*$D294*パラメータ!$C$20^2)/'計算（堆積）'!$C$39</f>
        <v>0</v>
      </c>
      <c r="F294" s="23" t="e">
        <f t="shared" si="23"/>
        <v>#DIV/0!</v>
      </c>
      <c r="G294" s="24" t="str">
        <f t="shared" si="26"/>
        <v>×</v>
      </c>
      <c r="H294" s="25" t="str">
        <f t="shared" si="27"/>
        <v>×</v>
      </c>
      <c r="I294" s="135" t="e">
        <f t="shared" si="24"/>
        <v>#DIV/0!</v>
      </c>
      <c r="J294" s="135">
        <f t="shared" si="25"/>
        <v>3</v>
      </c>
    </row>
    <row r="295" spans="1:10" s="19" customFormat="1" ht="10.5" customHeight="1" x14ac:dyDescent="0.15">
      <c r="A295" s="63">
        <v>28.2</v>
      </c>
      <c r="B295" s="22">
        <f>IF(パラメータ!$C$10&gt;=A295,A295,(パラメータ!$C$13/パラメータ!$C$15)+$A295)</f>
        <v>28.2</v>
      </c>
      <c r="C295" s="23">
        <f>IF(パラメータ!$C$10&gt;=A295,(-$B295+($B295^2+2*パラメータ!$C$7*'計算（堆積）'!$C$4)^0.5)/'計算（堆積）'!$C$4,(-$B295+($B295^2+2*(パラメータ!$C$7-'計算（堆積）'!$C$10)*'計算（堆積）'!$C$4)^0.5)/'計算（堆積）'!$C$4)</f>
        <v>0</v>
      </c>
      <c r="D295" s="23">
        <f>IF(C295&gt;0,(((パラメータ!$C$6)^2*('計算（堆積）'!$C$23)^2 + 4 *パラメータ!$C$6 * $C295*'計算（堆積）'!$C$23)^0.5 - パラメータ!$C$6 * '計算（堆積）'!$C$23)/2,0)</f>
        <v>0</v>
      </c>
      <c r="E295" s="23">
        <f>(パラメータ!$C$21*$D295*パラメータ!$C$20^2)/'計算（堆積）'!$C$39</f>
        <v>0</v>
      </c>
      <c r="F295" s="23" t="e">
        <f t="shared" si="23"/>
        <v>#DIV/0!</v>
      </c>
      <c r="G295" s="24" t="str">
        <f t="shared" si="26"/>
        <v>×</v>
      </c>
      <c r="H295" s="25" t="str">
        <f t="shared" si="27"/>
        <v>×</v>
      </c>
      <c r="I295" s="135" t="e">
        <f t="shared" si="24"/>
        <v>#DIV/0!</v>
      </c>
      <c r="J295" s="135">
        <f t="shared" si="25"/>
        <v>3</v>
      </c>
    </row>
    <row r="296" spans="1:10" s="19" customFormat="1" ht="10.5" customHeight="1" x14ac:dyDescent="0.15">
      <c r="A296" s="63">
        <v>28.3</v>
      </c>
      <c r="B296" s="22">
        <f>IF(パラメータ!$C$10&gt;=A296,A296,(パラメータ!$C$13/パラメータ!$C$15)+$A296)</f>
        <v>28.3</v>
      </c>
      <c r="C296" s="23">
        <f>IF(パラメータ!$C$10&gt;=A296,(-$B296+($B296^2+2*パラメータ!$C$7*'計算（堆積）'!$C$4)^0.5)/'計算（堆積）'!$C$4,(-$B296+($B296^2+2*(パラメータ!$C$7-'計算（堆積）'!$C$10)*'計算（堆積）'!$C$4)^0.5)/'計算（堆積）'!$C$4)</f>
        <v>0</v>
      </c>
      <c r="D296" s="23">
        <f>IF(C296&gt;0,(((パラメータ!$C$6)^2*('計算（堆積）'!$C$23)^2 + 4 *パラメータ!$C$6 * $C296*'計算（堆積）'!$C$23)^0.5 - パラメータ!$C$6 * '計算（堆積）'!$C$23)/2,0)</f>
        <v>0</v>
      </c>
      <c r="E296" s="23">
        <f>(パラメータ!$C$21*$D296*パラメータ!$C$20^2)/'計算（堆積）'!$C$39</f>
        <v>0</v>
      </c>
      <c r="F296" s="23" t="e">
        <f t="shared" si="23"/>
        <v>#DIV/0!</v>
      </c>
      <c r="G296" s="24" t="str">
        <f t="shared" si="26"/>
        <v>×</v>
      </c>
      <c r="H296" s="25" t="str">
        <f t="shared" si="27"/>
        <v>×</v>
      </c>
      <c r="I296" s="135" t="e">
        <f t="shared" si="24"/>
        <v>#DIV/0!</v>
      </c>
      <c r="J296" s="135">
        <f t="shared" si="25"/>
        <v>3</v>
      </c>
    </row>
    <row r="297" spans="1:10" s="19" customFormat="1" ht="10.5" customHeight="1" x14ac:dyDescent="0.15">
      <c r="A297" s="63">
        <v>28.4</v>
      </c>
      <c r="B297" s="22">
        <f>IF(パラメータ!$C$10&gt;=A297,A297,(パラメータ!$C$13/パラメータ!$C$15)+$A297)</f>
        <v>28.4</v>
      </c>
      <c r="C297" s="23">
        <f>IF(パラメータ!$C$10&gt;=A297,(-$B297+($B297^2+2*パラメータ!$C$7*'計算（堆積）'!$C$4)^0.5)/'計算（堆積）'!$C$4,(-$B297+($B297^2+2*(パラメータ!$C$7-'計算（堆積）'!$C$10)*'計算（堆積）'!$C$4)^0.5)/'計算（堆積）'!$C$4)</f>
        <v>0</v>
      </c>
      <c r="D297" s="23">
        <f>IF(C297&gt;0,(((パラメータ!$C$6)^2*('計算（堆積）'!$C$23)^2 + 4 *パラメータ!$C$6 * $C297*'計算（堆積）'!$C$23)^0.5 - パラメータ!$C$6 * '計算（堆積）'!$C$23)/2,0)</f>
        <v>0</v>
      </c>
      <c r="E297" s="23">
        <f>(パラメータ!$C$21*$D297*パラメータ!$C$20^2)/'計算（堆積）'!$C$39</f>
        <v>0</v>
      </c>
      <c r="F297" s="23" t="e">
        <f t="shared" si="23"/>
        <v>#DIV/0!</v>
      </c>
      <c r="G297" s="24" t="str">
        <f t="shared" si="26"/>
        <v>×</v>
      </c>
      <c r="H297" s="25" t="str">
        <f t="shared" si="27"/>
        <v>×</v>
      </c>
      <c r="I297" s="135" t="e">
        <f t="shared" si="24"/>
        <v>#DIV/0!</v>
      </c>
      <c r="J297" s="135">
        <f t="shared" si="25"/>
        <v>3</v>
      </c>
    </row>
    <row r="298" spans="1:10" s="19" customFormat="1" ht="10.5" customHeight="1" x14ac:dyDescent="0.15">
      <c r="A298" s="63">
        <v>28.5</v>
      </c>
      <c r="B298" s="22">
        <f>IF(パラメータ!$C$10&gt;=A298,A298,(パラメータ!$C$13/パラメータ!$C$15)+$A298)</f>
        <v>28.5</v>
      </c>
      <c r="C298" s="23">
        <f>IF(パラメータ!$C$10&gt;=A298,(-$B298+($B298^2+2*パラメータ!$C$7*'計算（堆積）'!$C$4)^0.5)/'計算（堆積）'!$C$4,(-$B298+($B298^2+2*(パラメータ!$C$7-'計算（堆積）'!$C$10)*'計算（堆積）'!$C$4)^0.5)/'計算（堆積）'!$C$4)</f>
        <v>0</v>
      </c>
      <c r="D298" s="23">
        <f>IF(C298&gt;0,(((パラメータ!$C$6)^2*('計算（堆積）'!$C$23)^2 + 4 *パラメータ!$C$6 * $C298*'計算（堆積）'!$C$23)^0.5 - パラメータ!$C$6 * '計算（堆積）'!$C$23)/2,0)</f>
        <v>0</v>
      </c>
      <c r="E298" s="23">
        <f>(パラメータ!$C$21*$D298*パラメータ!$C$20^2)/'計算（堆積）'!$C$39</f>
        <v>0</v>
      </c>
      <c r="F298" s="23" t="e">
        <f t="shared" si="23"/>
        <v>#DIV/0!</v>
      </c>
      <c r="G298" s="24" t="str">
        <f t="shared" si="26"/>
        <v>×</v>
      </c>
      <c r="H298" s="25" t="str">
        <f t="shared" si="27"/>
        <v>×</v>
      </c>
      <c r="I298" s="135" t="e">
        <f t="shared" si="24"/>
        <v>#DIV/0!</v>
      </c>
      <c r="J298" s="135">
        <f t="shared" si="25"/>
        <v>3</v>
      </c>
    </row>
    <row r="299" spans="1:10" s="19" customFormat="1" ht="10.5" customHeight="1" x14ac:dyDescent="0.15">
      <c r="A299" s="63">
        <v>28.6</v>
      </c>
      <c r="B299" s="22">
        <f>IF(パラメータ!$C$10&gt;=A299,A299,(パラメータ!$C$13/パラメータ!$C$15)+$A299)</f>
        <v>28.6</v>
      </c>
      <c r="C299" s="23">
        <f>IF(パラメータ!$C$10&gt;=A299,(-$B299+($B299^2+2*パラメータ!$C$7*'計算（堆積）'!$C$4)^0.5)/'計算（堆積）'!$C$4,(-$B299+($B299^2+2*(パラメータ!$C$7-'計算（堆積）'!$C$10)*'計算（堆積）'!$C$4)^0.5)/'計算（堆積）'!$C$4)</f>
        <v>0</v>
      </c>
      <c r="D299" s="23">
        <f>IF(C299&gt;0,(((パラメータ!$C$6)^2*('計算（堆積）'!$C$23)^2 + 4 *パラメータ!$C$6 * $C299*'計算（堆積）'!$C$23)^0.5 - パラメータ!$C$6 * '計算（堆積）'!$C$23)/2,0)</f>
        <v>0</v>
      </c>
      <c r="E299" s="23">
        <f>(パラメータ!$C$21*$D299*パラメータ!$C$20^2)/'計算（堆積）'!$C$39</f>
        <v>0</v>
      </c>
      <c r="F299" s="23" t="e">
        <f t="shared" si="23"/>
        <v>#DIV/0!</v>
      </c>
      <c r="G299" s="24" t="str">
        <f t="shared" si="26"/>
        <v>×</v>
      </c>
      <c r="H299" s="25" t="str">
        <f t="shared" si="27"/>
        <v>×</v>
      </c>
      <c r="I299" s="135" t="e">
        <f t="shared" si="24"/>
        <v>#DIV/0!</v>
      </c>
      <c r="J299" s="135">
        <f t="shared" si="25"/>
        <v>3</v>
      </c>
    </row>
    <row r="300" spans="1:10" s="19" customFormat="1" ht="10.5" customHeight="1" x14ac:dyDescent="0.15">
      <c r="A300" s="63">
        <v>28.7</v>
      </c>
      <c r="B300" s="22">
        <f>IF(パラメータ!$C$10&gt;=A300,A300,(パラメータ!$C$13/パラメータ!$C$15)+$A300)</f>
        <v>28.7</v>
      </c>
      <c r="C300" s="23">
        <f>IF(パラメータ!$C$10&gt;=A300,(-$B300+($B300^2+2*パラメータ!$C$7*'計算（堆積）'!$C$4)^0.5)/'計算（堆積）'!$C$4,(-$B300+($B300^2+2*(パラメータ!$C$7-'計算（堆積）'!$C$10)*'計算（堆積）'!$C$4)^0.5)/'計算（堆積）'!$C$4)</f>
        <v>0</v>
      </c>
      <c r="D300" s="23">
        <f>IF(C300&gt;0,(((パラメータ!$C$6)^2*('計算（堆積）'!$C$23)^2 + 4 *パラメータ!$C$6 * $C300*'計算（堆積）'!$C$23)^0.5 - パラメータ!$C$6 * '計算（堆積）'!$C$23)/2,0)</f>
        <v>0</v>
      </c>
      <c r="E300" s="23">
        <f>(パラメータ!$C$21*$D300*パラメータ!$C$20^2)/'計算（堆積）'!$C$39</f>
        <v>0</v>
      </c>
      <c r="F300" s="23" t="e">
        <f t="shared" si="23"/>
        <v>#DIV/0!</v>
      </c>
      <c r="G300" s="24" t="str">
        <f t="shared" si="26"/>
        <v>×</v>
      </c>
      <c r="H300" s="25" t="str">
        <f t="shared" si="27"/>
        <v>×</v>
      </c>
      <c r="I300" s="135" t="e">
        <f t="shared" si="24"/>
        <v>#DIV/0!</v>
      </c>
      <c r="J300" s="135">
        <f t="shared" si="25"/>
        <v>3</v>
      </c>
    </row>
    <row r="301" spans="1:10" s="19" customFormat="1" ht="10.5" customHeight="1" x14ac:dyDescent="0.15">
      <c r="A301" s="63">
        <v>28.8</v>
      </c>
      <c r="B301" s="22">
        <f>IF(パラメータ!$C$10&gt;=A301,A301,(パラメータ!$C$13/パラメータ!$C$15)+$A301)</f>
        <v>28.8</v>
      </c>
      <c r="C301" s="23">
        <f>IF(パラメータ!$C$10&gt;=A301,(-$B301+($B301^2+2*パラメータ!$C$7*'計算（堆積）'!$C$4)^0.5)/'計算（堆積）'!$C$4,(-$B301+($B301^2+2*(パラメータ!$C$7-'計算（堆積）'!$C$10)*'計算（堆積）'!$C$4)^0.5)/'計算（堆積）'!$C$4)</f>
        <v>0</v>
      </c>
      <c r="D301" s="23">
        <f>IF(C301&gt;0,(((パラメータ!$C$6)^2*('計算（堆積）'!$C$23)^2 + 4 *パラメータ!$C$6 * $C301*'計算（堆積）'!$C$23)^0.5 - パラメータ!$C$6 * '計算（堆積）'!$C$23)/2,0)</f>
        <v>0</v>
      </c>
      <c r="E301" s="23">
        <f>(パラメータ!$C$21*$D301*パラメータ!$C$20^2)/'計算（堆積）'!$C$39</f>
        <v>0</v>
      </c>
      <c r="F301" s="23" t="e">
        <f t="shared" si="23"/>
        <v>#DIV/0!</v>
      </c>
      <c r="G301" s="24" t="str">
        <f t="shared" si="26"/>
        <v>×</v>
      </c>
      <c r="H301" s="25" t="str">
        <f t="shared" si="27"/>
        <v>×</v>
      </c>
      <c r="I301" s="135" t="e">
        <f t="shared" si="24"/>
        <v>#DIV/0!</v>
      </c>
      <c r="J301" s="135">
        <f t="shared" si="25"/>
        <v>3</v>
      </c>
    </row>
    <row r="302" spans="1:10" s="19" customFormat="1" ht="10.5" customHeight="1" x14ac:dyDescent="0.15">
      <c r="A302" s="63">
        <v>28.9</v>
      </c>
      <c r="B302" s="22">
        <f>IF(パラメータ!$C$10&gt;=A302,A302,(パラメータ!$C$13/パラメータ!$C$15)+$A302)</f>
        <v>28.9</v>
      </c>
      <c r="C302" s="23">
        <f>IF(パラメータ!$C$10&gt;=A302,(-$B302+($B302^2+2*パラメータ!$C$7*'計算（堆積）'!$C$4)^0.5)/'計算（堆積）'!$C$4,(-$B302+($B302^2+2*(パラメータ!$C$7-'計算（堆積）'!$C$10)*'計算（堆積）'!$C$4)^0.5)/'計算（堆積）'!$C$4)</f>
        <v>0</v>
      </c>
      <c r="D302" s="23">
        <f>IF(C302&gt;0,(((パラメータ!$C$6)^2*('計算（堆積）'!$C$23)^2 + 4 *パラメータ!$C$6 * $C302*'計算（堆積）'!$C$23)^0.5 - パラメータ!$C$6 * '計算（堆積）'!$C$23)/2,0)</f>
        <v>0</v>
      </c>
      <c r="E302" s="23">
        <f>(パラメータ!$C$21*$D302*パラメータ!$C$20^2)/'計算（堆積）'!$C$39</f>
        <v>0</v>
      </c>
      <c r="F302" s="23" t="e">
        <f t="shared" si="23"/>
        <v>#DIV/0!</v>
      </c>
      <c r="G302" s="24" t="str">
        <f t="shared" si="26"/>
        <v>×</v>
      </c>
      <c r="H302" s="25" t="str">
        <f t="shared" si="27"/>
        <v>×</v>
      </c>
      <c r="I302" s="135" t="e">
        <f t="shared" si="24"/>
        <v>#DIV/0!</v>
      </c>
      <c r="J302" s="135">
        <f t="shared" si="25"/>
        <v>3</v>
      </c>
    </row>
    <row r="303" spans="1:10" s="18" customFormat="1" ht="10.5" customHeight="1" x14ac:dyDescent="0.15">
      <c r="A303" s="30">
        <v>29</v>
      </c>
      <c r="B303" s="31">
        <f>IF(パラメータ!$C$10&gt;=A303,A303,(パラメータ!$C$13/パラメータ!$C$15)+$A303)</f>
        <v>29</v>
      </c>
      <c r="C303" s="32">
        <f>IF(パラメータ!$C$10&gt;=A303,(-$B303+($B303^2+2*パラメータ!$C$7*'計算（堆積）'!$C$4)^0.5)/'計算（堆積）'!$C$4,(-$B303+($B303^2+2*(パラメータ!$C$7-'計算（堆積）'!$C$10)*'計算（堆積）'!$C$4)^0.5)/'計算（堆積）'!$C$4)</f>
        <v>0</v>
      </c>
      <c r="D303" s="32">
        <f>IF(C303&gt;0,(((パラメータ!$C$6)^2*('計算（堆積）'!$C$23)^2 + 4 *パラメータ!$C$6 * $C303*'計算（堆積）'!$C$23)^0.5 - パラメータ!$C$6 * '計算（堆積）'!$C$23)/2,0)</f>
        <v>0</v>
      </c>
      <c r="E303" s="32">
        <f>(パラメータ!$C$21*$D303*パラメータ!$C$20^2)/'計算（堆積）'!$C$39</f>
        <v>0</v>
      </c>
      <c r="F303" s="32" t="e">
        <f t="shared" si="23"/>
        <v>#DIV/0!</v>
      </c>
      <c r="G303" s="33" t="str">
        <f t="shared" si="26"/>
        <v>×</v>
      </c>
      <c r="H303" s="34" t="str">
        <f t="shared" si="27"/>
        <v>×</v>
      </c>
      <c r="I303" s="134" t="e">
        <f t="shared" si="24"/>
        <v>#DIV/0!</v>
      </c>
      <c r="J303" s="134">
        <f t="shared" si="25"/>
        <v>3</v>
      </c>
    </row>
    <row r="304" spans="1:10" s="19" customFormat="1" ht="10.5" customHeight="1" x14ac:dyDescent="0.15">
      <c r="A304" s="63">
        <v>29.1</v>
      </c>
      <c r="B304" s="22">
        <f>IF(パラメータ!$C$10&gt;=A304,A304,(パラメータ!$C$13/パラメータ!$C$15)+$A304)</f>
        <v>29.1</v>
      </c>
      <c r="C304" s="23">
        <f>IF(パラメータ!$C$10&gt;=A304,(-$B304+($B304^2+2*パラメータ!$C$7*'計算（堆積）'!$C$4)^0.5)/'計算（堆積）'!$C$4,(-$B304+($B304^2+2*(パラメータ!$C$7-'計算（堆積）'!$C$10)*'計算（堆積）'!$C$4)^0.5)/'計算（堆積）'!$C$4)</f>
        <v>0</v>
      </c>
      <c r="D304" s="23">
        <f>IF(C304&gt;0,(((パラメータ!$C$6)^2*('計算（堆積）'!$C$23)^2 + 4 *パラメータ!$C$6 * $C304*'計算（堆積）'!$C$23)^0.5 - パラメータ!$C$6 * '計算（堆積）'!$C$23)/2,0)</f>
        <v>0</v>
      </c>
      <c r="E304" s="23">
        <f>(パラメータ!$C$21*$D304*パラメータ!$C$20^2)/'計算（堆積）'!$C$39</f>
        <v>0</v>
      </c>
      <c r="F304" s="23" t="e">
        <f t="shared" si="23"/>
        <v>#DIV/0!</v>
      </c>
      <c r="G304" s="24" t="str">
        <f t="shared" si="26"/>
        <v>×</v>
      </c>
      <c r="H304" s="25" t="str">
        <f t="shared" si="27"/>
        <v>×</v>
      </c>
      <c r="I304" s="135" t="e">
        <f t="shared" si="24"/>
        <v>#DIV/0!</v>
      </c>
      <c r="J304" s="135">
        <f t="shared" si="25"/>
        <v>3</v>
      </c>
    </row>
    <row r="305" spans="1:10" s="19" customFormat="1" ht="10.5" customHeight="1" x14ac:dyDescent="0.15">
      <c r="A305" s="63">
        <v>29.2</v>
      </c>
      <c r="B305" s="22">
        <f>IF(パラメータ!$C$10&gt;=A305,A305,(パラメータ!$C$13/パラメータ!$C$15)+$A305)</f>
        <v>29.2</v>
      </c>
      <c r="C305" s="23">
        <f>IF(パラメータ!$C$10&gt;=A305,(-$B305+($B305^2+2*パラメータ!$C$7*'計算（堆積）'!$C$4)^0.5)/'計算（堆積）'!$C$4,(-$B305+($B305^2+2*(パラメータ!$C$7-'計算（堆積）'!$C$10)*'計算（堆積）'!$C$4)^0.5)/'計算（堆積）'!$C$4)</f>
        <v>0</v>
      </c>
      <c r="D305" s="23">
        <f>IF(C305&gt;0,(((パラメータ!$C$6)^2*('計算（堆積）'!$C$23)^2 + 4 *パラメータ!$C$6 * $C305*'計算（堆積）'!$C$23)^0.5 - パラメータ!$C$6 * '計算（堆積）'!$C$23)/2,0)</f>
        <v>0</v>
      </c>
      <c r="E305" s="23">
        <f>(パラメータ!$C$21*$D305*パラメータ!$C$20^2)/'計算（堆積）'!$C$39</f>
        <v>0</v>
      </c>
      <c r="F305" s="23" t="e">
        <f t="shared" si="23"/>
        <v>#DIV/0!</v>
      </c>
      <c r="G305" s="24" t="str">
        <f t="shared" si="26"/>
        <v>×</v>
      </c>
      <c r="H305" s="25" t="str">
        <f t="shared" si="27"/>
        <v>×</v>
      </c>
      <c r="I305" s="135" t="e">
        <f t="shared" si="24"/>
        <v>#DIV/0!</v>
      </c>
      <c r="J305" s="135">
        <f t="shared" si="25"/>
        <v>3</v>
      </c>
    </row>
    <row r="306" spans="1:10" s="19" customFormat="1" ht="10.5" customHeight="1" x14ac:dyDescent="0.15">
      <c r="A306" s="63">
        <v>29.3</v>
      </c>
      <c r="B306" s="22">
        <f>IF(パラメータ!$C$10&gt;=A306,A306,(パラメータ!$C$13/パラメータ!$C$15)+$A306)</f>
        <v>29.3</v>
      </c>
      <c r="C306" s="23">
        <f>IF(パラメータ!$C$10&gt;=A306,(-$B306+($B306^2+2*パラメータ!$C$7*'計算（堆積）'!$C$4)^0.5)/'計算（堆積）'!$C$4,(-$B306+($B306^2+2*(パラメータ!$C$7-'計算（堆積）'!$C$10)*'計算（堆積）'!$C$4)^0.5)/'計算（堆積）'!$C$4)</f>
        <v>0</v>
      </c>
      <c r="D306" s="23">
        <f>IF(C306&gt;0,(((パラメータ!$C$6)^2*('計算（堆積）'!$C$23)^2 + 4 *パラメータ!$C$6 * $C306*'計算（堆積）'!$C$23)^0.5 - パラメータ!$C$6 * '計算（堆積）'!$C$23)/2,0)</f>
        <v>0</v>
      </c>
      <c r="E306" s="23">
        <f>(パラメータ!$C$21*$D306*パラメータ!$C$20^2)/'計算（堆積）'!$C$39</f>
        <v>0</v>
      </c>
      <c r="F306" s="23" t="e">
        <f t="shared" si="23"/>
        <v>#DIV/0!</v>
      </c>
      <c r="G306" s="24" t="str">
        <f t="shared" si="26"/>
        <v>×</v>
      </c>
      <c r="H306" s="25" t="str">
        <f t="shared" si="27"/>
        <v>×</v>
      </c>
      <c r="I306" s="135" t="e">
        <f t="shared" si="24"/>
        <v>#DIV/0!</v>
      </c>
      <c r="J306" s="135">
        <f t="shared" si="25"/>
        <v>3</v>
      </c>
    </row>
    <row r="307" spans="1:10" s="19" customFormat="1" ht="10.5" customHeight="1" x14ac:dyDescent="0.15">
      <c r="A307" s="63">
        <v>29.4</v>
      </c>
      <c r="B307" s="22">
        <f>IF(パラメータ!$C$10&gt;=A307,A307,(パラメータ!$C$13/パラメータ!$C$15)+$A307)</f>
        <v>29.4</v>
      </c>
      <c r="C307" s="23">
        <f>IF(パラメータ!$C$10&gt;=A307,(-$B307+($B307^2+2*パラメータ!$C$7*'計算（堆積）'!$C$4)^0.5)/'計算（堆積）'!$C$4,(-$B307+($B307^2+2*(パラメータ!$C$7-'計算（堆積）'!$C$10)*'計算（堆積）'!$C$4)^0.5)/'計算（堆積）'!$C$4)</f>
        <v>0</v>
      </c>
      <c r="D307" s="23">
        <f>IF(C307&gt;0,(((パラメータ!$C$6)^2*('計算（堆積）'!$C$23)^2 + 4 *パラメータ!$C$6 * $C307*'計算（堆積）'!$C$23)^0.5 - パラメータ!$C$6 * '計算（堆積）'!$C$23)/2,0)</f>
        <v>0</v>
      </c>
      <c r="E307" s="23">
        <f>(パラメータ!$C$21*$D307*パラメータ!$C$20^2)/'計算（堆積）'!$C$39</f>
        <v>0</v>
      </c>
      <c r="F307" s="23" t="e">
        <f t="shared" si="23"/>
        <v>#DIV/0!</v>
      </c>
      <c r="G307" s="24" t="str">
        <f t="shared" si="26"/>
        <v>×</v>
      </c>
      <c r="H307" s="25" t="str">
        <f t="shared" si="27"/>
        <v>×</v>
      </c>
      <c r="I307" s="135" t="e">
        <f t="shared" si="24"/>
        <v>#DIV/0!</v>
      </c>
      <c r="J307" s="135">
        <f t="shared" si="25"/>
        <v>3</v>
      </c>
    </row>
    <row r="308" spans="1:10" s="19" customFormat="1" ht="10.5" customHeight="1" x14ac:dyDescent="0.15">
      <c r="A308" s="63">
        <v>29.5</v>
      </c>
      <c r="B308" s="22">
        <f>IF(パラメータ!$C$10&gt;=A308,A308,(パラメータ!$C$13/パラメータ!$C$15)+$A308)</f>
        <v>29.5</v>
      </c>
      <c r="C308" s="23">
        <f>IF(パラメータ!$C$10&gt;=A308,(-$B308+($B308^2+2*パラメータ!$C$7*'計算（堆積）'!$C$4)^0.5)/'計算（堆積）'!$C$4,(-$B308+($B308^2+2*(パラメータ!$C$7-'計算（堆積）'!$C$10)*'計算（堆積）'!$C$4)^0.5)/'計算（堆積）'!$C$4)</f>
        <v>0</v>
      </c>
      <c r="D308" s="23">
        <f>IF(C308&gt;0,(((パラメータ!$C$6)^2*('計算（堆積）'!$C$23)^2 + 4 *パラメータ!$C$6 * $C308*'計算（堆積）'!$C$23)^0.5 - パラメータ!$C$6 * '計算（堆積）'!$C$23)/2,0)</f>
        <v>0</v>
      </c>
      <c r="E308" s="23">
        <f>(パラメータ!$C$21*$D308*パラメータ!$C$20^2)/'計算（堆積）'!$C$39</f>
        <v>0</v>
      </c>
      <c r="F308" s="23" t="e">
        <f t="shared" si="23"/>
        <v>#DIV/0!</v>
      </c>
      <c r="G308" s="24" t="str">
        <f t="shared" si="26"/>
        <v>×</v>
      </c>
      <c r="H308" s="25" t="str">
        <f t="shared" si="27"/>
        <v>×</v>
      </c>
      <c r="I308" s="135" t="e">
        <f t="shared" si="24"/>
        <v>#DIV/0!</v>
      </c>
      <c r="J308" s="135">
        <f t="shared" si="25"/>
        <v>3</v>
      </c>
    </row>
    <row r="309" spans="1:10" s="19" customFormat="1" ht="10.5" customHeight="1" x14ac:dyDescent="0.15">
      <c r="A309" s="63">
        <v>29.6</v>
      </c>
      <c r="B309" s="22">
        <f>IF(パラメータ!$C$10&gt;=A309,A309,(パラメータ!$C$13/パラメータ!$C$15)+$A309)</f>
        <v>29.6</v>
      </c>
      <c r="C309" s="23">
        <f>IF(パラメータ!$C$10&gt;=A309,(-$B309+($B309^2+2*パラメータ!$C$7*'計算（堆積）'!$C$4)^0.5)/'計算（堆積）'!$C$4,(-$B309+($B309^2+2*(パラメータ!$C$7-'計算（堆積）'!$C$10)*'計算（堆積）'!$C$4)^0.5)/'計算（堆積）'!$C$4)</f>
        <v>0</v>
      </c>
      <c r="D309" s="23">
        <f>IF(C309&gt;0,(((パラメータ!$C$6)^2*('計算（堆積）'!$C$23)^2 + 4 *パラメータ!$C$6 * $C309*'計算（堆積）'!$C$23)^0.5 - パラメータ!$C$6 * '計算（堆積）'!$C$23)/2,0)</f>
        <v>0</v>
      </c>
      <c r="E309" s="23">
        <f>(パラメータ!$C$21*$D309*パラメータ!$C$20^2)/'計算（堆積）'!$C$39</f>
        <v>0</v>
      </c>
      <c r="F309" s="23" t="e">
        <f t="shared" si="23"/>
        <v>#DIV/0!</v>
      </c>
      <c r="G309" s="24" t="str">
        <f t="shared" si="26"/>
        <v>×</v>
      </c>
      <c r="H309" s="25" t="str">
        <f t="shared" si="27"/>
        <v>×</v>
      </c>
      <c r="I309" s="135" t="e">
        <f t="shared" si="24"/>
        <v>#DIV/0!</v>
      </c>
      <c r="J309" s="135">
        <f t="shared" si="25"/>
        <v>3</v>
      </c>
    </row>
    <row r="310" spans="1:10" s="19" customFormat="1" ht="10.5" customHeight="1" x14ac:dyDescent="0.15">
      <c r="A310" s="63">
        <v>29.7</v>
      </c>
      <c r="B310" s="22">
        <f>IF(パラメータ!$C$10&gt;=A310,A310,(パラメータ!$C$13/パラメータ!$C$15)+$A310)</f>
        <v>29.7</v>
      </c>
      <c r="C310" s="23">
        <f>IF(パラメータ!$C$10&gt;=A310,(-$B310+($B310^2+2*パラメータ!$C$7*'計算（堆積）'!$C$4)^0.5)/'計算（堆積）'!$C$4,(-$B310+($B310^2+2*(パラメータ!$C$7-'計算（堆積）'!$C$10)*'計算（堆積）'!$C$4)^0.5)/'計算（堆積）'!$C$4)</f>
        <v>0</v>
      </c>
      <c r="D310" s="23">
        <f>IF(C310&gt;0,(((パラメータ!$C$6)^2*('計算（堆積）'!$C$23)^2 + 4 *パラメータ!$C$6 * $C310*'計算（堆積）'!$C$23)^0.5 - パラメータ!$C$6 * '計算（堆積）'!$C$23)/2,0)</f>
        <v>0</v>
      </c>
      <c r="E310" s="23">
        <f>(パラメータ!$C$21*$D310*パラメータ!$C$20^2)/'計算（堆積）'!$C$39</f>
        <v>0</v>
      </c>
      <c r="F310" s="23" t="e">
        <f t="shared" si="23"/>
        <v>#DIV/0!</v>
      </c>
      <c r="G310" s="24" t="str">
        <f t="shared" si="26"/>
        <v>×</v>
      </c>
      <c r="H310" s="25" t="str">
        <f t="shared" si="27"/>
        <v>×</v>
      </c>
      <c r="I310" s="135" t="e">
        <f t="shared" si="24"/>
        <v>#DIV/0!</v>
      </c>
      <c r="J310" s="135">
        <f t="shared" si="25"/>
        <v>3</v>
      </c>
    </row>
    <row r="311" spans="1:10" s="19" customFormat="1" ht="10.5" customHeight="1" x14ac:dyDescent="0.15">
      <c r="A311" s="63">
        <v>29.8</v>
      </c>
      <c r="B311" s="22">
        <f>IF(パラメータ!$C$10&gt;=A311,A311,(パラメータ!$C$13/パラメータ!$C$15)+$A311)</f>
        <v>29.8</v>
      </c>
      <c r="C311" s="23">
        <f>IF(パラメータ!$C$10&gt;=A311,(-$B311+($B311^2+2*パラメータ!$C$7*'計算（堆積）'!$C$4)^0.5)/'計算（堆積）'!$C$4,(-$B311+($B311^2+2*(パラメータ!$C$7-'計算（堆積）'!$C$10)*'計算（堆積）'!$C$4)^0.5)/'計算（堆積）'!$C$4)</f>
        <v>0</v>
      </c>
      <c r="D311" s="23">
        <f>IF(C311&gt;0,(((パラメータ!$C$6)^2*('計算（堆積）'!$C$23)^2 + 4 *パラメータ!$C$6 * $C311*'計算（堆積）'!$C$23)^0.5 - パラメータ!$C$6 * '計算（堆積）'!$C$23)/2,0)</f>
        <v>0</v>
      </c>
      <c r="E311" s="23">
        <f>(パラメータ!$C$21*$D311*パラメータ!$C$20^2)/'計算（堆積）'!$C$39</f>
        <v>0</v>
      </c>
      <c r="F311" s="23" t="e">
        <f t="shared" si="23"/>
        <v>#DIV/0!</v>
      </c>
      <c r="G311" s="24" t="str">
        <f t="shared" si="26"/>
        <v>×</v>
      </c>
      <c r="H311" s="25" t="str">
        <f t="shared" si="27"/>
        <v>×</v>
      </c>
      <c r="I311" s="135" t="e">
        <f t="shared" si="24"/>
        <v>#DIV/0!</v>
      </c>
      <c r="J311" s="135">
        <f t="shared" si="25"/>
        <v>3</v>
      </c>
    </row>
    <row r="312" spans="1:10" s="19" customFormat="1" ht="10.5" customHeight="1" x14ac:dyDescent="0.15">
      <c r="A312" s="63">
        <v>29.9</v>
      </c>
      <c r="B312" s="22">
        <f>IF(パラメータ!$C$10&gt;=A312,A312,(パラメータ!$C$13/パラメータ!$C$15)+$A312)</f>
        <v>29.9</v>
      </c>
      <c r="C312" s="23">
        <f>IF(パラメータ!$C$10&gt;=A312,(-$B312+($B312^2+2*パラメータ!$C$7*'計算（堆積）'!$C$4)^0.5)/'計算（堆積）'!$C$4,(-$B312+($B312^2+2*(パラメータ!$C$7-'計算（堆積）'!$C$10)*'計算（堆積）'!$C$4)^0.5)/'計算（堆積）'!$C$4)</f>
        <v>0</v>
      </c>
      <c r="D312" s="23">
        <f>IF(C312&gt;0,(((パラメータ!$C$6)^2*('計算（堆積）'!$C$23)^2 + 4 *パラメータ!$C$6 * $C312*'計算（堆積）'!$C$23)^0.5 - パラメータ!$C$6 * '計算（堆積）'!$C$23)/2,0)</f>
        <v>0</v>
      </c>
      <c r="E312" s="23">
        <f>(パラメータ!$C$21*$D312*パラメータ!$C$20^2)/'計算（堆積）'!$C$39</f>
        <v>0</v>
      </c>
      <c r="F312" s="23" t="e">
        <f t="shared" si="23"/>
        <v>#DIV/0!</v>
      </c>
      <c r="G312" s="24" t="str">
        <f t="shared" si="26"/>
        <v>×</v>
      </c>
      <c r="H312" s="25" t="str">
        <f t="shared" si="27"/>
        <v>×</v>
      </c>
      <c r="I312" s="135" t="e">
        <f t="shared" si="24"/>
        <v>#DIV/0!</v>
      </c>
      <c r="J312" s="135">
        <f t="shared" si="25"/>
        <v>3</v>
      </c>
    </row>
    <row r="313" spans="1:10" s="18" customFormat="1" ht="10.5" customHeight="1" x14ac:dyDescent="0.15">
      <c r="A313" s="30">
        <v>30</v>
      </c>
      <c r="B313" s="31">
        <f>IF(パラメータ!$C$10&gt;=A313,A313,(パラメータ!$C$13/パラメータ!$C$15)+$A313)</f>
        <v>30</v>
      </c>
      <c r="C313" s="32">
        <f>IF(パラメータ!$C$10&gt;=A313,(-$B313+($B313^2+2*パラメータ!$C$7*'計算（堆積）'!$C$4)^0.5)/'計算（堆積）'!$C$4,(-$B313+($B313^2+2*(パラメータ!$C$7-'計算（堆積）'!$C$10)*'計算（堆積）'!$C$4)^0.5)/'計算（堆積）'!$C$4)</f>
        <v>0</v>
      </c>
      <c r="D313" s="32">
        <f>IF(C313&gt;0,(((パラメータ!$C$6)^2*('計算（堆積）'!$C$23)^2 + 4 *パラメータ!$C$6 * $C313*'計算（堆積）'!$C$23)^0.5 - パラメータ!$C$6 * '計算（堆積）'!$C$23)/2,0)</f>
        <v>0</v>
      </c>
      <c r="E313" s="32">
        <f>(パラメータ!$C$21*$D313*パラメータ!$C$20^2)/'計算（堆積）'!$C$39</f>
        <v>0</v>
      </c>
      <c r="F313" s="32" t="e">
        <f t="shared" si="23"/>
        <v>#DIV/0!</v>
      </c>
      <c r="G313" s="33" t="str">
        <f t="shared" si="26"/>
        <v>×</v>
      </c>
      <c r="H313" s="34" t="str">
        <f t="shared" si="27"/>
        <v>×</v>
      </c>
      <c r="I313" s="134" t="e">
        <f t="shared" si="24"/>
        <v>#DIV/0!</v>
      </c>
      <c r="J313" s="134">
        <f t="shared" si="25"/>
        <v>3</v>
      </c>
    </row>
    <row r="314" spans="1:10" s="19" customFormat="1" ht="10.5" customHeight="1" x14ac:dyDescent="0.15">
      <c r="A314" s="63">
        <v>30.1</v>
      </c>
      <c r="B314" s="22">
        <f>IF(パラメータ!$C$10&gt;=A314,A314,(パラメータ!$C$13/パラメータ!$C$15)+$A314)</f>
        <v>30.1</v>
      </c>
      <c r="C314" s="23">
        <f>IF(パラメータ!$C$10&gt;=A314,(-$B314+($B314^2+2*パラメータ!$C$7*'計算（堆積）'!$C$4)^0.5)/'計算（堆積）'!$C$4,(-$B314+($B314^2+2*(パラメータ!$C$7-'計算（堆積）'!$C$10)*'計算（堆積）'!$C$4)^0.5)/'計算（堆積）'!$C$4)</f>
        <v>0</v>
      </c>
      <c r="D314" s="23">
        <f>IF(C314&gt;0,(((パラメータ!$C$6)^2*('計算（堆積）'!$C$23)^2 + 4 *パラメータ!$C$6 * $C314*'計算（堆積）'!$C$23)^0.5 - パラメータ!$C$6 * '計算（堆積）'!$C$23)/2,0)</f>
        <v>0</v>
      </c>
      <c r="E314" s="23">
        <f>(パラメータ!$C$21*$D314*パラメータ!$C$20^2)/'計算（堆積）'!$C$39</f>
        <v>0</v>
      </c>
      <c r="F314" s="23" t="e">
        <f t="shared" si="23"/>
        <v>#DIV/0!</v>
      </c>
      <c r="G314" s="24" t="str">
        <f t="shared" si="26"/>
        <v>×</v>
      </c>
      <c r="H314" s="25" t="str">
        <f t="shared" si="27"/>
        <v>×</v>
      </c>
      <c r="I314" s="135" t="e">
        <f t="shared" si="24"/>
        <v>#DIV/0!</v>
      </c>
      <c r="J314" s="135">
        <f t="shared" si="25"/>
        <v>3</v>
      </c>
    </row>
    <row r="315" spans="1:10" s="19" customFormat="1" ht="10.5" customHeight="1" x14ac:dyDescent="0.15">
      <c r="A315" s="63">
        <v>30.2</v>
      </c>
      <c r="B315" s="22">
        <f>IF(パラメータ!$C$10&gt;=A315,A315,(パラメータ!$C$13/パラメータ!$C$15)+$A315)</f>
        <v>30.2</v>
      </c>
      <c r="C315" s="23">
        <f>IF(パラメータ!$C$10&gt;=A315,(-$B315+($B315^2+2*パラメータ!$C$7*'計算（堆積）'!$C$4)^0.5)/'計算（堆積）'!$C$4,(-$B315+($B315^2+2*(パラメータ!$C$7-'計算（堆積）'!$C$10)*'計算（堆積）'!$C$4)^0.5)/'計算（堆積）'!$C$4)</f>
        <v>0</v>
      </c>
      <c r="D315" s="23">
        <f>IF(C315&gt;0,(((パラメータ!$C$6)^2*('計算（堆積）'!$C$23)^2 + 4 *パラメータ!$C$6 * $C315*'計算（堆積）'!$C$23)^0.5 - パラメータ!$C$6 * '計算（堆積）'!$C$23)/2,0)</f>
        <v>0</v>
      </c>
      <c r="E315" s="23">
        <f>(パラメータ!$C$21*$D315*パラメータ!$C$20^2)/'計算（堆積）'!$C$39</f>
        <v>0</v>
      </c>
      <c r="F315" s="23" t="e">
        <f t="shared" si="23"/>
        <v>#DIV/0!</v>
      </c>
      <c r="G315" s="24" t="str">
        <f t="shared" si="26"/>
        <v>×</v>
      </c>
      <c r="H315" s="25" t="str">
        <f t="shared" si="27"/>
        <v>×</v>
      </c>
      <c r="I315" s="135" t="e">
        <f t="shared" si="24"/>
        <v>#DIV/0!</v>
      </c>
      <c r="J315" s="135">
        <f t="shared" si="25"/>
        <v>3</v>
      </c>
    </row>
    <row r="316" spans="1:10" s="19" customFormat="1" ht="10.5" customHeight="1" x14ac:dyDescent="0.15">
      <c r="A316" s="63">
        <v>30.3</v>
      </c>
      <c r="B316" s="22">
        <f>IF(パラメータ!$C$10&gt;=A316,A316,(パラメータ!$C$13/パラメータ!$C$15)+$A316)</f>
        <v>30.3</v>
      </c>
      <c r="C316" s="23">
        <f>IF(パラメータ!$C$10&gt;=A316,(-$B316+($B316^2+2*パラメータ!$C$7*'計算（堆積）'!$C$4)^0.5)/'計算（堆積）'!$C$4,(-$B316+($B316^2+2*(パラメータ!$C$7-'計算（堆積）'!$C$10)*'計算（堆積）'!$C$4)^0.5)/'計算（堆積）'!$C$4)</f>
        <v>0</v>
      </c>
      <c r="D316" s="23">
        <f>IF(C316&gt;0,(((パラメータ!$C$6)^2*('計算（堆積）'!$C$23)^2 + 4 *パラメータ!$C$6 * $C316*'計算（堆積）'!$C$23)^0.5 - パラメータ!$C$6 * '計算（堆積）'!$C$23)/2,0)</f>
        <v>0</v>
      </c>
      <c r="E316" s="23">
        <f>(パラメータ!$C$21*$D316*パラメータ!$C$20^2)/'計算（堆積）'!$C$39</f>
        <v>0</v>
      </c>
      <c r="F316" s="23" t="e">
        <f t="shared" si="23"/>
        <v>#DIV/0!</v>
      </c>
      <c r="G316" s="24" t="str">
        <f t="shared" si="26"/>
        <v>×</v>
      </c>
      <c r="H316" s="25" t="str">
        <f t="shared" si="27"/>
        <v>×</v>
      </c>
      <c r="I316" s="135" t="e">
        <f t="shared" si="24"/>
        <v>#DIV/0!</v>
      </c>
      <c r="J316" s="135">
        <f t="shared" si="25"/>
        <v>3</v>
      </c>
    </row>
    <row r="317" spans="1:10" s="19" customFormat="1" ht="10.5" customHeight="1" x14ac:dyDescent="0.15">
      <c r="A317" s="63">
        <v>30.4</v>
      </c>
      <c r="B317" s="22">
        <f>IF(パラメータ!$C$10&gt;=A317,A317,(パラメータ!$C$13/パラメータ!$C$15)+$A317)</f>
        <v>30.4</v>
      </c>
      <c r="C317" s="23">
        <f>IF(パラメータ!$C$10&gt;=A317,(-$B317+($B317^2+2*パラメータ!$C$7*'計算（堆積）'!$C$4)^0.5)/'計算（堆積）'!$C$4,(-$B317+($B317^2+2*(パラメータ!$C$7-'計算（堆積）'!$C$10)*'計算（堆積）'!$C$4)^0.5)/'計算（堆積）'!$C$4)</f>
        <v>0</v>
      </c>
      <c r="D317" s="23">
        <f>IF(C317&gt;0,(((パラメータ!$C$6)^2*('計算（堆積）'!$C$23)^2 + 4 *パラメータ!$C$6 * $C317*'計算（堆積）'!$C$23)^0.5 - パラメータ!$C$6 * '計算（堆積）'!$C$23)/2,0)</f>
        <v>0</v>
      </c>
      <c r="E317" s="23">
        <f>(パラメータ!$C$21*$D317*パラメータ!$C$20^2)/'計算（堆積）'!$C$39</f>
        <v>0</v>
      </c>
      <c r="F317" s="23" t="e">
        <f t="shared" si="23"/>
        <v>#DIV/0!</v>
      </c>
      <c r="G317" s="24" t="str">
        <f t="shared" si="26"/>
        <v>×</v>
      </c>
      <c r="H317" s="25" t="str">
        <f t="shared" si="27"/>
        <v>×</v>
      </c>
      <c r="I317" s="135" t="e">
        <f t="shared" si="24"/>
        <v>#DIV/0!</v>
      </c>
      <c r="J317" s="135">
        <f t="shared" si="25"/>
        <v>3</v>
      </c>
    </row>
    <row r="318" spans="1:10" s="19" customFormat="1" ht="10.5" customHeight="1" x14ac:dyDescent="0.15">
      <c r="A318" s="63">
        <v>30.5</v>
      </c>
      <c r="B318" s="22">
        <f>IF(パラメータ!$C$10&gt;=A318,A318,(パラメータ!$C$13/パラメータ!$C$15)+$A318)</f>
        <v>30.5</v>
      </c>
      <c r="C318" s="23">
        <f>IF(パラメータ!$C$10&gt;=A318,(-$B318+($B318^2+2*パラメータ!$C$7*'計算（堆積）'!$C$4)^0.5)/'計算（堆積）'!$C$4,(-$B318+($B318^2+2*(パラメータ!$C$7-'計算（堆積）'!$C$10)*'計算（堆積）'!$C$4)^0.5)/'計算（堆積）'!$C$4)</f>
        <v>0</v>
      </c>
      <c r="D318" s="23">
        <f>IF(C318&gt;0,(((パラメータ!$C$6)^2*('計算（堆積）'!$C$23)^2 + 4 *パラメータ!$C$6 * $C318*'計算（堆積）'!$C$23)^0.5 - パラメータ!$C$6 * '計算（堆積）'!$C$23)/2,0)</f>
        <v>0</v>
      </c>
      <c r="E318" s="23">
        <f>(パラメータ!$C$21*$D318*パラメータ!$C$20^2)/'計算（堆積）'!$C$39</f>
        <v>0</v>
      </c>
      <c r="F318" s="23" t="e">
        <f t="shared" si="23"/>
        <v>#DIV/0!</v>
      </c>
      <c r="G318" s="24" t="str">
        <f t="shared" si="26"/>
        <v>×</v>
      </c>
      <c r="H318" s="25" t="str">
        <f t="shared" si="27"/>
        <v>×</v>
      </c>
      <c r="I318" s="135" t="e">
        <f t="shared" si="24"/>
        <v>#DIV/0!</v>
      </c>
      <c r="J318" s="135">
        <f t="shared" si="25"/>
        <v>3</v>
      </c>
    </row>
    <row r="319" spans="1:10" s="19" customFormat="1" ht="10.5" customHeight="1" x14ac:dyDescent="0.15">
      <c r="A319" s="63">
        <v>30.6</v>
      </c>
      <c r="B319" s="22">
        <f>IF(パラメータ!$C$10&gt;=A319,A319,(パラメータ!$C$13/パラメータ!$C$15)+$A319)</f>
        <v>30.6</v>
      </c>
      <c r="C319" s="23">
        <f>IF(パラメータ!$C$10&gt;=A319,(-$B319+($B319^2+2*パラメータ!$C$7*'計算（堆積）'!$C$4)^0.5)/'計算（堆積）'!$C$4,(-$B319+($B319^2+2*(パラメータ!$C$7-'計算（堆積）'!$C$10)*'計算（堆積）'!$C$4)^0.5)/'計算（堆積）'!$C$4)</f>
        <v>0</v>
      </c>
      <c r="D319" s="23">
        <f>IF(C319&gt;0,(((パラメータ!$C$6)^2*('計算（堆積）'!$C$23)^2 + 4 *パラメータ!$C$6 * $C319*'計算（堆積）'!$C$23)^0.5 - パラメータ!$C$6 * '計算（堆積）'!$C$23)/2,0)</f>
        <v>0</v>
      </c>
      <c r="E319" s="23">
        <f>(パラメータ!$C$21*$D319*パラメータ!$C$20^2)/'計算（堆積）'!$C$39</f>
        <v>0</v>
      </c>
      <c r="F319" s="23" t="e">
        <f t="shared" si="23"/>
        <v>#DIV/0!</v>
      </c>
      <c r="G319" s="24" t="str">
        <f t="shared" si="26"/>
        <v>×</v>
      </c>
      <c r="H319" s="25" t="str">
        <f t="shared" si="27"/>
        <v>×</v>
      </c>
      <c r="I319" s="135" t="e">
        <f t="shared" si="24"/>
        <v>#DIV/0!</v>
      </c>
      <c r="J319" s="135">
        <f t="shared" si="25"/>
        <v>3</v>
      </c>
    </row>
    <row r="320" spans="1:10" s="19" customFormat="1" ht="10.5" customHeight="1" x14ac:dyDescent="0.15">
      <c r="A320" s="63">
        <v>30.7</v>
      </c>
      <c r="B320" s="22">
        <f>IF(パラメータ!$C$10&gt;=A320,A320,(パラメータ!$C$13/パラメータ!$C$15)+$A320)</f>
        <v>30.7</v>
      </c>
      <c r="C320" s="23">
        <f>IF(パラメータ!$C$10&gt;=A320,(-$B320+($B320^2+2*パラメータ!$C$7*'計算（堆積）'!$C$4)^0.5)/'計算（堆積）'!$C$4,(-$B320+($B320^2+2*(パラメータ!$C$7-'計算（堆積）'!$C$10)*'計算（堆積）'!$C$4)^0.5)/'計算（堆積）'!$C$4)</f>
        <v>0</v>
      </c>
      <c r="D320" s="23">
        <f>IF(C320&gt;0,(((パラメータ!$C$6)^2*('計算（堆積）'!$C$23)^2 + 4 *パラメータ!$C$6 * $C320*'計算（堆積）'!$C$23)^0.5 - パラメータ!$C$6 * '計算（堆積）'!$C$23)/2,0)</f>
        <v>0</v>
      </c>
      <c r="E320" s="23">
        <f>(パラメータ!$C$21*$D320*パラメータ!$C$20^2)/'計算（堆積）'!$C$39</f>
        <v>0</v>
      </c>
      <c r="F320" s="23" t="e">
        <f t="shared" si="23"/>
        <v>#DIV/0!</v>
      </c>
      <c r="G320" s="24" t="str">
        <f t="shared" si="26"/>
        <v>×</v>
      </c>
      <c r="H320" s="25" t="str">
        <f t="shared" si="27"/>
        <v>×</v>
      </c>
      <c r="I320" s="135" t="e">
        <f t="shared" si="24"/>
        <v>#DIV/0!</v>
      </c>
      <c r="J320" s="135">
        <f t="shared" si="25"/>
        <v>3</v>
      </c>
    </row>
    <row r="321" spans="1:10" s="19" customFormat="1" ht="10.5" customHeight="1" x14ac:dyDescent="0.15">
      <c r="A321" s="63">
        <v>30.8</v>
      </c>
      <c r="B321" s="22">
        <f>IF(パラメータ!$C$10&gt;=A321,A321,(パラメータ!$C$13/パラメータ!$C$15)+$A321)</f>
        <v>30.8</v>
      </c>
      <c r="C321" s="23">
        <f>IF(パラメータ!$C$10&gt;=A321,(-$B321+($B321^2+2*パラメータ!$C$7*'計算（堆積）'!$C$4)^0.5)/'計算（堆積）'!$C$4,(-$B321+($B321^2+2*(パラメータ!$C$7-'計算（堆積）'!$C$10)*'計算（堆積）'!$C$4)^0.5)/'計算（堆積）'!$C$4)</f>
        <v>0</v>
      </c>
      <c r="D321" s="23">
        <f>IF(C321&gt;0,(((パラメータ!$C$6)^2*('計算（堆積）'!$C$23)^2 + 4 *パラメータ!$C$6 * $C321*'計算（堆積）'!$C$23)^0.5 - パラメータ!$C$6 * '計算（堆積）'!$C$23)/2,0)</f>
        <v>0</v>
      </c>
      <c r="E321" s="23">
        <f>(パラメータ!$C$21*$D321*パラメータ!$C$20^2)/'計算（堆積）'!$C$39</f>
        <v>0</v>
      </c>
      <c r="F321" s="23" t="e">
        <f t="shared" si="23"/>
        <v>#DIV/0!</v>
      </c>
      <c r="G321" s="24" t="str">
        <f t="shared" si="26"/>
        <v>×</v>
      </c>
      <c r="H321" s="25" t="str">
        <f t="shared" si="27"/>
        <v>×</v>
      </c>
      <c r="I321" s="135" t="e">
        <f t="shared" si="24"/>
        <v>#DIV/0!</v>
      </c>
      <c r="J321" s="135">
        <f t="shared" si="25"/>
        <v>3</v>
      </c>
    </row>
    <row r="322" spans="1:10" s="19" customFormat="1" ht="10.5" customHeight="1" x14ac:dyDescent="0.15">
      <c r="A322" s="63">
        <v>30.9</v>
      </c>
      <c r="B322" s="22">
        <f>IF(パラメータ!$C$10&gt;=A322,A322,(パラメータ!$C$13/パラメータ!$C$15)+$A322)</f>
        <v>30.9</v>
      </c>
      <c r="C322" s="23">
        <f>IF(パラメータ!$C$10&gt;=A322,(-$B322+($B322^2+2*パラメータ!$C$7*'計算（堆積）'!$C$4)^0.5)/'計算（堆積）'!$C$4,(-$B322+($B322^2+2*(パラメータ!$C$7-'計算（堆積）'!$C$10)*'計算（堆積）'!$C$4)^0.5)/'計算（堆積）'!$C$4)</f>
        <v>0</v>
      </c>
      <c r="D322" s="23">
        <f>IF(C322&gt;0,(((パラメータ!$C$6)^2*('計算（堆積）'!$C$23)^2 + 4 *パラメータ!$C$6 * $C322*'計算（堆積）'!$C$23)^0.5 - パラメータ!$C$6 * '計算（堆積）'!$C$23)/2,0)</f>
        <v>0</v>
      </c>
      <c r="E322" s="23">
        <f>(パラメータ!$C$21*$D322*パラメータ!$C$20^2)/'計算（堆積）'!$C$39</f>
        <v>0</v>
      </c>
      <c r="F322" s="23" t="e">
        <f t="shared" si="23"/>
        <v>#DIV/0!</v>
      </c>
      <c r="G322" s="24" t="str">
        <f t="shared" si="26"/>
        <v>×</v>
      </c>
      <c r="H322" s="25" t="str">
        <f t="shared" si="27"/>
        <v>×</v>
      </c>
      <c r="I322" s="135" t="e">
        <f t="shared" si="24"/>
        <v>#DIV/0!</v>
      </c>
      <c r="J322" s="135">
        <f t="shared" si="25"/>
        <v>3</v>
      </c>
    </row>
    <row r="323" spans="1:10" s="18" customFormat="1" ht="10.5" customHeight="1" x14ac:dyDescent="0.15">
      <c r="A323" s="30">
        <v>31</v>
      </c>
      <c r="B323" s="31">
        <f>IF(パラメータ!$C$10&gt;=A323,A323,(パラメータ!$C$13/パラメータ!$C$15)+$A323)</f>
        <v>31</v>
      </c>
      <c r="C323" s="32">
        <f>IF(パラメータ!$C$10&gt;=A323,(-$B323+($B323^2+2*パラメータ!$C$7*'計算（堆積）'!$C$4)^0.5)/'計算（堆積）'!$C$4,(-$B323+($B323^2+2*(パラメータ!$C$7-'計算（堆積）'!$C$10)*'計算（堆積）'!$C$4)^0.5)/'計算（堆積）'!$C$4)</f>
        <v>0</v>
      </c>
      <c r="D323" s="32">
        <f>IF(C323&gt;0,(((パラメータ!$C$6)^2*('計算（堆積）'!$C$23)^2 + 4 *パラメータ!$C$6 * $C323*'計算（堆積）'!$C$23)^0.5 - パラメータ!$C$6 * '計算（堆積）'!$C$23)/2,0)</f>
        <v>0</v>
      </c>
      <c r="E323" s="32">
        <f>(パラメータ!$C$21*$D323*パラメータ!$C$20^2)/'計算（堆積）'!$C$39</f>
        <v>0</v>
      </c>
      <c r="F323" s="32" t="e">
        <f t="shared" si="23"/>
        <v>#DIV/0!</v>
      </c>
      <c r="G323" s="33" t="str">
        <f t="shared" si="26"/>
        <v>×</v>
      </c>
      <c r="H323" s="34" t="str">
        <f t="shared" si="27"/>
        <v>×</v>
      </c>
      <c r="I323" s="134" t="e">
        <f t="shared" si="24"/>
        <v>#DIV/0!</v>
      </c>
      <c r="J323" s="134">
        <f t="shared" si="25"/>
        <v>3</v>
      </c>
    </row>
    <row r="324" spans="1:10" s="19" customFormat="1" ht="10.5" customHeight="1" x14ac:dyDescent="0.15">
      <c r="A324" s="63">
        <v>31.1</v>
      </c>
      <c r="B324" s="22">
        <f>IF(パラメータ!$C$10&gt;=A324,A324,(パラメータ!$C$13/パラメータ!$C$15)+$A324)</f>
        <v>31.1</v>
      </c>
      <c r="C324" s="23">
        <f>IF(パラメータ!$C$10&gt;=A324,(-$B324+($B324^2+2*パラメータ!$C$7*'計算（堆積）'!$C$4)^0.5)/'計算（堆積）'!$C$4,(-$B324+($B324^2+2*(パラメータ!$C$7-'計算（堆積）'!$C$10)*'計算（堆積）'!$C$4)^0.5)/'計算（堆積）'!$C$4)</f>
        <v>0</v>
      </c>
      <c r="D324" s="23">
        <f>IF(C324&gt;0,(((パラメータ!$C$6)^2*('計算（堆積）'!$C$23)^2 + 4 *パラメータ!$C$6 * $C324*'計算（堆積）'!$C$23)^0.5 - パラメータ!$C$6 * '計算（堆積）'!$C$23)/2,0)</f>
        <v>0</v>
      </c>
      <c r="E324" s="23">
        <f>(パラメータ!$C$21*$D324*パラメータ!$C$20^2)/'計算（堆積）'!$C$39</f>
        <v>0</v>
      </c>
      <c r="F324" s="23" t="e">
        <f t="shared" si="23"/>
        <v>#DIV/0!</v>
      </c>
      <c r="G324" s="24" t="str">
        <f t="shared" si="26"/>
        <v>×</v>
      </c>
      <c r="H324" s="25" t="str">
        <f t="shared" si="27"/>
        <v>×</v>
      </c>
      <c r="I324" s="135" t="e">
        <f t="shared" si="24"/>
        <v>#DIV/0!</v>
      </c>
      <c r="J324" s="135">
        <f t="shared" si="25"/>
        <v>3</v>
      </c>
    </row>
    <row r="325" spans="1:10" s="19" customFormat="1" ht="10.5" customHeight="1" x14ac:dyDescent="0.15">
      <c r="A325" s="63">
        <v>31.2</v>
      </c>
      <c r="B325" s="22">
        <f>IF(パラメータ!$C$10&gt;=A325,A325,(パラメータ!$C$13/パラメータ!$C$15)+$A325)</f>
        <v>31.2</v>
      </c>
      <c r="C325" s="23">
        <f>IF(パラメータ!$C$10&gt;=A325,(-$B325+($B325^2+2*パラメータ!$C$7*'計算（堆積）'!$C$4)^0.5)/'計算（堆積）'!$C$4,(-$B325+($B325^2+2*(パラメータ!$C$7-'計算（堆積）'!$C$10)*'計算（堆積）'!$C$4)^0.5)/'計算（堆積）'!$C$4)</f>
        <v>0</v>
      </c>
      <c r="D325" s="23">
        <f>IF(C325&gt;0,(((パラメータ!$C$6)^2*('計算（堆積）'!$C$23)^2 + 4 *パラメータ!$C$6 * $C325*'計算（堆積）'!$C$23)^0.5 - パラメータ!$C$6 * '計算（堆積）'!$C$23)/2,0)</f>
        <v>0</v>
      </c>
      <c r="E325" s="23">
        <f>(パラメータ!$C$21*$D325*パラメータ!$C$20^2)/'計算（堆積）'!$C$39</f>
        <v>0</v>
      </c>
      <c r="F325" s="23" t="e">
        <f t="shared" si="23"/>
        <v>#DIV/0!</v>
      </c>
      <c r="G325" s="24" t="str">
        <f t="shared" si="26"/>
        <v>×</v>
      </c>
      <c r="H325" s="25" t="str">
        <f t="shared" si="27"/>
        <v>×</v>
      </c>
      <c r="I325" s="135" t="e">
        <f t="shared" si="24"/>
        <v>#DIV/0!</v>
      </c>
      <c r="J325" s="135">
        <f t="shared" si="25"/>
        <v>3</v>
      </c>
    </row>
    <row r="326" spans="1:10" s="19" customFormat="1" ht="10.5" customHeight="1" x14ac:dyDescent="0.15">
      <c r="A326" s="63">
        <v>31.3</v>
      </c>
      <c r="B326" s="22">
        <f>IF(パラメータ!$C$10&gt;=A326,A326,(パラメータ!$C$13/パラメータ!$C$15)+$A326)</f>
        <v>31.3</v>
      </c>
      <c r="C326" s="23">
        <f>IF(パラメータ!$C$10&gt;=A326,(-$B326+($B326^2+2*パラメータ!$C$7*'計算（堆積）'!$C$4)^0.5)/'計算（堆積）'!$C$4,(-$B326+($B326^2+2*(パラメータ!$C$7-'計算（堆積）'!$C$10)*'計算（堆積）'!$C$4)^0.5)/'計算（堆積）'!$C$4)</f>
        <v>0</v>
      </c>
      <c r="D326" s="23">
        <f>IF(C326&gt;0,(((パラメータ!$C$6)^2*('計算（堆積）'!$C$23)^2 + 4 *パラメータ!$C$6 * $C326*'計算（堆積）'!$C$23)^0.5 - パラメータ!$C$6 * '計算（堆積）'!$C$23)/2,0)</f>
        <v>0</v>
      </c>
      <c r="E326" s="23">
        <f>(パラメータ!$C$21*$D326*パラメータ!$C$20^2)/'計算（堆積）'!$C$39</f>
        <v>0</v>
      </c>
      <c r="F326" s="23" t="e">
        <f t="shared" si="23"/>
        <v>#DIV/0!</v>
      </c>
      <c r="G326" s="24" t="str">
        <f t="shared" si="26"/>
        <v>×</v>
      </c>
      <c r="H326" s="25" t="str">
        <f t="shared" si="27"/>
        <v>×</v>
      </c>
      <c r="I326" s="135" t="e">
        <f t="shared" si="24"/>
        <v>#DIV/0!</v>
      </c>
      <c r="J326" s="135">
        <f t="shared" si="25"/>
        <v>3</v>
      </c>
    </row>
    <row r="327" spans="1:10" s="19" customFormat="1" ht="10.5" customHeight="1" x14ac:dyDescent="0.15">
      <c r="A327" s="63">
        <v>31.4</v>
      </c>
      <c r="B327" s="22">
        <f>IF(パラメータ!$C$10&gt;=A327,A327,(パラメータ!$C$13/パラメータ!$C$15)+$A327)</f>
        <v>31.4</v>
      </c>
      <c r="C327" s="23">
        <f>IF(パラメータ!$C$10&gt;=A327,(-$B327+($B327^2+2*パラメータ!$C$7*'計算（堆積）'!$C$4)^0.5)/'計算（堆積）'!$C$4,(-$B327+($B327^2+2*(パラメータ!$C$7-'計算（堆積）'!$C$10)*'計算（堆積）'!$C$4)^0.5)/'計算（堆積）'!$C$4)</f>
        <v>0</v>
      </c>
      <c r="D327" s="23">
        <f>IF(C327&gt;0,(((パラメータ!$C$6)^2*('計算（堆積）'!$C$23)^2 + 4 *パラメータ!$C$6 * $C327*'計算（堆積）'!$C$23)^0.5 - パラメータ!$C$6 * '計算（堆積）'!$C$23)/2,0)</f>
        <v>0</v>
      </c>
      <c r="E327" s="23">
        <f>(パラメータ!$C$21*$D327*パラメータ!$C$20^2)/'計算（堆積）'!$C$39</f>
        <v>0</v>
      </c>
      <c r="F327" s="23" t="e">
        <f t="shared" si="23"/>
        <v>#DIV/0!</v>
      </c>
      <c r="G327" s="24" t="str">
        <f t="shared" si="26"/>
        <v>×</v>
      </c>
      <c r="H327" s="25" t="str">
        <f t="shared" si="27"/>
        <v>×</v>
      </c>
      <c r="I327" s="135" t="e">
        <f t="shared" si="24"/>
        <v>#DIV/0!</v>
      </c>
      <c r="J327" s="135">
        <f t="shared" si="25"/>
        <v>3</v>
      </c>
    </row>
    <row r="328" spans="1:10" s="19" customFormat="1" ht="10.5" customHeight="1" x14ac:dyDescent="0.15">
      <c r="A328" s="63">
        <v>31.5</v>
      </c>
      <c r="B328" s="22">
        <f>IF(パラメータ!$C$10&gt;=A328,A328,(パラメータ!$C$13/パラメータ!$C$15)+$A328)</f>
        <v>31.5</v>
      </c>
      <c r="C328" s="23">
        <f>IF(パラメータ!$C$10&gt;=A328,(-$B328+($B328^2+2*パラメータ!$C$7*'計算（堆積）'!$C$4)^0.5)/'計算（堆積）'!$C$4,(-$B328+($B328^2+2*(パラメータ!$C$7-'計算（堆積）'!$C$10)*'計算（堆積）'!$C$4)^0.5)/'計算（堆積）'!$C$4)</f>
        <v>0</v>
      </c>
      <c r="D328" s="23">
        <f>IF(C328&gt;0,(((パラメータ!$C$6)^2*('計算（堆積）'!$C$23)^2 + 4 *パラメータ!$C$6 * $C328*'計算（堆積）'!$C$23)^0.5 - パラメータ!$C$6 * '計算（堆積）'!$C$23)/2,0)</f>
        <v>0</v>
      </c>
      <c r="E328" s="23">
        <f>(パラメータ!$C$21*$D328*パラメータ!$C$20^2)/'計算（堆積）'!$C$39</f>
        <v>0</v>
      </c>
      <c r="F328" s="23" t="e">
        <f t="shared" si="23"/>
        <v>#DIV/0!</v>
      </c>
      <c r="G328" s="24" t="str">
        <f t="shared" si="26"/>
        <v>×</v>
      </c>
      <c r="H328" s="25" t="str">
        <f t="shared" si="27"/>
        <v>×</v>
      </c>
      <c r="I328" s="135" t="e">
        <f t="shared" si="24"/>
        <v>#DIV/0!</v>
      </c>
      <c r="J328" s="135">
        <f t="shared" si="25"/>
        <v>3</v>
      </c>
    </row>
    <row r="329" spans="1:10" s="19" customFormat="1" ht="10.5" customHeight="1" x14ac:dyDescent="0.15">
      <c r="A329" s="63">
        <v>31.6</v>
      </c>
      <c r="B329" s="22">
        <f>IF(パラメータ!$C$10&gt;=A329,A329,(パラメータ!$C$13/パラメータ!$C$15)+$A329)</f>
        <v>31.6</v>
      </c>
      <c r="C329" s="23">
        <f>IF(パラメータ!$C$10&gt;=A329,(-$B329+($B329^2+2*パラメータ!$C$7*'計算（堆積）'!$C$4)^0.5)/'計算（堆積）'!$C$4,(-$B329+($B329^2+2*(パラメータ!$C$7-'計算（堆積）'!$C$10)*'計算（堆積）'!$C$4)^0.5)/'計算（堆積）'!$C$4)</f>
        <v>0</v>
      </c>
      <c r="D329" s="23">
        <f>IF(C329&gt;0,(((パラメータ!$C$6)^2*('計算（堆積）'!$C$23)^2 + 4 *パラメータ!$C$6 * $C329*'計算（堆積）'!$C$23)^0.5 - パラメータ!$C$6 * '計算（堆積）'!$C$23)/2,0)</f>
        <v>0</v>
      </c>
      <c r="E329" s="23">
        <f>(パラメータ!$C$21*$D329*パラメータ!$C$20^2)/'計算（堆積）'!$C$39</f>
        <v>0</v>
      </c>
      <c r="F329" s="23" t="e">
        <f t="shared" si="23"/>
        <v>#DIV/0!</v>
      </c>
      <c r="G329" s="24" t="str">
        <f t="shared" si="26"/>
        <v>×</v>
      </c>
      <c r="H329" s="25" t="str">
        <f t="shared" si="27"/>
        <v>×</v>
      </c>
      <c r="I329" s="135" t="e">
        <f t="shared" si="24"/>
        <v>#DIV/0!</v>
      </c>
      <c r="J329" s="135">
        <f t="shared" si="25"/>
        <v>3</v>
      </c>
    </row>
    <row r="330" spans="1:10" s="19" customFormat="1" ht="10.5" customHeight="1" x14ac:dyDescent="0.15">
      <c r="A330" s="63">
        <v>31.7</v>
      </c>
      <c r="B330" s="22">
        <f>IF(パラメータ!$C$10&gt;=A330,A330,(パラメータ!$C$13/パラメータ!$C$15)+$A330)</f>
        <v>31.7</v>
      </c>
      <c r="C330" s="23">
        <f>IF(パラメータ!$C$10&gt;=A330,(-$B330+($B330^2+2*パラメータ!$C$7*'計算（堆積）'!$C$4)^0.5)/'計算（堆積）'!$C$4,(-$B330+($B330^2+2*(パラメータ!$C$7-'計算（堆積）'!$C$10)*'計算（堆積）'!$C$4)^0.5)/'計算（堆積）'!$C$4)</f>
        <v>0</v>
      </c>
      <c r="D330" s="23">
        <f>IF(C330&gt;0,(((パラメータ!$C$6)^2*('計算（堆積）'!$C$23)^2 + 4 *パラメータ!$C$6 * $C330*'計算（堆積）'!$C$23)^0.5 - パラメータ!$C$6 * '計算（堆積）'!$C$23)/2,0)</f>
        <v>0</v>
      </c>
      <c r="E330" s="23">
        <f>(パラメータ!$C$21*$D330*パラメータ!$C$20^2)/'計算（堆積）'!$C$39</f>
        <v>0</v>
      </c>
      <c r="F330" s="23" t="e">
        <f t="shared" si="23"/>
        <v>#DIV/0!</v>
      </c>
      <c r="G330" s="24" t="str">
        <f t="shared" si="26"/>
        <v>×</v>
      </c>
      <c r="H330" s="25" t="str">
        <f t="shared" si="27"/>
        <v>×</v>
      </c>
      <c r="I330" s="135" t="e">
        <f t="shared" si="24"/>
        <v>#DIV/0!</v>
      </c>
      <c r="J330" s="135">
        <f t="shared" si="25"/>
        <v>3</v>
      </c>
    </row>
    <row r="331" spans="1:10" s="19" customFormat="1" ht="10.5" customHeight="1" x14ac:dyDescent="0.15">
      <c r="A331" s="63">
        <v>31.8</v>
      </c>
      <c r="B331" s="22">
        <f>IF(パラメータ!$C$10&gt;=A331,A331,(パラメータ!$C$13/パラメータ!$C$15)+$A331)</f>
        <v>31.8</v>
      </c>
      <c r="C331" s="23">
        <f>IF(パラメータ!$C$10&gt;=A331,(-$B331+($B331^2+2*パラメータ!$C$7*'計算（堆積）'!$C$4)^0.5)/'計算（堆積）'!$C$4,(-$B331+($B331^2+2*(パラメータ!$C$7-'計算（堆積）'!$C$10)*'計算（堆積）'!$C$4)^0.5)/'計算（堆積）'!$C$4)</f>
        <v>0</v>
      </c>
      <c r="D331" s="23">
        <f>IF(C331&gt;0,(((パラメータ!$C$6)^2*('計算（堆積）'!$C$23)^2 + 4 *パラメータ!$C$6 * $C331*'計算（堆積）'!$C$23)^0.5 - パラメータ!$C$6 * '計算（堆積）'!$C$23)/2,0)</f>
        <v>0</v>
      </c>
      <c r="E331" s="23">
        <f>(パラメータ!$C$21*$D331*パラメータ!$C$20^2)/'計算（堆積）'!$C$39</f>
        <v>0</v>
      </c>
      <c r="F331" s="23" t="e">
        <f t="shared" si="23"/>
        <v>#DIV/0!</v>
      </c>
      <c r="G331" s="24" t="str">
        <f t="shared" si="26"/>
        <v>×</v>
      </c>
      <c r="H331" s="25" t="str">
        <f t="shared" si="27"/>
        <v>×</v>
      </c>
      <c r="I331" s="135" t="e">
        <f t="shared" si="24"/>
        <v>#DIV/0!</v>
      </c>
      <c r="J331" s="135">
        <f t="shared" si="25"/>
        <v>3</v>
      </c>
    </row>
    <row r="332" spans="1:10" s="19" customFormat="1" ht="10.5" customHeight="1" x14ac:dyDescent="0.15">
      <c r="A332" s="63">
        <v>31.9</v>
      </c>
      <c r="B332" s="22">
        <f>IF(パラメータ!$C$10&gt;=A332,A332,(パラメータ!$C$13/パラメータ!$C$15)+$A332)</f>
        <v>31.9</v>
      </c>
      <c r="C332" s="23">
        <f>IF(パラメータ!$C$10&gt;=A332,(-$B332+($B332^2+2*パラメータ!$C$7*'計算（堆積）'!$C$4)^0.5)/'計算（堆積）'!$C$4,(-$B332+($B332^2+2*(パラメータ!$C$7-'計算（堆積）'!$C$10)*'計算（堆積）'!$C$4)^0.5)/'計算（堆積）'!$C$4)</f>
        <v>0</v>
      </c>
      <c r="D332" s="23">
        <f>IF(C332&gt;0,(((パラメータ!$C$6)^2*('計算（堆積）'!$C$23)^2 + 4 *パラメータ!$C$6 * $C332*'計算（堆積）'!$C$23)^0.5 - パラメータ!$C$6 * '計算（堆積）'!$C$23)/2,0)</f>
        <v>0</v>
      </c>
      <c r="E332" s="23">
        <f>(パラメータ!$C$21*$D332*パラメータ!$C$20^2)/'計算（堆積）'!$C$39</f>
        <v>0</v>
      </c>
      <c r="F332" s="23" t="e">
        <f t="shared" si="23"/>
        <v>#DIV/0!</v>
      </c>
      <c r="G332" s="24" t="str">
        <f t="shared" si="26"/>
        <v>×</v>
      </c>
      <c r="H332" s="25" t="str">
        <f t="shared" si="27"/>
        <v>×</v>
      </c>
      <c r="I332" s="135" t="e">
        <f t="shared" si="24"/>
        <v>#DIV/0!</v>
      </c>
      <c r="J332" s="135">
        <f t="shared" si="25"/>
        <v>3</v>
      </c>
    </row>
    <row r="333" spans="1:10" s="18" customFormat="1" ht="10.5" customHeight="1" x14ac:dyDescent="0.15">
      <c r="A333" s="30">
        <v>32</v>
      </c>
      <c r="B333" s="31">
        <f>IF(パラメータ!$C$10&gt;=A333,A333,(パラメータ!$C$13/パラメータ!$C$15)+$A333)</f>
        <v>32</v>
      </c>
      <c r="C333" s="32">
        <f>IF(パラメータ!$C$10&gt;=A333,(-$B333+($B333^2+2*パラメータ!$C$7*'計算（堆積）'!$C$4)^0.5)/'計算（堆積）'!$C$4,(-$B333+($B333^2+2*(パラメータ!$C$7-'計算（堆積）'!$C$10)*'計算（堆積）'!$C$4)^0.5)/'計算（堆積）'!$C$4)</f>
        <v>0</v>
      </c>
      <c r="D333" s="32">
        <f>IF(C333&gt;0,(((パラメータ!$C$6)^2*('計算（堆積）'!$C$23)^2 + 4 *パラメータ!$C$6 * $C333*'計算（堆積）'!$C$23)^0.5 - パラメータ!$C$6 * '計算（堆積）'!$C$23)/2,0)</f>
        <v>0</v>
      </c>
      <c r="E333" s="32">
        <f>(パラメータ!$C$21*$D333*パラメータ!$C$20^2)/'計算（堆積）'!$C$39</f>
        <v>0</v>
      </c>
      <c r="F333" s="32" t="e">
        <f t="shared" si="23"/>
        <v>#DIV/0!</v>
      </c>
      <c r="G333" s="33" t="str">
        <f t="shared" si="26"/>
        <v>×</v>
      </c>
      <c r="H333" s="34" t="str">
        <f t="shared" si="27"/>
        <v>×</v>
      </c>
      <c r="I333" s="134" t="e">
        <f t="shared" si="24"/>
        <v>#DIV/0!</v>
      </c>
      <c r="J333" s="134">
        <f t="shared" si="25"/>
        <v>3</v>
      </c>
    </row>
    <row r="334" spans="1:10" s="19" customFormat="1" ht="10.5" customHeight="1" x14ac:dyDescent="0.15">
      <c r="A334" s="63">
        <v>32.1</v>
      </c>
      <c r="B334" s="22">
        <f>IF(パラメータ!$C$10&gt;=A334,A334,(パラメータ!$C$13/パラメータ!$C$15)+$A334)</f>
        <v>32.1</v>
      </c>
      <c r="C334" s="23">
        <f>IF(パラメータ!$C$10&gt;=A334,(-$B334+($B334^2+2*パラメータ!$C$7*'計算（堆積）'!$C$4)^0.5)/'計算（堆積）'!$C$4,(-$B334+($B334^2+2*(パラメータ!$C$7-'計算（堆積）'!$C$10)*'計算（堆積）'!$C$4)^0.5)/'計算（堆積）'!$C$4)</f>
        <v>0</v>
      </c>
      <c r="D334" s="23">
        <f>IF(C334&gt;0,(((パラメータ!$C$6)^2*('計算（堆積）'!$C$23)^2 + 4 *パラメータ!$C$6 * $C334*'計算（堆積）'!$C$23)^0.5 - パラメータ!$C$6 * '計算（堆積）'!$C$23)/2,0)</f>
        <v>0</v>
      </c>
      <c r="E334" s="23">
        <f>(パラメータ!$C$21*$D334*パラメータ!$C$20^2)/'計算（堆積）'!$C$39</f>
        <v>0</v>
      </c>
      <c r="F334" s="23" t="e">
        <f t="shared" ref="F334:F397" si="28">106/($D334*(8.4-$D334))</f>
        <v>#DIV/0!</v>
      </c>
      <c r="G334" s="24" t="str">
        <f t="shared" si="26"/>
        <v>×</v>
      </c>
      <c r="H334" s="25" t="str">
        <f t="shared" si="27"/>
        <v>×</v>
      </c>
      <c r="I334" s="135" t="e">
        <f t="shared" ref="I334:I397" si="29">F334-E334</f>
        <v>#DIV/0!</v>
      </c>
      <c r="J334" s="135">
        <f t="shared" ref="J334:J397" si="30">3-D334</f>
        <v>3</v>
      </c>
    </row>
    <row r="335" spans="1:10" s="19" customFormat="1" ht="10.5" customHeight="1" x14ac:dyDescent="0.15">
      <c r="A335" s="63">
        <v>32.200000000000003</v>
      </c>
      <c r="B335" s="22">
        <f>IF(パラメータ!$C$10&gt;=A335,A335,(パラメータ!$C$13/パラメータ!$C$15)+$A335)</f>
        <v>32.200000000000003</v>
      </c>
      <c r="C335" s="23">
        <f>IF(パラメータ!$C$10&gt;=A335,(-$B335+($B335^2+2*パラメータ!$C$7*'計算（堆積）'!$C$4)^0.5)/'計算（堆積）'!$C$4,(-$B335+($B335^2+2*(パラメータ!$C$7-'計算（堆積）'!$C$10)*'計算（堆積）'!$C$4)^0.5)/'計算（堆積）'!$C$4)</f>
        <v>0</v>
      </c>
      <c r="D335" s="23">
        <f>IF(C335&gt;0,(((パラメータ!$C$6)^2*('計算（堆積）'!$C$23)^2 + 4 *パラメータ!$C$6 * $C335*'計算（堆積）'!$C$23)^0.5 - パラメータ!$C$6 * '計算（堆積）'!$C$23)/2,0)</f>
        <v>0</v>
      </c>
      <c r="E335" s="23">
        <f>(パラメータ!$C$21*$D335*パラメータ!$C$20^2)/'計算（堆積）'!$C$39</f>
        <v>0</v>
      </c>
      <c r="F335" s="23" t="e">
        <f t="shared" si="28"/>
        <v>#DIV/0!</v>
      </c>
      <c r="G335" s="24" t="str">
        <f t="shared" ref="G335:G398" si="31">IF(D335&gt;0,IF(I335&lt;0,"○","×"),"×")</f>
        <v>×</v>
      </c>
      <c r="H335" s="25" t="str">
        <f t="shared" ref="H335:H398" si="32">IF(D335&gt;=3,"○","×")</f>
        <v>×</v>
      </c>
      <c r="I335" s="135" t="e">
        <f t="shared" si="29"/>
        <v>#DIV/0!</v>
      </c>
      <c r="J335" s="135">
        <f t="shared" si="30"/>
        <v>3</v>
      </c>
    </row>
    <row r="336" spans="1:10" s="19" customFormat="1" ht="10.5" customHeight="1" x14ac:dyDescent="0.15">
      <c r="A336" s="63">
        <v>32.299999999999997</v>
      </c>
      <c r="B336" s="22">
        <f>IF(パラメータ!$C$10&gt;=A336,A336,(パラメータ!$C$13/パラメータ!$C$15)+$A336)</f>
        <v>32.299999999999997</v>
      </c>
      <c r="C336" s="23">
        <f>IF(パラメータ!$C$10&gt;=A336,(-$B336+($B336^2+2*パラメータ!$C$7*'計算（堆積）'!$C$4)^0.5)/'計算（堆積）'!$C$4,(-$B336+($B336^2+2*(パラメータ!$C$7-'計算（堆積）'!$C$10)*'計算（堆積）'!$C$4)^0.5)/'計算（堆積）'!$C$4)</f>
        <v>0</v>
      </c>
      <c r="D336" s="23">
        <f>IF(C336&gt;0,(((パラメータ!$C$6)^2*('計算（堆積）'!$C$23)^2 + 4 *パラメータ!$C$6 * $C336*'計算（堆積）'!$C$23)^0.5 - パラメータ!$C$6 * '計算（堆積）'!$C$23)/2,0)</f>
        <v>0</v>
      </c>
      <c r="E336" s="23">
        <f>(パラメータ!$C$21*$D336*パラメータ!$C$20^2)/'計算（堆積）'!$C$39</f>
        <v>0</v>
      </c>
      <c r="F336" s="23" t="e">
        <f t="shared" si="28"/>
        <v>#DIV/0!</v>
      </c>
      <c r="G336" s="24" t="str">
        <f t="shared" si="31"/>
        <v>×</v>
      </c>
      <c r="H336" s="25" t="str">
        <f t="shared" si="32"/>
        <v>×</v>
      </c>
      <c r="I336" s="135" t="e">
        <f t="shared" si="29"/>
        <v>#DIV/0!</v>
      </c>
      <c r="J336" s="135">
        <f t="shared" si="30"/>
        <v>3</v>
      </c>
    </row>
    <row r="337" spans="1:10" s="19" customFormat="1" ht="10.5" customHeight="1" x14ac:dyDescent="0.15">
      <c r="A337" s="63">
        <v>32.4</v>
      </c>
      <c r="B337" s="22">
        <f>IF(パラメータ!$C$10&gt;=A337,A337,(パラメータ!$C$13/パラメータ!$C$15)+$A337)</f>
        <v>32.4</v>
      </c>
      <c r="C337" s="23">
        <f>IF(パラメータ!$C$10&gt;=A337,(-$B337+($B337^2+2*パラメータ!$C$7*'計算（堆積）'!$C$4)^0.5)/'計算（堆積）'!$C$4,(-$B337+($B337^2+2*(パラメータ!$C$7-'計算（堆積）'!$C$10)*'計算（堆積）'!$C$4)^0.5)/'計算（堆積）'!$C$4)</f>
        <v>0</v>
      </c>
      <c r="D337" s="23">
        <f>IF(C337&gt;0,(((パラメータ!$C$6)^2*('計算（堆積）'!$C$23)^2 + 4 *パラメータ!$C$6 * $C337*'計算（堆積）'!$C$23)^0.5 - パラメータ!$C$6 * '計算（堆積）'!$C$23)/2,0)</f>
        <v>0</v>
      </c>
      <c r="E337" s="23">
        <f>(パラメータ!$C$21*$D337*パラメータ!$C$20^2)/'計算（堆積）'!$C$39</f>
        <v>0</v>
      </c>
      <c r="F337" s="23" t="e">
        <f t="shared" si="28"/>
        <v>#DIV/0!</v>
      </c>
      <c r="G337" s="24" t="str">
        <f t="shared" si="31"/>
        <v>×</v>
      </c>
      <c r="H337" s="25" t="str">
        <f t="shared" si="32"/>
        <v>×</v>
      </c>
      <c r="I337" s="135" t="e">
        <f t="shared" si="29"/>
        <v>#DIV/0!</v>
      </c>
      <c r="J337" s="135">
        <f t="shared" si="30"/>
        <v>3</v>
      </c>
    </row>
    <row r="338" spans="1:10" s="19" customFormat="1" ht="10.5" customHeight="1" x14ac:dyDescent="0.15">
      <c r="A338" s="63">
        <v>32.5</v>
      </c>
      <c r="B338" s="22">
        <f>IF(パラメータ!$C$10&gt;=A338,A338,(パラメータ!$C$13/パラメータ!$C$15)+$A338)</f>
        <v>32.5</v>
      </c>
      <c r="C338" s="23">
        <f>IF(パラメータ!$C$10&gt;=A338,(-$B338+($B338^2+2*パラメータ!$C$7*'計算（堆積）'!$C$4)^0.5)/'計算（堆積）'!$C$4,(-$B338+($B338^2+2*(パラメータ!$C$7-'計算（堆積）'!$C$10)*'計算（堆積）'!$C$4)^0.5)/'計算（堆積）'!$C$4)</f>
        <v>0</v>
      </c>
      <c r="D338" s="23">
        <f>IF(C338&gt;0,(((パラメータ!$C$6)^2*('計算（堆積）'!$C$23)^2 + 4 *パラメータ!$C$6 * $C338*'計算（堆積）'!$C$23)^0.5 - パラメータ!$C$6 * '計算（堆積）'!$C$23)/2,0)</f>
        <v>0</v>
      </c>
      <c r="E338" s="23">
        <f>(パラメータ!$C$21*$D338*パラメータ!$C$20^2)/'計算（堆積）'!$C$39</f>
        <v>0</v>
      </c>
      <c r="F338" s="23" t="e">
        <f t="shared" si="28"/>
        <v>#DIV/0!</v>
      </c>
      <c r="G338" s="24" t="str">
        <f t="shared" si="31"/>
        <v>×</v>
      </c>
      <c r="H338" s="25" t="str">
        <f t="shared" si="32"/>
        <v>×</v>
      </c>
      <c r="I338" s="135" t="e">
        <f t="shared" si="29"/>
        <v>#DIV/0!</v>
      </c>
      <c r="J338" s="135">
        <f t="shared" si="30"/>
        <v>3</v>
      </c>
    </row>
    <row r="339" spans="1:10" s="19" customFormat="1" ht="10.5" customHeight="1" x14ac:dyDescent="0.15">
      <c r="A339" s="63">
        <v>32.6</v>
      </c>
      <c r="B339" s="22">
        <f>IF(パラメータ!$C$10&gt;=A339,A339,(パラメータ!$C$13/パラメータ!$C$15)+$A339)</f>
        <v>32.6</v>
      </c>
      <c r="C339" s="23">
        <f>IF(パラメータ!$C$10&gt;=A339,(-$B339+($B339^2+2*パラメータ!$C$7*'計算（堆積）'!$C$4)^0.5)/'計算（堆積）'!$C$4,(-$B339+($B339^2+2*(パラメータ!$C$7-'計算（堆積）'!$C$10)*'計算（堆積）'!$C$4)^0.5)/'計算（堆積）'!$C$4)</f>
        <v>0</v>
      </c>
      <c r="D339" s="23">
        <f>IF(C339&gt;0,(((パラメータ!$C$6)^2*('計算（堆積）'!$C$23)^2 + 4 *パラメータ!$C$6 * $C339*'計算（堆積）'!$C$23)^0.5 - パラメータ!$C$6 * '計算（堆積）'!$C$23)/2,0)</f>
        <v>0</v>
      </c>
      <c r="E339" s="23">
        <f>(パラメータ!$C$21*$D339*パラメータ!$C$20^2)/'計算（堆積）'!$C$39</f>
        <v>0</v>
      </c>
      <c r="F339" s="23" t="e">
        <f t="shared" si="28"/>
        <v>#DIV/0!</v>
      </c>
      <c r="G339" s="24" t="str">
        <f t="shared" si="31"/>
        <v>×</v>
      </c>
      <c r="H339" s="25" t="str">
        <f t="shared" si="32"/>
        <v>×</v>
      </c>
      <c r="I339" s="135" t="e">
        <f t="shared" si="29"/>
        <v>#DIV/0!</v>
      </c>
      <c r="J339" s="135">
        <f t="shared" si="30"/>
        <v>3</v>
      </c>
    </row>
    <row r="340" spans="1:10" s="19" customFormat="1" ht="10.5" customHeight="1" x14ac:dyDescent="0.15">
      <c r="A340" s="63">
        <v>32.700000000000003</v>
      </c>
      <c r="B340" s="22">
        <f>IF(パラメータ!$C$10&gt;=A340,A340,(パラメータ!$C$13/パラメータ!$C$15)+$A340)</f>
        <v>32.700000000000003</v>
      </c>
      <c r="C340" s="23">
        <f>IF(パラメータ!$C$10&gt;=A340,(-$B340+($B340^2+2*パラメータ!$C$7*'計算（堆積）'!$C$4)^0.5)/'計算（堆積）'!$C$4,(-$B340+($B340^2+2*(パラメータ!$C$7-'計算（堆積）'!$C$10)*'計算（堆積）'!$C$4)^0.5)/'計算（堆積）'!$C$4)</f>
        <v>0</v>
      </c>
      <c r="D340" s="23">
        <f>IF(C340&gt;0,(((パラメータ!$C$6)^2*('計算（堆積）'!$C$23)^2 + 4 *パラメータ!$C$6 * $C340*'計算（堆積）'!$C$23)^0.5 - パラメータ!$C$6 * '計算（堆積）'!$C$23)/2,0)</f>
        <v>0</v>
      </c>
      <c r="E340" s="23">
        <f>(パラメータ!$C$21*$D340*パラメータ!$C$20^2)/'計算（堆積）'!$C$39</f>
        <v>0</v>
      </c>
      <c r="F340" s="23" t="e">
        <f t="shared" si="28"/>
        <v>#DIV/0!</v>
      </c>
      <c r="G340" s="24" t="str">
        <f t="shared" si="31"/>
        <v>×</v>
      </c>
      <c r="H340" s="25" t="str">
        <f t="shared" si="32"/>
        <v>×</v>
      </c>
      <c r="I340" s="135" t="e">
        <f t="shared" si="29"/>
        <v>#DIV/0!</v>
      </c>
      <c r="J340" s="135">
        <f t="shared" si="30"/>
        <v>3</v>
      </c>
    </row>
    <row r="341" spans="1:10" s="19" customFormat="1" ht="10.5" customHeight="1" x14ac:dyDescent="0.15">
      <c r="A341" s="63">
        <v>32.799999999999997</v>
      </c>
      <c r="B341" s="22">
        <f>IF(パラメータ!$C$10&gt;=A341,A341,(パラメータ!$C$13/パラメータ!$C$15)+$A341)</f>
        <v>32.799999999999997</v>
      </c>
      <c r="C341" s="23">
        <f>IF(パラメータ!$C$10&gt;=A341,(-$B341+($B341^2+2*パラメータ!$C$7*'計算（堆積）'!$C$4)^0.5)/'計算（堆積）'!$C$4,(-$B341+($B341^2+2*(パラメータ!$C$7-'計算（堆積）'!$C$10)*'計算（堆積）'!$C$4)^0.5)/'計算（堆積）'!$C$4)</f>
        <v>0</v>
      </c>
      <c r="D341" s="23">
        <f>IF(C341&gt;0,(((パラメータ!$C$6)^2*('計算（堆積）'!$C$23)^2 + 4 *パラメータ!$C$6 * $C341*'計算（堆積）'!$C$23)^0.5 - パラメータ!$C$6 * '計算（堆積）'!$C$23)/2,0)</f>
        <v>0</v>
      </c>
      <c r="E341" s="23">
        <f>(パラメータ!$C$21*$D341*パラメータ!$C$20^2)/'計算（堆積）'!$C$39</f>
        <v>0</v>
      </c>
      <c r="F341" s="23" t="e">
        <f t="shared" si="28"/>
        <v>#DIV/0!</v>
      </c>
      <c r="G341" s="24" t="str">
        <f t="shared" si="31"/>
        <v>×</v>
      </c>
      <c r="H341" s="25" t="str">
        <f t="shared" si="32"/>
        <v>×</v>
      </c>
      <c r="I341" s="135" t="e">
        <f t="shared" si="29"/>
        <v>#DIV/0!</v>
      </c>
      <c r="J341" s="135">
        <f t="shared" si="30"/>
        <v>3</v>
      </c>
    </row>
    <row r="342" spans="1:10" s="19" customFormat="1" ht="10.5" customHeight="1" x14ac:dyDescent="0.15">
      <c r="A342" s="63">
        <v>32.9</v>
      </c>
      <c r="B342" s="22">
        <f>IF(パラメータ!$C$10&gt;=A342,A342,(パラメータ!$C$13/パラメータ!$C$15)+$A342)</f>
        <v>32.9</v>
      </c>
      <c r="C342" s="23">
        <f>IF(パラメータ!$C$10&gt;=A342,(-$B342+($B342^2+2*パラメータ!$C$7*'計算（堆積）'!$C$4)^0.5)/'計算（堆積）'!$C$4,(-$B342+($B342^2+2*(パラメータ!$C$7-'計算（堆積）'!$C$10)*'計算（堆積）'!$C$4)^0.5)/'計算（堆積）'!$C$4)</f>
        <v>0</v>
      </c>
      <c r="D342" s="23">
        <f>IF(C342&gt;0,(((パラメータ!$C$6)^2*('計算（堆積）'!$C$23)^2 + 4 *パラメータ!$C$6 * $C342*'計算（堆積）'!$C$23)^0.5 - パラメータ!$C$6 * '計算（堆積）'!$C$23)/2,0)</f>
        <v>0</v>
      </c>
      <c r="E342" s="23">
        <f>(パラメータ!$C$21*$D342*パラメータ!$C$20^2)/'計算（堆積）'!$C$39</f>
        <v>0</v>
      </c>
      <c r="F342" s="23" t="e">
        <f t="shared" si="28"/>
        <v>#DIV/0!</v>
      </c>
      <c r="G342" s="24" t="str">
        <f t="shared" si="31"/>
        <v>×</v>
      </c>
      <c r="H342" s="25" t="str">
        <f t="shared" si="32"/>
        <v>×</v>
      </c>
      <c r="I342" s="135" t="e">
        <f t="shared" si="29"/>
        <v>#DIV/0!</v>
      </c>
      <c r="J342" s="135">
        <f t="shared" si="30"/>
        <v>3</v>
      </c>
    </row>
    <row r="343" spans="1:10" s="18" customFormat="1" ht="10.5" customHeight="1" x14ac:dyDescent="0.15">
      <c r="A343" s="30">
        <v>33</v>
      </c>
      <c r="B343" s="31">
        <f>IF(パラメータ!$C$10&gt;=A343,A343,(パラメータ!$C$13/パラメータ!$C$15)+$A343)</f>
        <v>33</v>
      </c>
      <c r="C343" s="32">
        <f>IF(パラメータ!$C$10&gt;=A343,(-$B343+($B343^2+2*パラメータ!$C$7*'計算（堆積）'!$C$4)^0.5)/'計算（堆積）'!$C$4,(-$B343+($B343^2+2*(パラメータ!$C$7-'計算（堆積）'!$C$10)*'計算（堆積）'!$C$4)^0.5)/'計算（堆積）'!$C$4)</f>
        <v>0</v>
      </c>
      <c r="D343" s="32">
        <f>IF(C343&gt;0,(((パラメータ!$C$6)^2*('計算（堆積）'!$C$23)^2 + 4 *パラメータ!$C$6 * $C343*'計算（堆積）'!$C$23)^0.5 - パラメータ!$C$6 * '計算（堆積）'!$C$23)/2,0)</f>
        <v>0</v>
      </c>
      <c r="E343" s="32">
        <f>(パラメータ!$C$21*$D343*パラメータ!$C$20^2)/'計算（堆積）'!$C$39</f>
        <v>0</v>
      </c>
      <c r="F343" s="32" t="e">
        <f t="shared" si="28"/>
        <v>#DIV/0!</v>
      </c>
      <c r="G343" s="33" t="str">
        <f t="shared" si="31"/>
        <v>×</v>
      </c>
      <c r="H343" s="34" t="str">
        <f t="shared" si="32"/>
        <v>×</v>
      </c>
      <c r="I343" s="134" t="e">
        <f t="shared" si="29"/>
        <v>#DIV/0!</v>
      </c>
      <c r="J343" s="134">
        <f t="shared" si="30"/>
        <v>3</v>
      </c>
    </row>
    <row r="344" spans="1:10" s="19" customFormat="1" ht="10.5" customHeight="1" x14ac:dyDescent="0.15">
      <c r="A344" s="63">
        <v>33.1</v>
      </c>
      <c r="B344" s="22">
        <f>IF(パラメータ!$C$10&gt;=A344,A344,(パラメータ!$C$13/パラメータ!$C$15)+$A344)</f>
        <v>33.1</v>
      </c>
      <c r="C344" s="23">
        <f>IF(パラメータ!$C$10&gt;=A344,(-$B344+($B344^2+2*パラメータ!$C$7*'計算（堆積）'!$C$4)^0.5)/'計算（堆積）'!$C$4,(-$B344+($B344^2+2*(パラメータ!$C$7-'計算（堆積）'!$C$10)*'計算（堆積）'!$C$4)^0.5)/'計算（堆積）'!$C$4)</f>
        <v>0</v>
      </c>
      <c r="D344" s="23">
        <f>IF(C344&gt;0,(((パラメータ!$C$6)^2*('計算（堆積）'!$C$23)^2 + 4 *パラメータ!$C$6 * $C344*'計算（堆積）'!$C$23)^0.5 - パラメータ!$C$6 * '計算（堆積）'!$C$23)/2,0)</f>
        <v>0</v>
      </c>
      <c r="E344" s="23">
        <f>(パラメータ!$C$21*$D344*パラメータ!$C$20^2)/'計算（堆積）'!$C$39</f>
        <v>0</v>
      </c>
      <c r="F344" s="23" t="e">
        <f t="shared" si="28"/>
        <v>#DIV/0!</v>
      </c>
      <c r="G344" s="24" t="str">
        <f t="shared" si="31"/>
        <v>×</v>
      </c>
      <c r="H344" s="25" t="str">
        <f t="shared" si="32"/>
        <v>×</v>
      </c>
      <c r="I344" s="135" t="e">
        <f t="shared" si="29"/>
        <v>#DIV/0!</v>
      </c>
      <c r="J344" s="135">
        <f t="shared" si="30"/>
        <v>3</v>
      </c>
    </row>
    <row r="345" spans="1:10" s="19" customFormat="1" ht="10.5" customHeight="1" x14ac:dyDescent="0.15">
      <c r="A345" s="63">
        <v>33.200000000000003</v>
      </c>
      <c r="B345" s="22">
        <f>IF(パラメータ!$C$10&gt;=A345,A345,(パラメータ!$C$13/パラメータ!$C$15)+$A345)</f>
        <v>33.200000000000003</v>
      </c>
      <c r="C345" s="23">
        <f>IF(パラメータ!$C$10&gt;=A345,(-$B345+($B345^2+2*パラメータ!$C$7*'計算（堆積）'!$C$4)^0.5)/'計算（堆積）'!$C$4,(-$B345+($B345^2+2*(パラメータ!$C$7-'計算（堆積）'!$C$10)*'計算（堆積）'!$C$4)^0.5)/'計算（堆積）'!$C$4)</f>
        <v>0</v>
      </c>
      <c r="D345" s="23">
        <f>IF(C345&gt;0,(((パラメータ!$C$6)^2*('計算（堆積）'!$C$23)^2 + 4 *パラメータ!$C$6 * $C345*'計算（堆積）'!$C$23)^0.5 - パラメータ!$C$6 * '計算（堆積）'!$C$23)/2,0)</f>
        <v>0</v>
      </c>
      <c r="E345" s="23">
        <f>(パラメータ!$C$21*$D345*パラメータ!$C$20^2)/'計算（堆積）'!$C$39</f>
        <v>0</v>
      </c>
      <c r="F345" s="23" t="e">
        <f t="shared" si="28"/>
        <v>#DIV/0!</v>
      </c>
      <c r="G345" s="24" t="str">
        <f t="shared" si="31"/>
        <v>×</v>
      </c>
      <c r="H345" s="25" t="str">
        <f t="shared" si="32"/>
        <v>×</v>
      </c>
      <c r="I345" s="135" t="e">
        <f t="shared" si="29"/>
        <v>#DIV/0!</v>
      </c>
      <c r="J345" s="135">
        <f t="shared" si="30"/>
        <v>3</v>
      </c>
    </row>
    <row r="346" spans="1:10" s="19" customFormat="1" ht="10.5" customHeight="1" x14ac:dyDescent="0.15">
      <c r="A346" s="63">
        <v>33.299999999999997</v>
      </c>
      <c r="B346" s="22">
        <f>IF(パラメータ!$C$10&gt;=A346,A346,(パラメータ!$C$13/パラメータ!$C$15)+$A346)</f>
        <v>33.299999999999997</v>
      </c>
      <c r="C346" s="23">
        <f>IF(パラメータ!$C$10&gt;=A346,(-$B346+($B346^2+2*パラメータ!$C$7*'計算（堆積）'!$C$4)^0.5)/'計算（堆積）'!$C$4,(-$B346+($B346^2+2*(パラメータ!$C$7-'計算（堆積）'!$C$10)*'計算（堆積）'!$C$4)^0.5)/'計算（堆積）'!$C$4)</f>
        <v>0</v>
      </c>
      <c r="D346" s="23">
        <f>IF(C346&gt;0,(((パラメータ!$C$6)^2*('計算（堆積）'!$C$23)^2 + 4 *パラメータ!$C$6 * $C346*'計算（堆積）'!$C$23)^0.5 - パラメータ!$C$6 * '計算（堆積）'!$C$23)/2,0)</f>
        <v>0</v>
      </c>
      <c r="E346" s="23">
        <f>(パラメータ!$C$21*$D346*パラメータ!$C$20^2)/'計算（堆積）'!$C$39</f>
        <v>0</v>
      </c>
      <c r="F346" s="23" t="e">
        <f t="shared" si="28"/>
        <v>#DIV/0!</v>
      </c>
      <c r="G346" s="24" t="str">
        <f t="shared" si="31"/>
        <v>×</v>
      </c>
      <c r="H346" s="25" t="str">
        <f t="shared" si="32"/>
        <v>×</v>
      </c>
      <c r="I346" s="135" t="e">
        <f t="shared" si="29"/>
        <v>#DIV/0!</v>
      </c>
      <c r="J346" s="135">
        <f t="shared" si="30"/>
        <v>3</v>
      </c>
    </row>
    <row r="347" spans="1:10" s="19" customFormat="1" ht="10.5" customHeight="1" x14ac:dyDescent="0.15">
      <c r="A347" s="63">
        <v>33.4</v>
      </c>
      <c r="B347" s="22">
        <f>IF(パラメータ!$C$10&gt;=A347,A347,(パラメータ!$C$13/パラメータ!$C$15)+$A347)</f>
        <v>33.4</v>
      </c>
      <c r="C347" s="23">
        <f>IF(パラメータ!$C$10&gt;=A347,(-$B347+($B347^2+2*パラメータ!$C$7*'計算（堆積）'!$C$4)^0.5)/'計算（堆積）'!$C$4,(-$B347+($B347^2+2*(パラメータ!$C$7-'計算（堆積）'!$C$10)*'計算（堆積）'!$C$4)^0.5)/'計算（堆積）'!$C$4)</f>
        <v>0</v>
      </c>
      <c r="D347" s="23">
        <f>IF(C347&gt;0,(((パラメータ!$C$6)^2*('計算（堆積）'!$C$23)^2 + 4 *パラメータ!$C$6 * $C347*'計算（堆積）'!$C$23)^0.5 - パラメータ!$C$6 * '計算（堆積）'!$C$23)/2,0)</f>
        <v>0</v>
      </c>
      <c r="E347" s="23">
        <f>(パラメータ!$C$21*$D347*パラメータ!$C$20^2)/'計算（堆積）'!$C$39</f>
        <v>0</v>
      </c>
      <c r="F347" s="23" t="e">
        <f t="shared" si="28"/>
        <v>#DIV/0!</v>
      </c>
      <c r="G347" s="24" t="str">
        <f t="shared" si="31"/>
        <v>×</v>
      </c>
      <c r="H347" s="25" t="str">
        <f t="shared" si="32"/>
        <v>×</v>
      </c>
      <c r="I347" s="135" t="e">
        <f t="shared" si="29"/>
        <v>#DIV/0!</v>
      </c>
      <c r="J347" s="135">
        <f t="shared" si="30"/>
        <v>3</v>
      </c>
    </row>
    <row r="348" spans="1:10" s="19" customFormat="1" ht="10.5" customHeight="1" x14ac:dyDescent="0.15">
      <c r="A348" s="63">
        <v>33.5</v>
      </c>
      <c r="B348" s="22">
        <f>IF(パラメータ!$C$10&gt;=A348,A348,(パラメータ!$C$13/パラメータ!$C$15)+$A348)</f>
        <v>33.5</v>
      </c>
      <c r="C348" s="23">
        <f>IF(パラメータ!$C$10&gt;=A348,(-$B348+($B348^2+2*パラメータ!$C$7*'計算（堆積）'!$C$4)^0.5)/'計算（堆積）'!$C$4,(-$B348+($B348^2+2*(パラメータ!$C$7-'計算（堆積）'!$C$10)*'計算（堆積）'!$C$4)^0.5)/'計算（堆積）'!$C$4)</f>
        <v>0</v>
      </c>
      <c r="D348" s="23">
        <f>IF(C348&gt;0,(((パラメータ!$C$6)^2*('計算（堆積）'!$C$23)^2 + 4 *パラメータ!$C$6 * $C348*'計算（堆積）'!$C$23)^0.5 - パラメータ!$C$6 * '計算（堆積）'!$C$23)/2,0)</f>
        <v>0</v>
      </c>
      <c r="E348" s="23">
        <f>(パラメータ!$C$21*$D348*パラメータ!$C$20^2)/'計算（堆積）'!$C$39</f>
        <v>0</v>
      </c>
      <c r="F348" s="23" t="e">
        <f t="shared" si="28"/>
        <v>#DIV/0!</v>
      </c>
      <c r="G348" s="24" t="str">
        <f t="shared" si="31"/>
        <v>×</v>
      </c>
      <c r="H348" s="25" t="str">
        <f t="shared" si="32"/>
        <v>×</v>
      </c>
      <c r="I348" s="135" t="e">
        <f t="shared" si="29"/>
        <v>#DIV/0!</v>
      </c>
      <c r="J348" s="135">
        <f t="shared" si="30"/>
        <v>3</v>
      </c>
    </row>
    <row r="349" spans="1:10" s="19" customFormat="1" ht="10.5" customHeight="1" x14ac:dyDescent="0.15">
      <c r="A349" s="63">
        <v>33.6</v>
      </c>
      <c r="B349" s="22">
        <f>IF(パラメータ!$C$10&gt;=A349,A349,(パラメータ!$C$13/パラメータ!$C$15)+$A349)</f>
        <v>33.6</v>
      </c>
      <c r="C349" s="23">
        <f>IF(パラメータ!$C$10&gt;=A349,(-$B349+($B349^2+2*パラメータ!$C$7*'計算（堆積）'!$C$4)^0.5)/'計算（堆積）'!$C$4,(-$B349+($B349^2+2*(パラメータ!$C$7-'計算（堆積）'!$C$10)*'計算（堆積）'!$C$4)^0.5)/'計算（堆積）'!$C$4)</f>
        <v>0</v>
      </c>
      <c r="D349" s="23">
        <f>IF(C349&gt;0,(((パラメータ!$C$6)^2*('計算（堆積）'!$C$23)^2 + 4 *パラメータ!$C$6 * $C349*'計算（堆積）'!$C$23)^0.5 - パラメータ!$C$6 * '計算（堆積）'!$C$23)/2,0)</f>
        <v>0</v>
      </c>
      <c r="E349" s="23">
        <f>(パラメータ!$C$21*$D349*パラメータ!$C$20^2)/'計算（堆積）'!$C$39</f>
        <v>0</v>
      </c>
      <c r="F349" s="23" t="e">
        <f t="shared" si="28"/>
        <v>#DIV/0!</v>
      </c>
      <c r="G349" s="24" t="str">
        <f t="shared" si="31"/>
        <v>×</v>
      </c>
      <c r="H349" s="25" t="str">
        <f t="shared" si="32"/>
        <v>×</v>
      </c>
      <c r="I349" s="135" t="e">
        <f t="shared" si="29"/>
        <v>#DIV/0!</v>
      </c>
      <c r="J349" s="135">
        <f t="shared" si="30"/>
        <v>3</v>
      </c>
    </row>
    <row r="350" spans="1:10" s="19" customFormat="1" ht="10.5" customHeight="1" x14ac:dyDescent="0.15">
      <c r="A350" s="63">
        <v>33.700000000000003</v>
      </c>
      <c r="B350" s="22">
        <f>IF(パラメータ!$C$10&gt;=A350,A350,(パラメータ!$C$13/パラメータ!$C$15)+$A350)</f>
        <v>33.700000000000003</v>
      </c>
      <c r="C350" s="23">
        <f>IF(パラメータ!$C$10&gt;=A350,(-$B350+($B350^2+2*パラメータ!$C$7*'計算（堆積）'!$C$4)^0.5)/'計算（堆積）'!$C$4,(-$B350+($B350^2+2*(パラメータ!$C$7-'計算（堆積）'!$C$10)*'計算（堆積）'!$C$4)^0.5)/'計算（堆積）'!$C$4)</f>
        <v>0</v>
      </c>
      <c r="D350" s="23">
        <f>IF(C350&gt;0,(((パラメータ!$C$6)^2*('計算（堆積）'!$C$23)^2 + 4 *パラメータ!$C$6 * $C350*'計算（堆積）'!$C$23)^0.5 - パラメータ!$C$6 * '計算（堆積）'!$C$23)/2,0)</f>
        <v>0</v>
      </c>
      <c r="E350" s="23">
        <f>(パラメータ!$C$21*$D350*パラメータ!$C$20^2)/'計算（堆積）'!$C$39</f>
        <v>0</v>
      </c>
      <c r="F350" s="23" t="e">
        <f t="shared" si="28"/>
        <v>#DIV/0!</v>
      </c>
      <c r="G350" s="24" t="str">
        <f t="shared" si="31"/>
        <v>×</v>
      </c>
      <c r="H350" s="25" t="str">
        <f t="shared" si="32"/>
        <v>×</v>
      </c>
      <c r="I350" s="135" t="e">
        <f t="shared" si="29"/>
        <v>#DIV/0!</v>
      </c>
      <c r="J350" s="135">
        <f t="shared" si="30"/>
        <v>3</v>
      </c>
    </row>
    <row r="351" spans="1:10" s="19" customFormat="1" ht="10.5" customHeight="1" x14ac:dyDescent="0.15">
      <c r="A351" s="63">
        <v>33.799999999999997</v>
      </c>
      <c r="B351" s="22">
        <f>IF(パラメータ!$C$10&gt;=A351,A351,(パラメータ!$C$13/パラメータ!$C$15)+$A351)</f>
        <v>33.799999999999997</v>
      </c>
      <c r="C351" s="23">
        <f>IF(パラメータ!$C$10&gt;=A351,(-$B351+($B351^2+2*パラメータ!$C$7*'計算（堆積）'!$C$4)^0.5)/'計算（堆積）'!$C$4,(-$B351+($B351^2+2*(パラメータ!$C$7-'計算（堆積）'!$C$10)*'計算（堆積）'!$C$4)^0.5)/'計算（堆積）'!$C$4)</f>
        <v>0</v>
      </c>
      <c r="D351" s="23">
        <f>IF(C351&gt;0,(((パラメータ!$C$6)^2*('計算（堆積）'!$C$23)^2 + 4 *パラメータ!$C$6 * $C351*'計算（堆積）'!$C$23)^0.5 - パラメータ!$C$6 * '計算（堆積）'!$C$23)/2,0)</f>
        <v>0</v>
      </c>
      <c r="E351" s="23">
        <f>(パラメータ!$C$21*$D351*パラメータ!$C$20^2)/'計算（堆積）'!$C$39</f>
        <v>0</v>
      </c>
      <c r="F351" s="23" t="e">
        <f t="shared" si="28"/>
        <v>#DIV/0!</v>
      </c>
      <c r="G351" s="24" t="str">
        <f t="shared" si="31"/>
        <v>×</v>
      </c>
      <c r="H351" s="25" t="str">
        <f t="shared" si="32"/>
        <v>×</v>
      </c>
      <c r="I351" s="135" t="e">
        <f t="shared" si="29"/>
        <v>#DIV/0!</v>
      </c>
      <c r="J351" s="135">
        <f t="shared" si="30"/>
        <v>3</v>
      </c>
    </row>
    <row r="352" spans="1:10" s="19" customFormat="1" ht="10.5" customHeight="1" x14ac:dyDescent="0.15">
      <c r="A352" s="63">
        <v>33.9</v>
      </c>
      <c r="B352" s="22">
        <f>IF(パラメータ!$C$10&gt;=A352,A352,(パラメータ!$C$13/パラメータ!$C$15)+$A352)</f>
        <v>33.9</v>
      </c>
      <c r="C352" s="23">
        <f>IF(パラメータ!$C$10&gt;=A352,(-$B352+($B352^2+2*パラメータ!$C$7*'計算（堆積）'!$C$4)^0.5)/'計算（堆積）'!$C$4,(-$B352+($B352^2+2*(パラメータ!$C$7-'計算（堆積）'!$C$10)*'計算（堆積）'!$C$4)^0.5)/'計算（堆積）'!$C$4)</f>
        <v>0</v>
      </c>
      <c r="D352" s="23">
        <f>IF(C352&gt;0,(((パラメータ!$C$6)^2*('計算（堆積）'!$C$23)^2 + 4 *パラメータ!$C$6 * $C352*'計算（堆積）'!$C$23)^0.5 - パラメータ!$C$6 * '計算（堆積）'!$C$23)/2,0)</f>
        <v>0</v>
      </c>
      <c r="E352" s="23">
        <f>(パラメータ!$C$21*$D352*パラメータ!$C$20^2)/'計算（堆積）'!$C$39</f>
        <v>0</v>
      </c>
      <c r="F352" s="23" t="e">
        <f t="shared" si="28"/>
        <v>#DIV/0!</v>
      </c>
      <c r="G352" s="24" t="str">
        <f t="shared" si="31"/>
        <v>×</v>
      </c>
      <c r="H352" s="25" t="str">
        <f t="shared" si="32"/>
        <v>×</v>
      </c>
      <c r="I352" s="135" t="e">
        <f t="shared" si="29"/>
        <v>#DIV/0!</v>
      </c>
      <c r="J352" s="135">
        <f t="shared" si="30"/>
        <v>3</v>
      </c>
    </row>
    <row r="353" spans="1:10" s="18" customFormat="1" ht="10.5" customHeight="1" x14ac:dyDescent="0.15">
      <c r="A353" s="30">
        <v>34</v>
      </c>
      <c r="B353" s="31">
        <f>IF(パラメータ!$C$10&gt;=A353,A353,(パラメータ!$C$13/パラメータ!$C$15)+$A353)</f>
        <v>34</v>
      </c>
      <c r="C353" s="32">
        <f>IF(パラメータ!$C$10&gt;=A353,(-$B353+($B353^2+2*パラメータ!$C$7*'計算（堆積）'!$C$4)^0.5)/'計算（堆積）'!$C$4,(-$B353+($B353^2+2*(パラメータ!$C$7-'計算（堆積）'!$C$10)*'計算（堆積）'!$C$4)^0.5)/'計算（堆積）'!$C$4)</f>
        <v>0</v>
      </c>
      <c r="D353" s="32">
        <f>IF(C353&gt;0,(((パラメータ!$C$6)^2*('計算（堆積）'!$C$23)^2 + 4 *パラメータ!$C$6 * $C353*'計算（堆積）'!$C$23)^0.5 - パラメータ!$C$6 * '計算（堆積）'!$C$23)/2,0)</f>
        <v>0</v>
      </c>
      <c r="E353" s="32">
        <f>(パラメータ!$C$21*$D353*パラメータ!$C$20^2)/'計算（堆積）'!$C$39</f>
        <v>0</v>
      </c>
      <c r="F353" s="32" t="e">
        <f t="shared" si="28"/>
        <v>#DIV/0!</v>
      </c>
      <c r="G353" s="33" t="str">
        <f t="shared" si="31"/>
        <v>×</v>
      </c>
      <c r="H353" s="34" t="str">
        <f t="shared" si="32"/>
        <v>×</v>
      </c>
      <c r="I353" s="134" t="e">
        <f t="shared" si="29"/>
        <v>#DIV/0!</v>
      </c>
      <c r="J353" s="134">
        <f t="shared" si="30"/>
        <v>3</v>
      </c>
    </row>
    <row r="354" spans="1:10" s="19" customFormat="1" ht="10.5" customHeight="1" x14ac:dyDescent="0.15">
      <c r="A354" s="63">
        <v>34.1</v>
      </c>
      <c r="B354" s="22">
        <f>IF(パラメータ!$C$10&gt;=A354,A354,(パラメータ!$C$13/パラメータ!$C$15)+$A354)</f>
        <v>34.1</v>
      </c>
      <c r="C354" s="23">
        <f>IF(パラメータ!$C$10&gt;=A354,(-$B354+($B354^2+2*パラメータ!$C$7*'計算（堆積）'!$C$4)^0.5)/'計算（堆積）'!$C$4,(-$B354+($B354^2+2*(パラメータ!$C$7-'計算（堆積）'!$C$10)*'計算（堆積）'!$C$4)^0.5)/'計算（堆積）'!$C$4)</f>
        <v>0</v>
      </c>
      <c r="D354" s="23">
        <f>IF(C354&gt;0,(((パラメータ!$C$6)^2*('計算（堆積）'!$C$23)^2 + 4 *パラメータ!$C$6 * $C354*'計算（堆積）'!$C$23)^0.5 - パラメータ!$C$6 * '計算（堆積）'!$C$23)/2,0)</f>
        <v>0</v>
      </c>
      <c r="E354" s="23">
        <f>(パラメータ!$C$21*$D354*パラメータ!$C$20^2)/'計算（堆積）'!$C$39</f>
        <v>0</v>
      </c>
      <c r="F354" s="23" t="e">
        <f t="shared" si="28"/>
        <v>#DIV/0!</v>
      </c>
      <c r="G354" s="24" t="str">
        <f t="shared" si="31"/>
        <v>×</v>
      </c>
      <c r="H354" s="25" t="str">
        <f t="shared" si="32"/>
        <v>×</v>
      </c>
      <c r="I354" s="135" t="e">
        <f t="shared" si="29"/>
        <v>#DIV/0!</v>
      </c>
      <c r="J354" s="135">
        <f t="shared" si="30"/>
        <v>3</v>
      </c>
    </row>
    <row r="355" spans="1:10" s="19" customFormat="1" ht="10.5" customHeight="1" x14ac:dyDescent="0.15">
      <c r="A355" s="63">
        <v>34.200000000000003</v>
      </c>
      <c r="B355" s="22">
        <f>IF(パラメータ!$C$10&gt;=A355,A355,(パラメータ!$C$13/パラメータ!$C$15)+$A355)</f>
        <v>34.200000000000003</v>
      </c>
      <c r="C355" s="23">
        <f>IF(パラメータ!$C$10&gt;=A355,(-$B355+($B355^2+2*パラメータ!$C$7*'計算（堆積）'!$C$4)^0.5)/'計算（堆積）'!$C$4,(-$B355+($B355^2+2*(パラメータ!$C$7-'計算（堆積）'!$C$10)*'計算（堆積）'!$C$4)^0.5)/'計算（堆積）'!$C$4)</f>
        <v>0</v>
      </c>
      <c r="D355" s="23">
        <f>IF(C355&gt;0,(((パラメータ!$C$6)^2*('計算（堆積）'!$C$23)^2 + 4 *パラメータ!$C$6 * $C355*'計算（堆積）'!$C$23)^0.5 - パラメータ!$C$6 * '計算（堆積）'!$C$23)/2,0)</f>
        <v>0</v>
      </c>
      <c r="E355" s="23">
        <f>(パラメータ!$C$21*$D355*パラメータ!$C$20^2)/'計算（堆積）'!$C$39</f>
        <v>0</v>
      </c>
      <c r="F355" s="23" t="e">
        <f t="shared" si="28"/>
        <v>#DIV/0!</v>
      </c>
      <c r="G355" s="24" t="str">
        <f t="shared" si="31"/>
        <v>×</v>
      </c>
      <c r="H355" s="25" t="str">
        <f t="shared" si="32"/>
        <v>×</v>
      </c>
      <c r="I355" s="135" t="e">
        <f t="shared" si="29"/>
        <v>#DIV/0!</v>
      </c>
      <c r="J355" s="135">
        <f t="shared" si="30"/>
        <v>3</v>
      </c>
    </row>
    <row r="356" spans="1:10" s="19" customFormat="1" ht="10.5" customHeight="1" x14ac:dyDescent="0.15">
      <c r="A356" s="63">
        <v>34.299999999999997</v>
      </c>
      <c r="B356" s="22">
        <f>IF(パラメータ!$C$10&gt;=A356,A356,(パラメータ!$C$13/パラメータ!$C$15)+$A356)</f>
        <v>34.299999999999997</v>
      </c>
      <c r="C356" s="23">
        <f>IF(パラメータ!$C$10&gt;=A356,(-$B356+($B356^2+2*パラメータ!$C$7*'計算（堆積）'!$C$4)^0.5)/'計算（堆積）'!$C$4,(-$B356+($B356^2+2*(パラメータ!$C$7-'計算（堆積）'!$C$10)*'計算（堆積）'!$C$4)^0.5)/'計算（堆積）'!$C$4)</f>
        <v>0</v>
      </c>
      <c r="D356" s="23">
        <f>IF(C356&gt;0,(((パラメータ!$C$6)^2*('計算（堆積）'!$C$23)^2 + 4 *パラメータ!$C$6 * $C356*'計算（堆積）'!$C$23)^0.5 - パラメータ!$C$6 * '計算（堆積）'!$C$23)/2,0)</f>
        <v>0</v>
      </c>
      <c r="E356" s="23">
        <f>(パラメータ!$C$21*$D356*パラメータ!$C$20^2)/'計算（堆積）'!$C$39</f>
        <v>0</v>
      </c>
      <c r="F356" s="23" t="e">
        <f t="shared" si="28"/>
        <v>#DIV/0!</v>
      </c>
      <c r="G356" s="24" t="str">
        <f t="shared" si="31"/>
        <v>×</v>
      </c>
      <c r="H356" s="25" t="str">
        <f t="shared" si="32"/>
        <v>×</v>
      </c>
      <c r="I356" s="135" t="e">
        <f t="shared" si="29"/>
        <v>#DIV/0!</v>
      </c>
      <c r="J356" s="135">
        <f t="shared" si="30"/>
        <v>3</v>
      </c>
    </row>
    <row r="357" spans="1:10" s="19" customFormat="1" ht="10.5" customHeight="1" x14ac:dyDescent="0.15">
      <c r="A357" s="63">
        <v>34.4</v>
      </c>
      <c r="B357" s="22">
        <f>IF(パラメータ!$C$10&gt;=A357,A357,(パラメータ!$C$13/パラメータ!$C$15)+$A357)</f>
        <v>34.4</v>
      </c>
      <c r="C357" s="23">
        <f>IF(パラメータ!$C$10&gt;=A357,(-$B357+($B357^2+2*パラメータ!$C$7*'計算（堆積）'!$C$4)^0.5)/'計算（堆積）'!$C$4,(-$B357+($B357^2+2*(パラメータ!$C$7-'計算（堆積）'!$C$10)*'計算（堆積）'!$C$4)^0.5)/'計算（堆積）'!$C$4)</f>
        <v>0</v>
      </c>
      <c r="D357" s="23">
        <f>IF(C357&gt;0,(((パラメータ!$C$6)^2*('計算（堆積）'!$C$23)^2 + 4 *パラメータ!$C$6 * $C357*'計算（堆積）'!$C$23)^0.5 - パラメータ!$C$6 * '計算（堆積）'!$C$23)/2,0)</f>
        <v>0</v>
      </c>
      <c r="E357" s="23">
        <f>(パラメータ!$C$21*$D357*パラメータ!$C$20^2)/'計算（堆積）'!$C$39</f>
        <v>0</v>
      </c>
      <c r="F357" s="23" t="e">
        <f t="shared" si="28"/>
        <v>#DIV/0!</v>
      </c>
      <c r="G357" s="24" t="str">
        <f t="shared" si="31"/>
        <v>×</v>
      </c>
      <c r="H357" s="25" t="str">
        <f t="shared" si="32"/>
        <v>×</v>
      </c>
      <c r="I357" s="135" t="e">
        <f t="shared" si="29"/>
        <v>#DIV/0!</v>
      </c>
      <c r="J357" s="135">
        <f t="shared" si="30"/>
        <v>3</v>
      </c>
    </row>
    <row r="358" spans="1:10" s="19" customFormat="1" ht="10.5" customHeight="1" x14ac:dyDescent="0.15">
      <c r="A358" s="63">
        <v>34.5</v>
      </c>
      <c r="B358" s="22">
        <f>IF(パラメータ!$C$10&gt;=A358,A358,(パラメータ!$C$13/パラメータ!$C$15)+$A358)</f>
        <v>34.5</v>
      </c>
      <c r="C358" s="23">
        <f>IF(パラメータ!$C$10&gt;=A358,(-$B358+($B358^2+2*パラメータ!$C$7*'計算（堆積）'!$C$4)^0.5)/'計算（堆積）'!$C$4,(-$B358+($B358^2+2*(パラメータ!$C$7-'計算（堆積）'!$C$10)*'計算（堆積）'!$C$4)^0.5)/'計算（堆積）'!$C$4)</f>
        <v>0</v>
      </c>
      <c r="D358" s="23">
        <f>IF(C358&gt;0,(((パラメータ!$C$6)^2*('計算（堆積）'!$C$23)^2 + 4 *パラメータ!$C$6 * $C358*'計算（堆積）'!$C$23)^0.5 - パラメータ!$C$6 * '計算（堆積）'!$C$23)/2,0)</f>
        <v>0</v>
      </c>
      <c r="E358" s="23">
        <f>(パラメータ!$C$21*$D358*パラメータ!$C$20^2)/'計算（堆積）'!$C$39</f>
        <v>0</v>
      </c>
      <c r="F358" s="23" t="e">
        <f t="shared" si="28"/>
        <v>#DIV/0!</v>
      </c>
      <c r="G358" s="24" t="str">
        <f t="shared" si="31"/>
        <v>×</v>
      </c>
      <c r="H358" s="25" t="str">
        <f t="shared" si="32"/>
        <v>×</v>
      </c>
      <c r="I358" s="135" t="e">
        <f t="shared" si="29"/>
        <v>#DIV/0!</v>
      </c>
      <c r="J358" s="135">
        <f t="shared" si="30"/>
        <v>3</v>
      </c>
    </row>
    <row r="359" spans="1:10" s="19" customFormat="1" ht="10.5" customHeight="1" x14ac:dyDescent="0.15">
      <c r="A359" s="63">
        <v>34.6</v>
      </c>
      <c r="B359" s="22">
        <f>IF(パラメータ!$C$10&gt;=A359,A359,(パラメータ!$C$13/パラメータ!$C$15)+$A359)</f>
        <v>34.6</v>
      </c>
      <c r="C359" s="23">
        <f>IF(パラメータ!$C$10&gt;=A359,(-$B359+($B359^2+2*パラメータ!$C$7*'計算（堆積）'!$C$4)^0.5)/'計算（堆積）'!$C$4,(-$B359+($B359^2+2*(パラメータ!$C$7-'計算（堆積）'!$C$10)*'計算（堆積）'!$C$4)^0.5)/'計算（堆積）'!$C$4)</f>
        <v>0</v>
      </c>
      <c r="D359" s="23">
        <f>IF(C359&gt;0,(((パラメータ!$C$6)^2*('計算（堆積）'!$C$23)^2 + 4 *パラメータ!$C$6 * $C359*'計算（堆積）'!$C$23)^0.5 - パラメータ!$C$6 * '計算（堆積）'!$C$23)/2,0)</f>
        <v>0</v>
      </c>
      <c r="E359" s="23">
        <f>(パラメータ!$C$21*$D359*パラメータ!$C$20^2)/'計算（堆積）'!$C$39</f>
        <v>0</v>
      </c>
      <c r="F359" s="23" t="e">
        <f t="shared" si="28"/>
        <v>#DIV/0!</v>
      </c>
      <c r="G359" s="24" t="str">
        <f t="shared" si="31"/>
        <v>×</v>
      </c>
      <c r="H359" s="25" t="str">
        <f t="shared" si="32"/>
        <v>×</v>
      </c>
      <c r="I359" s="135" t="e">
        <f t="shared" si="29"/>
        <v>#DIV/0!</v>
      </c>
      <c r="J359" s="135">
        <f t="shared" si="30"/>
        <v>3</v>
      </c>
    </row>
    <row r="360" spans="1:10" s="19" customFormat="1" ht="10.5" customHeight="1" x14ac:dyDescent="0.15">
      <c r="A360" s="63">
        <v>34.700000000000003</v>
      </c>
      <c r="B360" s="22">
        <f>IF(パラメータ!$C$10&gt;=A360,A360,(パラメータ!$C$13/パラメータ!$C$15)+$A360)</f>
        <v>34.700000000000003</v>
      </c>
      <c r="C360" s="23">
        <f>IF(パラメータ!$C$10&gt;=A360,(-$B360+($B360^2+2*パラメータ!$C$7*'計算（堆積）'!$C$4)^0.5)/'計算（堆積）'!$C$4,(-$B360+($B360^2+2*(パラメータ!$C$7-'計算（堆積）'!$C$10)*'計算（堆積）'!$C$4)^0.5)/'計算（堆積）'!$C$4)</f>
        <v>0</v>
      </c>
      <c r="D360" s="23">
        <f>IF(C360&gt;0,(((パラメータ!$C$6)^2*('計算（堆積）'!$C$23)^2 + 4 *パラメータ!$C$6 * $C360*'計算（堆積）'!$C$23)^0.5 - パラメータ!$C$6 * '計算（堆積）'!$C$23)/2,0)</f>
        <v>0</v>
      </c>
      <c r="E360" s="23">
        <f>(パラメータ!$C$21*$D360*パラメータ!$C$20^2)/'計算（堆積）'!$C$39</f>
        <v>0</v>
      </c>
      <c r="F360" s="23" t="e">
        <f t="shared" si="28"/>
        <v>#DIV/0!</v>
      </c>
      <c r="G360" s="24" t="str">
        <f t="shared" si="31"/>
        <v>×</v>
      </c>
      <c r="H360" s="25" t="str">
        <f t="shared" si="32"/>
        <v>×</v>
      </c>
      <c r="I360" s="135" t="e">
        <f t="shared" si="29"/>
        <v>#DIV/0!</v>
      </c>
      <c r="J360" s="135">
        <f t="shared" si="30"/>
        <v>3</v>
      </c>
    </row>
    <row r="361" spans="1:10" s="19" customFormat="1" ht="10.5" customHeight="1" x14ac:dyDescent="0.15">
      <c r="A361" s="63">
        <v>34.799999999999997</v>
      </c>
      <c r="B361" s="22">
        <f>IF(パラメータ!$C$10&gt;=A361,A361,(パラメータ!$C$13/パラメータ!$C$15)+$A361)</f>
        <v>34.799999999999997</v>
      </c>
      <c r="C361" s="23">
        <f>IF(パラメータ!$C$10&gt;=A361,(-$B361+($B361^2+2*パラメータ!$C$7*'計算（堆積）'!$C$4)^0.5)/'計算（堆積）'!$C$4,(-$B361+($B361^2+2*(パラメータ!$C$7-'計算（堆積）'!$C$10)*'計算（堆積）'!$C$4)^0.5)/'計算（堆積）'!$C$4)</f>
        <v>0</v>
      </c>
      <c r="D361" s="23">
        <f>IF(C361&gt;0,(((パラメータ!$C$6)^2*('計算（堆積）'!$C$23)^2 + 4 *パラメータ!$C$6 * $C361*'計算（堆積）'!$C$23)^0.5 - パラメータ!$C$6 * '計算（堆積）'!$C$23)/2,0)</f>
        <v>0</v>
      </c>
      <c r="E361" s="23">
        <f>(パラメータ!$C$21*$D361*パラメータ!$C$20^2)/'計算（堆積）'!$C$39</f>
        <v>0</v>
      </c>
      <c r="F361" s="23" t="e">
        <f t="shared" si="28"/>
        <v>#DIV/0!</v>
      </c>
      <c r="G361" s="24" t="str">
        <f t="shared" si="31"/>
        <v>×</v>
      </c>
      <c r="H361" s="25" t="str">
        <f t="shared" si="32"/>
        <v>×</v>
      </c>
      <c r="I361" s="135" t="e">
        <f t="shared" si="29"/>
        <v>#DIV/0!</v>
      </c>
      <c r="J361" s="135">
        <f t="shared" si="30"/>
        <v>3</v>
      </c>
    </row>
    <row r="362" spans="1:10" s="19" customFormat="1" ht="10.5" customHeight="1" x14ac:dyDescent="0.15">
      <c r="A362" s="63">
        <v>34.9</v>
      </c>
      <c r="B362" s="22">
        <f>IF(パラメータ!$C$10&gt;=A362,A362,(パラメータ!$C$13/パラメータ!$C$15)+$A362)</f>
        <v>34.9</v>
      </c>
      <c r="C362" s="23">
        <f>IF(パラメータ!$C$10&gt;=A362,(-$B362+($B362^2+2*パラメータ!$C$7*'計算（堆積）'!$C$4)^0.5)/'計算（堆積）'!$C$4,(-$B362+($B362^2+2*(パラメータ!$C$7-'計算（堆積）'!$C$10)*'計算（堆積）'!$C$4)^0.5)/'計算（堆積）'!$C$4)</f>
        <v>0</v>
      </c>
      <c r="D362" s="23">
        <f>IF(C362&gt;0,(((パラメータ!$C$6)^2*('計算（堆積）'!$C$23)^2 + 4 *パラメータ!$C$6 * $C362*'計算（堆積）'!$C$23)^0.5 - パラメータ!$C$6 * '計算（堆積）'!$C$23)/2,0)</f>
        <v>0</v>
      </c>
      <c r="E362" s="23">
        <f>(パラメータ!$C$21*$D362*パラメータ!$C$20^2)/'計算（堆積）'!$C$39</f>
        <v>0</v>
      </c>
      <c r="F362" s="23" t="e">
        <f t="shared" si="28"/>
        <v>#DIV/0!</v>
      </c>
      <c r="G362" s="24" t="str">
        <f t="shared" si="31"/>
        <v>×</v>
      </c>
      <c r="H362" s="25" t="str">
        <f t="shared" si="32"/>
        <v>×</v>
      </c>
      <c r="I362" s="135" t="e">
        <f t="shared" si="29"/>
        <v>#DIV/0!</v>
      </c>
      <c r="J362" s="135">
        <f t="shared" si="30"/>
        <v>3</v>
      </c>
    </row>
    <row r="363" spans="1:10" s="18" customFormat="1" ht="10.5" customHeight="1" x14ac:dyDescent="0.15">
      <c r="A363" s="30">
        <v>35</v>
      </c>
      <c r="B363" s="31">
        <f>IF(パラメータ!$C$10&gt;=A363,A363,(パラメータ!$C$13/パラメータ!$C$15)+$A363)</f>
        <v>35</v>
      </c>
      <c r="C363" s="32">
        <f>IF(パラメータ!$C$10&gt;=A363,(-$B363+($B363^2+2*パラメータ!$C$7*'計算（堆積）'!$C$4)^0.5)/'計算（堆積）'!$C$4,(-$B363+($B363^2+2*(パラメータ!$C$7-'計算（堆積）'!$C$10)*'計算（堆積）'!$C$4)^0.5)/'計算（堆積）'!$C$4)</f>
        <v>0</v>
      </c>
      <c r="D363" s="32">
        <f>IF(C363&gt;0,(((パラメータ!$C$6)^2*('計算（堆積）'!$C$23)^2 + 4 *パラメータ!$C$6 * $C363*'計算（堆積）'!$C$23)^0.5 - パラメータ!$C$6 * '計算（堆積）'!$C$23)/2,0)</f>
        <v>0</v>
      </c>
      <c r="E363" s="32">
        <f>(パラメータ!$C$21*$D363*パラメータ!$C$20^2)/'計算（堆積）'!$C$39</f>
        <v>0</v>
      </c>
      <c r="F363" s="32" t="e">
        <f t="shared" si="28"/>
        <v>#DIV/0!</v>
      </c>
      <c r="G363" s="33" t="str">
        <f t="shared" si="31"/>
        <v>×</v>
      </c>
      <c r="H363" s="34" t="str">
        <f t="shared" si="32"/>
        <v>×</v>
      </c>
      <c r="I363" s="134" t="e">
        <f t="shared" si="29"/>
        <v>#DIV/0!</v>
      </c>
      <c r="J363" s="134">
        <f t="shared" si="30"/>
        <v>3</v>
      </c>
    </row>
    <row r="364" spans="1:10" s="19" customFormat="1" ht="10.5" customHeight="1" x14ac:dyDescent="0.15">
      <c r="A364" s="63">
        <v>35.1</v>
      </c>
      <c r="B364" s="22">
        <f>IF(パラメータ!$C$10&gt;=A364,A364,(パラメータ!$C$13/パラメータ!$C$15)+$A364)</f>
        <v>35.1</v>
      </c>
      <c r="C364" s="23">
        <f>IF(パラメータ!$C$10&gt;=A364,(-$B364+($B364^2+2*パラメータ!$C$7*'計算（堆積）'!$C$4)^0.5)/'計算（堆積）'!$C$4,(-$B364+($B364^2+2*(パラメータ!$C$7-'計算（堆積）'!$C$10)*'計算（堆積）'!$C$4)^0.5)/'計算（堆積）'!$C$4)</f>
        <v>0</v>
      </c>
      <c r="D364" s="23">
        <f>IF(C364&gt;0,(((パラメータ!$C$6)^2*('計算（堆積）'!$C$23)^2 + 4 *パラメータ!$C$6 * $C364*'計算（堆積）'!$C$23)^0.5 - パラメータ!$C$6 * '計算（堆積）'!$C$23)/2,0)</f>
        <v>0</v>
      </c>
      <c r="E364" s="23">
        <f>(パラメータ!$C$21*$D364*パラメータ!$C$20^2)/'計算（堆積）'!$C$39</f>
        <v>0</v>
      </c>
      <c r="F364" s="23" t="e">
        <f t="shared" si="28"/>
        <v>#DIV/0!</v>
      </c>
      <c r="G364" s="24" t="str">
        <f t="shared" si="31"/>
        <v>×</v>
      </c>
      <c r="H364" s="25" t="str">
        <f t="shared" si="32"/>
        <v>×</v>
      </c>
      <c r="I364" s="135" t="e">
        <f t="shared" si="29"/>
        <v>#DIV/0!</v>
      </c>
      <c r="J364" s="135">
        <f t="shared" si="30"/>
        <v>3</v>
      </c>
    </row>
    <row r="365" spans="1:10" s="19" customFormat="1" ht="10.5" customHeight="1" x14ac:dyDescent="0.15">
      <c r="A365" s="63">
        <v>35.200000000000003</v>
      </c>
      <c r="B365" s="22">
        <f>IF(パラメータ!$C$10&gt;=A365,A365,(パラメータ!$C$13/パラメータ!$C$15)+$A365)</f>
        <v>35.200000000000003</v>
      </c>
      <c r="C365" s="23">
        <f>IF(パラメータ!$C$10&gt;=A365,(-$B365+($B365^2+2*パラメータ!$C$7*'計算（堆積）'!$C$4)^0.5)/'計算（堆積）'!$C$4,(-$B365+($B365^2+2*(パラメータ!$C$7-'計算（堆積）'!$C$10)*'計算（堆積）'!$C$4)^0.5)/'計算（堆積）'!$C$4)</f>
        <v>0</v>
      </c>
      <c r="D365" s="23">
        <f>IF(C365&gt;0,(((パラメータ!$C$6)^2*('計算（堆積）'!$C$23)^2 + 4 *パラメータ!$C$6 * $C365*'計算（堆積）'!$C$23)^0.5 - パラメータ!$C$6 * '計算（堆積）'!$C$23)/2,0)</f>
        <v>0</v>
      </c>
      <c r="E365" s="23">
        <f>(パラメータ!$C$21*$D365*パラメータ!$C$20^2)/'計算（堆積）'!$C$39</f>
        <v>0</v>
      </c>
      <c r="F365" s="23" t="e">
        <f t="shared" si="28"/>
        <v>#DIV/0!</v>
      </c>
      <c r="G365" s="24" t="str">
        <f t="shared" si="31"/>
        <v>×</v>
      </c>
      <c r="H365" s="25" t="str">
        <f t="shared" si="32"/>
        <v>×</v>
      </c>
      <c r="I365" s="135" t="e">
        <f t="shared" si="29"/>
        <v>#DIV/0!</v>
      </c>
      <c r="J365" s="135">
        <f t="shared" si="30"/>
        <v>3</v>
      </c>
    </row>
    <row r="366" spans="1:10" s="19" customFormat="1" ht="10.5" customHeight="1" x14ac:dyDescent="0.15">
      <c r="A366" s="63">
        <v>35.299999999999997</v>
      </c>
      <c r="B366" s="22">
        <f>IF(パラメータ!$C$10&gt;=A366,A366,(パラメータ!$C$13/パラメータ!$C$15)+$A366)</f>
        <v>35.299999999999997</v>
      </c>
      <c r="C366" s="23">
        <f>IF(パラメータ!$C$10&gt;=A366,(-$B366+($B366^2+2*パラメータ!$C$7*'計算（堆積）'!$C$4)^0.5)/'計算（堆積）'!$C$4,(-$B366+($B366^2+2*(パラメータ!$C$7-'計算（堆積）'!$C$10)*'計算（堆積）'!$C$4)^0.5)/'計算（堆積）'!$C$4)</f>
        <v>0</v>
      </c>
      <c r="D366" s="23">
        <f>IF(C366&gt;0,(((パラメータ!$C$6)^2*('計算（堆積）'!$C$23)^2 + 4 *パラメータ!$C$6 * $C366*'計算（堆積）'!$C$23)^0.5 - パラメータ!$C$6 * '計算（堆積）'!$C$23)/2,0)</f>
        <v>0</v>
      </c>
      <c r="E366" s="23">
        <f>(パラメータ!$C$21*$D366*パラメータ!$C$20^2)/'計算（堆積）'!$C$39</f>
        <v>0</v>
      </c>
      <c r="F366" s="23" t="e">
        <f t="shared" si="28"/>
        <v>#DIV/0!</v>
      </c>
      <c r="G366" s="24" t="str">
        <f t="shared" si="31"/>
        <v>×</v>
      </c>
      <c r="H366" s="25" t="str">
        <f t="shared" si="32"/>
        <v>×</v>
      </c>
      <c r="I366" s="135" t="e">
        <f t="shared" si="29"/>
        <v>#DIV/0!</v>
      </c>
      <c r="J366" s="135">
        <f t="shared" si="30"/>
        <v>3</v>
      </c>
    </row>
    <row r="367" spans="1:10" s="19" customFormat="1" ht="10.5" customHeight="1" x14ac:dyDescent="0.15">
      <c r="A367" s="63">
        <v>35.4</v>
      </c>
      <c r="B367" s="22">
        <f>IF(パラメータ!$C$10&gt;=A367,A367,(パラメータ!$C$13/パラメータ!$C$15)+$A367)</f>
        <v>35.4</v>
      </c>
      <c r="C367" s="23">
        <f>IF(パラメータ!$C$10&gt;=A367,(-$B367+($B367^2+2*パラメータ!$C$7*'計算（堆積）'!$C$4)^0.5)/'計算（堆積）'!$C$4,(-$B367+($B367^2+2*(パラメータ!$C$7-'計算（堆積）'!$C$10)*'計算（堆積）'!$C$4)^0.5)/'計算（堆積）'!$C$4)</f>
        <v>0</v>
      </c>
      <c r="D367" s="23">
        <f>IF(C367&gt;0,(((パラメータ!$C$6)^2*('計算（堆積）'!$C$23)^2 + 4 *パラメータ!$C$6 * $C367*'計算（堆積）'!$C$23)^0.5 - パラメータ!$C$6 * '計算（堆積）'!$C$23)/2,0)</f>
        <v>0</v>
      </c>
      <c r="E367" s="23">
        <f>(パラメータ!$C$21*$D367*パラメータ!$C$20^2)/'計算（堆積）'!$C$39</f>
        <v>0</v>
      </c>
      <c r="F367" s="23" t="e">
        <f t="shared" si="28"/>
        <v>#DIV/0!</v>
      </c>
      <c r="G367" s="24" t="str">
        <f t="shared" si="31"/>
        <v>×</v>
      </c>
      <c r="H367" s="25" t="str">
        <f t="shared" si="32"/>
        <v>×</v>
      </c>
      <c r="I367" s="135" t="e">
        <f t="shared" si="29"/>
        <v>#DIV/0!</v>
      </c>
      <c r="J367" s="135">
        <f t="shared" si="30"/>
        <v>3</v>
      </c>
    </row>
    <row r="368" spans="1:10" s="19" customFormat="1" ht="10.5" customHeight="1" x14ac:dyDescent="0.15">
      <c r="A368" s="63">
        <v>35.5</v>
      </c>
      <c r="B368" s="22">
        <f>IF(パラメータ!$C$10&gt;=A368,A368,(パラメータ!$C$13/パラメータ!$C$15)+$A368)</f>
        <v>35.5</v>
      </c>
      <c r="C368" s="23">
        <f>IF(パラメータ!$C$10&gt;=A368,(-$B368+($B368^2+2*パラメータ!$C$7*'計算（堆積）'!$C$4)^0.5)/'計算（堆積）'!$C$4,(-$B368+($B368^2+2*(パラメータ!$C$7-'計算（堆積）'!$C$10)*'計算（堆積）'!$C$4)^0.5)/'計算（堆積）'!$C$4)</f>
        <v>0</v>
      </c>
      <c r="D368" s="23">
        <f>IF(C368&gt;0,(((パラメータ!$C$6)^2*('計算（堆積）'!$C$23)^2 + 4 *パラメータ!$C$6 * $C368*'計算（堆積）'!$C$23)^0.5 - パラメータ!$C$6 * '計算（堆積）'!$C$23)/2,0)</f>
        <v>0</v>
      </c>
      <c r="E368" s="23">
        <f>(パラメータ!$C$21*$D368*パラメータ!$C$20^2)/'計算（堆積）'!$C$39</f>
        <v>0</v>
      </c>
      <c r="F368" s="23" t="e">
        <f t="shared" si="28"/>
        <v>#DIV/0!</v>
      </c>
      <c r="G368" s="24" t="str">
        <f t="shared" si="31"/>
        <v>×</v>
      </c>
      <c r="H368" s="25" t="str">
        <f t="shared" si="32"/>
        <v>×</v>
      </c>
      <c r="I368" s="135" t="e">
        <f t="shared" si="29"/>
        <v>#DIV/0!</v>
      </c>
      <c r="J368" s="135">
        <f t="shared" si="30"/>
        <v>3</v>
      </c>
    </row>
    <row r="369" spans="1:10" s="19" customFormat="1" ht="10.5" customHeight="1" x14ac:dyDescent="0.15">
      <c r="A369" s="63">
        <v>35.6</v>
      </c>
      <c r="B369" s="22">
        <f>IF(パラメータ!$C$10&gt;=A369,A369,(パラメータ!$C$13/パラメータ!$C$15)+$A369)</f>
        <v>35.6</v>
      </c>
      <c r="C369" s="23">
        <f>IF(パラメータ!$C$10&gt;=A369,(-$B369+($B369^2+2*パラメータ!$C$7*'計算（堆積）'!$C$4)^0.5)/'計算（堆積）'!$C$4,(-$B369+($B369^2+2*(パラメータ!$C$7-'計算（堆積）'!$C$10)*'計算（堆積）'!$C$4)^0.5)/'計算（堆積）'!$C$4)</f>
        <v>0</v>
      </c>
      <c r="D369" s="23">
        <f>IF(C369&gt;0,(((パラメータ!$C$6)^2*('計算（堆積）'!$C$23)^2 + 4 *パラメータ!$C$6 * $C369*'計算（堆積）'!$C$23)^0.5 - パラメータ!$C$6 * '計算（堆積）'!$C$23)/2,0)</f>
        <v>0</v>
      </c>
      <c r="E369" s="23">
        <f>(パラメータ!$C$21*$D369*パラメータ!$C$20^2)/'計算（堆積）'!$C$39</f>
        <v>0</v>
      </c>
      <c r="F369" s="23" t="e">
        <f t="shared" si="28"/>
        <v>#DIV/0!</v>
      </c>
      <c r="G369" s="24" t="str">
        <f t="shared" si="31"/>
        <v>×</v>
      </c>
      <c r="H369" s="25" t="str">
        <f t="shared" si="32"/>
        <v>×</v>
      </c>
      <c r="I369" s="135" t="e">
        <f t="shared" si="29"/>
        <v>#DIV/0!</v>
      </c>
      <c r="J369" s="135">
        <f t="shared" si="30"/>
        <v>3</v>
      </c>
    </row>
    <row r="370" spans="1:10" s="19" customFormat="1" ht="10.5" customHeight="1" x14ac:dyDescent="0.15">
      <c r="A370" s="63">
        <v>35.700000000000003</v>
      </c>
      <c r="B370" s="22">
        <f>IF(パラメータ!$C$10&gt;=A370,A370,(パラメータ!$C$13/パラメータ!$C$15)+$A370)</f>
        <v>35.700000000000003</v>
      </c>
      <c r="C370" s="23">
        <f>IF(パラメータ!$C$10&gt;=A370,(-$B370+($B370^2+2*パラメータ!$C$7*'計算（堆積）'!$C$4)^0.5)/'計算（堆積）'!$C$4,(-$B370+($B370^2+2*(パラメータ!$C$7-'計算（堆積）'!$C$10)*'計算（堆積）'!$C$4)^0.5)/'計算（堆積）'!$C$4)</f>
        <v>0</v>
      </c>
      <c r="D370" s="23">
        <f>IF(C370&gt;0,(((パラメータ!$C$6)^2*('計算（堆積）'!$C$23)^2 + 4 *パラメータ!$C$6 * $C370*'計算（堆積）'!$C$23)^0.5 - パラメータ!$C$6 * '計算（堆積）'!$C$23)/2,0)</f>
        <v>0</v>
      </c>
      <c r="E370" s="23">
        <f>(パラメータ!$C$21*$D370*パラメータ!$C$20^2)/'計算（堆積）'!$C$39</f>
        <v>0</v>
      </c>
      <c r="F370" s="23" t="e">
        <f t="shared" si="28"/>
        <v>#DIV/0!</v>
      </c>
      <c r="G370" s="24" t="str">
        <f t="shared" si="31"/>
        <v>×</v>
      </c>
      <c r="H370" s="25" t="str">
        <f t="shared" si="32"/>
        <v>×</v>
      </c>
      <c r="I370" s="135" t="e">
        <f t="shared" si="29"/>
        <v>#DIV/0!</v>
      </c>
      <c r="J370" s="135">
        <f t="shared" si="30"/>
        <v>3</v>
      </c>
    </row>
    <row r="371" spans="1:10" s="19" customFormat="1" ht="10.5" customHeight="1" x14ac:dyDescent="0.15">
      <c r="A371" s="63">
        <v>35.799999999999997</v>
      </c>
      <c r="B371" s="22">
        <f>IF(パラメータ!$C$10&gt;=A371,A371,(パラメータ!$C$13/パラメータ!$C$15)+$A371)</f>
        <v>35.799999999999997</v>
      </c>
      <c r="C371" s="23">
        <f>IF(パラメータ!$C$10&gt;=A371,(-$B371+($B371^2+2*パラメータ!$C$7*'計算（堆積）'!$C$4)^0.5)/'計算（堆積）'!$C$4,(-$B371+($B371^2+2*(パラメータ!$C$7-'計算（堆積）'!$C$10)*'計算（堆積）'!$C$4)^0.5)/'計算（堆積）'!$C$4)</f>
        <v>0</v>
      </c>
      <c r="D371" s="23">
        <f>IF(C371&gt;0,(((パラメータ!$C$6)^2*('計算（堆積）'!$C$23)^2 + 4 *パラメータ!$C$6 * $C371*'計算（堆積）'!$C$23)^0.5 - パラメータ!$C$6 * '計算（堆積）'!$C$23)/2,0)</f>
        <v>0</v>
      </c>
      <c r="E371" s="23">
        <f>(パラメータ!$C$21*$D371*パラメータ!$C$20^2)/'計算（堆積）'!$C$39</f>
        <v>0</v>
      </c>
      <c r="F371" s="23" t="e">
        <f t="shared" si="28"/>
        <v>#DIV/0!</v>
      </c>
      <c r="G371" s="24" t="str">
        <f t="shared" si="31"/>
        <v>×</v>
      </c>
      <c r="H371" s="25" t="str">
        <f t="shared" si="32"/>
        <v>×</v>
      </c>
      <c r="I371" s="135" t="e">
        <f t="shared" si="29"/>
        <v>#DIV/0!</v>
      </c>
      <c r="J371" s="135">
        <f t="shared" si="30"/>
        <v>3</v>
      </c>
    </row>
    <row r="372" spans="1:10" s="19" customFormat="1" ht="10.5" customHeight="1" x14ac:dyDescent="0.15">
      <c r="A372" s="63">
        <v>35.9</v>
      </c>
      <c r="B372" s="22">
        <f>IF(パラメータ!$C$10&gt;=A372,A372,(パラメータ!$C$13/パラメータ!$C$15)+$A372)</f>
        <v>35.9</v>
      </c>
      <c r="C372" s="23">
        <f>IF(パラメータ!$C$10&gt;=A372,(-$B372+($B372^2+2*パラメータ!$C$7*'計算（堆積）'!$C$4)^0.5)/'計算（堆積）'!$C$4,(-$B372+($B372^2+2*(パラメータ!$C$7-'計算（堆積）'!$C$10)*'計算（堆積）'!$C$4)^0.5)/'計算（堆積）'!$C$4)</f>
        <v>0</v>
      </c>
      <c r="D372" s="23">
        <f>IF(C372&gt;0,(((パラメータ!$C$6)^2*('計算（堆積）'!$C$23)^2 + 4 *パラメータ!$C$6 * $C372*'計算（堆積）'!$C$23)^0.5 - パラメータ!$C$6 * '計算（堆積）'!$C$23)/2,0)</f>
        <v>0</v>
      </c>
      <c r="E372" s="23">
        <f>(パラメータ!$C$21*$D372*パラメータ!$C$20^2)/'計算（堆積）'!$C$39</f>
        <v>0</v>
      </c>
      <c r="F372" s="23" t="e">
        <f t="shared" si="28"/>
        <v>#DIV/0!</v>
      </c>
      <c r="G372" s="24" t="str">
        <f t="shared" si="31"/>
        <v>×</v>
      </c>
      <c r="H372" s="25" t="str">
        <f t="shared" si="32"/>
        <v>×</v>
      </c>
      <c r="I372" s="135" t="e">
        <f t="shared" si="29"/>
        <v>#DIV/0!</v>
      </c>
      <c r="J372" s="135">
        <f t="shared" si="30"/>
        <v>3</v>
      </c>
    </row>
    <row r="373" spans="1:10" s="18" customFormat="1" ht="10.5" customHeight="1" x14ac:dyDescent="0.15">
      <c r="A373" s="30">
        <v>36</v>
      </c>
      <c r="B373" s="31">
        <f>IF(パラメータ!$C$10&gt;=A373,A373,(パラメータ!$C$13/パラメータ!$C$15)+$A373)</f>
        <v>36</v>
      </c>
      <c r="C373" s="32">
        <f>IF(パラメータ!$C$10&gt;=A373,(-$B373+($B373^2+2*パラメータ!$C$7*'計算（堆積）'!$C$4)^0.5)/'計算（堆積）'!$C$4,(-$B373+($B373^2+2*(パラメータ!$C$7-'計算（堆積）'!$C$10)*'計算（堆積）'!$C$4)^0.5)/'計算（堆積）'!$C$4)</f>
        <v>0</v>
      </c>
      <c r="D373" s="32">
        <f>IF(C373&gt;0,(((パラメータ!$C$6)^2*('計算（堆積）'!$C$23)^2 + 4 *パラメータ!$C$6 * $C373*'計算（堆積）'!$C$23)^0.5 - パラメータ!$C$6 * '計算（堆積）'!$C$23)/2,0)</f>
        <v>0</v>
      </c>
      <c r="E373" s="32">
        <f>(パラメータ!$C$21*$D373*パラメータ!$C$20^2)/'計算（堆積）'!$C$39</f>
        <v>0</v>
      </c>
      <c r="F373" s="32" t="e">
        <f t="shared" si="28"/>
        <v>#DIV/0!</v>
      </c>
      <c r="G373" s="33" t="str">
        <f t="shared" si="31"/>
        <v>×</v>
      </c>
      <c r="H373" s="34" t="str">
        <f t="shared" si="32"/>
        <v>×</v>
      </c>
      <c r="I373" s="134" t="e">
        <f t="shared" si="29"/>
        <v>#DIV/0!</v>
      </c>
      <c r="J373" s="134">
        <f t="shared" si="30"/>
        <v>3</v>
      </c>
    </row>
    <row r="374" spans="1:10" s="19" customFormat="1" ht="10.5" customHeight="1" x14ac:dyDescent="0.15">
      <c r="A374" s="63">
        <v>36.1</v>
      </c>
      <c r="B374" s="22">
        <f>IF(パラメータ!$C$10&gt;=A374,A374,(パラメータ!$C$13/パラメータ!$C$15)+$A374)</f>
        <v>36.1</v>
      </c>
      <c r="C374" s="23">
        <f>IF(パラメータ!$C$10&gt;=A374,(-$B374+($B374^2+2*パラメータ!$C$7*'計算（堆積）'!$C$4)^0.5)/'計算（堆積）'!$C$4,(-$B374+($B374^2+2*(パラメータ!$C$7-'計算（堆積）'!$C$10)*'計算（堆積）'!$C$4)^0.5)/'計算（堆積）'!$C$4)</f>
        <v>0</v>
      </c>
      <c r="D374" s="23">
        <f>IF(C374&gt;0,(((パラメータ!$C$6)^2*('計算（堆積）'!$C$23)^2 + 4 *パラメータ!$C$6 * $C374*'計算（堆積）'!$C$23)^0.5 - パラメータ!$C$6 * '計算（堆積）'!$C$23)/2,0)</f>
        <v>0</v>
      </c>
      <c r="E374" s="23">
        <f>(パラメータ!$C$21*$D374*パラメータ!$C$20^2)/'計算（堆積）'!$C$39</f>
        <v>0</v>
      </c>
      <c r="F374" s="23" t="e">
        <f t="shared" si="28"/>
        <v>#DIV/0!</v>
      </c>
      <c r="G374" s="24" t="str">
        <f t="shared" si="31"/>
        <v>×</v>
      </c>
      <c r="H374" s="25" t="str">
        <f t="shared" si="32"/>
        <v>×</v>
      </c>
      <c r="I374" s="135" t="e">
        <f t="shared" si="29"/>
        <v>#DIV/0!</v>
      </c>
      <c r="J374" s="135">
        <f t="shared" si="30"/>
        <v>3</v>
      </c>
    </row>
    <row r="375" spans="1:10" s="19" customFormat="1" ht="10.5" customHeight="1" x14ac:dyDescent="0.15">
      <c r="A375" s="63">
        <v>36.200000000000003</v>
      </c>
      <c r="B375" s="22">
        <f>IF(パラメータ!$C$10&gt;=A375,A375,(パラメータ!$C$13/パラメータ!$C$15)+$A375)</f>
        <v>36.200000000000003</v>
      </c>
      <c r="C375" s="23">
        <f>IF(パラメータ!$C$10&gt;=A375,(-$B375+($B375^2+2*パラメータ!$C$7*'計算（堆積）'!$C$4)^0.5)/'計算（堆積）'!$C$4,(-$B375+($B375^2+2*(パラメータ!$C$7-'計算（堆積）'!$C$10)*'計算（堆積）'!$C$4)^0.5)/'計算（堆積）'!$C$4)</f>
        <v>0</v>
      </c>
      <c r="D375" s="23">
        <f>IF(C375&gt;0,(((パラメータ!$C$6)^2*('計算（堆積）'!$C$23)^2 + 4 *パラメータ!$C$6 * $C375*'計算（堆積）'!$C$23)^0.5 - パラメータ!$C$6 * '計算（堆積）'!$C$23)/2,0)</f>
        <v>0</v>
      </c>
      <c r="E375" s="23">
        <f>(パラメータ!$C$21*$D375*パラメータ!$C$20^2)/'計算（堆積）'!$C$39</f>
        <v>0</v>
      </c>
      <c r="F375" s="23" t="e">
        <f t="shared" si="28"/>
        <v>#DIV/0!</v>
      </c>
      <c r="G375" s="24" t="str">
        <f t="shared" si="31"/>
        <v>×</v>
      </c>
      <c r="H375" s="25" t="str">
        <f t="shared" si="32"/>
        <v>×</v>
      </c>
      <c r="I375" s="135" t="e">
        <f t="shared" si="29"/>
        <v>#DIV/0!</v>
      </c>
      <c r="J375" s="135">
        <f t="shared" si="30"/>
        <v>3</v>
      </c>
    </row>
    <row r="376" spans="1:10" s="19" customFormat="1" ht="10.5" customHeight="1" x14ac:dyDescent="0.15">
      <c r="A376" s="63">
        <v>36.299999999999997</v>
      </c>
      <c r="B376" s="22">
        <f>IF(パラメータ!$C$10&gt;=A376,A376,(パラメータ!$C$13/パラメータ!$C$15)+$A376)</f>
        <v>36.299999999999997</v>
      </c>
      <c r="C376" s="23">
        <f>IF(パラメータ!$C$10&gt;=A376,(-$B376+($B376^2+2*パラメータ!$C$7*'計算（堆積）'!$C$4)^0.5)/'計算（堆積）'!$C$4,(-$B376+($B376^2+2*(パラメータ!$C$7-'計算（堆積）'!$C$10)*'計算（堆積）'!$C$4)^0.5)/'計算（堆積）'!$C$4)</f>
        <v>0</v>
      </c>
      <c r="D376" s="23">
        <f>IF(C376&gt;0,(((パラメータ!$C$6)^2*('計算（堆積）'!$C$23)^2 + 4 *パラメータ!$C$6 * $C376*'計算（堆積）'!$C$23)^0.5 - パラメータ!$C$6 * '計算（堆積）'!$C$23)/2,0)</f>
        <v>0</v>
      </c>
      <c r="E376" s="23">
        <f>(パラメータ!$C$21*$D376*パラメータ!$C$20^2)/'計算（堆積）'!$C$39</f>
        <v>0</v>
      </c>
      <c r="F376" s="23" t="e">
        <f t="shared" si="28"/>
        <v>#DIV/0!</v>
      </c>
      <c r="G376" s="24" t="str">
        <f t="shared" si="31"/>
        <v>×</v>
      </c>
      <c r="H376" s="25" t="str">
        <f t="shared" si="32"/>
        <v>×</v>
      </c>
      <c r="I376" s="135" t="e">
        <f t="shared" si="29"/>
        <v>#DIV/0!</v>
      </c>
      <c r="J376" s="135">
        <f t="shared" si="30"/>
        <v>3</v>
      </c>
    </row>
    <row r="377" spans="1:10" s="19" customFormat="1" ht="10.5" customHeight="1" x14ac:dyDescent="0.15">
      <c r="A377" s="63">
        <v>36.4</v>
      </c>
      <c r="B377" s="22">
        <f>IF(パラメータ!$C$10&gt;=A377,A377,(パラメータ!$C$13/パラメータ!$C$15)+$A377)</f>
        <v>36.4</v>
      </c>
      <c r="C377" s="23">
        <f>IF(パラメータ!$C$10&gt;=A377,(-$B377+($B377^2+2*パラメータ!$C$7*'計算（堆積）'!$C$4)^0.5)/'計算（堆積）'!$C$4,(-$B377+($B377^2+2*(パラメータ!$C$7-'計算（堆積）'!$C$10)*'計算（堆積）'!$C$4)^0.5)/'計算（堆積）'!$C$4)</f>
        <v>0</v>
      </c>
      <c r="D377" s="23">
        <f>IF(C377&gt;0,(((パラメータ!$C$6)^2*('計算（堆積）'!$C$23)^2 + 4 *パラメータ!$C$6 * $C377*'計算（堆積）'!$C$23)^0.5 - パラメータ!$C$6 * '計算（堆積）'!$C$23)/2,0)</f>
        <v>0</v>
      </c>
      <c r="E377" s="23">
        <f>(パラメータ!$C$21*$D377*パラメータ!$C$20^2)/'計算（堆積）'!$C$39</f>
        <v>0</v>
      </c>
      <c r="F377" s="23" t="e">
        <f t="shared" si="28"/>
        <v>#DIV/0!</v>
      </c>
      <c r="G377" s="24" t="str">
        <f t="shared" si="31"/>
        <v>×</v>
      </c>
      <c r="H377" s="25" t="str">
        <f t="shared" si="32"/>
        <v>×</v>
      </c>
      <c r="I377" s="135" t="e">
        <f t="shared" si="29"/>
        <v>#DIV/0!</v>
      </c>
      <c r="J377" s="135">
        <f t="shared" si="30"/>
        <v>3</v>
      </c>
    </row>
    <row r="378" spans="1:10" s="19" customFormat="1" ht="10.5" customHeight="1" x14ac:dyDescent="0.15">
      <c r="A378" s="63">
        <v>36.5</v>
      </c>
      <c r="B378" s="22">
        <f>IF(パラメータ!$C$10&gt;=A378,A378,(パラメータ!$C$13/パラメータ!$C$15)+$A378)</f>
        <v>36.5</v>
      </c>
      <c r="C378" s="23">
        <f>IF(パラメータ!$C$10&gt;=A378,(-$B378+($B378^2+2*パラメータ!$C$7*'計算（堆積）'!$C$4)^0.5)/'計算（堆積）'!$C$4,(-$B378+($B378^2+2*(パラメータ!$C$7-'計算（堆積）'!$C$10)*'計算（堆積）'!$C$4)^0.5)/'計算（堆積）'!$C$4)</f>
        <v>0</v>
      </c>
      <c r="D378" s="23">
        <f>IF(C378&gt;0,(((パラメータ!$C$6)^2*('計算（堆積）'!$C$23)^2 + 4 *パラメータ!$C$6 * $C378*'計算（堆積）'!$C$23)^0.5 - パラメータ!$C$6 * '計算（堆積）'!$C$23)/2,0)</f>
        <v>0</v>
      </c>
      <c r="E378" s="23">
        <f>(パラメータ!$C$21*$D378*パラメータ!$C$20^2)/'計算（堆積）'!$C$39</f>
        <v>0</v>
      </c>
      <c r="F378" s="23" t="e">
        <f t="shared" si="28"/>
        <v>#DIV/0!</v>
      </c>
      <c r="G378" s="24" t="str">
        <f t="shared" si="31"/>
        <v>×</v>
      </c>
      <c r="H378" s="25" t="str">
        <f t="shared" si="32"/>
        <v>×</v>
      </c>
      <c r="I378" s="135" t="e">
        <f t="shared" si="29"/>
        <v>#DIV/0!</v>
      </c>
      <c r="J378" s="135">
        <f t="shared" si="30"/>
        <v>3</v>
      </c>
    </row>
    <row r="379" spans="1:10" s="19" customFormat="1" ht="10.5" customHeight="1" x14ac:dyDescent="0.15">
      <c r="A379" s="63">
        <v>36.6</v>
      </c>
      <c r="B379" s="22">
        <f>IF(パラメータ!$C$10&gt;=A379,A379,(パラメータ!$C$13/パラメータ!$C$15)+$A379)</f>
        <v>36.6</v>
      </c>
      <c r="C379" s="23">
        <f>IF(パラメータ!$C$10&gt;=A379,(-$B379+($B379^2+2*パラメータ!$C$7*'計算（堆積）'!$C$4)^0.5)/'計算（堆積）'!$C$4,(-$B379+($B379^2+2*(パラメータ!$C$7-'計算（堆積）'!$C$10)*'計算（堆積）'!$C$4)^0.5)/'計算（堆積）'!$C$4)</f>
        <v>0</v>
      </c>
      <c r="D379" s="23">
        <f>IF(C379&gt;0,(((パラメータ!$C$6)^2*('計算（堆積）'!$C$23)^2 + 4 *パラメータ!$C$6 * $C379*'計算（堆積）'!$C$23)^0.5 - パラメータ!$C$6 * '計算（堆積）'!$C$23)/2,0)</f>
        <v>0</v>
      </c>
      <c r="E379" s="23">
        <f>(パラメータ!$C$21*$D379*パラメータ!$C$20^2)/'計算（堆積）'!$C$39</f>
        <v>0</v>
      </c>
      <c r="F379" s="23" t="e">
        <f t="shared" si="28"/>
        <v>#DIV/0!</v>
      </c>
      <c r="G379" s="24" t="str">
        <f t="shared" si="31"/>
        <v>×</v>
      </c>
      <c r="H379" s="25" t="str">
        <f t="shared" si="32"/>
        <v>×</v>
      </c>
      <c r="I379" s="135" t="e">
        <f t="shared" si="29"/>
        <v>#DIV/0!</v>
      </c>
      <c r="J379" s="135">
        <f t="shared" si="30"/>
        <v>3</v>
      </c>
    </row>
    <row r="380" spans="1:10" s="19" customFormat="1" ht="10.5" customHeight="1" x14ac:dyDescent="0.15">
      <c r="A380" s="63">
        <v>36.700000000000003</v>
      </c>
      <c r="B380" s="22">
        <f>IF(パラメータ!$C$10&gt;=A380,A380,(パラメータ!$C$13/パラメータ!$C$15)+$A380)</f>
        <v>36.700000000000003</v>
      </c>
      <c r="C380" s="23">
        <f>IF(パラメータ!$C$10&gt;=A380,(-$B380+($B380^2+2*パラメータ!$C$7*'計算（堆積）'!$C$4)^0.5)/'計算（堆積）'!$C$4,(-$B380+($B380^2+2*(パラメータ!$C$7-'計算（堆積）'!$C$10)*'計算（堆積）'!$C$4)^0.5)/'計算（堆積）'!$C$4)</f>
        <v>0</v>
      </c>
      <c r="D380" s="23">
        <f>IF(C380&gt;0,(((パラメータ!$C$6)^2*('計算（堆積）'!$C$23)^2 + 4 *パラメータ!$C$6 * $C380*'計算（堆積）'!$C$23)^0.5 - パラメータ!$C$6 * '計算（堆積）'!$C$23)/2,0)</f>
        <v>0</v>
      </c>
      <c r="E380" s="23">
        <f>(パラメータ!$C$21*$D380*パラメータ!$C$20^2)/'計算（堆積）'!$C$39</f>
        <v>0</v>
      </c>
      <c r="F380" s="23" t="e">
        <f t="shared" si="28"/>
        <v>#DIV/0!</v>
      </c>
      <c r="G380" s="24" t="str">
        <f t="shared" si="31"/>
        <v>×</v>
      </c>
      <c r="H380" s="25" t="str">
        <f t="shared" si="32"/>
        <v>×</v>
      </c>
      <c r="I380" s="135" t="e">
        <f t="shared" si="29"/>
        <v>#DIV/0!</v>
      </c>
      <c r="J380" s="135">
        <f t="shared" si="30"/>
        <v>3</v>
      </c>
    </row>
    <row r="381" spans="1:10" s="19" customFormat="1" ht="10.5" customHeight="1" x14ac:dyDescent="0.15">
      <c r="A381" s="63">
        <v>36.799999999999997</v>
      </c>
      <c r="B381" s="22">
        <f>IF(パラメータ!$C$10&gt;=A381,A381,(パラメータ!$C$13/パラメータ!$C$15)+$A381)</f>
        <v>36.799999999999997</v>
      </c>
      <c r="C381" s="23">
        <f>IF(パラメータ!$C$10&gt;=A381,(-$B381+($B381^2+2*パラメータ!$C$7*'計算（堆積）'!$C$4)^0.5)/'計算（堆積）'!$C$4,(-$B381+($B381^2+2*(パラメータ!$C$7-'計算（堆積）'!$C$10)*'計算（堆積）'!$C$4)^0.5)/'計算（堆積）'!$C$4)</f>
        <v>0</v>
      </c>
      <c r="D381" s="23">
        <f>IF(C381&gt;0,(((パラメータ!$C$6)^2*('計算（堆積）'!$C$23)^2 + 4 *パラメータ!$C$6 * $C381*'計算（堆積）'!$C$23)^0.5 - パラメータ!$C$6 * '計算（堆積）'!$C$23)/2,0)</f>
        <v>0</v>
      </c>
      <c r="E381" s="23">
        <f>(パラメータ!$C$21*$D381*パラメータ!$C$20^2)/'計算（堆積）'!$C$39</f>
        <v>0</v>
      </c>
      <c r="F381" s="23" t="e">
        <f t="shared" si="28"/>
        <v>#DIV/0!</v>
      </c>
      <c r="G381" s="24" t="str">
        <f t="shared" si="31"/>
        <v>×</v>
      </c>
      <c r="H381" s="25" t="str">
        <f t="shared" si="32"/>
        <v>×</v>
      </c>
      <c r="I381" s="135" t="e">
        <f t="shared" si="29"/>
        <v>#DIV/0!</v>
      </c>
      <c r="J381" s="135">
        <f t="shared" si="30"/>
        <v>3</v>
      </c>
    </row>
    <row r="382" spans="1:10" s="19" customFormat="1" ht="10.5" customHeight="1" x14ac:dyDescent="0.15">
      <c r="A382" s="63">
        <v>36.9</v>
      </c>
      <c r="B382" s="22">
        <f>IF(パラメータ!$C$10&gt;=A382,A382,(パラメータ!$C$13/パラメータ!$C$15)+$A382)</f>
        <v>36.9</v>
      </c>
      <c r="C382" s="23">
        <f>IF(パラメータ!$C$10&gt;=A382,(-$B382+($B382^2+2*パラメータ!$C$7*'計算（堆積）'!$C$4)^0.5)/'計算（堆積）'!$C$4,(-$B382+($B382^2+2*(パラメータ!$C$7-'計算（堆積）'!$C$10)*'計算（堆積）'!$C$4)^0.5)/'計算（堆積）'!$C$4)</f>
        <v>0</v>
      </c>
      <c r="D382" s="23">
        <f>IF(C382&gt;0,(((パラメータ!$C$6)^2*('計算（堆積）'!$C$23)^2 + 4 *パラメータ!$C$6 * $C382*'計算（堆積）'!$C$23)^0.5 - パラメータ!$C$6 * '計算（堆積）'!$C$23)/2,0)</f>
        <v>0</v>
      </c>
      <c r="E382" s="23">
        <f>(パラメータ!$C$21*$D382*パラメータ!$C$20^2)/'計算（堆積）'!$C$39</f>
        <v>0</v>
      </c>
      <c r="F382" s="23" t="e">
        <f t="shared" si="28"/>
        <v>#DIV/0!</v>
      </c>
      <c r="G382" s="24" t="str">
        <f t="shared" si="31"/>
        <v>×</v>
      </c>
      <c r="H382" s="25" t="str">
        <f t="shared" si="32"/>
        <v>×</v>
      </c>
      <c r="I382" s="135" t="e">
        <f t="shared" si="29"/>
        <v>#DIV/0!</v>
      </c>
      <c r="J382" s="135">
        <f t="shared" si="30"/>
        <v>3</v>
      </c>
    </row>
    <row r="383" spans="1:10" s="18" customFormat="1" ht="10.5" customHeight="1" x14ac:dyDescent="0.15">
      <c r="A383" s="30">
        <v>37</v>
      </c>
      <c r="B383" s="31">
        <f>IF(パラメータ!$C$10&gt;=A383,A383,(パラメータ!$C$13/パラメータ!$C$15)+$A383)</f>
        <v>37</v>
      </c>
      <c r="C383" s="32">
        <f>IF(パラメータ!$C$10&gt;=A383,(-$B383+($B383^2+2*パラメータ!$C$7*'計算（堆積）'!$C$4)^0.5)/'計算（堆積）'!$C$4,(-$B383+($B383^2+2*(パラメータ!$C$7-'計算（堆積）'!$C$10)*'計算（堆積）'!$C$4)^0.5)/'計算（堆積）'!$C$4)</f>
        <v>0</v>
      </c>
      <c r="D383" s="32">
        <f>IF(C383&gt;0,(((パラメータ!$C$6)^2*('計算（堆積）'!$C$23)^2 + 4 *パラメータ!$C$6 * $C383*'計算（堆積）'!$C$23)^0.5 - パラメータ!$C$6 * '計算（堆積）'!$C$23)/2,0)</f>
        <v>0</v>
      </c>
      <c r="E383" s="32">
        <f>(パラメータ!$C$21*$D383*パラメータ!$C$20^2)/'計算（堆積）'!$C$39</f>
        <v>0</v>
      </c>
      <c r="F383" s="32" t="e">
        <f t="shared" si="28"/>
        <v>#DIV/0!</v>
      </c>
      <c r="G383" s="33" t="str">
        <f t="shared" si="31"/>
        <v>×</v>
      </c>
      <c r="H383" s="34" t="str">
        <f t="shared" si="32"/>
        <v>×</v>
      </c>
      <c r="I383" s="134" t="e">
        <f t="shared" si="29"/>
        <v>#DIV/0!</v>
      </c>
      <c r="J383" s="134">
        <f t="shared" si="30"/>
        <v>3</v>
      </c>
    </row>
    <row r="384" spans="1:10" s="19" customFormat="1" ht="10.5" customHeight="1" x14ac:dyDescent="0.15">
      <c r="A384" s="63">
        <v>37.1</v>
      </c>
      <c r="B384" s="22">
        <f>IF(パラメータ!$C$10&gt;=A384,A384,(パラメータ!$C$13/パラメータ!$C$15)+$A384)</f>
        <v>37.1</v>
      </c>
      <c r="C384" s="23">
        <f>IF(パラメータ!$C$10&gt;=A384,(-$B384+($B384^2+2*パラメータ!$C$7*'計算（堆積）'!$C$4)^0.5)/'計算（堆積）'!$C$4,(-$B384+($B384^2+2*(パラメータ!$C$7-'計算（堆積）'!$C$10)*'計算（堆積）'!$C$4)^0.5)/'計算（堆積）'!$C$4)</f>
        <v>0</v>
      </c>
      <c r="D384" s="23">
        <f>IF(C384&gt;0,(((パラメータ!$C$6)^2*('計算（堆積）'!$C$23)^2 + 4 *パラメータ!$C$6 * $C384*'計算（堆積）'!$C$23)^0.5 - パラメータ!$C$6 * '計算（堆積）'!$C$23)/2,0)</f>
        <v>0</v>
      </c>
      <c r="E384" s="23">
        <f>(パラメータ!$C$21*$D384*パラメータ!$C$20^2)/'計算（堆積）'!$C$39</f>
        <v>0</v>
      </c>
      <c r="F384" s="23" t="e">
        <f t="shared" si="28"/>
        <v>#DIV/0!</v>
      </c>
      <c r="G384" s="24" t="str">
        <f t="shared" si="31"/>
        <v>×</v>
      </c>
      <c r="H384" s="25" t="str">
        <f t="shared" si="32"/>
        <v>×</v>
      </c>
      <c r="I384" s="135" t="e">
        <f t="shared" si="29"/>
        <v>#DIV/0!</v>
      </c>
      <c r="J384" s="135">
        <f t="shared" si="30"/>
        <v>3</v>
      </c>
    </row>
    <row r="385" spans="1:10" s="19" customFormat="1" ht="10.5" customHeight="1" x14ac:dyDescent="0.15">
      <c r="A385" s="63">
        <v>37.200000000000003</v>
      </c>
      <c r="B385" s="22">
        <f>IF(パラメータ!$C$10&gt;=A385,A385,(パラメータ!$C$13/パラメータ!$C$15)+$A385)</f>
        <v>37.200000000000003</v>
      </c>
      <c r="C385" s="23">
        <f>IF(パラメータ!$C$10&gt;=A385,(-$B385+($B385^2+2*パラメータ!$C$7*'計算（堆積）'!$C$4)^0.5)/'計算（堆積）'!$C$4,(-$B385+($B385^2+2*(パラメータ!$C$7-'計算（堆積）'!$C$10)*'計算（堆積）'!$C$4)^0.5)/'計算（堆積）'!$C$4)</f>
        <v>0</v>
      </c>
      <c r="D385" s="23">
        <f>IF(C385&gt;0,(((パラメータ!$C$6)^2*('計算（堆積）'!$C$23)^2 + 4 *パラメータ!$C$6 * $C385*'計算（堆積）'!$C$23)^0.5 - パラメータ!$C$6 * '計算（堆積）'!$C$23)/2,0)</f>
        <v>0</v>
      </c>
      <c r="E385" s="23">
        <f>(パラメータ!$C$21*$D385*パラメータ!$C$20^2)/'計算（堆積）'!$C$39</f>
        <v>0</v>
      </c>
      <c r="F385" s="23" t="e">
        <f t="shared" si="28"/>
        <v>#DIV/0!</v>
      </c>
      <c r="G385" s="24" t="str">
        <f t="shared" si="31"/>
        <v>×</v>
      </c>
      <c r="H385" s="25" t="str">
        <f t="shared" si="32"/>
        <v>×</v>
      </c>
      <c r="I385" s="135" t="e">
        <f t="shared" si="29"/>
        <v>#DIV/0!</v>
      </c>
      <c r="J385" s="135">
        <f t="shared" si="30"/>
        <v>3</v>
      </c>
    </row>
    <row r="386" spans="1:10" s="19" customFormat="1" ht="10.5" customHeight="1" x14ac:dyDescent="0.15">
      <c r="A386" s="63">
        <v>37.299999999999997</v>
      </c>
      <c r="B386" s="22">
        <f>IF(パラメータ!$C$10&gt;=A386,A386,(パラメータ!$C$13/パラメータ!$C$15)+$A386)</f>
        <v>37.299999999999997</v>
      </c>
      <c r="C386" s="23">
        <f>IF(パラメータ!$C$10&gt;=A386,(-$B386+($B386^2+2*パラメータ!$C$7*'計算（堆積）'!$C$4)^0.5)/'計算（堆積）'!$C$4,(-$B386+($B386^2+2*(パラメータ!$C$7-'計算（堆積）'!$C$10)*'計算（堆積）'!$C$4)^0.5)/'計算（堆積）'!$C$4)</f>
        <v>0</v>
      </c>
      <c r="D386" s="23">
        <f>IF(C386&gt;0,(((パラメータ!$C$6)^2*('計算（堆積）'!$C$23)^2 + 4 *パラメータ!$C$6 * $C386*'計算（堆積）'!$C$23)^0.5 - パラメータ!$C$6 * '計算（堆積）'!$C$23)/2,0)</f>
        <v>0</v>
      </c>
      <c r="E386" s="23">
        <f>(パラメータ!$C$21*$D386*パラメータ!$C$20^2)/'計算（堆積）'!$C$39</f>
        <v>0</v>
      </c>
      <c r="F386" s="23" t="e">
        <f t="shared" si="28"/>
        <v>#DIV/0!</v>
      </c>
      <c r="G386" s="24" t="str">
        <f t="shared" si="31"/>
        <v>×</v>
      </c>
      <c r="H386" s="25" t="str">
        <f t="shared" si="32"/>
        <v>×</v>
      </c>
      <c r="I386" s="135" t="e">
        <f t="shared" si="29"/>
        <v>#DIV/0!</v>
      </c>
      <c r="J386" s="135">
        <f t="shared" si="30"/>
        <v>3</v>
      </c>
    </row>
    <row r="387" spans="1:10" s="19" customFormat="1" ht="10.5" customHeight="1" x14ac:dyDescent="0.15">
      <c r="A387" s="63">
        <v>37.4</v>
      </c>
      <c r="B387" s="22">
        <f>IF(パラメータ!$C$10&gt;=A387,A387,(パラメータ!$C$13/パラメータ!$C$15)+$A387)</f>
        <v>37.4</v>
      </c>
      <c r="C387" s="23">
        <f>IF(パラメータ!$C$10&gt;=A387,(-$B387+($B387^2+2*パラメータ!$C$7*'計算（堆積）'!$C$4)^0.5)/'計算（堆積）'!$C$4,(-$B387+($B387^2+2*(パラメータ!$C$7-'計算（堆積）'!$C$10)*'計算（堆積）'!$C$4)^0.5)/'計算（堆積）'!$C$4)</f>
        <v>0</v>
      </c>
      <c r="D387" s="23">
        <f>IF(C387&gt;0,(((パラメータ!$C$6)^2*('計算（堆積）'!$C$23)^2 + 4 *パラメータ!$C$6 * $C387*'計算（堆積）'!$C$23)^0.5 - パラメータ!$C$6 * '計算（堆積）'!$C$23)/2,0)</f>
        <v>0</v>
      </c>
      <c r="E387" s="23">
        <f>(パラメータ!$C$21*$D387*パラメータ!$C$20^2)/'計算（堆積）'!$C$39</f>
        <v>0</v>
      </c>
      <c r="F387" s="23" t="e">
        <f t="shared" si="28"/>
        <v>#DIV/0!</v>
      </c>
      <c r="G387" s="24" t="str">
        <f t="shared" si="31"/>
        <v>×</v>
      </c>
      <c r="H387" s="25" t="str">
        <f t="shared" si="32"/>
        <v>×</v>
      </c>
      <c r="I387" s="135" t="e">
        <f t="shared" si="29"/>
        <v>#DIV/0!</v>
      </c>
      <c r="J387" s="135">
        <f t="shared" si="30"/>
        <v>3</v>
      </c>
    </row>
    <row r="388" spans="1:10" s="19" customFormat="1" ht="10.5" customHeight="1" x14ac:dyDescent="0.15">
      <c r="A388" s="63">
        <v>37.5</v>
      </c>
      <c r="B388" s="22">
        <f>IF(パラメータ!$C$10&gt;=A388,A388,(パラメータ!$C$13/パラメータ!$C$15)+$A388)</f>
        <v>37.5</v>
      </c>
      <c r="C388" s="23">
        <f>IF(パラメータ!$C$10&gt;=A388,(-$B388+($B388^2+2*パラメータ!$C$7*'計算（堆積）'!$C$4)^0.5)/'計算（堆積）'!$C$4,(-$B388+($B388^2+2*(パラメータ!$C$7-'計算（堆積）'!$C$10)*'計算（堆積）'!$C$4)^0.5)/'計算（堆積）'!$C$4)</f>
        <v>0</v>
      </c>
      <c r="D388" s="23">
        <f>IF(C388&gt;0,(((パラメータ!$C$6)^2*('計算（堆積）'!$C$23)^2 + 4 *パラメータ!$C$6 * $C388*'計算（堆積）'!$C$23)^0.5 - パラメータ!$C$6 * '計算（堆積）'!$C$23)/2,0)</f>
        <v>0</v>
      </c>
      <c r="E388" s="23">
        <f>(パラメータ!$C$21*$D388*パラメータ!$C$20^2)/'計算（堆積）'!$C$39</f>
        <v>0</v>
      </c>
      <c r="F388" s="23" t="e">
        <f t="shared" si="28"/>
        <v>#DIV/0!</v>
      </c>
      <c r="G388" s="24" t="str">
        <f t="shared" si="31"/>
        <v>×</v>
      </c>
      <c r="H388" s="25" t="str">
        <f t="shared" si="32"/>
        <v>×</v>
      </c>
      <c r="I388" s="135" t="e">
        <f t="shared" si="29"/>
        <v>#DIV/0!</v>
      </c>
      <c r="J388" s="135">
        <f t="shared" si="30"/>
        <v>3</v>
      </c>
    </row>
    <row r="389" spans="1:10" s="19" customFormat="1" ht="10.5" customHeight="1" x14ac:dyDescent="0.15">
      <c r="A389" s="63">
        <v>37.6</v>
      </c>
      <c r="B389" s="22">
        <f>IF(パラメータ!$C$10&gt;=A389,A389,(パラメータ!$C$13/パラメータ!$C$15)+$A389)</f>
        <v>37.6</v>
      </c>
      <c r="C389" s="23">
        <f>IF(パラメータ!$C$10&gt;=A389,(-$B389+($B389^2+2*パラメータ!$C$7*'計算（堆積）'!$C$4)^0.5)/'計算（堆積）'!$C$4,(-$B389+($B389^2+2*(パラメータ!$C$7-'計算（堆積）'!$C$10)*'計算（堆積）'!$C$4)^0.5)/'計算（堆積）'!$C$4)</f>
        <v>0</v>
      </c>
      <c r="D389" s="23">
        <f>IF(C389&gt;0,(((パラメータ!$C$6)^2*('計算（堆積）'!$C$23)^2 + 4 *パラメータ!$C$6 * $C389*'計算（堆積）'!$C$23)^0.5 - パラメータ!$C$6 * '計算（堆積）'!$C$23)/2,0)</f>
        <v>0</v>
      </c>
      <c r="E389" s="23">
        <f>(パラメータ!$C$21*$D389*パラメータ!$C$20^2)/'計算（堆積）'!$C$39</f>
        <v>0</v>
      </c>
      <c r="F389" s="23" t="e">
        <f t="shared" si="28"/>
        <v>#DIV/0!</v>
      </c>
      <c r="G389" s="24" t="str">
        <f t="shared" si="31"/>
        <v>×</v>
      </c>
      <c r="H389" s="25" t="str">
        <f t="shared" si="32"/>
        <v>×</v>
      </c>
      <c r="I389" s="135" t="e">
        <f t="shared" si="29"/>
        <v>#DIV/0!</v>
      </c>
      <c r="J389" s="135">
        <f t="shared" si="30"/>
        <v>3</v>
      </c>
    </row>
    <row r="390" spans="1:10" s="19" customFormat="1" ht="10.5" customHeight="1" x14ac:dyDescent="0.15">
      <c r="A390" s="63">
        <v>37.700000000000003</v>
      </c>
      <c r="B390" s="22">
        <f>IF(パラメータ!$C$10&gt;=A390,A390,(パラメータ!$C$13/パラメータ!$C$15)+$A390)</f>
        <v>37.700000000000003</v>
      </c>
      <c r="C390" s="23">
        <f>IF(パラメータ!$C$10&gt;=A390,(-$B390+($B390^2+2*パラメータ!$C$7*'計算（堆積）'!$C$4)^0.5)/'計算（堆積）'!$C$4,(-$B390+($B390^2+2*(パラメータ!$C$7-'計算（堆積）'!$C$10)*'計算（堆積）'!$C$4)^0.5)/'計算（堆積）'!$C$4)</f>
        <v>0</v>
      </c>
      <c r="D390" s="23">
        <f>IF(C390&gt;0,(((パラメータ!$C$6)^2*('計算（堆積）'!$C$23)^2 + 4 *パラメータ!$C$6 * $C390*'計算（堆積）'!$C$23)^0.5 - パラメータ!$C$6 * '計算（堆積）'!$C$23)/2,0)</f>
        <v>0</v>
      </c>
      <c r="E390" s="23">
        <f>(パラメータ!$C$21*$D390*パラメータ!$C$20^2)/'計算（堆積）'!$C$39</f>
        <v>0</v>
      </c>
      <c r="F390" s="23" t="e">
        <f t="shared" si="28"/>
        <v>#DIV/0!</v>
      </c>
      <c r="G390" s="24" t="str">
        <f t="shared" si="31"/>
        <v>×</v>
      </c>
      <c r="H390" s="25" t="str">
        <f t="shared" si="32"/>
        <v>×</v>
      </c>
      <c r="I390" s="135" t="e">
        <f t="shared" si="29"/>
        <v>#DIV/0!</v>
      </c>
      <c r="J390" s="135">
        <f t="shared" si="30"/>
        <v>3</v>
      </c>
    </row>
    <row r="391" spans="1:10" s="19" customFormat="1" ht="10.5" customHeight="1" x14ac:dyDescent="0.15">
      <c r="A391" s="63">
        <v>37.799999999999997</v>
      </c>
      <c r="B391" s="22">
        <f>IF(パラメータ!$C$10&gt;=A391,A391,(パラメータ!$C$13/パラメータ!$C$15)+$A391)</f>
        <v>37.799999999999997</v>
      </c>
      <c r="C391" s="23">
        <f>IF(パラメータ!$C$10&gt;=A391,(-$B391+($B391^2+2*パラメータ!$C$7*'計算（堆積）'!$C$4)^0.5)/'計算（堆積）'!$C$4,(-$B391+($B391^2+2*(パラメータ!$C$7-'計算（堆積）'!$C$10)*'計算（堆積）'!$C$4)^0.5)/'計算（堆積）'!$C$4)</f>
        <v>0</v>
      </c>
      <c r="D391" s="23">
        <f>IF(C391&gt;0,(((パラメータ!$C$6)^2*('計算（堆積）'!$C$23)^2 + 4 *パラメータ!$C$6 * $C391*'計算（堆積）'!$C$23)^0.5 - パラメータ!$C$6 * '計算（堆積）'!$C$23)/2,0)</f>
        <v>0</v>
      </c>
      <c r="E391" s="23">
        <f>(パラメータ!$C$21*$D391*パラメータ!$C$20^2)/'計算（堆積）'!$C$39</f>
        <v>0</v>
      </c>
      <c r="F391" s="23" t="e">
        <f t="shared" si="28"/>
        <v>#DIV/0!</v>
      </c>
      <c r="G391" s="24" t="str">
        <f t="shared" si="31"/>
        <v>×</v>
      </c>
      <c r="H391" s="25" t="str">
        <f t="shared" si="32"/>
        <v>×</v>
      </c>
      <c r="I391" s="135" t="e">
        <f t="shared" si="29"/>
        <v>#DIV/0!</v>
      </c>
      <c r="J391" s="135">
        <f t="shared" si="30"/>
        <v>3</v>
      </c>
    </row>
    <row r="392" spans="1:10" s="19" customFormat="1" ht="10.5" customHeight="1" x14ac:dyDescent="0.15">
      <c r="A392" s="63">
        <v>37.9</v>
      </c>
      <c r="B392" s="22">
        <f>IF(パラメータ!$C$10&gt;=A392,A392,(パラメータ!$C$13/パラメータ!$C$15)+$A392)</f>
        <v>37.9</v>
      </c>
      <c r="C392" s="23">
        <f>IF(パラメータ!$C$10&gt;=A392,(-$B392+($B392^2+2*パラメータ!$C$7*'計算（堆積）'!$C$4)^0.5)/'計算（堆積）'!$C$4,(-$B392+($B392^2+2*(パラメータ!$C$7-'計算（堆積）'!$C$10)*'計算（堆積）'!$C$4)^0.5)/'計算（堆積）'!$C$4)</f>
        <v>0</v>
      </c>
      <c r="D392" s="23">
        <f>IF(C392&gt;0,(((パラメータ!$C$6)^2*('計算（堆積）'!$C$23)^2 + 4 *パラメータ!$C$6 * $C392*'計算（堆積）'!$C$23)^0.5 - パラメータ!$C$6 * '計算（堆積）'!$C$23)/2,0)</f>
        <v>0</v>
      </c>
      <c r="E392" s="23">
        <f>(パラメータ!$C$21*$D392*パラメータ!$C$20^2)/'計算（堆積）'!$C$39</f>
        <v>0</v>
      </c>
      <c r="F392" s="23" t="e">
        <f t="shared" si="28"/>
        <v>#DIV/0!</v>
      </c>
      <c r="G392" s="24" t="str">
        <f t="shared" si="31"/>
        <v>×</v>
      </c>
      <c r="H392" s="25" t="str">
        <f t="shared" si="32"/>
        <v>×</v>
      </c>
      <c r="I392" s="135" t="e">
        <f t="shared" si="29"/>
        <v>#DIV/0!</v>
      </c>
      <c r="J392" s="135">
        <f t="shared" si="30"/>
        <v>3</v>
      </c>
    </row>
    <row r="393" spans="1:10" s="18" customFormat="1" ht="10.5" customHeight="1" x14ac:dyDescent="0.15">
      <c r="A393" s="30">
        <v>38</v>
      </c>
      <c r="B393" s="31">
        <f>IF(パラメータ!$C$10&gt;=A393,A393,(パラメータ!$C$13/パラメータ!$C$15)+$A393)</f>
        <v>38</v>
      </c>
      <c r="C393" s="32">
        <f>IF(パラメータ!$C$10&gt;=A393,(-$B393+($B393^2+2*パラメータ!$C$7*'計算（堆積）'!$C$4)^0.5)/'計算（堆積）'!$C$4,(-$B393+($B393^2+2*(パラメータ!$C$7-'計算（堆積）'!$C$10)*'計算（堆積）'!$C$4)^0.5)/'計算（堆積）'!$C$4)</f>
        <v>0</v>
      </c>
      <c r="D393" s="32">
        <f>IF(C393&gt;0,(((パラメータ!$C$6)^2*('計算（堆積）'!$C$23)^2 + 4 *パラメータ!$C$6 * $C393*'計算（堆積）'!$C$23)^0.5 - パラメータ!$C$6 * '計算（堆積）'!$C$23)/2,0)</f>
        <v>0</v>
      </c>
      <c r="E393" s="32">
        <f>(パラメータ!$C$21*$D393*パラメータ!$C$20^2)/'計算（堆積）'!$C$39</f>
        <v>0</v>
      </c>
      <c r="F393" s="32" t="e">
        <f t="shared" si="28"/>
        <v>#DIV/0!</v>
      </c>
      <c r="G393" s="33" t="str">
        <f t="shared" si="31"/>
        <v>×</v>
      </c>
      <c r="H393" s="34" t="str">
        <f t="shared" si="32"/>
        <v>×</v>
      </c>
      <c r="I393" s="134" t="e">
        <f t="shared" si="29"/>
        <v>#DIV/0!</v>
      </c>
      <c r="J393" s="134">
        <f t="shared" si="30"/>
        <v>3</v>
      </c>
    </row>
    <row r="394" spans="1:10" s="19" customFormat="1" ht="10.5" customHeight="1" x14ac:dyDescent="0.15">
      <c r="A394" s="63">
        <v>38.1</v>
      </c>
      <c r="B394" s="22">
        <f>IF(パラメータ!$C$10&gt;=A394,A394,(パラメータ!$C$13/パラメータ!$C$15)+$A394)</f>
        <v>38.1</v>
      </c>
      <c r="C394" s="23">
        <f>IF(パラメータ!$C$10&gt;=A394,(-$B394+($B394^2+2*パラメータ!$C$7*'計算（堆積）'!$C$4)^0.5)/'計算（堆積）'!$C$4,(-$B394+($B394^2+2*(パラメータ!$C$7-'計算（堆積）'!$C$10)*'計算（堆積）'!$C$4)^0.5)/'計算（堆積）'!$C$4)</f>
        <v>0</v>
      </c>
      <c r="D394" s="23">
        <f>IF(C394&gt;0,(((パラメータ!$C$6)^2*('計算（堆積）'!$C$23)^2 + 4 *パラメータ!$C$6 * $C394*'計算（堆積）'!$C$23)^0.5 - パラメータ!$C$6 * '計算（堆積）'!$C$23)/2,0)</f>
        <v>0</v>
      </c>
      <c r="E394" s="23">
        <f>(パラメータ!$C$21*$D394*パラメータ!$C$20^2)/'計算（堆積）'!$C$39</f>
        <v>0</v>
      </c>
      <c r="F394" s="23" t="e">
        <f t="shared" si="28"/>
        <v>#DIV/0!</v>
      </c>
      <c r="G394" s="24" t="str">
        <f t="shared" si="31"/>
        <v>×</v>
      </c>
      <c r="H394" s="25" t="str">
        <f t="shared" si="32"/>
        <v>×</v>
      </c>
      <c r="I394" s="135" t="e">
        <f t="shared" si="29"/>
        <v>#DIV/0!</v>
      </c>
      <c r="J394" s="135">
        <f t="shared" si="30"/>
        <v>3</v>
      </c>
    </row>
    <row r="395" spans="1:10" s="19" customFormat="1" ht="10.5" customHeight="1" x14ac:dyDescent="0.15">
      <c r="A395" s="63">
        <v>38.200000000000003</v>
      </c>
      <c r="B395" s="22">
        <f>IF(パラメータ!$C$10&gt;=A395,A395,(パラメータ!$C$13/パラメータ!$C$15)+$A395)</f>
        <v>38.200000000000003</v>
      </c>
      <c r="C395" s="23">
        <f>IF(パラメータ!$C$10&gt;=A395,(-$B395+($B395^2+2*パラメータ!$C$7*'計算（堆積）'!$C$4)^0.5)/'計算（堆積）'!$C$4,(-$B395+($B395^2+2*(パラメータ!$C$7-'計算（堆積）'!$C$10)*'計算（堆積）'!$C$4)^0.5)/'計算（堆積）'!$C$4)</f>
        <v>0</v>
      </c>
      <c r="D395" s="23">
        <f>IF(C395&gt;0,(((パラメータ!$C$6)^2*('計算（堆積）'!$C$23)^2 + 4 *パラメータ!$C$6 * $C395*'計算（堆積）'!$C$23)^0.5 - パラメータ!$C$6 * '計算（堆積）'!$C$23)/2,0)</f>
        <v>0</v>
      </c>
      <c r="E395" s="23">
        <f>(パラメータ!$C$21*$D395*パラメータ!$C$20^2)/'計算（堆積）'!$C$39</f>
        <v>0</v>
      </c>
      <c r="F395" s="23" t="e">
        <f t="shared" si="28"/>
        <v>#DIV/0!</v>
      </c>
      <c r="G395" s="24" t="str">
        <f t="shared" si="31"/>
        <v>×</v>
      </c>
      <c r="H395" s="25" t="str">
        <f t="shared" si="32"/>
        <v>×</v>
      </c>
      <c r="I395" s="135" t="e">
        <f t="shared" si="29"/>
        <v>#DIV/0!</v>
      </c>
      <c r="J395" s="135">
        <f t="shared" si="30"/>
        <v>3</v>
      </c>
    </row>
    <row r="396" spans="1:10" s="19" customFormat="1" ht="10.5" customHeight="1" x14ac:dyDescent="0.15">
      <c r="A396" s="63">
        <v>38.299999999999997</v>
      </c>
      <c r="B396" s="22">
        <f>IF(パラメータ!$C$10&gt;=A396,A396,(パラメータ!$C$13/パラメータ!$C$15)+$A396)</f>
        <v>38.299999999999997</v>
      </c>
      <c r="C396" s="23">
        <f>IF(パラメータ!$C$10&gt;=A396,(-$B396+($B396^2+2*パラメータ!$C$7*'計算（堆積）'!$C$4)^0.5)/'計算（堆積）'!$C$4,(-$B396+($B396^2+2*(パラメータ!$C$7-'計算（堆積）'!$C$10)*'計算（堆積）'!$C$4)^0.5)/'計算（堆積）'!$C$4)</f>
        <v>0</v>
      </c>
      <c r="D396" s="23">
        <f>IF(C396&gt;0,(((パラメータ!$C$6)^2*('計算（堆積）'!$C$23)^2 + 4 *パラメータ!$C$6 * $C396*'計算（堆積）'!$C$23)^0.5 - パラメータ!$C$6 * '計算（堆積）'!$C$23)/2,0)</f>
        <v>0</v>
      </c>
      <c r="E396" s="23">
        <f>(パラメータ!$C$21*$D396*パラメータ!$C$20^2)/'計算（堆積）'!$C$39</f>
        <v>0</v>
      </c>
      <c r="F396" s="23" t="e">
        <f t="shared" si="28"/>
        <v>#DIV/0!</v>
      </c>
      <c r="G396" s="24" t="str">
        <f t="shared" si="31"/>
        <v>×</v>
      </c>
      <c r="H396" s="25" t="str">
        <f t="shared" si="32"/>
        <v>×</v>
      </c>
      <c r="I396" s="135" t="e">
        <f t="shared" si="29"/>
        <v>#DIV/0!</v>
      </c>
      <c r="J396" s="135">
        <f t="shared" si="30"/>
        <v>3</v>
      </c>
    </row>
    <row r="397" spans="1:10" s="19" customFormat="1" ht="10.5" customHeight="1" x14ac:dyDescent="0.15">
      <c r="A397" s="63">
        <v>38.4</v>
      </c>
      <c r="B397" s="22">
        <f>IF(パラメータ!$C$10&gt;=A397,A397,(パラメータ!$C$13/パラメータ!$C$15)+$A397)</f>
        <v>38.4</v>
      </c>
      <c r="C397" s="23">
        <f>IF(パラメータ!$C$10&gt;=A397,(-$B397+($B397^2+2*パラメータ!$C$7*'計算（堆積）'!$C$4)^0.5)/'計算（堆積）'!$C$4,(-$B397+($B397^2+2*(パラメータ!$C$7-'計算（堆積）'!$C$10)*'計算（堆積）'!$C$4)^0.5)/'計算（堆積）'!$C$4)</f>
        <v>0</v>
      </c>
      <c r="D397" s="23">
        <f>IF(C397&gt;0,(((パラメータ!$C$6)^2*('計算（堆積）'!$C$23)^2 + 4 *パラメータ!$C$6 * $C397*'計算（堆積）'!$C$23)^0.5 - パラメータ!$C$6 * '計算（堆積）'!$C$23)/2,0)</f>
        <v>0</v>
      </c>
      <c r="E397" s="23">
        <f>(パラメータ!$C$21*$D397*パラメータ!$C$20^2)/'計算（堆積）'!$C$39</f>
        <v>0</v>
      </c>
      <c r="F397" s="23" t="e">
        <f t="shared" si="28"/>
        <v>#DIV/0!</v>
      </c>
      <c r="G397" s="24" t="str">
        <f t="shared" si="31"/>
        <v>×</v>
      </c>
      <c r="H397" s="25" t="str">
        <f t="shared" si="32"/>
        <v>×</v>
      </c>
      <c r="I397" s="135" t="e">
        <f t="shared" si="29"/>
        <v>#DIV/0!</v>
      </c>
      <c r="J397" s="135">
        <f t="shared" si="30"/>
        <v>3</v>
      </c>
    </row>
    <row r="398" spans="1:10" s="19" customFormat="1" ht="10.5" customHeight="1" x14ac:dyDescent="0.15">
      <c r="A398" s="63">
        <v>38.5</v>
      </c>
      <c r="B398" s="22">
        <f>IF(パラメータ!$C$10&gt;=A398,A398,(パラメータ!$C$13/パラメータ!$C$15)+$A398)</f>
        <v>38.5</v>
      </c>
      <c r="C398" s="23">
        <f>IF(パラメータ!$C$10&gt;=A398,(-$B398+($B398^2+2*パラメータ!$C$7*'計算（堆積）'!$C$4)^0.5)/'計算（堆積）'!$C$4,(-$B398+($B398^2+2*(パラメータ!$C$7-'計算（堆積）'!$C$10)*'計算（堆積）'!$C$4)^0.5)/'計算（堆積）'!$C$4)</f>
        <v>0</v>
      </c>
      <c r="D398" s="23">
        <f>IF(C398&gt;0,(((パラメータ!$C$6)^2*('計算（堆積）'!$C$23)^2 + 4 *パラメータ!$C$6 * $C398*'計算（堆積）'!$C$23)^0.5 - パラメータ!$C$6 * '計算（堆積）'!$C$23)/2,0)</f>
        <v>0</v>
      </c>
      <c r="E398" s="23">
        <f>(パラメータ!$C$21*$D398*パラメータ!$C$20^2)/'計算（堆積）'!$C$39</f>
        <v>0</v>
      </c>
      <c r="F398" s="23" t="e">
        <f t="shared" ref="F398:F461" si="33">106/($D398*(8.4-$D398))</f>
        <v>#DIV/0!</v>
      </c>
      <c r="G398" s="24" t="str">
        <f t="shared" si="31"/>
        <v>×</v>
      </c>
      <c r="H398" s="25" t="str">
        <f t="shared" si="32"/>
        <v>×</v>
      </c>
      <c r="I398" s="135" t="e">
        <f t="shared" ref="I398:I461" si="34">F398-E398</f>
        <v>#DIV/0!</v>
      </c>
      <c r="J398" s="135">
        <f t="shared" ref="J398:J461" si="35">3-D398</f>
        <v>3</v>
      </c>
    </row>
    <row r="399" spans="1:10" s="19" customFormat="1" ht="10.5" customHeight="1" x14ac:dyDescent="0.15">
      <c r="A399" s="63">
        <v>38.6</v>
      </c>
      <c r="B399" s="22">
        <f>IF(パラメータ!$C$10&gt;=A399,A399,(パラメータ!$C$13/パラメータ!$C$15)+$A399)</f>
        <v>38.6</v>
      </c>
      <c r="C399" s="23">
        <f>IF(パラメータ!$C$10&gt;=A399,(-$B399+($B399^2+2*パラメータ!$C$7*'計算（堆積）'!$C$4)^0.5)/'計算（堆積）'!$C$4,(-$B399+($B399^2+2*(パラメータ!$C$7-'計算（堆積）'!$C$10)*'計算（堆積）'!$C$4)^0.5)/'計算（堆積）'!$C$4)</f>
        <v>0</v>
      </c>
      <c r="D399" s="23">
        <f>IF(C399&gt;0,(((パラメータ!$C$6)^2*('計算（堆積）'!$C$23)^2 + 4 *パラメータ!$C$6 * $C399*'計算（堆積）'!$C$23)^0.5 - パラメータ!$C$6 * '計算（堆積）'!$C$23)/2,0)</f>
        <v>0</v>
      </c>
      <c r="E399" s="23">
        <f>(パラメータ!$C$21*$D399*パラメータ!$C$20^2)/'計算（堆積）'!$C$39</f>
        <v>0</v>
      </c>
      <c r="F399" s="23" t="e">
        <f t="shared" si="33"/>
        <v>#DIV/0!</v>
      </c>
      <c r="G399" s="24" t="str">
        <f t="shared" ref="G399:G462" si="36">IF(D399&gt;0,IF(I399&lt;0,"○","×"),"×")</f>
        <v>×</v>
      </c>
      <c r="H399" s="25" t="str">
        <f t="shared" ref="H399:H462" si="37">IF(D399&gt;=3,"○","×")</f>
        <v>×</v>
      </c>
      <c r="I399" s="135" t="e">
        <f t="shared" si="34"/>
        <v>#DIV/0!</v>
      </c>
      <c r="J399" s="135">
        <f t="shared" si="35"/>
        <v>3</v>
      </c>
    </row>
    <row r="400" spans="1:10" s="19" customFormat="1" ht="10.5" customHeight="1" x14ac:dyDescent="0.15">
      <c r="A400" s="63">
        <v>38.700000000000003</v>
      </c>
      <c r="B400" s="22">
        <f>IF(パラメータ!$C$10&gt;=A400,A400,(パラメータ!$C$13/パラメータ!$C$15)+$A400)</f>
        <v>38.700000000000003</v>
      </c>
      <c r="C400" s="23">
        <f>IF(パラメータ!$C$10&gt;=A400,(-$B400+($B400^2+2*パラメータ!$C$7*'計算（堆積）'!$C$4)^0.5)/'計算（堆積）'!$C$4,(-$B400+($B400^2+2*(パラメータ!$C$7-'計算（堆積）'!$C$10)*'計算（堆積）'!$C$4)^0.5)/'計算（堆積）'!$C$4)</f>
        <v>0</v>
      </c>
      <c r="D400" s="23">
        <f>IF(C400&gt;0,(((パラメータ!$C$6)^2*('計算（堆積）'!$C$23)^2 + 4 *パラメータ!$C$6 * $C400*'計算（堆積）'!$C$23)^0.5 - パラメータ!$C$6 * '計算（堆積）'!$C$23)/2,0)</f>
        <v>0</v>
      </c>
      <c r="E400" s="23">
        <f>(パラメータ!$C$21*$D400*パラメータ!$C$20^2)/'計算（堆積）'!$C$39</f>
        <v>0</v>
      </c>
      <c r="F400" s="23" t="e">
        <f t="shared" si="33"/>
        <v>#DIV/0!</v>
      </c>
      <c r="G400" s="24" t="str">
        <f t="shared" si="36"/>
        <v>×</v>
      </c>
      <c r="H400" s="25" t="str">
        <f t="shared" si="37"/>
        <v>×</v>
      </c>
      <c r="I400" s="135" t="e">
        <f t="shared" si="34"/>
        <v>#DIV/0!</v>
      </c>
      <c r="J400" s="135">
        <f t="shared" si="35"/>
        <v>3</v>
      </c>
    </row>
    <row r="401" spans="1:10" s="19" customFormat="1" ht="10.5" customHeight="1" x14ac:dyDescent="0.15">
      <c r="A401" s="63">
        <v>38.799999999999997</v>
      </c>
      <c r="B401" s="22">
        <f>IF(パラメータ!$C$10&gt;=A401,A401,(パラメータ!$C$13/パラメータ!$C$15)+$A401)</f>
        <v>38.799999999999997</v>
      </c>
      <c r="C401" s="23">
        <f>IF(パラメータ!$C$10&gt;=A401,(-$B401+($B401^2+2*パラメータ!$C$7*'計算（堆積）'!$C$4)^0.5)/'計算（堆積）'!$C$4,(-$B401+($B401^2+2*(パラメータ!$C$7-'計算（堆積）'!$C$10)*'計算（堆積）'!$C$4)^0.5)/'計算（堆積）'!$C$4)</f>
        <v>0</v>
      </c>
      <c r="D401" s="23">
        <f>IF(C401&gt;0,(((パラメータ!$C$6)^2*('計算（堆積）'!$C$23)^2 + 4 *パラメータ!$C$6 * $C401*'計算（堆積）'!$C$23)^0.5 - パラメータ!$C$6 * '計算（堆積）'!$C$23)/2,0)</f>
        <v>0</v>
      </c>
      <c r="E401" s="23">
        <f>(パラメータ!$C$21*$D401*パラメータ!$C$20^2)/'計算（堆積）'!$C$39</f>
        <v>0</v>
      </c>
      <c r="F401" s="23" t="e">
        <f t="shared" si="33"/>
        <v>#DIV/0!</v>
      </c>
      <c r="G401" s="24" t="str">
        <f t="shared" si="36"/>
        <v>×</v>
      </c>
      <c r="H401" s="25" t="str">
        <f t="shared" si="37"/>
        <v>×</v>
      </c>
      <c r="I401" s="135" t="e">
        <f t="shared" si="34"/>
        <v>#DIV/0!</v>
      </c>
      <c r="J401" s="135">
        <f t="shared" si="35"/>
        <v>3</v>
      </c>
    </row>
    <row r="402" spans="1:10" s="19" customFormat="1" ht="10.5" customHeight="1" x14ac:dyDescent="0.15">
      <c r="A402" s="63">
        <v>38.9</v>
      </c>
      <c r="B402" s="22">
        <f>IF(パラメータ!$C$10&gt;=A402,A402,(パラメータ!$C$13/パラメータ!$C$15)+$A402)</f>
        <v>38.9</v>
      </c>
      <c r="C402" s="23">
        <f>IF(パラメータ!$C$10&gt;=A402,(-$B402+($B402^2+2*パラメータ!$C$7*'計算（堆積）'!$C$4)^0.5)/'計算（堆積）'!$C$4,(-$B402+($B402^2+2*(パラメータ!$C$7-'計算（堆積）'!$C$10)*'計算（堆積）'!$C$4)^0.5)/'計算（堆積）'!$C$4)</f>
        <v>0</v>
      </c>
      <c r="D402" s="23">
        <f>IF(C402&gt;0,(((パラメータ!$C$6)^2*('計算（堆積）'!$C$23)^2 + 4 *パラメータ!$C$6 * $C402*'計算（堆積）'!$C$23)^0.5 - パラメータ!$C$6 * '計算（堆積）'!$C$23)/2,0)</f>
        <v>0</v>
      </c>
      <c r="E402" s="23">
        <f>(パラメータ!$C$21*$D402*パラメータ!$C$20^2)/'計算（堆積）'!$C$39</f>
        <v>0</v>
      </c>
      <c r="F402" s="23" t="e">
        <f t="shared" si="33"/>
        <v>#DIV/0!</v>
      </c>
      <c r="G402" s="24" t="str">
        <f t="shared" si="36"/>
        <v>×</v>
      </c>
      <c r="H402" s="25" t="str">
        <f t="shared" si="37"/>
        <v>×</v>
      </c>
      <c r="I402" s="135" t="e">
        <f t="shared" si="34"/>
        <v>#DIV/0!</v>
      </c>
      <c r="J402" s="135">
        <f t="shared" si="35"/>
        <v>3</v>
      </c>
    </row>
    <row r="403" spans="1:10" s="18" customFormat="1" ht="10.5" customHeight="1" x14ac:dyDescent="0.15">
      <c r="A403" s="30">
        <v>39</v>
      </c>
      <c r="B403" s="31">
        <f>IF(パラメータ!$C$10&gt;=A403,A403,(パラメータ!$C$13/パラメータ!$C$15)+$A403)</f>
        <v>39</v>
      </c>
      <c r="C403" s="32">
        <f>IF(パラメータ!$C$10&gt;=A403,(-$B403+($B403^2+2*パラメータ!$C$7*'計算（堆積）'!$C$4)^0.5)/'計算（堆積）'!$C$4,(-$B403+($B403^2+2*(パラメータ!$C$7-'計算（堆積）'!$C$10)*'計算（堆積）'!$C$4)^0.5)/'計算（堆積）'!$C$4)</f>
        <v>0</v>
      </c>
      <c r="D403" s="32">
        <f>IF(C403&gt;0,(((パラメータ!$C$6)^2*('計算（堆積）'!$C$23)^2 + 4 *パラメータ!$C$6 * $C403*'計算（堆積）'!$C$23)^0.5 - パラメータ!$C$6 * '計算（堆積）'!$C$23)/2,0)</f>
        <v>0</v>
      </c>
      <c r="E403" s="32">
        <f>(パラメータ!$C$21*$D403*パラメータ!$C$20^2)/'計算（堆積）'!$C$39</f>
        <v>0</v>
      </c>
      <c r="F403" s="32" t="e">
        <f t="shared" si="33"/>
        <v>#DIV/0!</v>
      </c>
      <c r="G403" s="33" t="str">
        <f t="shared" si="36"/>
        <v>×</v>
      </c>
      <c r="H403" s="34" t="str">
        <f t="shared" si="37"/>
        <v>×</v>
      </c>
      <c r="I403" s="134" t="e">
        <f t="shared" si="34"/>
        <v>#DIV/0!</v>
      </c>
      <c r="J403" s="134">
        <f t="shared" si="35"/>
        <v>3</v>
      </c>
    </row>
    <row r="404" spans="1:10" s="19" customFormat="1" ht="10.5" customHeight="1" x14ac:dyDescent="0.15">
      <c r="A404" s="63">
        <v>39.1</v>
      </c>
      <c r="B404" s="22">
        <f>IF(パラメータ!$C$10&gt;=A404,A404,(パラメータ!$C$13/パラメータ!$C$15)+$A404)</f>
        <v>39.1</v>
      </c>
      <c r="C404" s="23">
        <f>IF(パラメータ!$C$10&gt;=A404,(-$B404+($B404^2+2*パラメータ!$C$7*'計算（堆積）'!$C$4)^0.5)/'計算（堆積）'!$C$4,(-$B404+($B404^2+2*(パラメータ!$C$7-'計算（堆積）'!$C$10)*'計算（堆積）'!$C$4)^0.5)/'計算（堆積）'!$C$4)</f>
        <v>0</v>
      </c>
      <c r="D404" s="23">
        <f>IF(C404&gt;0,(((パラメータ!$C$6)^2*('計算（堆積）'!$C$23)^2 + 4 *パラメータ!$C$6 * $C404*'計算（堆積）'!$C$23)^0.5 - パラメータ!$C$6 * '計算（堆積）'!$C$23)/2,0)</f>
        <v>0</v>
      </c>
      <c r="E404" s="23">
        <f>(パラメータ!$C$21*$D404*パラメータ!$C$20^2)/'計算（堆積）'!$C$39</f>
        <v>0</v>
      </c>
      <c r="F404" s="23" t="e">
        <f t="shared" si="33"/>
        <v>#DIV/0!</v>
      </c>
      <c r="G404" s="24" t="str">
        <f t="shared" si="36"/>
        <v>×</v>
      </c>
      <c r="H404" s="25" t="str">
        <f t="shared" si="37"/>
        <v>×</v>
      </c>
      <c r="I404" s="135" t="e">
        <f t="shared" si="34"/>
        <v>#DIV/0!</v>
      </c>
      <c r="J404" s="135">
        <f t="shared" si="35"/>
        <v>3</v>
      </c>
    </row>
    <row r="405" spans="1:10" s="19" customFormat="1" ht="10.5" customHeight="1" x14ac:dyDescent="0.15">
      <c r="A405" s="63">
        <v>39.200000000000003</v>
      </c>
      <c r="B405" s="22">
        <f>IF(パラメータ!$C$10&gt;=A405,A405,(パラメータ!$C$13/パラメータ!$C$15)+$A405)</f>
        <v>39.200000000000003</v>
      </c>
      <c r="C405" s="23">
        <f>IF(パラメータ!$C$10&gt;=A405,(-$B405+($B405^2+2*パラメータ!$C$7*'計算（堆積）'!$C$4)^0.5)/'計算（堆積）'!$C$4,(-$B405+($B405^2+2*(パラメータ!$C$7-'計算（堆積）'!$C$10)*'計算（堆積）'!$C$4)^0.5)/'計算（堆積）'!$C$4)</f>
        <v>0</v>
      </c>
      <c r="D405" s="23">
        <f>IF(C405&gt;0,(((パラメータ!$C$6)^2*('計算（堆積）'!$C$23)^2 + 4 *パラメータ!$C$6 * $C405*'計算（堆積）'!$C$23)^0.5 - パラメータ!$C$6 * '計算（堆積）'!$C$23)/2,0)</f>
        <v>0</v>
      </c>
      <c r="E405" s="23">
        <f>(パラメータ!$C$21*$D405*パラメータ!$C$20^2)/'計算（堆積）'!$C$39</f>
        <v>0</v>
      </c>
      <c r="F405" s="23" t="e">
        <f t="shared" si="33"/>
        <v>#DIV/0!</v>
      </c>
      <c r="G405" s="24" t="str">
        <f t="shared" si="36"/>
        <v>×</v>
      </c>
      <c r="H405" s="25" t="str">
        <f t="shared" si="37"/>
        <v>×</v>
      </c>
      <c r="I405" s="135" t="e">
        <f t="shared" si="34"/>
        <v>#DIV/0!</v>
      </c>
      <c r="J405" s="135">
        <f t="shared" si="35"/>
        <v>3</v>
      </c>
    </row>
    <row r="406" spans="1:10" s="19" customFormat="1" ht="10.5" customHeight="1" x14ac:dyDescent="0.15">
      <c r="A406" s="63">
        <v>39.299999999999997</v>
      </c>
      <c r="B406" s="22">
        <f>IF(パラメータ!$C$10&gt;=A406,A406,(パラメータ!$C$13/パラメータ!$C$15)+$A406)</f>
        <v>39.299999999999997</v>
      </c>
      <c r="C406" s="23">
        <f>IF(パラメータ!$C$10&gt;=A406,(-$B406+($B406^2+2*パラメータ!$C$7*'計算（堆積）'!$C$4)^0.5)/'計算（堆積）'!$C$4,(-$B406+($B406^2+2*(パラメータ!$C$7-'計算（堆積）'!$C$10)*'計算（堆積）'!$C$4)^0.5)/'計算（堆積）'!$C$4)</f>
        <v>0</v>
      </c>
      <c r="D406" s="23">
        <f>IF(C406&gt;0,(((パラメータ!$C$6)^2*('計算（堆積）'!$C$23)^2 + 4 *パラメータ!$C$6 * $C406*'計算（堆積）'!$C$23)^0.5 - パラメータ!$C$6 * '計算（堆積）'!$C$23)/2,0)</f>
        <v>0</v>
      </c>
      <c r="E406" s="23">
        <f>(パラメータ!$C$21*$D406*パラメータ!$C$20^2)/'計算（堆積）'!$C$39</f>
        <v>0</v>
      </c>
      <c r="F406" s="23" t="e">
        <f t="shared" si="33"/>
        <v>#DIV/0!</v>
      </c>
      <c r="G406" s="24" t="str">
        <f t="shared" si="36"/>
        <v>×</v>
      </c>
      <c r="H406" s="25" t="str">
        <f t="shared" si="37"/>
        <v>×</v>
      </c>
      <c r="I406" s="135" t="e">
        <f t="shared" si="34"/>
        <v>#DIV/0!</v>
      </c>
      <c r="J406" s="135">
        <f t="shared" si="35"/>
        <v>3</v>
      </c>
    </row>
    <row r="407" spans="1:10" s="19" customFormat="1" ht="10.5" customHeight="1" x14ac:dyDescent="0.15">
      <c r="A407" s="63">
        <v>39.4</v>
      </c>
      <c r="B407" s="22">
        <f>IF(パラメータ!$C$10&gt;=A407,A407,(パラメータ!$C$13/パラメータ!$C$15)+$A407)</f>
        <v>39.4</v>
      </c>
      <c r="C407" s="23">
        <f>IF(パラメータ!$C$10&gt;=A407,(-$B407+($B407^2+2*パラメータ!$C$7*'計算（堆積）'!$C$4)^0.5)/'計算（堆積）'!$C$4,(-$B407+($B407^2+2*(パラメータ!$C$7-'計算（堆積）'!$C$10)*'計算（堆積）'!$C$4)^0.5)/'計算（堆積）'!$C$4)</f>
        <v>0</v>
      </c>
      <c r="D407" s="23">
        <f>IF(C407&gt;0,(((パラメータ!$C$6)^2*('計算（堆積）'!$C$23)^2 + 4 *パラメータ!$C$6 * $C407*'計算（堆積）'!$C$23)^0.5 - パラメータ!$C$6 * '計算（堆積）'!$C$23)/2,0)</f>
        <v>0</v>
      </c>
      <c r="E407" s="23">
        <f>(パラメータ!$C$21*$D407*パラメータ!$C$20^2)/'計算（堆積）'!$C$39</f>
        <v>0</v>
      </c>
      <c r="F407" s="23" t="e">
        <f t="shared" si="33"/>
        <v>#DIV/0!</v>
      </c>
      <c r="G407" s="24" t="str">
        <f t="shared" si="36"/>
        <v>×</v>
      </c>
      <c r="H407" s="25" t="str">
        <f t="shared" si="37"/>
        <v>×</v>
      </c>
      <c r="I407" s="135" t="e">
        <f t="shared" si="34"/>
        <v>#DIV/0!</v>
      </c>
      <c r="J407" s="135">
        <f t="shared" si="35"/>
        <v>3</v>
      </c>
    </row>
    <row r="408" spans="1:10" s="19" customFormat="1" ht="10.5" customHeight="1" x14ac:dyDescent="0.15">
      <c r="A408" s="63">
        <v>39.5</v>
      </c>
      <c r="B408" s="22">
        <f>IF(パラメータ!$C$10&gt;=A408,A408,(パラメータ!$C$13/パラメータ!$C$15)+$A408)</f>
        <v>39.5</v>
      </c>
      <c r="C408" s="23">
        <f>IF(パラメータ!$C$10&gt;=A408,(-$B408+($B408^2+2*パラメータ!$C$7*'計算（堆積）'!$C$4)^0.5)/'計算（堆積）'!$C$4,(-$B408+($B408^2+2*(パラメータ!$C$7-'計算（堆積）'!$C$10)*'計算（堆積）'!$C$4)^0.5)/'計算（堆積）'!$C$4)</f>
        <v>0</v>
      </c>
      <c r="D408" s="23">
        <f>IF(C408&gt;0,(((パラメータ!$C$6)^2*('計算（堆積）'!$C$23)^2 + 4 *パラメータ!$C$6 * $C408*'計算（堆積）'!$C$23)^0.5 - パラメータ!$C$6 * '計算（堆積）'!$C$23)/2,0)</f>
        <v>0</v>
      </c>
      <c r="E408" s="23">
        <f>(パラメータ!$C$21*$D408*パラメータ!$C$20^2)/'計算（堆積）'!$C$39</f>
        <v>0</v>
      </c>
      <c r="F408" s="23" t="e">
        <f t="shared" si="33"/>
        <v>#DIV/0!</v>
      </c>
      <c r="G408" s="24" t="str">
        <f t="shared" si="36"/>
        <v>×</v>
      </c>
      <c r="H408" s="25" t="str">
        <f t="shared" si="37"/>
        <v>×</v>
      </c>
      <c r="I408" s="135" t="e">
        <f t="shared" si="34"/>
        <v>#DIV/0!</v>
      </c>
      <c r="J408" s="135">
        <f t="shared" si="35"/>
        <v>3</v>
      </c>
    </row>
    <row r="409" spans="1:10" s="19" customFormat="1" ht="10.5" customHeight="1" x14ac:dyDescent="0.15">
      <c r="A409" s="63">
        <v>39.6</v>
      </c>
      <c r="B409" s="22">
        <f>IF(パラメータ!$C$10&gt;=A409,A409,(パラメータ!$C$13/パラメータ!$C$15)+$A409)</f>
        <v>39.6</v>
      </c>
      <c r="C409" s="23">
        <f>IF(パラメータ!$C$10&gt;=A409,(-$B409+($B409^2+2*パラメータ!$C$7*'計算（堆積）'!$C$4)^0.5)/'計算（堆積）'!$C$4,(-$B409+($B409^2+2*(パラメータ!$C$7-'計算（堆積）'!$C$10)*'計算（堆積）'!$C$4)^0.5)/'計算（堆積）'!$C$4)</f>
        <v>0</v>
      </c>
      <c r="D409" s="23">
        <f>IF(C409&gt;0,(((パラメータ!$C$6)^2*('計算（堆積）'!$C$23)^2 + 4 *パラメータ!$C$6 * $C409*'計算（堆積）'!$C$23)^0.5 - パラメータ!$C$6 * '計算（堆積）'!$C$23)/2,0)</f>
        <v>0</v>
      </c>
      <c r="E409" s="23">
        <f>(パラメータ!$C$21*$D409*パラメータ!$C$20^2)/'計算（堆積）'!$C$39</f>
        <v>0</v>
      </c>
      <c r="F409" s="23" t="e">
        <f t="shared" si="33"/>
        <v>#DIV/0!</v>
      </c>
      <c r="G409" s="24" t="str">
        <f t="shared" si="36"/>
        <v>×</v>
      </c>
      <c r="H409" s="25" t="str">
        <f t="shared" si="37"/>
        <v>×</v>
      </c>
      <c r="I409" s="135" t="e">
        <f t="shared" si="34"/>
        <v>#DIV/0!</v>
      </c>
      <c r="J409" s="135">
        <f t="shared" si="35"/>
        <v>3</v>
      </c>
    </row>
    <row r="410" spans="1:10" s="19" customFormat="1" ht="10.5" customHeight="1" x14ac:dyDescent="0.15">
      <c r="A410" s="63">
        <v>39.700000000000003</v>
      </c>
      <c r="B410" s="22">
        <f>IF(パラメータ!$C$10&gt;=A410,A410,(パラメータ!$C$13/パラメータ!$C$15)+$A410)</f>
        <v>39.700000000000003</v>
      </c>
      <c r="C410" s="23">
        <f>IF(パラメータ!$C$10&gt;=A410,(-$B410+($B410^2+2*パラメータ!$C$7*'計算（堆積）'!$C$4)^0.5)/'計算（堆積）'!$C$4,(-$B410+($B410^2+2*(パラメータ!$C$7-'計算（堆積）'!$C$10)*'計算（堆積）'!$C$4)^0.5)/'計算（堆積）'!$C$4)</f>
        <v>0</v>
      </c>
      <c r="D410" s="23">
        <f>IF(C410&gt;0,(((パラメータ!$C$6)^2*('計算（堆積）'!$C$23)^2 + 4 *パラメータ!$C$6 * $C410*'計算（堆積）'!$C$23)^0.5 - パラメータ!$C$6 * '計算（堆積）'!$C$23)/2,0)</f>
        <v>0</v>
      </c>
      <c r="E410" s="23">
        <f>(パラメータ!$C$21*$D410*パラメータ!$C$20^2)/'計算（堆積）'!$C$39</f>
        <v>0</v>
      </c>
      <c r="F410" s="23" t="e">
        <f t="shared" si="33"/>
        <v>#DIV/0!</v>
      </c>
      <c r="G410" s="24" t="str">
        <f t="shared" si="36"/>
        <v>×</v>
      </c>
      <c r="H410" s="25" t="str">
        <f t="shared" si="37"/>
        <v>×</v>
      </c>
      <c r="I410" s="135" t="e">
        <f t="shared" si="34"/>
        <v>#DIV/0!</v>
      </c>
      <c r="J410" s="135">
        <f t="shared" si="35"/>
        <v>3</v>
      </c>
    </row>
    <row r="411" spans="1:10" s="19" customFormat="1" ht="10.5" customHeight="1" x14ac:dyDescent="0.15">
      <c r="A411" s="63">
        <v>39.799999999999997</v>
      </c>
      <c r="B411" s="22">
        <f>IF(パラメータ!$C$10&gt;=A411,A411,(パラメータ!$C$13/パラメータ!$C$15)+$A411)</f>
        <v>39.799999999999997</v>
      </c>
      <c r="C411" s="23">
        <f>IF(パラメータ!$C$10&gt;=A411,(-$B411+($B411^2+2*パラメータ!$C$7*'計算（堆積）'!$C$4)^0.5)/'計算（堆積）'!$C$4,(-$B411+($B411^2+2*(パラメータ!$C$7-'計算（堆積）'!$C$10)*'計算（堆積）'!$C$4)^0.5)/'計算（堆積）'!$C$4)</f>
        <v>0</v>
      </c>
      <c r="D411" s="23">
        <f>IF(C411&gt;0,(((パラメータ!$C$6)^2*('計算（堆積）'!$C$23)^2 + 4 *パラメータ!$C$6 * $C411*'計算（堆積）'!$C$23)^0.5 - パラメータ!$C$6 * '計算（堆積）'!$C$23)/2,0)</f>
        <v>0</v>
      </c>
      <c r="E411" s="23">
        <f>(パラメータ!$C$21*$D411*パラメータ!$C$20^2)/'計算（堆積）'!$C$39</f>
        <v>0</v>
      </c>
      <c r="F411" s="23" t="e">
        <f t="shared" si="33"/>
        <v>#DIV/0!</v>
      </c>
      <c r="G411" s="24" t="str">
        <f t="shared" si="36"/>
        <v>×</v>
      </c>
      <c r="H411" s="25" t="str">
        <f t="shared" si="37"/>
        <v>×</v>
      </c>
      <c r="I411" s="135" t="e">
        <f t="shared" si="34"/>
        <v>#DIV/0!</v>
      </c>
      <c r="J411" s="135">
        <f t="shared" si="35"/>
        <v>3</v>
      </c>
    </row>
    <row r="412" spans="1:10" s="19" customFormat="1" ht="10.5" customHeight="1" x14ac:dyDescent="0.15">
      <c r="A412" s="63">
        <v>39.9</v>
      </c>
      <c r="B412" s="22">
        <f>IF(パラメータ!$C$10&gt;=A412,A412,(パラメータ!$C$13/パラメータ!$C$15)+$A412)</f>
        <v>39.9</v>
      </c>
      <c r="C412" s="23">
        <f>IF(パラメータ!$C$10&gt;=A412,(-$B412+($B412^2+2*パラメータ!$C$7*'計算（堆積）'!$C$4)^0.5)/'計算（堆積）'!$C$4,(-$B412+($B412^2+2*(パラメータ!$C$7-'計算（堆積）'!$C$10)*'計算（堆積）'!$C$4)^0.5)/'計算（堆積）'!$C$4)</f>
        <v>0</v>
      </c>
      <c r="D412" s="23">
        <f>IF(C412&gt;0,(((パラメータ!$C$6)^2*('計算（堆積）'!$C$23)^2 + 4 *パラメータ!$C$6 * $C412*'計算（堆積）'!$C$23)^0.5 - パラメータ!$C$6 * '計算（堆積）'!$C$23)/2,0)</f>
        <v>0</v>
      </c>
      <c r="E412" s="23">
        <f>(パラメータ!$C$21*$D412*パラメータ!$C$20^2)/'計算（堆積）'!$C$39</f>
        <v>0</v>
      </c>
      <c r="F412" s="23" t="e">
        <f t="shared" si="33"/>
        <v>#DIV/0!</v>
      </c>
      <c r="G412" s="24" t="str">
        <f t="shared" si="36"/>
        <v>×</v>
      </c>
      <c r="H412" s="25" t="str">
        <f t="shared" si="37"/>
        <v>×</v>
      </c>
      <c r="I412" s="135" t="e">
        <f t="shared" si="34"/>
        <v>#DIV/0!</v>
      </c>
      <c r="J412" s="135">
        <f t="shared" si="35"/>
        <v>3</v>
      </c>
    </row>
    <row r="413" spans="1:10" s="18" customFormat="1" ht="10.5" customHeight="1" x14ac:dyDescent="0.15">
      <c r="A413" s="30">
        <v>40</v>
      </c>
      <c r="B413" s="31">
        <f>IF(パラメータ!$C$10&gt;=A413,A413,(パラメータ!$C$13/パラメータ!$C$15)+$A413)</f>
        <v>40</v>
      </c>
      <c r="C413" s="32">
        <f>IF(パラメータ!$C$10&gt;=A413,(-$B413+($B413^2+2*パラメータ!$C$7*'計算（堆積）'!$C$4)^0.5)/'計算（堆積）'!$C$4,(-$B413+($B413^2+2*(パラメータ!$C$7-'計算（堆積）'!$C$10)*'計算（堆積）'!$C$4)^0.5)/'計算（堆積）'!$C$4)</f>
        <v>0</v>
      </c>
      <c r="D413" s="32">
        <f>IF(C413&gt;0,(((パラメータ!$C$6)^2*('計算（堆積）'!$C$23)^2 + 4 *パラメータ!$C$6 * $C413*'計算（堆積）'!$C$23)^0.5 - パラメータ!$C$6 * '計算（堆積）'!$C$23)/2,0)</f>
        <v>0</v>
      </c>
      <c r="E413" s="32">
        <f>(パラメータ!$C$21*$D413*パラメータ!$C$20^2)/'計算（堆積）'!$C$39</f>
        <v>0</v>
      </c>
      <c r="F413" s="32" t="e">
        <f t="shared" si="33"/>
        <v>#DIV/0!</v>
      </c>
      <c r="G413" s="33" t="str">
        <f t="shared" si="36"/>
        <v>×</v>
      </c>
      <c r="H413" s="34" t="str">
        <f t="shared" si="37"/>
        <v>×</v>
      </c>
      <c r="I413" s="134" t="e">
        <f t="shared" si="34"/>
        <v>#DIV/0!</v>
      </c>
      <c r="J413" s="134">
        <f t="shared" si="35"/>
        <v>3</v>
      </c>
    </row>
    <row r="414" spans="1:10" s="19" customFormat="1" ht="10.5" customHeight="1" x14ac:dyDescent="0.15">
      <c r="A414" s="63">
        <v>40.1</v>
      </c>
      <c r="B414" s="22">
        <f>IF(パラメータ!$C$10&gt;=A414,A414,(パラメータ!$C$13/パラメータ!$C$15)+$A414)</f>
        <v>40.1</v>
      </c>
      <c r="C414" s="23">
        <f>IF(パラメータ!$C$10&gt;=A414,(-$B414+($B414^2+2*パラメータ!$C$7*'計算（堆積）'!$C$4)^0.5)/'計算（堆積）'!$C$4,(-$B414+($B414^2+2*(パラメータ!$C$7-'計算（堆積）'!$C$10)*'計算（堆積）'!$C$4)^0.5)/'計算（堆積）'!$C$4)</f>
        <v>0</v>
      </c>
      <c r="D414" s="23">
        <f>IF(C414&gt;0,(((パラメータ!$C$6)^2*('計算（堆積）'!$C$23)^2 + 4 *パラメータ!$C$6 * $C414*'計算（堆積）'!$C$23)^0.5 - パラメータ!$C$6 * '計算（堆積）'!$C$23)/2,0)</f>
        <v>0</v>
      </c>
      <c r="E414" s="23">
        <f>(パラメータ!$C$21*$D414*パラメータ!$C$20^2)/'計算（堆積）'!$C$39</f>
        <v>0</v>
      </c>
      <c r="F414" s="23" t="e">
        <f t="shared" si="33"/>
        <v>#DIV/0!</v>
      </c>
      <c r="G414" s="24" t="str">
        <f t="shared" si="36"/>
        <v>×</v>
      </c>
      <c r="H414" s="25" t="str">
        <f t="shared" si="37"/>
        <v>×</v>
      </c>
      <c r="I414" s="135" t="e">
        <f t="shared" si="34"/>
        <v>#DIV/0!</v>
      </c>
      <c r="J414" s="135">
        <f t="shared" si="35"/>
        <v>3</v>
      </c>
    </row>
    <row r="415" spans="1:10" s="19" customFormat="1" ht="10.5" customHeight="1" x14ac:dyDescent="0.15">
      <c r="A415" s="63">
        <v>40.200000000000003</v>
      </c>
      <c r="B415" s="22">
        <f>IF(パラメータ!$C$10&gt;=A415,A415,(パラメータ!$C$13/パラメータ!$C$15)+$A415)</f>
        <v>40.200000000000003</v>
      </c>
      <c r="C415" s="23">
        <f>IF(パラメータ!$C$10&gt;=A415,(-$B415+($B415^2+2*パラメータ!$C$7*'計算（堆積）'!$C$4)^0.5)/'計算（堆積）'!$C$4,(-$B415+($B415^2+2*(パラメータ!$C$7-'計算（堆積）'!$C$10)*'計算（堆積）'!$C$4)^0.5)/'計算（堆積）'!$C$4)</f>
        <v>0</v>
      </c>
      <c r="D415" s="23">
        <f>IF(C415&gt;0,(((パラメータ!$C$6)^2*('計算（堆積）'!$C$23)^2 + 4 *パラメータ!$C$6 * $C415*'計算（堆積）'!$C$23)^0.5 - パラメータ!$C$6 * '計算（堆積）'!$C$23)/2,0)</f>
        <v>0</v>
      </c>
      <c r="E415" s="23">
        <f>(パラメータ!$C$21*$D415*パラメータ!$C$20^2)/'計算（堆積）'!$C$39</f>
        <v>0</v>
      </c>
      <c r="F415" s="23" t="e">
        <f t="shared" si="33"/>
        <v>#DIV/0!</v>
      </c>
      <c r="G415" s="24" t="str">
        <f t="shared" si="36"/>
        <v>×</v>
      </c>
      <c r="H415" s="25" t="str">
        <f t="shared" si="37"/>
        <v>×</v>
      </c>
      <c r="I415" s="135" t="e">
        <f t="shared" si="34"/>
        <v>#DIV/0!</v>
      </c>
      <c r="J415" s="135">
        <f t="shared" si="35"/>
        <v>3</v>
      </c>
    </row>
    <row r="416" spans="1:10" s="19" customFormat="1" ht="10.5" customHeight="1" x14ac:dyDescent="0.15">
      <c r="A416" s="63">
        <v>40.299999999999997</v>
      </c>
      <c r="B416" s="22">
        <f>IF(パラメータ!$C$10&gt;=A416,A416,(パラメータ!$C$13/パラメータ!$C$15)+$A416)</f>
        <v>40.299999999999997</v>
      </c>
      <c r="C416" s="23">
        <f>IF(パラメータ!$C$10&gt;=A416,(-$B416+($B416^2+2*パラメータ!$C$7*'計算（堆積）'!$C$4)^0.5)/'計算（堆積）'!$C$4,(-$B416+($B416^2+2*(パラメータ!$C$7-'計算（堆積）'!$C$10)*'計算（堆積）'!$C$4)^0.5)/'計算（堆積）'!$C$4)</f>
        <v>0</v>
      </c>
      <c r="D416" s="23">
        <f>IF(C416&gt;0,(((パラメータ!$C$6)^2*('計算（堆積）'!$C$23)^2 + 4 *パラメータ!$C$6 * $C416*'計算（堆積）'!$C$23)^0.5 - パラメータ!$C$6 * '計算（堆積）'!$C$23)/2,0)</f>
        <v>0</v>
      </c>
      <c r="E416" s="23">
        <f>(パラメータ!$C$21*$D416*パラメータ!$C$20^2)/'計算（堆積）'!$C$39</f>
        <v>0</v>
      </c>
      <c r="F416" s="23" t="e">
        <f t="shared" si="33"/>
        <v>#DIV/0!</v>
      </c>
      <c r="G416" s="24" t="str">
        <f t="shared" si="36"/>
        <v>×</v>
      </c>
      <c r="H416" s="25" t="str">
        <f t="shared" si="37"/>
        <v>×</v>
      </c>
      <c r="I416" s="135" t="e">
        <f t="shared" si="34"/>
        <v>#DIV/0!</v>
      </c>
      <c r="J416" s="135">
        <f t="shared" si="35"/>
        <v>3</v>
      </c>
    </row>
    <row r="417" spans="1:10" s="19" customFormat="1" ht="10.5" customHeight="1" x14ac:dyDescent="0.15">
      <c r="A417" s="63">
        <v>40.4</v>
      </c>
      <c r="B417" s="22">
        <f>IF(パラメータ!$C$10&gt;=A417,A417,(パラメータ!$C$13/パラメータ!$C$15)+$A417)</f>
        <v>40.4</v>
      </c>
      <c r="C417" s="23">
        <f>IF(パラメータ!$C$10&gt;=A417,(-$B417+($B417^2+2*パラメータ!$C$7*'計算（堆積）'!$C$4)^0.5)/'計算（堆積）'!$C$4,(-$B417+($B417^2+2*(パラメータ!$C$7-'計算（堆積）'!$C$10)*'計算（堆積）'!$C$4)^0.5)/'計算（堆積）'!$C$4)</f>
        <v>0</v>
      </c>
      <c r="D417" s="23">
        <f>IF(C417&gt;0,(((パラメータ!$C$6)^2*('計算（堆積）'!$C$23)^2 + 4 *パラメータ!$C$6 * $C417*'計算（堆積）'!$C$23)^0.5 - パラメータ!$C$6 * '計算（堆積）'!$C$23)/2,0)</f>
        <v>0</v>
      </c>
      <c r="E417" s="23">
        <f>(パラメータ!$C$21*$D417*パラメータ!$C$20^2)/'計算（堆積）'!$C$39</f>
        <v>0</v>
      </c>
      <c r="F417" s="23" t="e">
        <f t="shared" si="33"/>
        <v>#DIV/0!</v>
      </c>
      <c r="G417" s="24" t="str">
        <f t="shared" si="36"/>
        <v>×</v>
      </c>
      <c r="H417" s="25" t="str">
        <f t="shared" si="37"/>
        <v>×</v>
      </c>
      <c r="I417" s="135" t="e">
        <f t="shared" si="34"/>
        <v>#DIV/0!</v>
      </c>
      <c r="J417" s="135">
        <f t="shared" si="35"/>
        <v>3</v>
      </c>
    </row>
    <row r="418" spans="1:10" s="19" customFormat="1" ht="10.5" customHeight="1" x14ac:dyDescent="0.15">
      <c r="A418" s="63">
        <v>40.5</v>
      </c>
      <c r="B418" s="22">
        <f>IF(パラメータ!$C$10&gt;=A418,A418,(パラメータ!$C$13/パラメータ!$C$15)+$A418)</f>
        <v>40.5</v>
      </c>
      <c r="C418" s="23">
        <f>IF(パラメータ!$C$10&gt;=A418,(-$B418+($B418^2+2*パラメータ!$C$7*'計算（堆積）'!$C$4)^0.5)/'計算（堆積）'!$C$4,(-$B418+($B418^2+2*(パラメータ!$C$7-'計算（堆積）'!$C$10)*'計算（堆積）'!$C$4)^0.5)/'計算（堆積）'!$C$4)</f>
        <v>0</v>
      </c>
      <c r="D418" s="23">
        <f>IF(C418&gt;0,(((パラメータ!$C$6)^2*('計算（堆積）'!$C$23)^2 + 4 *パラメータ!$C$6 * $C418*'計算（堆積）'!$C$23)^0.5 - パラメータ!$C$6 * '計算（堆積）'!$C$23)/2,0)</f>
        <v>0</v>
      </c>
      <c r="E418" s="23">
        <f>(パラメータ!$C$21*$D418*パラメータ!$C$20^2)/'計算（堆積）'!$C$39</f>
        <v>0</v>
      </c>
      <c r="F418" s="23" t="e">
        <f t="shared" si="33"/>
        <v>#DIV/0!</v>
      </c>
      <c r="G418" s="24" t="str">
        <f t="shared" si="36"/>
        <v>×</v>
      </c>
      <c r="H418" s="25" t="str">
        <f t="shared" si="37"/>
        <v>×</v>
      </c>
      <c r="I418" s="135" t="e">
        <f t="shared" si="34"/>
        <v>#DIV/0!</v>
      </c>
      <c r="J418" s="135">
        <f t="shared" si="35"/>
        <v>3</v>
      </c>
    </row>
    <row r="419" spans="1:10" s="19" customFormat="1" ht="10.5" customHeight="1" x14ac:dyDescent="0.15">
      <c r="A419" s="63">
        <v>40.6</v>
      </c>
      <c r="B419" s="22">
        <f>IF(パラメータ!$C$10&gt;=A419,A419,(パラメータ!$C$13/パラメータ!$C$15)+$A419)</f>
        <v>40.6</v>
      </c>
      <c r="C419" s="23">
        <f>IF(パラメータ!$C$10&gt;=A419,(-$B419+($B419^2+2*パラメータ!$C$7*'計算（堆積）'!$C$4)^0.5)/'計算（堆積）'!$C$4,(-$B419+($B419^2+2*(パラメータ!$C$7-'計算（堆積）'!$C$10)*'計算（堆積）'!$C$4)^0.5)/'計算（堆積）'!$C$4)</f>
        <v>0</v>
      </c>
      <c r="D419" s="23">
        <f>IF(C419&gt;0,(((パラメータ!$C$6)^2*('計算（堆積）'!$C$23)^2 + 4 *パラメータ!$C$6 * $C419*'計算（堆積）'!$C$23)^0.5 - パラメータ!$C$6 * '計算（堆積）'!$C$23)/2,0)</f>
        <v>0</v>
      </c>
      <c r="E419" s="23">
        <f>(パラメータ!$C$21*$D419*パラメータ!$C$20^2)/'計算（堆積）'!$C$39</f>
        <v>0</v>
      </c>
      <c r="F419" s="23" t="e">
        <f t="shared" si="33"/>
        <v>#DIV/0!</v>
      </c>
      <c r="G419" s="24" t="str">
        <f t="shared" si="36"/>
        <v>×</v>
      </c>
      <c r="H419" s="25" t="str">
        <f t="shared" si="37"/>
        <v>×</v>
      </c>
      <c r="I419" s="135" t="e">
        <f t="shared" si="34"/>
        <v>#DIV/0!</v>
      </c>
      <c r="J419" s="135">
        <f t="shared" si="35"/>
        <v>3</v>
      </c>
    </row>
    <row r="420" spans="1:10" s="19" customFormat="1" ht="10.5" customHeight="1" x14ac:dyDescent="0.15">
      <c r="A420" s="63">
        <v>40.700000000000003</v>
      </c>
      <c r="B420" s="22">
        <f>IF(パラメータ!$C$10&gt;=A420,A420,(パラメータ!$C$13/パラメータ!$C$15)+$A420)</f>
        <v>40.700000000000003</v>
      </c>
      <c r="C420" s="23">
        <f>IF(パラメータ!$C$10&gt;=A420,(-$B420+($B420^2+2*パラメータ!$C$7*'計算（堆積）'!$C$4)^0.5)/'計算（堆積）'!$C$4,(-$B420+($B420^2+2*(パラメータ!$C$7-'計算（堆積）'!$C$10)*'計算（堆積）'!$C$4)^0.5)/'計算（堆積）'!$C$4)</f>
        <v>0</v>
      </c>
      <c r="D420" s="23">
        <f>IF(C420&gt;0,(((パラメータ!$C$6)^2*('計算（堆積）'!$C$23)^2 + 4 *パラメータ!$C$6 * $C420*'計算（堆積）'!$C$23)^0.5 - パラメータ!$C$6 * '計算（堆積）'!$C$23)/2,0)</f>
        <v>0</v>
      </c>
      <c r="E420" s="23">
        <f>(パラメータ!$C$21*$D420*パラメータ!$C$20^2)/'計算（堆積）'!$C$39</f>
        <v>0</v>
      </c>
      <c r="F420" s="23" t="e">
        <f t="shared" si="33"/>
        <v>#DIV/0!</v>
      </c>
      <c r="G420" s="24" t="str">
        <f t="shared" si="36"/>
        <v>×</v>
      </c>
      <c r="H420" s="25" t="str">
        <f t="shared" si="37"/>
        <v>×</v>
      </c>
      <c r="I420" s="135" t="e">
        <f t="shared" si="34"/>
        <v>#DIV/0!</v>
      </c>
      <c r="J420" s="135">
        <f t="shared" si="35"/>
        <v>3</v>
      </c>
    </row>
    <row r="421" spans="1:10" s="19" customFormat="1" ht="10.5" customHeight="1" x14ac:dyDescent="0.15">
      <c r="A421" s="63">
        <v>40.799999999999997</v>
      </c>
      <c r="B421" s="22">
        <f>IF(パラメータ!$C$10&gt;=A421,A421,(パラメータ!$C$13/パラメータ!$C$15)+$A421)</f>
        <v>40.799999999999997</v>
      </c>
      <c r="C421" s="23">
        <f>IF(パラメータ!$C$10&gt;=A421,(-$B421+($B421^2+2*パラメータ!$C$7*'計算（堆積）'!$C$4)^0.5)/'計算（堆積）'!$C$4,(-$B421+($B421^2+2*(パラメータ!$C$7-'計算（堆積）'!$C$10)*'計算（堆積）'!$C$4)^0.5)/'計算（堆積）'!$C$4)</f>
        <v>0</v>
      </c>
      <c r="D421" s="23">
        <f>IF(C421&gt;0,(((パラメータ!$C$6)^2*('計算（堆積）'!$C$23)^2 + 4 *パラメータ!$C$6 * $C421*'計算（堆積）'!$C$23)^0.5 - パラメータ!$C$6 * '計算（堆積）'!$C$23)/2,0)</f>
        <v>0</v>
      </c>
      <c r="E421" s="23">
        <f>(パラメータ!$C$21*$D421*パラメータ!$C$20^2)/'計算（堆積）'!$C$39</f>
        <v>0</v>
      </c>
      <c r="F421" s="23" t="e">
        <f t="shared" si="33"/>
        <v>#DIV/0!</v>
      </c>
      <c r="G421" s="24" t="str">
        <f t="shared" si="36"/>
        <v>×</v>
      </c>
      <c r="H421" s="25" t="str">
        <f t="shared" si="37"/>
        <v>×</v>
      </c>
      <c r="I421" s="135" t="e">
        <f t="shared" si="34"/>
        <v>#DIV/0!</v>
      </c>
      <c r="J421" s="135">
        <f t="shared" si="35"/>
        <v>3</v>
      </c>
    </row>
    <row r="422" spans="1:10" s="19" customFormat="1" ht="10.5" customHeight="1" x14ac:dyDescent="0.15">
      <c r="A422" s="63">
        <v>40.9</v>
      </c>
      <c r="B422" s="22">
        <f>IF(パラメータ!$C$10&gt;=A422,A422,(パラメータ!$C$13/パラメータ!$C$15)+$A422)</f>
        <v>40.9</v>
      </c>
      <c r="C422" s="23">
        <f>IF(パラメータ!$C$10&gt;=A422,(-$B422+($B422^2+2*パラメータ!$C$7*'計算（堆積）'!$C$4)^0.5)/'計算（堆積）'!$C$4,(-$B422+($B422^2+2*(パラメータ!$C$7-'計算（堆積）'!$C$10)*'計算（堆積）'!$C$4)^0.5)/'計算（堆積）'!$C$4)</f>
        <v>0</v>
      </c>
      <c r="D422" s="23">
        <f>IF(C422&gt;0,(((パラメータ!$C$6)^2*('計算（堆積）'!$C$23)^2 + 4 *パラメータ!$C$6 * $C422*'計算（堆積）'!$C$23)^0.5 - パラメータ!$C$6 * '計算（堆積）'!$C$23)/2,0)</f>
        <v>0</v>
      </c>
      <c r="E422" s="23">
        <f>(パラメータ!$C$21*$D422*パラメータ!$C$20^2)/'計算（堆積）'!$C$39</f>
        <v>0</v>
      </c>
      <c r="F422" s="23" t="e">
        <f t="shared" si="33"/>
        <v>#DIV/0!</v>
      </c>
      <c r="G422" s="24" t="str">
        <f t="shared" si="36"/>
        <v>×</v>
      </c>
      <c r="H422" s="25" t="str">
        <f t="shared" si="37"/>
        <v>×</v>
      </c>
      <c r="I422" s="135" t="e">
        <f t="shared" si="34"/>
        <v>#DIV/0!</v>
      </c>
      <c r="J422" s="135">
        <f t="shared" si="35"/>
        <v>3</v>
      </c>
    </row>
    <row r="423" spans="1:10" s="18" customFormat="1" ht="10.5" customHeight="1" x14ac:dyDescent="0.15">
      <c r="A423" s="30">
        <v>41</v>
      </c>
      <c r="B423" s="31">
        <f>IF(パラメータ!$C$10&gt;=A423,A423,(パラメータ!$C$13/パラメータ!$C$15)+$A423)</f>
        <v>41</v>
      </c>
      <c r="C423" s="32">
        <f>IF(パラメータ!$C$10&gt;=A423,(-$B423+($B423^2+2*パラメータ!$C$7*'計算（堆積）'!$C$4)^0.5)/'計算（堆積）'!$C$4,(-$B423+($B423^2+2*(パラメータ!$C$7-'計算（堆積）'!$C$10)*'計算（堆積）'!$C$4)^0.5)/'計算（堆積）'!$C$4)</f>
        <v>0</v>
      </c>
      <c r="D423" s="32">
        <f>IF(C423&gt;0,(((パラメータ!$C$6)^2*('計算（堆積）'!$C$23)^2 + 4 *パラメータ!$C$6 * $C423*'計算（堆積）'!$C$23)^0.5 - パラメータ!$C$6 * '計算（堆積）'!$C$23)/2,0)</f>
        <v>0</v>
      </c>
      <c r="E423" s="32">
        <f>(パラメータ!$C$21*$D423*パラメータ!$C$20^2)/'計算（堆積）'!$C$39</f>
        <v>0</v>
      </c>
      <c r="F423" s="32" t="e">
        <f t="shared" si="33"/>
        <v>#DIV/0!</v>
      </c>
      <c r="G423" s="33" t="str">
        <f t="shared" si="36"/>
        <v>×</v>
      </c>
      <c r="H423" s="34" t="str">
        <f t="shared" si="37"/>
        <v>×</v>
      </c>
      <c r="I423" s="134" t="e">
        <f t="shared" si="34"/>
        <v>#DIV/0!</v>
      </c>
      <c r="J423" s="134">
        <f t="shared" si="35"/>
        <v>3</v>
      </c>
    </row>
    <row r="424" spans="1:10" s="19" customFormat="1" ht="10.5" customHeight="1" x14ac:dyDescent="0.15">
      <c r="A424" s="63">
        <v>41.1</v>
      </c>
      <c r="B424" s="22">
        <f>IF(パラメータ!$C$10&gt;=A424,A424,(パラメータ!$C$13/パラメータ!$C$15)+$A424)</f>
        <v>41.1</v>
      </c>
      <c r="C424" s="23">
        <f>IF(パラメータ!$C$10&gt;=A424,(-$B424+($B424^2+2*パラメータ!$C$7*'計算（堆積）'!$C$4)^0.5)/'計算（堆積）'!$C$4,(-$B424+($B424^2+2*(パラメータ!$C$7-'計算（堆積）'!$C$10)*'計算（堆積）'!$C$4)^0.5)/'計算（堆積）'!$C$4)</f>
        <v>0</v>
      </c>
      <c r="D424" s="23">
        <f>IF(C424&gt;0,(((パラメータ!$C$6)^2*('計算（堆積）'!$C$23)^2 + 4 *パラメータ!$C$6 * $C424*'計算（堆積）'!$C$23)^0.5 - パラメータ!$C$6 * '計算（堆積）'!$C$23)/2,0)</f>
        <v>0</v>
      </c>
      <c r="E424" s="23">
        <f>(パラメータ!$C$21*$D424*パラメータ!$C$20^2)/'計算（堆積）'!$C$39</f>
        <v>0</v>
      </c>
      <c r="F424" s="23" t="e">
        <f t="shared" si="33"/>
        <v>#DIV/0!</v>
      </c>
      <c r="G424" s="24" t="str">
        <f t="shared" si="36"/>
        <v>×</v>
      </c>
      <c r="H424" s="25" t="str">
        <f t="shared" si="37"/>
        <v>×</v>
      </c>
      <c r="I424" s="135" t="e">
        <f t="shared" si="34"/>
        <v>#DIV/0!</v>
      </c>
      <c r="J424" s="135">
        <f t="shared" si="35"/>
        <v>3</v>
      </c>
    </row>
    <row r="425" spans="1:10" s="19" customFormat="1" ht="10.5" customHeight="1" x14ac:dyDescent="0.15">
      <c r="A425" s="63">
        <v>41.2</v>
      </c>
      <c r="B425" s="22">
        <f>IF(パラメータ!$C$10&gt;=A425,A425,(パラメータ!$C$13/パラメータ!$C$15)+$A425)</f>
        <v>41.2</v>
      </c>
      <c r="C425" s="23">
        <f>IF(パラメータ!$C$10&gt;=A425,(-$B425+($B425^2+2*パラメータ!$C$7*'計算（堆積）'!$C$4)^0.5)/'計算（堆積）'!$C$4,(-$B425+($B425^2+2*(パラメータ!$C$7-'計算（堆積）'!$C$10)*'計算（堆積）'!$C$4)^0.5)/'計算（堆積）'!$C$4)</f>
        <v>0</v>
      </c>
      <c r="D425" s="23">
        <f>IF(C425&gt;0,(((パラメータ!$C$6)^2*('計算（堆積）'!$C$23)^2 + 4 *パラメータ!$C$6 * $C425*'計算（堆積）'!$C$23)^0.5 - パラメータ!$C$6 * '計算（堆積）'!$C$23)/2,0)</f>
        <v>0</v>
      </c>
      <c r="E425" s="23">
        <f>(パラメータ!$C$21*$D425*パラメータ!$C$20^2)/'計算（堆積）'!$C$39</f>
        <v>0</v>
      </c>
      <c r="F425" s="23" t="e">
        <f t="shared" si="33"/>
        <v>#DIV/0!</v>
      </c>
      <c r="G425" s="24" t="str">
        <f t="shared" si="36"/>
        <v>×</v>
      </c>
      <c r="H425" s="25" t="str">
        <f t="shared" si="37"/>
        <v>×</v>
      </c>
      <c r="I425" s="135" t="e">
        <f t="shared" si="34"/>
        <v>#DIV/0!</v>
      </c>
      <c r="J425" s="135">
        <f t="shared" si="35"/>
        <v>3</v>
      </c>
    </row>
    <row r="426" spans="1:10" s="19" customFormat="1" ht="10.5" customHeight="1" x14ac:dyDescent="0.15">
      <c r="A426" s="63">
        <v>41.3</v>
      </c>
      <c r="B426" s="22">
        <f>IF(パラメータ!$C$10&gt;=A426,A426,(パラメータ!$C$13/パラメータ!$C$15)+$A426)</f>
        <v>41.3</v>
      </c>
      <c r="C426" s="23">
        <f>IF(パラメータ!$C$10&gt;=A426,(-$B426+($B426^2+2*パラメータ!$C$7*'計算（堆積）'!$C$4)^0.5)/'計算（堆積）'!$C$4,(-$B426+($B426^2+2*(パラメータ!$C$7-'計算（堆積）'!$C$10)*'計算（堆積）'!$C$4)^0.5)/'計算（堆積）'!$C$4)</f>
        <v>0</v>
      </c>
      <c r="D426" s="23">
        <f>IF(C426&gt;0,(((パラメータ!$C$6)^2*('計算（堆積）'!$C$23)^2 + 4 *パラメータ!$C$6 * $C426*'計算（堆積）'!$C$23)^0.5 - パラメータ!$C$6 * '計算（堆積）'!$C$23)/2,0)</f>
        <v>0</v>
      </c>
      <c r="E426" s="23">
        <f>(パラメータ!$C$21*$D426*パラメータ!$C$20^2)/'計算（堆積）'!$C$39</f>
        <v>0</v>
      </c>
      <c r="F426" s="23" t="e">
        <f t="shared" si="33"/>
        <v>#DIV/0!</v>
      </c>
      <c r="G426" s="24" t="str">
        <f t="shared" si="36"/>
        <v>×</v>
      </c>
      <c r="H426" s="25" t="str">
        <f t="shared" si="37"/>
        <v>×</v>
      </c>
      <c r="I426" s="135" t="e">
        <f t="shared" si="34"/>
        <v>#DIV/0!</v>
      </c>
      <c r="J426" s="135">
        <f t="shared" si="35"/>
        <v>3</v>
      </c>
    </row>
    <row r="427" spans="1:10" s="19" customFormat="1" ht="10.5" customHeight="1" x14ac:dyDescent="0.15">
      <c r="A427" s="63">
        <v>41.4</v>
      </c>
      <c r="B427" s="22">
        <f>IF(パラメータ!$C$10&gt;=A427,A427,(パラメータ!$C$13/パラメータ!$C$15)+$A427)</f>
        <v>41.4</v>
      </c>
      <c r="C427" s="23">
        <f>IF(パラメータ!$C$10&gt;=A427,(-$B427+($B427^2+2*パラメータ!$C$7*'計算（堆積）'!$C$4)^0.5)/'計算（堆積）'!$C$4,(-$B427+($B427^2+2*(パラメータ!$C$7-'計算（堆積）'!$C$10)*'計算（堆積）'!$C$4)^0.5)/'計算（堆積）'!$C$4)</f>
        <v>0</v>
      </c>
      <c r="D427" s="23">
        <f>IF(C427&gt;0,(((パラメータ!$C$6)^2*('計算（堆積）'!$C$23)^2 + 4 *パラメータ!$C$6 * $C427*'計算（堆積）'!$C$23)^0.5 - パラメータ!$C$6 * '計算（堆積）'!$C$23)/2,0)</f>
        <v>0</v>
      </c>
      <c r="E427" s="23">
        <f>(パラメータ!$C$21*$D427*パラメータ!$C$20^2)/'計算（堆積）'!$C$39</f>
        <v>0</v>
      </c>
      <c r="F427" s="23" t="e">
        <f t="shared" si="33"/>
        <v>#DIV/0!</v>
      </c>
      <c r="G427" s="24" t="str">
        <f t="shared" si="36"/>
        <v>×</v>
      </c>
      <c r="H427" s="25" t="str">
        <f t="shared" si="37"/>
        <v>×</v>
      </c>
      <c r="I427" s="135" t="e">
        <f t="shared" si="34"/>
        <v>#DIV/0!</v>
      </c>
      <c r="J427" s="135">
        <f t="shared" si="35"/>
        <v>3</v>
      </c>
    </row>
    <row r="428" spans="1:10" s="19" customFormat="1" ht="10.5" customHeight="1" x14ac:dyDescent="0.15">
      <c r="A428" s="63">
        <v>41.5</v>
      </c>
      <c r="B428" s="22">
        <f>IF(パラメータ!$C$10&gt;=A428,A428,(パラメータ!$C$13/パラメータ!$C$15)+$A428)</f>
        <v>41.5</v>
      </c>
      <c r="C428" s="23">
        <f>IF(パラメータ!$C$10&gt;=A428,(-$B428+($B428^2+2*パラメータ!$C$7*'計算（堆積）'!$C$4)^0.5)/'計算（堆積）'!$C$4,(-$B428+($B428^2+2*(パラメータ!$C$7-'計算（堆積）'!$C$10)*'計算（堆積）'!$C$4)^0.5)/'計算（堆積）'!$C$4)</f>
        <v>0</v>
      </c>
      <c r="D428" s="23">
        <f>IF(C428&gt;0,(((パラメータ!$C$6)^2*('計算（堆積）'!$C$23)^2 + 4 *パラメータ!$C$6 * $C428*'計算（堆積）'!$C$23)^0.5 - パラメータ!$C$6 * '計算（堆積）'!$C$23)/2,0)</f>
        <v>0</v>
      </c>
      <c r="E428" s="23">
        <f>(パラメータ!$C$21*$D428*パラメータ!$C$20^2)/'計算（堆積）'!$C$39</f>
        <v>0</v>
      </c>
      <c r="F428" s="23" t="e">
        <f t="shared" si="33"/>
        <v>#DIV/0!</v>
      </c>
      <c r="G428" s="24" t="str">
        <f t="shared" si="36"/>
        <v>×</v>
      </c>
      <c r="H428" s="25" t="str">
        <f t="shared" si="37"/>
        <v>×</v>
      </c>
      <c r="I428" s="135" t="e">
        <f t="shared" si="34"/>
        <v>#DIV/0!</v>
      </c>
      <c r="J428" s="135">
        <f t="shared" si="35"/>
        <v>3</v>
      </c>
    </row>
    <row r="429" spans="1:10" s="19" customFormat="1" ht="10.5" customHeight="1" x14ac:dyDescent="0.15">
      <c r="A429" s="63">
        <v>41.6</v>
      </c>
      <c r="B429" s="22">
        <f>IF(パラメータ!$C$10&gt;=A429,A429,(パラメータ!$C$13/パラメータ!$C$15)+$A429)</f>
        <v>41.6</v>
      </c>
      <c r="C429" s="23">
        <f>IF(パラメータ!$C$10&gt;=A429,(-$B429+($B429^2+2*パラメータ!$C$7*'計算（堆積）'!$C$4)^0.5)/'計算（堆積）'!$C$4,(-$B429+($B429^2+2*(パラメータ!$C$7-'計算（堆積）'!$C$10)*'計算（堆積）'!$C$4)^0.5)/'計算（堆積）'!$C$4)</f>
        <v>0</v>
      </c>
      <c r="D429" s="23">
        <f>IF(C429&gt;0,(((パラメータ!$C$6)^2*('計算（堆積）'!$C$23)^2 + 4 *パラメータ!$C$6 * $C429*'計算（堆積）'!$C$23)^0.5 - パラメータ!$C$6 * '計算（堆積）'!$C$23)/2,0)</f>
        <v>0</v>
      </c>
      <c r="E429" s="23">
        <f>(パラメータ!$C$21*$D429*パラメータ!$C$20^2)/'計算（堆積）'!$C$39</f>
        <v>0</v>
      </c>
      <c r="F429" s="23" t="e">
        <f t="shared" si="33"/>
        <v>#DIV/0!</v>
      </c>
      <c r="G429" s="24" t="str">
        <f t="shared" si="36"/>
        <v>×</v>
      </c>
      <c r="H429" s="25" t="str">
        <f t="shared" si="37"/>
        <v>×</v>
      </c>
      <c r="I429" s="135" t="e">
        <f t="shared" si="34"/>
        <v>#DIV/0!</v>
      </c>
      <c r="J429" s="135">
        <f t="shared" si="35"/>
        <v>3</v>
      </c>
    </row>
    <row r="430" spans="1:10" s="19" customFormat="1" ht="10.5" customHeight="1" x14ac:dyDescent="0.15">
      <c r="A430" s="63">
        <v>41.7</v>
      </c>
      <c r="B430" s="22">
        <f>IF(パラメータ!$C$10&gt;=A430,A430,(パラメータ!$C$13/パラメータ!$C$15)+$A430)</f>
        <v>41.7</v>
      </c>
      <c r="C430" s="23">
        <f>IF(パラメータ!$C$10&gt;=A430,(-$B430+($B430^2+2*パラメータ!$C$7*'計算（堆積）'!$C$4)^0.5)/'計算（堆積）'!$C$4,(-$B430+($B430^2+2*(パラメータ!$C$7-'計算（堆積）'!$C$10)*'計算（堆積）'!$C$4)^0.5)/'計算（堆積）'!$C$4)</f>
        <v>0</v>
      </c>
      <c r="D430" s="23">
        <f>IF(C430&gt;0,(((パラメータ!$C$6)^2*('計算（堆積）'!$C$23)^2 + 4 *パラメータ!$C$6 * $C430*'計算（堆積）'!$C$23)^0.5 - パラメータ!$C$6 * '計算（堆積）'!$C$23)/2,0)</f>
        <v>0</v>
      </c>
      <c r="E430" s="23">
        <f>(パラメータ!$C$21*$D430*パラメータ!$C$20^2)/'計算（堆積）'!$C$39</f>
        <v>0</v>
      </c>
      <c r="F430" s="23" t="e">
        <f t="shared" si="33"/>
        <v>#DIV/0!</v>
      </c>
      <c r="G430" s="24" t="str">
        <f t="shared" si="36"/>
        <v>×</v>
      </c>
      <c r="H430" s="25" t="str">
        <f t="shared" si="37"/>
        <v>×</v>
      </c>
      <c r="I430" s="135" t="e">
        <f t="shared" si="34"/>
        <v>#DIV/0!</v>
      </c>
      <c r="J430" s="135">
        <f t="shared" si="35"/>
        <v>3</v>
      </c>
    </row>
    <row r="431" spans="1:10" s="19" customFormat="1" ht="10.5" customHeight="1" x14ac:dyDescent="0.15">
      <c r="A431" s="63">
        <v>41.8</v>
      </c>
      <c r="B431" s="22">
        <f>IF(パラメータ!$C$10&gt;=A431,A431,(パラメータ!$C$13/パラメータ!$C$15)+$A431)</f>
        <v>41.8</v>
      </c>
      <c r="C431" s="23">
        <f>IF(パラメータ!$C$10&gt;=A431,(-$B431+($B431^2+2*パラメータ!$C$7*'計算（堆積）'!$C$4)^0.5)/'計算（堆積）'!$C$4,(-$B431+($B431^2+2*(パラメータ!$C$7-'計算（堆積）'!$C$10)*'計算（堆積）'!$C$4)^0.5)/'計算（堆積）'!$C$4)</f>
        <v>0</v>
      </c>
      <c r="D431" s="23">
        <f>IF(C431&gt;0,(((パラメータ!$C$6)^2*('計算（堆積）'!$C$23)^2 + 4 *パラメータ!$C$6 * $C431*'計算（堆積）'!$C$23)^0.5 - パラメータ!$C$6 * '計算（堆積）'!$C$23)/2,0)</f>
        <v>0</v>
      </c>
      <c r="E431" s="23">
        <f>(パラメータ!$C$21*$D431*パラメータ!$C$20^2)/'計算（堆積）'!$C$39</f>
        <v>0</v>
      </c>
      <c r="F431" s="23" t="e">
        <f t="shared" si="33"/>
        <v>#DIV/0!</v>
      </c>
      <c r="G431" s="24" t="str">
        <f t="shared" si="36"/>
        <v>×</v>
      </c>
      <c r="H431" s="25" t="str">
        <f t="shared" si="37"/>
        <v>×</v>
      </c>
      <c r="I431" s="135" t="e">
        <f t="shared" si="34"/>
        <v>#DIV/0!</v>
      </c>
      <c r="J431" s="135">
        <f t="shared" si="35"/>
        <v>3</v>
      </c>
    </row>
    <row r="432" spans="1:10" s="19" customFormat="1" ht="10.5" customHeight="1" x14ac:dyDescent="0.15">
      <c r="A432" s="63">
        <v>41.9</v>
      </c>
      <c r="B432" s="22">
        <f>IF(パラメータ!$C$10&gt;=A432,A432,(パラメータ!$C$13/パラメータ!$C$15)+$A432)</f>
        <v>41.9</v>
      </c>
      <c r="C432" s="23">
        <f>IF(パラメータ!$C$10&gt;=A432,(-$B432+($B432^2+2*パラメータ!$C$7*'計算（堆積）'!$C$4)^0.5)/'計算（堆積）'!$C$4,(-$B432+($B432^2+2*(パラメータ!$C$7-'計算（堆積）'!$C$10)*'計算（堆積）'!$C$4)^0.5)/'計算（堆積）'!$C$4)</f>
        <v>0</v>
      </c>
      <c r="D432" s="23">
        <f>IF(C432&gt;0,(((パラメータ!$C$6)^2*('計算（堆積）'!$C$23)^2 + 4 *パラメータ!$C$6 * $C432*'計算（堆積）'!$C$23)^0.5 - パラメータ!$C$6 * '計算（堆積）'!$C$23)/2,0)</f>
        <v>0</v>
      </c>
      <c r="E432" s="23">
        <f>(パラメータ!$C$21*$D432*パラメータ!$C$20^2)/'計算（堆積）'!$C$39</f>
        <v>0</v>
      </c>
      <c r="F432" s="23" t="e">
        <f t="shared" si="33"/>
        <v>#DIV/0!</v>
      </c>
      <c r="G432" s="24" t="str">
        <f t="shared" si="36"/>
        <v>×</v>
      </c>
      <c r="H432" s="25" t="str">
        <f t="shared" si="37"/>
        <v>×</v>
      </c>
      <c r="I432" s="135" t="e">
        <f t="shared" si="34"/>
        <v>#DIV/0!</v>
      </c>
      <c r="J432" s="135">
        <f t="shared" si="35"/>
        <v>3</v>
      </c>
    </row>
    <row r="433" spans="1:10" s="18" customFormat="1" ht="10.5" customHeight="1" x14ac:dyDescent="0.15">
      <c r="A433" s="30">
        <v>42</v>
      </c>
      <c r="B433" s="31">
        <f>IF(パラメータ!$C$10&gt;=A433,A433,(パラメータ!$C$13/パラメータ!$C$15)+$A433)</f>
        <v>42</v>
      </c>
      <c r="C433" s="32">
        <f>IF(パラメータ!$C$10&gt;=A433,(-$B433+($B433^2+2*パラメータ!$C$7*'計算（堆積）'!$C$4)^0.5)/'計算（堆積）'!$C$4,(-$B433+($B433^2+2*(パラメータ!$C$7-'計算（堆積）'!$C$10)*'計算（堆積）'!$C$4)^0.5)/'計算（堆積）'!$C$4)</f>
        <v>0</v>
      </c>
      <c r="D433" s="32">
        <f>IF(C433&gt;0,(((パラメータ!$C$6)^2*('計算（堆積）'!$C$23)^2 + 4 *パラメータ!$C$6 * $C433*'計算（堆積）'!$C$23)^0.5 - パラメータ!$C$6 * '計算（堆積）'!$C$23)/2,0)</f>
        <v>0</v>
      </c>
      <c r="E433" s="32">
        <f>(パラメータ!$C$21*$D433*パラメータ!$C$20^2)/'計算（堆積）'!$C$39</f>
        <v>0</v>
      </c>
      <c r="F433" s="32" t="e">
        <f t="shared" si="33"/>
        <v>#DIV/0!</v>
      </c>
      <c r="G433" s="33" t="str">
        <f t="shared" si="36"/>
        <v>×</v>
      </c>
      <c r="H433" s="34" t="str">
        <f t="shared" si="37"/>
        <v>×</v>
      </c>
      <c r="I433" s="134" t="e">
        <f t="shared" si="34"/>
        <v>#DIV/0!</v>
      </c>
      <c r="J433" s="134">
        <f t="shared" si="35"/>
        <v>3</v>
      </c>
    </row>
    <row r="434" spans="1:10" s="19" customFormat="1" ht="10.5" customHeight="1" x14ac:dyDescent="0.15">
      <c r="A434" s="63">
        <v>42.1</v>
      </c>
      <c r="B434" s="22">
        <f>IF(パラメータ!$C$10&gt;=A434,A434,(パラメータ!$C$13/パラメータ!$C$15)+$A434)</f>
        <v>42.1</v>
      </c>
      <c r="C434" s="23">
        <f>IF(パラメータ!$C$10&gt;=A434,(-$B434+($B434^2+2*パラメータ!$C$7*'計算（堆積）'!$C$4)^0.5)/'計算（堆積）'!$C$4,(-$B434+($B434^2+2*(パラメータ!$C$7-'計算（堆積）'!$C$10)*'計算（堆積）'!$C$4)^0.5)/'計算（堆積）'!$C$4)</f>
        <v>0</v>
      </c>
      <c r="D434" s="23">
        <f>IF(C434&gt;0,(((パラメータ!$C$6)^2*('計算（堆積）'!$C$23)^2 + 4 *パラメータ!$C$6 * $C434*'計算（堆積）'!$C$23)^0.5 - パラメータ!$C$6 * '計算（堆積）'!$C$23)/2,0)</f>
        <v>0</v>
      </c>
      <c r="E434" s="23">
        <f>(パラメータ!$C$21*$D434*パラメータ!$C$20^2)/'計算（堆積）'!$C$39</f>
        <v>0</v>
      </c>
      <c r="F434" s="23" t="e">
        <f t="shared" si="33"/>
        <v>#DIV/0!</v>
      </c>
      <c r="G434" s="24" t="str">
        <f t="shared" si="36"/>
        <v>×</v>
      </c>
      <c r="H434" s="25" t="str">
        <f t="shared" si="37"/>
        <v>×</v>
      </c>
      <c r="I434" s="135" t="e">
        <f t="shared" si="34"/>
        <v>#DIV/0!</v>
      </c>
      <c r="J434" s="135">
        <f t="shared" si="35"/>
        <v>3</v>
      </c>
    </row>
    <row r="435" spans="1:10" s="19" customFormat="1" ht="10.5" customHeight="1" x14ac:dyDescent="0.15">
      <c r="A435" s="63">
        <v>42.2</v>
      </c>
      <c r="B435" s="22">
        <f>IF(パラメータ!$C$10&gt;=A435,A435,(パラメータ!$C$13/パラメータ!$C$15)+$A435)</f>
        <v>42.2</v>
      </c>
      <c r="C435" s="23">
        <f>IF(パラメータ!$C$10&gt;=A435,(-$B435+($B435^2+2*パラメータ!$C$7*'計算（堆積）'!$C$4)^0.5)/'計算（堆積）'!$C$4,(-$B435+($B435^2+2*(パラメータ!$C$7-'計算（堆積）'!$C$10)*'計算（堆積）'!$C$4)^0.5)/'計算（堆積）'!$C$4)</f>
        <v>0</v>
      </c>
      <c r="D435" s="23">
        <f>IF(C435&gt;0,(((パラメータ!$C$6)^2*('計算（堆積）'!$C$23)^2 + 4 *パラメータ!$C$6 * $C435*'計算（堆積）'!$C$23)^0.5 - パラメータ!$C$6 * '計算（堆積）'!$C$23)/2,0)</f>
        <v>0</v>
      </c>
      <c r="E435" s="23">
        <f>(パラメータ!$C$21*$D435*パラメータ!$C$20^2)/'計算（堆積）'!$C$39</f>
        <v>0</v>
      </c>
      <c r="F435" s="23" t="e">
        <f t="shared" si="33"/>
        <v>#DIV/0!</v>
      </c>
      <c r="G435" s="24" t="str">
        <f t="shared" si="36"/>
        <v>×</v>
      </c>
      <c r="H435" s="25" t="str">
        <f t="shared" si="37"/>
        <v>×</v>
      </c>
      <c r="I435" s="135" t="e">
        <f t="shared" si="34"/>
        <v>#DIV/0!</v>
      </c>
      <c r="J435" s="135">
        <f t="shared" si="35"/>
        <v>3</v>
      </c>
    </row>
    <row r="436" spans="1:10" s="19" customFormat="1" ht="10.5" customHeight="1" x14ac:dyDescent="0.15">
      <c r="A436" s="63">
        <v>42.3</v>
      </c>
      <c r="B436" s="22">
        <f>IF(パラメータ!$C$10&gt;=A436,A436,(パラメータ!$C$13/パラメータ!$C$15)+$A436)</f>
        <v>42.3</v>
      </c>
      <c r="C436" s="23">
        <f>IF(パラメータ!$C$10&gt;=A436,(-$B436+($B436^2+2*パラメータ!$C$7*'計算（堆積）'!$C$4)^0.5)/'計算（堆積）'!$C$4,(-$B436+($B436^2+2*(パラメータ!$C$7-'計算（堆積）'!$C$10)*'計算（堆積）'!$C$4)^0.5)/'計算（堆積）'!$C$4)</f>
        <v>0</v>
      </c>
      <c r="D436" s="23">
        <f>IF(C436&gt;0,(((パラメータ!$C$6)^2*('計算（堆積）'!$C$23)^2 + 4 *パラメータ!$C$6 * $C436*'計算（堆積）'!$C$23)^0.5 - パラメータ!$C$6 * '計算（堆積）'!$C$23)/2,0)</f>
        <v>0</v>
      </c>
      <c r="E436" s="23">
        <f>(パラメータ!$C$21*$D436*パラメータ!$C$20^2)/'計算（堆積）'!$C$39</f>
        <v>0</v>
      </c>
      <c r="F436" s="23" t="e">
        <f t="shared" si="33"/>
        <v>#DIV/0!</v>
      </c>
      <c r="G436" s="24" t="str">
        <f t="shared" si="36"/>
        <v>×</v>
      </c>
      <c r="H436" s="25" t="str">
        <f t="shared" si="37"/>
        <v>×</v>
      </c>
      <c r="I436" s="135" t="e">
        <f t="shared" si="34"/>
        <v>#DIV/0!</v>
      </c>
      <c r="J436" s="135">
        <f t="shared" si="35"/>
        <v>3</v>
      </c>
    </row>
    <row r="437" spans="1:10" s="19" customFormat="1" ht="10.5" customHeight="1" x14ac:dyDescent="0.15">
      <c r="A437" s="63">
        <v>42.4</v>
      </c>
      <c r="B437" s="22">
        <f>IF(パラメータ!$C$10&gt;=A437,A437,(パラメータ!$C$13/パラメータ!$C$15)+$A437)</f>
        <v>42.4</v>
      </c>
      <c r="C437" s="23">
        <f>IF(パラメータ!$C$10&gt;=A437,(-$B437+($B437^2+2*パラメータ!$C$7*'計算（堆積）'!$C$4)^0.5)/'計算（堆積）'!$C$4,(-$B437+($B437^2+2*(パラメータ!$C$7-'計算（堆積）'!$C$10)*'計算（堆積）'!$C$4)^0.5)/'計算（堆積）'!$C$4)</f>
        <v>0</v>
      </c>
      <c r="D437" s="23">
        <f>IF(C437&gt;0,(((パラメータ!$C$6)^2*('計算（堆積）'!$C$23)^2 + 4 *パラメータ!$C$6 * $C437*'計算（堆積）'!$C$23)^0.5 - パラメータ!$C$6 * '計算（堆積）'!$C$23)/2,0)</f>
        <v>0</v>
      </c>
      <c r="E437" s="23">
        <f>(パラメータ!$C$21*$D437*パラメータ!$C$20^2)/'計算（堆積）'!$C$39</f>
        <v>0</v>
      </c>
      <c r="F437" s="23" t="e">
        <f t="shared" si="33"/>
        <v>#DIV/0!</v>
      </c>
      <c r="G437" s="24" t="str">
        <f t="shared" si="36"/>
        <v>×</v>
      </c>
      <c r="H437" s="25" t="str">
        <f t="shared" si="37"/>
        <v>×</v>
      </c>
      <c r="I437" s="135" t="e">
        <f t="shared" si="34"/>
        <v>#DIV/0!</v>
      </c>
      <c r="J437" s="135">
        <f t="shared" si="35"/>
        <v>3</v>
      </c>
    </row>
    <row r="438" spans="1:10" s="19" customFormat="1" ht="10.5" customHeight="1" x14ac:dyDescent="0.15">
      <c r="A438" s="63">
        <v>42.5</v>
      </c>
      <c r="B438" s="22">
        <f>IF(パラメータ!$C$10&gt;=A438,A438,(パラメータ!$C$13/パラメータ!$C$15)+$A438)</f>
        <v>42.5</v>
      </c>
      <c r="C438" s="23">
        <f>IF(パラメータ!$C$10&gt;=A438,(-$B438+($B438^2+2*パラメータ!$C$7*'計算（堆積）'!$C$4)^0.5)/'計算（堆積）'!$C$4,(-$B438+($B438^2+2*(パラメータ!$C$7-'計算（堆積）'!$C$10)*'計算（堆積）'!$C$4)^0.5)/'計算（堆積）'!$C$4)</f>
        <v>0</v>
      </c>
      <c r="D438" s="23">
        <f>IF(C438&gt;0,(((パラメータ!$C$6)^2*('計算（堆積）'!$C$23)^2 + 4 *パラメータ!$C$6 * $C438*'計算（堆積）'!$C$23)^0.5 - パラメータ!$C$6 * '計算（堆積）'!$C$23)/2,0)</f>
        <v>0</v>
      </c>
      <c r="E438" s="23">
        <f>(パラメータ!$C$21*$D438*パラメータ!$C$20^2)/'計算（堆積）'!$C$39</f>
        <v>0</v>
      </c>
      <c r="F438" s="23" t="e">
        <f t="shared" si="33"/>
        <v>#DIV/0!</v>
      </c>
      <c r="G438" s="24" t="str">
        <f t="shared" si="36"/>
        <v>×</v>
      </c>
      <c r="H438" s="25" t="str">
        <f t="shared" si="37"/>
        <v>×</v>
      </c>
      <c r="I438" s="135" t="e">
        <f t="shared" si="34"/>
        <v>#DIV/0!</v>
      </c>
      <c r="J438" s="135">
        <f t="shared" si="35"/>
        <v>3</v>
      </c>
    </row>
    <row r="439" spans="1:10" s="19" customFormat="1" ht="10.5" customHeight="1" x14ac:dyDescent="0.15">
      <c r="A439" s="63">
        <v>42.6</v>
      </c>
      <c r="B439" s="22">
        <f>IF(パラメータ!$C$10&gt;=A439,A439,(パラメータ!$C$13/パラメータ!$C$15)+$A439)</f>
        <v>42.6</v>
      </c>
      <c r="C439" s="23">
        <f>IF(パラメータ!$C$10&gt;=A439,(-$B439+($B439^2+2*パラメータ!$C$7*'計算（堆積）'!$C$4)^0.5)/'計算（堆積）'!$C$4,(-$B439+($B439^2+2*(パラメータ!$C$7-'計算（堆積）'!$C$10)*'計算（堆積）'!$C$4)^0.5)/'計算（堆積）'!$C$4)</f>
        <v>0</v>
      </c>
      <c r="D439" s="23">
        <f>IF(C439&gt;0,(((パラメータ!$C$6)^2*('計算（堆積）'!$C$23)^2 + 4 *パラメータ!$C$6 * $C439*'計算（堆積）'!$C$23)^0.5 - パラメータ!$C$6 * '計算（堆積）'!$C$23)/2,0)</f>
        <v>0</v>
      </c>
      <c r="E439" s="23">
        <f>(パラメータ!$C$21*$D439*パラメータ!$C$20^2)/'計算（堆積）'!$C$39</f>
        <v>0</v>
      </c>
      <c r="F439" s="23" t="e">
        <f t="shared" si="33"/>
        <v>#DIV/0!</v>
      </c>
      <c r="G439" s="24" t="str">
        <f t="shared" si="36"/>
        <v>×</v>
      </c>
      <c r="H439" s="25" t="str">
        <f t="shared" si="37"/>
        <v>×</v>
      </c>
      <c r="I439" s="135" t="e">
        <f t="shared" si="34"/>
        <v>#DIV/0!</v>
      </c>
      <c r="J439" s="135">
        <f t="shared" si="35"/>
        <v>3</v>
      </c>
    </row>
    <row r="440" spans="1:10" s="19" customFormat="1" ht="10.5" customHeight="1" x14ac:dyDescent="0.15">
      <c r="A440" s="63">
        <v>42.7</v>
      </c>
      <c r="B440" s="22">
        <f>IF(パラメータ!$C$10&gt;=A440,A440,(パラメータ!$C$13/パラメータ!$C$15)+$A440)</f>
        <v>42.7</v>
      </c>
      <c r="C440" s="23">
        <f>IF(パラメータ!$C$10&gt;=A440,(-$B440+($B440^2+2*パラメータ!$C$7*'計算（堆積）'!$C$4)^0.5)/'計算（堆積）'!$C$4,(-$B440+($B440^2+2*(パラメータ!$C$7-'計算（堆積）'!$C$10)*'計算（堆積）'!$C$4)^0.5)/'計算（堆積）'!$C$4)</f>
        <v>0</v>
      </c>
      <c r="D440" s="23">
        <f>IF(C440&gt;0,(((パラメータ!$C$6)^2*('計算（堆積）'!$C$23)^2 + 4 *パラメータ!$C$6 * $C440*'計算（堆積）'!$C$23)^0.5 - パラメータ!$C$6 * '計算（堆積）'!$C$23)/2,0)</f>
        <v>0</v>
      </c>
      <c r="E440" s="23">
        <f>(パラメータ!$C$21*$D440*パラメータ!$C$20^2)/'計算（堆積）'!$C$39</f>
        <v>0</v>
      </c>
      <c r="F440" s="23" t="e">
        <f t="shared" si="33"/>
        <v>#DIV/0!</v>
      </c>
      <c r="G440" s="24" t="str">
        <f t="shared" si="36"/>
        <v>×</v>
      </c>
      <c r="H440" s="25" t="str">
        <f t="shared" si="37"/>
        <v>×</v>
      </c>
      <c r="I440" s="135" t="e">
        <f t="shared" si="34"/>
        <v>#DIV/0!</v>
      </c>
      <c r="J440" s="135">
        <f t="shared" si="35"/>
        <v>3</v>
      </c>
    </row>
    <row r="441" spans="1:10" s="19" customFormat="1" ht="10.5" customHeight="1" x14ac:dyDescent="0.15">
      <c r="A441" s="63">
        <v>42.8</v>
      </c>
      <c r="B441" s="22">
        <f>IF(パラメータ!$C$10&gt;=A441,A441,(パラメータ!$C$13/パラメータ!$C$15)+$A441)</f>
        <v>42.8</v>
      </c>
      <c r="C441" s="23">
        <f>IF(パラメータ!$C$10&gt;=A441,(-$B441+($B441^2+2*パラメータ!$C$7*'計算（堆積）'!$C$4)^0.5)/'計算（堆積）'!$C$4,(-$B441+($B441^2+2*(パラメータ!$C$7-'計算（堆積）'!$C$10)*'計算（堆積）'!$C$4)^0.5)/'計算（堆積）'!$C$4)</f>
        <v>0</v>
      </c>
      <c r="D441" s="23">
        <f>IF(C441&gt;0,(((パラメータ!$C$6)^2*('計算（堆積）'!$C$23)^2 + 4 *パラメータ!$C$6 * $C441*'計算（堆積）'!$C$23)^0.5 - パラメータ!$C$6 * '計算（堆積）'!$C$23)/2,0)</f>
        <v>0</v>
      </c>
      <c r="E441" s="23">
        <f>(パラメータ!$C$21*$D441*パラメータ!$C$20^2)/'計算（堆積）'!$C$39</f>
        <v>0</v>
      </c>
      <c r="F441" s="23" t="e">
        <f t="shared" si="33"/>
        <v>#DIV/0!</v>
      </c>
      <c r="G441" s="24" t="str">
        <f t="shared" si="36"/>
        <v>×</v>
      </c>
      <c r="H441" s="25" t="str">
        <f t="shared" si="37"/>
        <v>×</v>
      </c>
      <c r="I441" s="135" t="e">
        <f t="shared" si="34"/>
        <v>#DIV/0!</v>
      </c>
      <c r="J441" s="135">
        <f t="shared" si="35"/>
        <v>3</v>
      </c>
    </row>
    <row r="442" spans="1:10" s="19" customFormat="1" ht="10.5" customHeight="1" x14ac:dyDescent="0.15">
      <c r="A442" s="63">
        <v>42.9</v>
      </c>
      <c r="B442" s="22">
        <f>IF(パラメータ!$C$10&gt;=A442,A442,(パラメータ!$C$13/パラメータ!$C$15)+$A442)</f>
        <v>42.9</v>
      </c>
      <c r="C442" s="23">
        <f>IF(パラメータ!$C$10&gt;=A442,(-$B442+($B442^2+2*パラメータ!$C$7*'計算（堆積）'!$C$4)^0.5)/'計算（堆積）'!$C$4,(-$B442+($B442^2+2*(パラメータ!$C$7-'計算（堆積）'!$C$10)*'計算（堆積）'!$C$4)^0.5)/'計算（堆積）'!$C$4)</f>
        <v>0</v>
      </c>
      <c r="D442" s="23">
        <f>IF(C442&gt;0,(((パラメータ!$C$6)^2*('計算（堆積）'!$C$23)^2 + 4 *パラメータ!$C$6 * $C442*'計算（堆積）'!$C$23)^0.5 - パラメータ!$C$6 * '計算（堆積）'!$C$23)/2,0)</f>
        <v>0</v>
      </c>
      <c r="E442" s="23">
        <f>(パラメータ!$C$21*$D442*パラメータ!$C$20^2)/'計算（堆積）'!$C$39</f>
        <v>0</v>
      </c>
      <c r="F442" s="23" t="e">
        <f t="shared" si="33"/>
        <v>#DIV/0!</v>
      </c>
      <c r="G442" s="24" t="str">
        <f t="shared" si="36"/>
        <v>×</v>
      </c>
      <c r="H442" s="25" t="str">
        <f t="shared" si="37"/>
        <v>×</v>
      </c>
      <c r="I442" s="135" t="e">
        <f t="shared" si="34"/>
        <v>#DIV/0!</v>
      </c>
      <c r="J442" s="135">
        <f t="shared" si="35"/>
        <v>3</v>
      </c>
    </row>
    <row r="443" spans="1:10" s="18" customFormat="1" ht="10.5" customHeight="1" x14ac:dyDescent="0.15">
      <c r="A443" s="30">
        <v>43</v>
      </c>
      <c r="B443" s="31">
        <f>IF(パラメータ!$C$10&gt;=A443,A443,(パラメータ!$C$13/パラメータ!$C$15)+$A443)</f>
        <v>43</v>
      </c>
      <c r="C443" s="32">
        <f>IF(パラメータ!$C$10&gt;=A443,(-$B443+($B443^2+2*パラメータ!$C$7*'計算（堆積）'!$C$4)^0.5)/'計算（堆積）'!$C$4,(-$B443+($B443^2+2*(パラメータ!$C$7-'計算（堆積）'!$C$10)*'計算（堆積）'!$C$4)^0.5)/'計算（堆積）'!$C$4)</f>
        <v>0</v>
      </c>
      <c r="D443" s="32">
        <f>IF(C443&gt;0,(((パラメータ!$C$6)^2*('計算（堆積）'!$C$23)^2 + 4 *パラメータ!$C$6 * $C443*'計算（堆積）'!$C$23)^0.5 - パラメータ!$C$6 * '計算（堆積）'!$C$23)/2,0)</f>
        <v>0</v>
      </c>
      <c r="E443" s="32">
        <f>(パラメータ!$C$21*$D443*パラメータ!$C$20^2)/'計算（堆積）'!$C$39</f>
        <v>0</v>
      </c>
      <c r="F443" s="32" t="e">
        <f t="shared" si="33"/>
        <v>#DIV/0!</v>
      </c>
      <c r="G443" s="33" t="str">
        <f t="shared" si="36"/>
        <v>×</v>
      </c>
      <c r="H443" s="34" t="str">
        <f t="shared" si="37"/>
        <v>×</v>
      </c>
      <c r="I443" s="134" t="e">
        <f t="shared" si="34"/>
        <v>#DIV/0!</v>
      </c>
      <c r="J443" s="134">
        <f t="shared" si="35"/>
        <v>3</v>
      </c>
    </row>
    <row r="444" spans="1:10" s="19" customFormat="1" ht="10.5" customHeight="1" x14ac:dyDescent="0.15">
      <c r="A444" s="63">
        <v>43.1</v>
      </c>
      <c r="B444" s="22">
        <f>IF(パラメータ!$C$10&gt;=A444,A444,(パラメータ!$C$13/パラメータ!$C$15)+$A444)</f>
        <v>43.1</v>
      </c>
      <c r="C444" s="23">
        <f>IF(パラメータ!$C$10&gt;=A444,(-$B444+($B444^2+2*パラメータ!$C$7*'計算（堆積）'!$C$4)^0.5)/'計算（堆積）'!$C$4,(-$B444+($B444^2+2*(パラメータ!$C$7-'計算（堆積）'!$C$10)*'計算（堆積）'!$C$4)^0.5)/'計算（堆積）'!$C$4)</f>
        <v>0</v>
      </c>
      <c r="D444" s="23">
        <f>IF(C444&gt;0,(((パラメータ!$C$6)^2*('計算（堆積）'!$C$23)^2 + 4 *パラメータ!$C$6 * $C444*'計算（堆積）'!$C$23)^0.5 - パラメータ!$C$6 * '計算（堆積）'!$C$23)/2,0)</f>
        <v>0</v>
      </c>
      <c r="E444" s="23">
        <f>(パラメータ!$C$21*$D444*パラメータ!$C$20^2)/'計算（堆積）'!$C$39</f>
        <v>0</v>
      </c>
      <c r="F444" s="23" t="e">
        <f t="shared" si="33"/>
        <v>#DIV/0!</v>
      </c>
      <c r="G444" s="24" t="str">
        <f t="shared" si="36"/>
        <v>×</v>
      </c>
      <c r="H444" s="25" t="str">
        <f t="shared" si="37"/>
        <v>×</v>
      </c>
      <c r="I444" s="135" t="e">
        <f t="shared" si="34"/>
        <v>#DIV/0!</v>
      </c>
      <c r="J444" s="135">
        <f t="shared" si="35"/>
        <v>3</v>
      </c>
    </row>
    <row r="445" spans="1:10" s="19" customFormat="1" ht="10.5" customHeight="1" x14ac:dyDescent="0.15">
      <c r="A445" s="63">
        <v>43.2</v>
      </c>
      <c r="B445" s="22">
        <f>IF(パラメータ!$C$10&gt;=A445,A445,(パラメータ!$C$13/パラメータ!$C$15)+$A445)</f>
        <v>43.2</v>
      </c>
      <c r="C445" s="23">
        <f>IF(パラメータ!$C$10&gt;=A445,(-$B445+($B445^2+2*パラメータ!$C$7*'計算（堆積）'!$C$4)^0.5)/'計算（堆積）'!$C$4,(-$B445+($B445^2+2*(パラメータ!$C$7-'計算（堆積）'!$C$10)*'計算（堆積）'!$C$4)^0.5)/'計算（堆積）'!$C$4)</f>
        <v>0</v>
      </c>
      <c r="D445" s="23">
        <f>IF(C445&gt;0,(((パラメータ!$C$6)^2*('計算（堆積）'!$C$23)^2 + 4 *パラメータ!$C$6 * $C445*'計算（堆積）'!$C$23)^0.5 - パラメータ!$C$6 * '計算（堆積）'!$C$23)/2,0)</f>
        <v>0</v>
      </c>
      <c r="E445" s="23">
        <f>(パラメータ!$C$21*$D445*パラメータ!$C$20^2)/'計算（堆積）'!$C$39</f>
        <v>0</v>
      </c>
      <c r="F445" s="23" t="e">
        <f t="shared" si="33"/>
        <v>#DIV/0!</v>
      </c>
      <c r="G445" s="24" t="str">
        <f t="shared" si="36"/>
        <v>×</v>
      </c>
      <c r="H445" s="25" t="str">
        <f t="shared" si="37"/>
        <v>×</v>
      </c>
      <c r="I445" s="135" t="e">
        <f t="shared" si="34"/>
        <v>#DIV/0!</v>
      </c>
      <c r="J445" s="135">
        <f t="shared" si="35"/>
        <v>3</v>
      </c>
    </row>
    <row r="446" spans="1:10" s="19" customFormat="1" ht="10.5" customHeight="1" x14ac:dyDescent="0.15">
      <c r="A446" s="63">
        <v>43.3</v>
      </c>
      <c r="B446" s="22">
        <f>IF(パラメータ!$C$10&gt;=A446,A446,(パラメータ!$C$13/パラメータ!$C$15)+$A446)</f>
        <v>43.3</v>
      </c>
      <c r="C446" s="23">
        <f>IF(パラメータ!$C$10&gt;=A446,(-$B446+($B446^2+2*パラメータ!$C$7*'計算（堆積）'!$C$4)^0.5)/'計算（堆積）'!$C$4,(-$B446+($B446^2+2*(パラメータ!$C$7-'計算（堆積）'!$C$10)*'計算（堆積）'!$C$4)^0.5)/'計算（堆積）'!$C$4)</f>
        <v>0</v>
      </c>
      <c r="D446" s="23">
        <f>IF(C446&gt;0,(((パラメータ!$C$6)^2*('計算（堆積）'!$C$23)^2 + 4 *パラメータ!$C$6 * $C446*'計算（堆積）'!$C$23)^0.5 - パラメータ!$C$6 * '計算（堆積）'!$C$23)/2,0)</f>
        <v>0</v>
      </c>
      <c r="E446" s="23">
        <f>(パラメータ!$C$21*$D446*パラメータ!$C$20^2)/'計算（堆積）'!$C$39</f>
        <v>0</v>
      </c>
      <c r="F446" s="23" t="e">
        <f t="shared" si="33"/>
        <v>#DIV/0!</v>
      </c>
      <c r="G446" s="24" t="str">
        <f t="shared" si="36"/>
        <v>×</v>
      </c>
      <c r="H446" s="25" t="str">
        <f t="shared" si="37"/>
        <v>×</v>
      </c>
      <c r="I446" s="135" t="e">
        <f t="shared" si="34"/>
        <v>#DIV/0!</v>
      </c>
      <c r="J446" s="135">
        <f t="shared" si="35"/>
        <v>3</v>
      </c>
    </row>
    <row r="447" spans="1:10" s="19" customFormat="1" ht="10.5" customHeight="1" x14ac:dyDescent="0.15">
      <c r="A447" s="63">
        <v>43.4</v>
      </c>
      <c r="B447" s="22">
        <f>IF(パラメータ!$C$10&gt;=A447,A447,(パラメータ!$C$13/パラメータ!$C$15)+$A447)</f>
        <v>43.4</v>
      </c>
      <c r="C447" s="23">
        <f>IF(パラメータ!$C$10&gt;=A447,(-$B447+($B447^2+2*パラメータ!$C$7*'計算（堆積）'!$C$4)^0.5)/'計算（堆積）'!$C$4,(-$B447+($B447^2+2*(パラメータ!$C$7-'計算（堆積）'!$C$10)*'計算（堆積）'!$C$4)^0.5)/'計算（堆積）'!$C$4)</f>
        <v>0</v>
      </c>
      <c r="D447" s="23">
        <f>IF(C447&gt;0,(((パラメータ!$C$6)^2*('計算（堆積）'!$C$23)^2 + 4 *パラメータ!$C$6 * $C447*'計算（堆積）'!$C$23)^0.5 - パラメータ!$C$6 * '計算（堆積）'!$C$23)/2,0)</f>
        <v>0</v>
      </c>
      <c r="E447" s="23">
        <f>(パラメータ!$C$21*$D447*パラメータ!$C$20^2)/'計算（堆積）'!$C$39</f>
        <v>0</v>
      </c>
      <c r="F447" s="23" t="e">
        <f t="shared" si="33"/>
        <v>#DIV/0!</v>
      </c>
      <c r="G447" s="24" t="str">
        <f t="shared" si="36"/>
        <v>×</v>
      </c>
      <c r="H447" s="25" t="str">
        <f t="shared" si="37"/>
        <v>×</v>
      </c>
      <c r="I447" s="135" t="e">
        <f t="shared" si="34"/>
        <v>#DIV/0!</v>
      </c>
      <c r="J447" s="135">
        <f t="shared" si="35"/>
        <v>3</v>
      </c>
    </row>
    <row r="448" spans="1:10" s="19" customFormat="1" ht="10.5" customHeight="1" x14ac:dyDescent="0.15">
      <c r="A448" s="63">
        <v>43.5</v>
      </c>
      <c r="B448" s="22">
        <f>IF(パラメータ!$C$10&gt;=A448,A448,(パラメータ!$C$13/パラメータ!$C$15)+$A448)</f>
        <v>43.5</v>
      </c>
      <c r="C448" s="23">
        <f>IF(パラメータ!$C$10&gt;=A448,(-$B448+($B448^2+2*パラメータ!$C$7*'計算（堆積）'!$C$4)^0.5)/'計算（堆積）'!$C$4,(-$B448+($B448^2+2*(パラメータ!$C$7-'計算（堆積）'!$C$10)*'計算（堆積）'!$C$4)^0.5)/'計算（堆積）'!$C$4)</f>
        <v>0</v>
      </c>
      <c r="D448" s="23">
        <f>IF(C448&gt;0,(((パラメータ!$C$6)^2*('計算（堆積）'!$C$23)^2 + 4 *パラメータ!$C$6 * $C448*'計算（堆積）'!$C$23)^0.5 - パラメータ!$C$6 * '計算（堆積）'!$C$23)/2,0)</f>
        <v>0</v>
      </c>
      <c r="E448" s="23">
        <f>(パラメータ!$C$21*$D448*パラメータ!$C$20^2)/'計算（堆積）'!$C$39</f>
        <v>0</v>
      </c>
      <c r="F448" s="23" t="e">
        <f t="shared" si="33"/>
        <v>#DIV/0!</v>
      </c>
      <c r="G448" s="24" t="str">
        <f t="shared" si="36"/>
        <v>×</v>
      </c>
      <c r="H448" s="25" t="str">
        <f t="shared" si="37"/>
        <v>×</v>
      </c>
      <c r="I448" s="135" t="e">
        <f t="shared" si="34"/>
        <v>#DIV/0!</v>
      </c>
      <c r="J448" s="135">
        <f t="shared" si="35"/>
        <v>3</v>
      </c>
    </row>
    <row r="449" spans="1:10" s="19" customFormat="1" ht="10.5" customHeight="1" x14ac:dyDescent="0.15">
      <c r="A449" s="63">
        <v>43.6</v>
      </c>
      <c r="B449" s="22">
        <f>IF(パラメータ!$C$10&gt;=A449,A449,(パラメータ!$C$13/パラメータ!$C$15)+$A449)</f>
        <v>43.6</v>
      </c>
      <c r="C449" s="23">
        <f>IF(パラメータ!$C$10&gt;=A449,(-$B449+($B449^2+2*パラメータ!$C$7*'計算（堆積）'!$C$4)^0.5)/'計算（堆積）'!$C$4,(-$B449+($B449^2+2*(パラメータ!$C$7-'計算（堆積）'!$C$10)*'計算（堆積）'!$C$4)^0.5)/'計算（堆積）'!$C$4)</f>
        <v>0</v>
      </c>
      <c r="D449" s="23">
        <f>IF(C449&gt;0,(((パラメータ!$C$6)^2*('計算（堆積）'!$C$23)^2 + 4 *パラメータ!$C$6 * $C449*'計算（堆積）'!$C$23)^0.5 - パラメータ!$C$6 * '計算（堆積）'!$C$23)/2,0)</f>
        <v>0</v>
      </c>
      <c r="E449" s="23">
        <f>(パラメータ!$C$21*$D449*パラメータ!$C$20^2)/'計算（堆積）'!$C$39</f>
        <v>0</v>
      </c>
      <c r="F449" s="23" t="e">
        <f t="shared" si="33"/>
        <v>#DIV/0!</v>
      </c>
      <c r="G449" s="24" t="str">
        <f t="shared" si="36"/>
        <v>×</v>
      </c>
      <c r="H449" s="25" t="str">
        <f t="shared" si="37"/>
        <v>×</v>
      </c>
      <c r="I449" s="135" t="e">
        <f t="shared" si="34"/>
        <v>#DIV/0!</v>
      </c>
      <c r="J449" s="135">
        <f t="shared" si="35"/>
        <v>3</v>
      </c>
    </row>
    <row r="450" spans="1:10" s="19" customFormat="1" ht="10.5" customHeight="1" x14ac:dyDescent="0.15">
      <c r="A450" s="63">
        <v>43.7</v>
      </c>
      <c r="B450" s="22">
        <f>IF(パラメータ!$C$10&gt;=A450,A450,(パラメータ!$C$13/パラメータ!$C$15)+$A450)</f>
        <v>43.7</v>
      </c>
      <c r="C450" s="23">
        <f>IF(パラメータ!$C$10&gt;=A450,(-$B450+($B450^2+2*パラメータ!$C$7*'計算（堆積）'!$C$4)^0.5)/'計算（堆積）'!$C$4,(-$B450+($B450^2+2*(パラメータ!$C$7-'計算（堆積）'!$C$10)*'計算（堆積）'!$C$4)^0.5)/'計算（堆積）'!$C$4)</f>
        <v>0</v>
      </c>
      <c r="D450" s="23">
        <f>IF(C450&gt;0,(((パラメータ!$C$6)^2*('計算（堆積）'!$C$23)^2 + 4 *パラメータ!$C$6 * $C450*'計算（堆積）'!$C$23)^0.5 - パラメータ!$C$6 * '計算（堆積）'!$C$23)/2,0)</f>
        <v>0</v>
      </c>
      <c r="E450" s="23">
        <f>(パラメータ!$C$21*$D450*パラメータ!$C$20^2)/'計算（堆積）'!$C$39</f>
        <v>0</v>
      </c>
      <c r="F450" s="23" t="e">
        <f t="shared" si="33"/>
        <v>#DIV/0!</v>
      </c>
      <c r="G450" s="24" t="str">
        <f t="shared" si="36"/>
        <v>×</v>
      </c>
      <c r="H450" s="25" t="str">
        <f t="shared" si="37"/>
        <v>×</v>
      </c>
      <c r="I450" s="135" t="e">
        <f t="shared" si="34"/>
        <v>#DIV/0!</v>
      </c>
      <c r="J450" s="135">
        <f t="shared" si="35"/>
        <v>3</v>
      </c>
    </row>
    <row r="451" spans="1:10" s="19" customFormat="1" ht="10.5" customHeight="1" x14ac:dyDescent="0.15">
      <c r="A451" s="63">
        <v>43.8</v>
      </c>
      <c r="B451" s="22">
        <f>IF(パラメータ!$C$10&gt;=A451,A451,(パラメータ!$C$13/パラメータ!$C$15)+$A451)</f>
        <v>43.8</v>
      </c>
      <c r="C451" s="23">
        <f>IF(パラメータ!$C$10&gt;=A451,(-$B451+($B451^2+2*パラメータ!$C$7*'計算（堆積）'!$C$4)^0.5)/'計算（堆積）'!$C$4,(-$B451+($B451^2+2*(パラメータ!$C$7-'計算（堆積）'!$C$10)*'計算（堆積）'!$C$4)^0.5)/'計算（堆積）'!$C$4)</f>
        <v>0</v>
      </c>
      <c r="D451" s="23">
        <f>IF(C451&gt;0,(((パラメータ!$C$6)^2*('計算（堆積）'!$C$23)^2 + 4 *パラメータ!$C$6 * $C451*'計算（堆積）'!$C$23)^0.5 - パラメータ!$C$6 * '計算（堆積）'!$C$23)/2,0)</f>
        <v>0</v>
      </c>
      <c r="E451" s="23">
        <f>(パラメータ!$C$21*$D451*パラメータ!$C$20^2)/'計算（堆積）'!$C$39</f>
        <v>0</v>
      </c>
      <c r="F451" s="23" t="e">
        <f t="shared" si="33"/>
        <v>#DIV/0!</v>
      </c>
      <c r="G451" s="24" t="str">
        <f t="shared" si="36"/>
        <v>×</v>
      </c>
      <c r="H451" s="25" t="str">
        <f t="shared" si="37"/>
        <v>×</v>
      </c>
      <c r="I451" s="135" t="e">
        <f t="shared" si="34"/>
        <v>#DIV/0!</v>
      </c>
      <c r="J451" s="135">
        <f t="shared" si="35"/>
        <v>3</v>
      </c>
    </row>
    <row r="452" spans="1:10" s="19" customFormat="1" ht="10.5" customHeight="1" x14ac:dyDescent="0.15">
      <c r="A452" s="63">
        <v>43.9</v>
      </c>
      <c r="B452" s="22">
        <f>IF(パラメータ!$C$10&gt;=A452,A452,(パラメータ!$C$13/パラメータ!$C$15)+$A452)</f>
        <v>43.9</v>
      </c>
      <c r="C452" s="23">
        <f>IF(パラメータ!$C$10&gt;=A452,(-$B452+($B452^2+2*パラメータ!$C$7*'計算（堆積）'!$C$4)^0.5)/'計算（堆積）'!$C$4,(-$B452+($B452^2+2*(パラメータ!$C$7-'計算（堆積）'!$C$10)*'計算（堆積）'!$C$4)^0.5)/'計算（堆積）'!$C$4)</f>
        <v>0</v>
      </c>
      <c r="D452" s="23">
        <f>IF(C452&gt;0,(((パラメータ!$C$6)^2*('計算（堆積）'!$C$23)^2 + 4 *パラメータ!$C$6 * $C452*'計算（堆積）'!$C$23)^0.5 - パラメータ!$C$6 * '計算（堆積）'!$C$23)/2,0)</f>
        <v>0</v>
      </c>
      <c r="E452" s="23">
        <f>(パラメータ!$C$21*$D452*パラメータ!$C$20^2)/'計算（堆積）'!$C$39</f>
        <v>0</v>
      </c>
      <c r="F452" s="23" t="e">
        <f t="shared" si="33"/>
        <v>#DIV/0!</v>
      </c>
      <c r="G452" s="24" t="str">
        <f t="shared" si="36"/>
        <v>×</v>
      </c>
      <c r="H452" s="25" t="str">
        <f t="shared" si="37"/>
        <v>×</v>
      </c>
      <c r="I452" s="135" t="e">
        <f t="shared" si="34"/>
        <v>#DIV/0!</v>
      </c>
      <c r="J452" s="135">
        <f t="shared" si="35"/>
        <v>3</v>
      </c>
    </row>
    <row r="453" spans="1:10" s="18" customFormat="1" ht="10.5" customHeight="1" x14ac:dyDescent="0.15">
      <c r="A453" s="30">
        <v>44</v>
      </c>
      <c r="B453" s="31">
        <f>IF(パラメータ!$C$10&gt;=A453,A453,(パラメータ!$C$13/パラメータ!$C$15)+$A453)</f>
        <v>44</v>
      </c>
      <c r="C453" s="32">
        <f>IF(パラメータ!$C$10&gt;=A453,(-$B453+($B453^2+2*パラメータ!$C$7*'計算（堆積）'!$C$4)^0.5)/'計算（堆積）'!$C$4,(-$B453+($B453^2+2*(パラメータ!$C$7-'計算（堆積）'!$C$10)*'計算（堆積）'!$C$4)^0.5)/'計算（堆積）'!$C$4)</f>
        <v>0</v>
      </c>
      <c r="D453" s="32">
        <f>IF(C453&gt;0,(((パラメータ!$C$6)^2*('計算（堆積）'!$C$23)^2 + 4 *パラメータ!$C$6 * $C453*'計算（堆積）'!$C$23)^0.5 - パラメータ!$C$6 * '計算（堆積）'!$C$23)/2,0)</f>
        <v>0</v>
      </c>
      <c r="E453" s="32">
        <f>(パラメータ!$C$21*$D453*パラメータ!$C$20^2)/'計算（堆積）'!$C$39</f>
        <v>0</v>
      </c>
      <c r="F453" s="32" t="e">
        <f t="shared" si="33"/>
        <v>#DIV/0!</v>
      </c>
      <c r="G453" s="33" t="str">
        <f t="shared" si="36"/>
        <v>×</v>
      </c>
      <c r="H453" s="34" t="str">
        <f t="shared" si="37"/>
        <v>×</v>
      </c>
      <c r="I453" s="134" t="e">
        <f t="shared" si="34"/>
        <v>#DIV/0!</v>
      </c>
      <c r="J453" s="134">
        <f t="shared" si="35"/>
        <v>3</v>
      </c>
    </row>
    <row r="454" spans="1:10" s="19" customFormat="1" ht="10.5" customHeight="1" x14ac:dyDescent="0.15">
      <c r="A454" s="63">
        <v>44.1</v>
      </c>
      <c r="B454" s="22">
        <f>IF(パラメータ!$C$10&gt;=A454,A454,(パラメータ!$C$13/パラメータ!$C$15)+$A454)</f>
        <v>44.1</v>
      </c>
      <c r="C454" s="23">
        <f>IF(パラメータ!$C$10&gt;=A454,(-$B454+($B454^2+2*パラメータ!$C$7*'計算（堆積）'!$C$4)^0.5)/'計算（堆積）'!$C$4,(-$B454+($B454^2+2*(パラメータ!$C$7-'計算（堆積）'!$C$10)*'計算（堆積）'!$C$4)^0.5)/'計算（堆積）'!$C$4)</f>
        <v>0</v>
      </c>
      <c r="D454" s="23">
        <f>IF(C454&gt;0,(((パラメータ!$C$6)^2*('計算（堆積）'!$C$23)^2 + 4 *パラメータ!$C$6 * $C454*'計算（堆積）'!$C$23)^0.5 - パラメータ!$C$6 * '計算（堆積）'!$C$23)/2,0)</f>
        <v>0</v>
      </c>
      <c r="E454" s="23">
        <f>(パラメータ!$C$21*$D454*パラメータ!$C$20^2)/'計算（堆積）'!$C$39</f>
        <v>0</v>
      </c>
      <c r="F454" s="23" t="e">
        <f t="shared" si="33"/>
        <v>#DIV/0!</v>
      </c>
      <c r="G454" s="24" t="str">
        <f t="shared" si="36"/>
        <v>×</v>
      </c>
      <c r="H454" s="25" t="str">
        <f t="shared" si="37"/>
        <v>×</v>
      </c>
      <c r="I454" s="135" t="e">
        <f t="shared" si="34"/>
        <v>#DIV/0!</v>
      </c>
      <c r="J454" s="135">
        <f t="shared" si="35"/>
        <v>3</v>
      </c>
    </row>
    <row r="455" spans="1:10" s="19" customFormat="1" ht="10.5" customHeight="1" x14ac:dyDescent="0.15">
      <c r="A455" s="63">
        <v>44.2</v>
      </c>
      <c r="B455" s="22">
        <f>IF(パラメータ!$C$10&gt;=A455,A455,(パラメータ!$C$13/パラメータ!$C$15)+$A455)</f>
        <v>44.2</v>
      </c>
      <c r="C455" s="23">
        <f>IF(パラメータ!$C$10&gt;=A455,(-$B455+($B455^2+2*パラメータ!$C$7*'計算（堆積）'!$C$4)^0.5)/'計算（堆積）'!$C$4,(-$B455+($B455^2+2*(パラメータ!$C$7-'計算（堆積）'!$C$10)*'計算（堆積）'!$C$4)^0.5)/'計算（堆積）'!$C$4)</f>
        <v>0</v>
      </c>
      <c r="D455" s="23">
        <f>IF(C455&gt;0,(((パラメータ!$C$6)^2*('計算（堆積）'!$C$23)^2 + 4 *パラメータ!$C$6 * $C455*'計算（堆積）'!$C$23)^0.5 - パラメータ!$C$6 * '計算（堆積）'!$C$23)/2,0)</f>
        <v>0</v>
      </c>
      <c r="E455" s="23">
        <f>(パラメータ!$C$21*$D455*パラメータ!$C$20^2)/'計算（堆積）'!$C$39</f>
        <v>0</v>
      </c>
      <c r="F455" s="23" t="e">
        <f t="shared" si="33"/>
        <v>#DIV/0!</v>
      </c>
      <c r="G455" s="24" t="str">
        <f t="shared" si="36"/>
        <v>×</v>
      </c>
      <c r="H455" s="25" t="str">
        <f t="shared" si="37"/>
        <v>×</v>
      </c>
      <c r="I455" s="135" t="e">
        <f t="shared" si="34"/>
        <v>#DIV/0!</v>
      </c>
      <c r="J455" s="135">
        <f t="shared" si="35"/>
        <v>3</v>
      </c>
    </row>
    <row r="456" spans="1:10" s="19" customFormat="1" ht="10.5" customHeight="1" x14ac:dyDescent="0.15">
      <c r="A456" s="63">
        <v>44.3</v>
      </c>
      <c r="B456" s="22">
        <f>IF(パラメータ!$C$10&gt;=A456,A456,(パラメータ!$C$13/パラメータ!$C$15)+$A456)</f>
        <v>44.3</v>
      </c>
      <c r="C456" s="23">
        <f>IF(パラメータ!$C$10&gt;=A456,(-$B456+($B456^2+2*パラメータ!$C$7*'計算（堆積）'!$C$4)^0.5)/'計算（堆積）'!$C$4,(-$B456+($B456^2+2*(パラメータ!$C$7-'計算（堆積）'!$C$10)*'計算（堆積）'!$C$4)^0.5)/'計算（堆積）'!$C$4)</f>
        <v>0</v>
      </c>
      <c r="D456" s="23">
        <f>IF(C456&gt;0,(((パラメータ!$C$6)^2*('計算（堆積）'!$C$23)^2 + 4 *パラメータ!$C$6 * $C456*'計算（堆積）'!$C$23)^0.5 - パラメータ!$C$6 * '計算（堆積）'!$C$23)/2,0)</f>
        <v>0</v>
      </c>
      <c r="E456" s="23">
        <f>(パラメータ!$C$21*$D456*パラメータ!$C$20^2)/'計算（堆積）'!$C$39</f>
        <v>0</v>
      </c>
      <c r="F456" s="23" t="e">
        <f t="shared" si="33"/>
        <v>#DIV/0!</v>
      </c>
      <c r="G456" s="24" t="str">
        <f t="shared" si="36"/>
        <v>×</v>
      </c>
      <c r="H456" s="25" t="str">
        <f t="shared" si="37"/>
        <v>×</v>
      </c>
      <c r="I456" s="135" t="e">
        <f t="shared" si="34"/>
        <v>#DIV/0!</v>
      </c>
      <c r="J456" s="135">
        <f t="shared" si="35"/>
        <v>3</v>
      </c>
    </row>
    <row r="457" spans="1:10" s="19" customFormat="1" ht="10.5" customHeight="1" x14ac:dyDescent="0.15">
      <c r="A457" s="63">
        <v>44.4</v>
      </c>
      <c r="B457" s="22">
        <f>IF(パラメータ!$C$10&gt;=A457,A457,(パラメータ!$C$13/パラメータ!$C$15)+$A457)</f>
        <v>44.4</v>
      </c>
      <c r="C457" s="23">
        <f>IF(パラメータ!$C$10&gt;=A457,(-$B457+($B457^2+2*パラメータ!$C$7*'計算（堆積）'!$C$4)^0.5)/'計算（堆積）'!$C$4,(-$B457+($B457^2+2*(パラメータ!$C$7-'計算（堆積）'!$C$10)*'計算（堆積）'!$C$4)^0.5)/'計算（堆積）'!$C$4)</f>
        <v>0</v>
      </c>
      <c r="D457" s="23">
        <f>IF(C457&gt;0,(((パラメータ!$C$6)^2*('計算（堆積）'!$C$23)^2 + 4 *パラメータ!$C$6 * $C457*'計算（堆積）'!$C$23)^0.5 - パラメータ!$C$6 * '計算（堆積）'!$C$23)/2,0)</f>
        <v>0</v>
      </c>
      <c r="E457" s="23">
        <f>(パラメータ!$C$21*$D457*パラメータ!$C$20^2)/'計算（堆積）'!$C$39</f>
        <v>0</v>
      </c>
      <c r="F457" s="23" t="e">
        <f t="shared" si="33"/>
        <v>#DIV/0!</v>
      </c>
      <c r="G457" s="24" t="str">
        <f t="shared" si="36"/>
        <v>×</v>
      </c>
      <c r="H457" s="25" t="str">
        <f t="shared" si="37"/>
        <v>×</v>
      </c>
      <c r="I457" s="135" t="e">
        <f t="shared" si="34"/>
        <v>#DIV/0!</v>
      </c>
      <c r="J457" s="135">
        <f t="shared" si="35"/>
        <v>3</v>
      </c>
    </row>
    <row r="458" spans="1:10" s="19" customFormat="1" ht="10.5" customHeight="1" x14ac:dyDescent="0.15">
      <c r="A458" s="63">
        <v>44.5</v>
      </c>
      <c r="B458" s="22">
        <f>IF(パラメータ!$C$10&gt;=A458,A458,(パラメータ!$C$13/パラメータ!$C$15)+$A458)</f>
        <v>44.5</v>
      </c>
      <c r="C458" s="23">
        <f>IF(パラメータ!$C$10&gt;=A458,(-$B458+($B458^2+2*パラメータ!$C$7*'計算（堆積）'!$C$4)^0.5)/'計算（堆積）'!$C$4,(-$B458+($B458^2+2*(パラメータ!$C$7-'計算（堆積）'!$C$10)*'計算（堆積）'!$C$4)^0.5)/'計算（堆積）'!$C$4)</f>
        <v>0</v>
      </c>
      <c r="D458" s="23">
        <f>IF(C458&gt;0,(((パラメータ!$C$6)^2*('計算（堆積）'!$C$23)^2 + 4 *パラメータ!$C$6 * $C458*'計算（堆積）'!$C$23)^0.5 - パラメータ!$C$6 * '計算（堆積）'!$C$23)/2,0)</f>
        <v>0</v>
      </c>
      <c r="E458" s="23">
        <f>(パラメータ!$C$21*$D458*パラメータ!$C$20^2)/'計算（堆積）'!$C$39</f>
        <v>0</v>
      </c>
      <c r="F458" s="23" t="e">
        <f t="shared" si="33"/>
        <v>#DIV/0!</v>
      </c>
      <c r="G458" s="24" t="str">
        <f t="shared" si="36"/>
        <v>×</v>
      </c>
      <c r="H458" s="25" t="str">
        <f t="shared" si="37"/>
        <v>×</v>
      </c>
      <c r="I458" s="135" t="e">
        <f t="shared" si="34"/>
        <v>#DIV/0!</v>
      </c>
      <c r="J458" s="135">
        <f t="shared" si="35"/>
        <v>3</v>
      </c>
    </row>
    <row r="459" spans="1:10" s="19" customFormat="1" ht="10.5" customHeight="1" x14ac:dyDescent="0.15">
      <c r="A459" s="63">
        <v>44.6</v>
      </c>
      <c r="B459" s="22">
        <f>IF(パラメータ!$C$10&gt;=A459,A459,(パラメータ!$C$13/パラメータ!$C$15)+$A459)</f>
        <v>44.6</v>
      </c>
      <c r="C459" s="23">
        <f>IF(パラメータ!$C$10&gt;=A459,(-$B459+($B459^2+2*パラメータ!$C$7*'計算（堆積）'!$C$4)^0.5)/'計算（堆積）'!$C$4,(-$B459+($B459^2+2*(パラメータ!$C$7-'計算（堆積）'!$C$10)*'計算（堆積）'!$C$4)^0.5)/'計算（堆積）'!$C$4)</f>
        <v>0</v>
      </c>
      <c r="D459" s="23">
        <f>IF(C459&gt;0,(((パラメータ!$C$6)^2*('計算（堆積）'!$C$23)^2 + 4 *パラメータ!$C$6 * $C459*'計算（堆積）'!$C$23)^0.5 - パラメータ!$C$6 * '計算（堆積）'!$C$23)/2,0)</f>
        <v>0</v>
      </c>
      <c r="E459" s="23">
        <f>(パラメータ!$C$21*$D459*パラメータ!$C$20^2)/'計算（堆積）'!$C$39</f>
        <v>0</v>
      </c>
      <c r="F459" s="23" t="e">
        <f t="shared" si="33"/>
        <v>#DIV/0!</v>
      </c>
      <c r="G459" s="24" t="str">
        <f t="shared" si="36"/>
        <v>×</v>
      </c>
      <c r="H459" s="25" t="str">
        <f t="shared" si="37"/>
        <v>×</v>
      </c>
      <c r="I459" s="135" t="e">
        <f t="shared" si="34"/>
        <v>#DIV/0!</v>
      </c>
      <c r="J459" s="135">
        <f t="shared" si="35"/>
        <v>3</v>
      </c>
    </row>
    <row r="460" spans="1:10" s="19" customFormat="1" ht="10.5" customHeight="1" x14ac:dyDescent="0.15">
      <c r="A460" s="63">
        <v>44.7</v>
      </c>
      <c r="B460" s="22">
        <f>IF(パラメータ!$C$10&gt;=A460,A460,(パラメータ!$C$13/パラメータ!$C$15)+$A460)</f>
        <v>44.7</v>
      </c>
      <c r="C460" s="23">
        <f>IF(パラメータ!$C$10&gt;=A460,(-$B460+($B460^2+2*パラメータ!$C$7*'計算（堆積）'!$C$4)^0.5)/'計算（堆積）'!$C$4,(-$B460+($B460^2+2*(パラメータ!$C$7-'計算（堆積）'!$C$10)*'計算（堆積）'!$C$4)^0.5)/'計算（堆積）'!$C$4)</f>
        <v>0</v>
      </c>
      <c r="D460" s="23">
        <f>IF(C460&gt;0,(((パラメータ!$C$6)^2*('計算（堆積）'!$C$23)^2 + 4 *パラメータ!$C$6 * $C460*'計算（堆積）'!$C$23)^0.5 - パラメータ!$C$6 * '計算（堆積）'!$C$23)/2,0)</f>
        <v>0</v>
      </c>
      <c r="E460" s="23">
        <f>(パラメータ!$C$21*$D460*パラメータ!$C$20^2)/'計算（堆積）'!$C$39</f>
        <v>0</v>
      </c>
      <c r="F460" s="23" t="e">
        <f t="shared" si="33"/>
        <v>#DIV/0!</v>
      </c>
      <c r="G460" s="24" t="str">
        <f t="shared" si="36"/>
        <v>×</v>
      </c>
      <c r="H460" s="25" t="str">
        <f t="shared" si="37"/>
        <v>×</v>
      </c>
      <c r="I460" s="135" t="e">
        <f t="shared" si="34"/>
        <v>#DIV/0!</v>
      </c>
      <c r="J460" s="135">
        <f t="shared" si="35"/>
        <v>3</v>
      </c>
    </row>
    <row r="461" spans="1:10" s="19" customFormat="1" ht="10.5" customHeight="1" x14ac:dyDescent="0.15">
      <c r="A461" s="63">
        <v>44.8</v>
      </c>
      <c r="B461" s="22">
        <f>IF(パラメータ!$C$10&gt;=A461,A461,(パラメータ!$C$13/パラメータ!$C$15)+$A461)</f>
        <v>44.8</v>
      </c>
      <c r="C461" s="23">
        <f>IF(パラメータ!$C$10&gt;=A461,(-$B461+($B461^2+2*パラメータ!$C$7*'計算（堆積）'!$C$4)^0.5)/'計算（堆積）'!$C$4,(-$B461+($B461^2+2*(パラメータ!$C$7-'計算（堆積）'!$C$10)*'計算（堆積）'!$C$4)^0.5)/'計算（堆積）'!$C$4)</f>
        <v>0</v>
      </c>
      <c r="D461" s="23">
        <f>IF(C461&gt;0,(((パラメータ!$C$6)^2*('計算（堆積）'!$C$23)^2 + 4 *パラメータ!$C$6 * $C461*'計算（堆積）'!$C$23)^0.5 - パラメータ!$C$6 * '計算（堆積）'!$C$23)/2,0)</f>
        <v>0</v>
      </c>
      <c r="E461" s="23">
        <f>(パラメータ!$C$21*$D461*パラメータ!$C$20^2)/'計算（堆積）'!$C$39</f>
        <v>0</v>
      </c>
      <c r="F461" s="23" t="e">
        <f t="shared" si="33"/>
        <v>#DIV/0!</v>
      </c>
      <c r="G461" s="24" t="str">
        <f t="shared" si="36"/>
        <v>×</v>
      </c>
      <c r="H461" s="25" t="str">
        <f t="shared" si="37"/>
        <v>×</v>
      </c>
      <c r="I461" s="135" t="e">
        <f t="shared" si="34"/>
        <v>#DIV/0!</v>
      </c>
      <c r="J461" s="135">
        <f t="shared" si="35"/>
        <v>3</v>
      </c>
    </row>
    <row r="462" spans="1:10" s="19" customFormat="1" ht="10.5" customHeight="1" x14ac:dyDescent="0.15">
      <c r="A462" s="63">
        <v>44.9</v>
      </c>
      <c r="B462" s="22">
        <f>IF(パラメータ!$C$10&gt;=A462,A462,(パラメータ!$C$13/パラメータ!$C$15)+$A462)</f>
        <v>44.9</v>
      </c>
      <c r="C462" s="23">
        <f>IF(パラメータ!$C$10&gt;=A462,(-$B462+($B462^2+2*パラメータ!$C$7*'計算（堆積）'!$C$4)^0.5)/'計算（堆積）'!$C$4,(-$B462+($B462^2+2*(パラメータ!$C$7-'計算（堆積）'!$C$10)*'計算（堆積）'!$C$4)^0.5)/'計算（堆積）'!$C$4)</f>
        <v>0</v>
      </c>
      <c r="D462" s="23">
        <f>IF(C462&gt;0,(((パラメータ!$C$6)^2*('計算（堆積）'!$C$23)^2 + 4 *パラメータ!$C$6 * $C462*'計算（堆積）'!$C$23)^0.5 - パラメータ!$C$6 * '計算（堆積）'!$C$23)/2,0)</f>
        <v>0</v>
      </c>
      <c r="E462" s="23">
        <f>(パラメータ!$C$21*$D462*パラメータ!$C$20^2)/'計算（堆積）'!$C$39</f>
        <v>0</v>
      </c>
      <c r="F462" s="23" t="e">
        <f t="shared" ref="F462:F513" si="38">106/($D462*(8.4-$D462))</f>
        <v>#DIV/0!</v>
      </c>
      <c r="G462" s="24" t="str">
        <f t="shared" si="36"/>
        <v>×</v>
      </c>
      <c r="H462" s="25" t="str">
        <f t="shared" si="37"/>
        <v>×</v>
      </c>
      <c r="I462" s="135" t="e">
        <f t="shared" ref="I462:I513" si="39">F462-E462</f>
        <v>#DIV/0!</v>
      </c>
      <c r="J462" s="135">
        <f t="shared" ref="J462:J513" si="40">3-D462</f>
        <v>3</v>
      </c>
    </row>
    <row r="463" spans="1:10" s="18" customFormat="1" ht="10.5" customHeight="1" x14ac:dyDescent="0.15">
      <c r="A463" s="30">
        <v>45</v>
      </c>
      <c r="B463" s="31">
        <f>IF(パラメータ!$C$10&gt;=A463,A463,(パラメータ!$C$13/パラメータ!$C$15)+$A463)</f>
        <v>45</v>
      </c>
      <c r="C463" s="32">
        <f>IF(パラメータ!$C$10&gt;=A463,(-$B463+($B463^2+2*パラメータ!$C$7*'計算（堆積）'!$C$4)^0.5)/'計算（堆積）'!$C$4,(-$B463+($B463^2+2*(パラメータ!$C$7-'計算（堆積）'!$C$10)*'計算（堆積）'!$C$4)^0.5)/'計算（堆積）'!$C$4)</f>
        <v>0</v>
      </c>
      <c r="D463" s="32">
        <f>IF(C463&gt;0,(((パラメータ!$C$6)^2*('計算（堆積）'!$C$23)^2 + 4 *パラメータ!$C$6 * $C463*'計算（堆積）'!$C$23)^0.5 - パラメータ!$C$6 * '計算（堆積）'!$C$23)/2,0)</f>
        <v>0</v>
      </c>
      <c r="E463" s="32">
        <f>(パラメータ!$C$21*$D463*パラメータ!$C$20^2)/'計算（堆積）'!$C$39</f>
        <v>0</v>
      </c>
      <c r="F463" s="32" t="e">
        <f t="shared" si="38"/>
        <v>#DIV/0!</v>
      </c>
      <c r="G463" s="33" t="str">
        <f t="shared" ref="G463:G513" si="41">IF(D463&gt;0,IF(I463&lt;0,"○","×"),"×")</f>
        <v>×</v>
      </c>
      <c r="H463" s="34" t="str">
        <f t="shared" ref="H463:H513" si="42">IF(D463&gt;=3,"○","×")</f>
        <v>×</v>
      </c>
      <c r="I463" s="134" t="e">
        <f t="shared" si="39"/>
        <v>#DIV/0!</v>
      </c>
      <c r="J463" s="134">
        <f t="shared" si="40"/>
        <v>3</v>
      </c>
    </row>
    <row r="464" spans="1:10" s="19" customFormat="1" ht="10.5" customHeight="1" x14ac:dyDescent="0.15">
      <c r="A464" s="63">
        <v>45.1</v>
      </c>
      <c r="B464" s="22">
        <f>IF(パラメータ!$C$10&gt;=A464,A464,(パラメータ!$C$13/パラメータ!$C$15)+$A464)</f>
        <v>45.1</v>
      </c>
      <c r="C464" s="23">
        <f>IF(パラメータ!$C$10&gt;=A464,(-$B464+($B464^2+2*パラメータ!$C$7*'計算（堆積）'!$C$4)^0.5)/'計算（堆積）'!$C$4,(-$B464+($B464^2+2*(パラメータ!$C$7-'計算（堆積）'!$C$10)*'計算（堆積）'!$C$4)^0.5)/'計算（堆積）'!$C$4)</f>
        <v>0</v>
      </c>
      <c r="D464" s="23">
        <f>IF(C464&gt;0,(((パラメータ!$C$6)^2*('計算（堆積）'!$C$23)^2 + 4 *パラメータ!$C$6 * $C464*'計算（堆積）'!$C$23)^0.5 - パラメータ!$C$6 * '計算（堆積）'!$C$23)/2,0)</f>
        <v>0</v>
      </c>
      <c r="E464" s="23">
        <f>(パラメータ!$C$21*$D464*パラメータ!$C$20^2)/'計算（堆積）'!$C$39</f>
        <v>0</v>
      </c>
      <c r="F464" s="23" t="e">
        <f t="shared" si="38"/>
        <v>#DIV/0!</v>
      </c>
      <c r="G464" s="24" t="str">
        <f t="shared" si="41"/>
        <v>×</v>
      </c>
      <c r="H464" s="25" t="str">
        <f t="shared" si="42"/>
        <v>×</v>
      </c>
      <c r="I464" s="135" t="e">
        <f t="shared" si="39"/>
        <v>#DIV/0!</v>
      </c>
      <c r="J464" s="135">
        <f t="shared" si="40"/>
        <v>3</v>
      </c>
    </row>
    <row r="465" spans="1:10" s="19" customFormat="1" ht="10.5" customHeight="1" x14ac:dyDescent="0.15">
      <c r="A465" s="63">
        <v>45.2</v>
      </c>
      <c r="B465" s="22">
        <f>IF(パラメータ!$C$10&gt;=A465,A465,(パラメータ!$C$13/パラメータ!$C$15)+$A465)</f>
        <v>45.2</v>
      </c>
      <c r="C465" s="23">
        <f>IF(パラメータ!$C$10&gt;=A465,(-$B465+($B465^2+2*パラメータ!$C$7*'計算（堆積）'!$C$4)^0.5)/'計算（堆積）'!$C$4,(-$B465+($B465^2+2*(パラメータ!$C$7-'計算（堆積）'!$C$10)*'計算（堆積）'!$C$4)^0.5)/'計算（堆積）'!$C$4)</f>
        <v>0</v>
      </c>
      <c r="D465" s="23">
        <f>IF(C465&gt;0,(((パラメータ!$C$6)^2*('計算（堆積）'!$C$23)^2 + 4 *パラメータ!$C$6 * $C465*'計算（堆積）'!$C$23)^0.5 - パラメータ!$C$6 * '計算（堆積）'!$C$23)/2,0)</f>
        <v>0</v>
      </c>
      <c r="E465" s="23">
        <f>(パラメータ!$C$21*$D465*パラメータ!$C$20^2)/'計算（堆積）'!$C$39</f>
        <v>0</v>
      </c>
      <c r="F465" s="23" t="e">
        <f t="shared" si="38"/>
        <v>#DIV/0!</v>
      </c>
      <c r="G465" s="24" t="str">
        <f t="shared" si="41"/>
        <v>×</v>
      </c>
      <c r="H465" s="25" t="str">
        <f t="shared" si="42"/>
        <v>×</v>
      </c>
      <c r="I465" s="135" t="e">
        <f t="shared" si="39"/>
        <v>#DIV/0!</v>
      </c>
      <c r="J465" s="135">
        <f t="shared" si="40"/>
        <v>3</v>
      </c>
    </row>
    <row r="466" spans="1:10" s="19" customFormat="1" ht="10.5" customHeight="1" x14ac:dyDescent="0.15">
      <c r="A466" s="63">
        <v>45.3</v>
      </c>
      <c r="B466" s="22">
        <f>IF(パラメータ!$C$10&gt;=A466,A466,(パラメータ!$C$13/パラメータ!$C$15)+$A466)</f>
        <v>45.3</v>
      </c>
      <c r="C466" s="23">
        <f>IF(パラメータ!$C$10&gt;=A466,(-$B466+($B466^2+2*パラメータ!$C$7*'計算（堆積）'!$C$4)^0.5)/'計算（堆積）'!$C$4,(-$B466+($B466^2+2*(パラメータ!$C$7-'計算（堆積）'!$C$10)*'計算（堆積）'!$C$4)^0.5)/'計算（堆積）'!$C$4)</f>
        <v>0</v>
      </c>
      <c r="D466" s="23">
        <f>IF(C466&gt;0,(((パラメータ!$C$6)^2*('計算（堆積）'!$C$23)^2 + 4 *パラメータ!$C$6 * $C466*'計算（堆積）'!$C$23)^0.5 - パラメータ!$C$6 * '計算（堆積）'!$C$23)/2,0)</f>
        <v>0</v>
      </c>
      <c r="E466" s="23">
        <f>(パラメータ!$C$21*$D466*パラメータ!$C$20^2)/'計算（堆積）'!$C$39</f>
        <v>0</v>
      </c>
      <c r="F466" s="23" t="e">
        <f t="shared" si="38"/>
        <v>#DIV/0!</v>
      </c>
      <c r="G466" s="24" t="str">
        <f t="shared" si="41"/>
        <v>×</v>
      </c>
      <c r="H466" s="25" t="str">
        <f t="shared" si="42"/>
        <v>×</v>
      </c>
      <c r="I466" s="135" t="e">
        <f t="shared" si="39"/>
        <v>#DIV/0!</v>
      </c>
      <c r="J466" s="135">
        <f t="shared" si="40"/>
        <v>3</v>
      </c>
    </row>
    <row r="467" spans="1:10" s="19" customFormat="1" ht="10.5" customHeight="1" x14ac:dyDescent="0.15">
      <c r="A467" s="63">
        <v>45.4</v>
      </c>
      <c r="B467" s="22">
        <f>IF(パラメータ!$C$10&gt;=A467,A467,(パラメータ!$C$13/パラメータ!$C$15)+$A467)</f>
        <v>45.4</v>
      </c>
      <c r="C467" s="23">
        <f>IF(パラメータ!$C$10&gt;=A467,(-$B467+($B467^2+2*パラメータ!$C$7*'計算（堆積）'!$C$4)^0.5)/'計算（堆積）'!$C$4,(-$B467+($B467^2+2*(パラメータ!$C$7-'計算（堆積）'!$C$10)*'計算（堆積）'!$C$4)^0.5)/'計算（堆積）'!$C$4)</f>
        <v>0</v>
      </c>
      <c r="D467" s="23">
        <f>IF(C467&gt;0,(((パラメータ!$C$6)^2*('計算（堆積）'!$C$23)^2 + 4 *パラメータ!$C$6 * $C467*'計算（堆積）'!$C$23)^0.5 - パラメータ!$C$6 * '計算（堆積）'!$C$23)/2,0)</f>
        <v>0</v>
      </c>
      <c r="E467" s="23">
        <f>(パラメータ!$C$21*$D467*パラメータ!$C$20^2)/'計算（堆積）'!$C$39</f>
        <v>0</v>
      </c>
      <c r="F467" s="23" t="e">
        <f t="shared" si="38"/>
        <v>#DIV/0!</v>
      </c>
      <c r="G467" s="24" t="str">
        <f t="shared" si="41"/>
        <v>×</v>
      </c>
      <c r="H467" s="25" t="str">
        <f t="shared" si="42"/>
        <v>×</v>
      </c>
      <c r="I467" s="135" t="e">
        <f t="shared" si="39"/>
        <v>#DIV/0!</v>
      </c>
      <c r="J467" s="135">
        <f t="shared" si="40"/>
        <v>3</v>
      </c>
    </row>
    <row r="468" spans="1:10" s="19" customFormat="1" ht="10.5" customHeight="1" x14ac:dyDescent="0.15">
      <c r="A468" s="63">
        <v>45.5</v>
      </c>
      <c r="B468" s="22">
        <f>IF(パラメータ!$C$10&gt;=A468,A468,(パラメータ!$C$13/パラメータ!$C$15)+$A468)</f>
        <v>45.5</v>
      </c>
      <c r="C468" s="23">
        <f>IF(パラメータ!$C$10&gt;=A468,(-$B468+($B468^2+2*パラメータ!$C$7*'計算（堆積）'!$C$4)^0.5)/'計算（堆積）'!$C$4,(-$B468+($B468^2+2*(パラメータ!$C$7-'計算（堆積）'!$C$10)*'計算（堆積）'!$C$4)^0.5)/'計算（堆積）'!$C$4)</f>
        <v>0</v>
      </c>
      <c r="D468" s="23">
        <f>IF(C468&gt;0,(((パラメータ!$C$6)^2*('計算（堆積）'!$C$23)^2 + 4 *パラメータ!$C$6 * $C468*'計算（堆積）'!$C$23)^0.5 - パラメータ!$C$6 * '計算（堆積）'!$C$23)/2,0)</f>
        <v>0</v>
      </c>
      <c r="E468" s="23">
        <f>(パラメータ!$C$21*$D468*パラメータ!$C$20^2)/'計算（堆積）'!$C$39</f>
        <v>0</v>
      </c>
      <c r="F468" s="23" t="e">
        <f t="shared" si="38"/>
        <v>#DIV/0!</v>
      </c>
      <c r="G468" s="24" t="str">
        <f t="shared" si="41"/>
        <v>×</v>
      </c>
      <c r="H468" s="25" t="str">
        <f t="shared" si="42"/>
        <v>×</v>
      </c>
      <c r="I468" s="135" t="e">
        <f t="shared" si="39"/>
        <v>#DIV/0!</v>
      </c>
      <c r="J468" s="135">
        <f t="shared" si="40"/>
        <v>3</v>
      </c>
    </row>
    <row r="469" spans="1:10" s="19" customFormat="1" ht="10.5" customHeight="1" x14ac:dyDescent="0.15">
      <c r="A469" s="63">
        <v>45.6</v>
      </c>
      <c r="B469" s="22">
        <f>IF(パラメータ!$C$10&gt;=A469,A469,(パラメータ!$C$13/パラメータ!$C$15)+$A469)</f>
        <v>45.6</v>
      </c>
      <c r="C469" s="23">
        <f>IF(パラメータ!$C$10&gt;=A469,(-$B469+($B469^2+2*パラメータ!$C$7*'計算（堆積）'!$C$4)^0.5)/'計算（堆積）'!$C$4,(-$B469+($B469^2+2*(パラメータ!$C$7-'計算（堆積）'!$C$10)*'計算（堆積）'!$C$4)^0.5)/'計算（堆積）'!$C$4)</f>
        <v>0</v>
      </c>
      <c r="D469" s="23">
        <f>IF(C469&gt;0,(((パラメータ!$C$6)^2*('計算（堆積）'!$C$23)^2 + 4 *パラメータ!$C$6 * $C469*'計算（堆積）'!$C$23)^0.5 - パラメータ!$C$6 * '計算（堆積）'!$C$23)/2,0)</f>
        <v>0</v>
      </c>
      <c r="E469" s="23">
        <f>(パラメータ!$C$21*$D469*パラメータ!$C$20^2)/'計算（堆積）'!$C$39</f>
        <v>0</v>
      </c>
      <c r="F469" s="23" t="e">
        <f t="shared" si="38"/>
        <v>#DIV/0!</v>
      </c>
      <c r="G469" s="24" t="str">
        <f t="shared" si="41"/>
        <v>×</v>
      </c>
      <c r="H469" s="25" t="str">
        <f t="shared" si="42"/>
        <v>×</v>
      </c>
      <c r="I469" s="135" t="e">
        <f t="shared" si="39"/>
        <v>#DIV/0!</v>
      </c>
      <c r="J469" s="135">
        <f t="shared" si="40"/>
        <v>3</v>
      </c>
    </row>
    <row r="470" spans="1:10" s="19" customFormat="1" ht="10.5" customHeight="1" x14ac:dyDescent="0.15">
      <c r="A470" s="63">
        <v>45.7</v>
      </c>
      <c r="B470" s="22">
        <f>IF(パラメータ!$C$10&gt;=A470,A470,(パラメータ!$C$13/パラメータ!$C$15)+$A470)</f>
        <v>45.7</v>
      </c>
      <c r="C470" s="23">
        <f>IF(パラメータ!$C$10&gt;=A470,(-$B470+($B470^2+2*パラメータ!$C$7*'計算（堆積）'!$C$4)^0.5)/'計算（堆積）'!$C$4,(-$B470+($B470^2+2*(パラメータ!$C$7-'計算（堆積）'!$C$10)*'計算（堆積）'!$C$4)^0.5)/'計算（堆積）'!$C$4)</f>
        <v>0</v>
      </c>
      <c r="D470" s="23">
        <f>IF(C470&gt;0,(((パラメータ!$C$6)^2*('計算（堆積）'!$C$23)^2 + 4 *パラメータ!$C$6 * $C470*'計算（堆積）'!$C$23)^0.5 - パラメータ!$C$6 * '計算（堆積）'!$C$23)/2,0)</f>
        <v>0</v>
      </c>
      <c r="E470" s="23">
        <f>(パラメータ!$C$21*$D470*パラメータ!$C$20^2)/'計算（堆積）'!$C$39</f>
        <v>0</v>
      </c>
      <c r="F470" s="23" t="e">
        <f t="shared" si="38"/>
        <v>#DIV/0!</v>
      </c>
      <c r="G470" s="24" t="str">
        <f t="shared" si="41"/>
        <v>×</v>
      </c>
      <c r="H470" s="25" t="str">
        <f t="shared" si="42"/>
        <v>×</v>
      </c>
      <c r="I470" s="135" t="e">
        <f t="shared" si="39"/>
        <v>#DIV/0!</v>
      </c>
      <c r="J470" s="135">
        <f t="shared" si="40"/>
        <v>3</v>
      </c>
    </row>
    <row r="471" spans="1:10" s="19" customFormat="1" ht="10.5" customHeight="1" x14ac:dyDescent="0.15">
      <c r="A471" s="63">
        <v>45.8</v>
      </c>
      <c r="B471" s="22">
        <f>IF(パラメータ!$C$10&gt;=A471,A471,(パラメータ!$C$13/パラメータ!$C$15)+$A471)</f>
        <v>45.8</v>
      </c>
      <c r="C471" s="23">
        <f>IF(パラメータ!$C$10&gt;=A471,(-$B471+($B471^2+2*パラメータ!$C$7*'計算（堆積）'!$C$4)^0.5)/'計算（堆積）'!$C$4,(-$B471+($B471^2+2*(パラメータ!$C$7-'計算（堆積）'!$C$10)*'計算（堆積）'!$C$4)^0.5)/'計算（堆積）'!$C$4)</f>
        <v>0</v>
      </c>
      <c r="D471" s="23">
        <f>IF(C471&gt;0,(((パラメータ!$C$6)^2*('計算（堆積）'!$C$23)^2 + 4 *パラメータ!$C$6 * $C471*'計算（堆積）'!$C$23)^0.5 - パラメータ!$C$6 * '計算（堆積）'!$C$23)/2,0)</f>
        <v>0</v>
      </c>
      <c r="E471" s="23">
        <f>(パラメータ!$C$21*$D471*パラメータ!$C$20^2)/'計算（堆積）'!$C$39</f>
        <v>0</v>
      </c>
      <c r="F471" s="23" t="e">
        <f t="shared" si="38"/>
        <v>#DIV/0!</v>
      </c>
      <c r="G471" s="24" t="str">
        <f t="shared" si="41"/>
        <v>×</v>
      </c>
      <c r="H471" s="25" t="str">
        <f t="shared" si="42"/>
        <v>×</v>
      </c>
      <c r="I471" s="135" t="e">
        <f t="shared" si="39"/>
        <v>#DIV/0!</v>
      </c>
      <c r="J471" s="135">
        <f t="shared" si="40"/>
        <v>3</v>
      </c>
    </row>
    <row r="472" spans="1:10" s="19" customFormat="1" ht="10.5" customHeight="1" x14ac:dyDescent="0.15">
      <c r="A472" s="63">
        <v>45.9</v>
      </c>
      <c r="B472" s="22">
        <f>IF(パラメータ!$C$10&gt;=A472,A472,(パラメータ!$C$13/パラメータ!$C$15)+$A472)</f>
        <v>45.9</v>
      </c>
      <c r="C472" s="23">
        <f>IF(パラメータ!$C$10&gt;=A472,(-$B472+($B472^2+2*パラメータ!$C$7*'計算（堆積）'!$C$4)^0.5)/'計算（堆積）'!$C$4,(-$B472+($B472^2+2*(パラメータ!$C$7-'計算（堆積）'!$C$10)*'計算（堆積）'!$C$4)^0.5)/'計算（堆積）'!$C$4)</f>
        <v>0</v>
      </c>
      <c r="D472" s="23">
        <f>IF(C472&gt;0,(((パラメータ!$C$6)^2*('計算（堆積）'!$C$23)^2 + 4 *パラメータ!$C$6 * $C472*'計算（堆積）'!$C$23)^0.5 - パラメータ!$C$6 * '計算（堆積）'!$C$23)/2,0)</f>
        <v>0</v>
      </c>
      <c r="E472" s="23">
        <f>(パラメータ!$C$21*$D472*パラメータ!$C$20^2)/'計算（堆積）'!$C$39</f>
        <v>0</v>
      </c>
      <c r="F472" s="23" t="e">
        <f t="shared" si="38"/>
        <v>#DIV/0!</v>
      </c>
      <c r="G472" s="24" t="str">
        <f t="shared" si="41"/>
        <v>×</v>
      </c>
      <c r="H472" s="25" t="str">
        <f t="shared" si="42"/>
        <v>×</v>
      </c>
      <c r="I472" s="135" t="e">
        <f t="shared" si="39"/>
        <v>#DIV/0!</v>
      </c>
      <c r="J472" s="135">
        <f t="shared" si="40"/>
        <v>3</v>
      </c>
    </row>
    <row r="473" spans="1:10" s="18" customFormat="1" ht="10.5" customHeight="1" x14ac:dyDescent="0.15">
      <c r="A473" s="30">
        <v>46</v>
      </c>
      <c r="B473" s="31">
        <f>IF(パラメータ!$C$10&gt;=A473,A473,(パラメータ!$C$13/パラメータ!$C$15)+$A473)</f>
        <v>46</v>
      </c>
      <c r="C473" s="32">
        <f>IF(パラメータ!$C$10&gt;=A473,(-$B473+($B473^2+2*パラメータ!$C$7*'計算（堆積）'!$C$4)^0.5)/'計算（堆積）'!$C$4,(-$B473+($B473^2+2*(パラメータ!$C$7-'計算（堆積）'!$C$10)*'計算（堆積）'!$C$4)^0.5)/'計算（堆積）'!$C$4)</f>
        <v>0</v>
      </c>
      <c r="D473" s="32">
        <f>IF(C473&gt;0,(((パラメータ!$C$6)^2*('計算（堆積）'!$C$23)^2 + 4 *パラメータ!$C$6 * $C473*'計算（堆積）'!$C$23)^0.5 - パラメータ!$C$6 * '計算（堆積）'!$C$23)/2,0)</f>
        <v>0</v>
      </c>
      <c r="E473" s="32">
        <f>(パラメータ!$C$21*$D473*パラメータ!$C$20^2)/'計算（堆積）'!$C$39</f>
        <v>0</v>
      </c>
      <c r="F473" s="32" t="e">
        <f t="shared" si="38"/>
        <v>#DIV/0!</v>
      </c>
      <c r="G473" s="33" t="str">
        <f t="shared" si="41"/>
        <v>×</v>
      </c>
      <c r="H473" s="34" t="str">
        <f t="shared" si="42"/>
        <v>×</v>
      </c>
      <c r="I473" s="134" t="e">
        <f t="shared" si="39"/>
        <v>#DIV/0!</v>
      </c>
      <c r="J473" s="134">
        <f t="shared" si="40"/>
        <v>3</v>
      </c>
    </row>
    <row r="474" spans="1:10" s="19" customFormat="1" ht="10.5" customHeight="1" x14ac:dyDescent="0.15">
      <c r="A474" s="63">
        <v>46.1</v>
      </c>
      <c r="B474" s="22">
        <f>IF(パラメータ!$C$10&gt;=A474,A474,(パラメータ!$C$13/パラメータ!$C$15)+$A474)</f>
        <v>46.1</v>
      </c>
      <c r="C474" s="23">
        <f>IF(パラメータ!$C$10&gt;=A474,(-$B474+($B474^2+2*パラメータ!$C$7*'計算（堆積）'!$C$4)^0.5)/'計算（堆積）'!$C$4,(-$B474+($B474^2+2*(パラメータ!$C$7-'計算（堆積）'!$C$10)*'計算（堆積）'!$C$4)^0.5)/'計算（堆積）'!$C$4)</f>
        <v>0</v>
      </c>
      <c r="D474" s="23">
        <f>IF(C474&gt;0,(((パラメータ!$C$6)^2*('計算（堆積）'!$C$23)^2 + 4 *パラメータ!$C$6 * $C474*'計算（堆積）'!$C$23)^0.5 - パラメータ!$C$6 * '計算（堆積）'!$C$23)/2,0)</f>
        <v>0</v>
      </c>
      <c r="E474" s="23">
        <f>(パラメータ!$C$21*$D474*パラメータ!$C$20^2)/'計算（堆積）'!$C$39</f>
        <v>0</v>
      </c>
      <c r="F474" s="23" t="e">
        <f t="shared" si="38"/>
        <v>#DIV/0!</v>
      </c>
      <c r="G474" s="24" t="str">
        <f t="shared" si="41"/>
        <v>×</v>
      </c>
      <c r="H474" s="25" t="str">
        <f t="shared" si="42"/>
        <v>×</v>
      </c>
      <c r="I474" s="135" t="e">
        <f t="shared" si="39"/>
        <v>#DIV/0!</v>
      </c>
      <c r="J474" s="135">
        <f t="shared" si="40"/>
        <v>3</v>
      </c>
    </row>
    <row r="475" spans="1:10" s="19" customFormat="1" ht="10.5" customHeight="1" x14ac:dyDescent="0.15">
      <c r="A475" s="63">
        <v>46.2</v>
      </c>
      <c r="B475" s="22">
        <f>IF(パラメータ!$C$10&gt;=A475,A475,(パラメータ!$C$13/パラメータ!$C$15)+$A475)</f>
        <v>46.2</v>
      </c>
      <c r="C475" s="23">
        <f>IF(パラメータ!$C$10&gt;=A475,(-$B475+($B475^2+2*パラメータ!$C$7*'計算（堆積）'!$C$4)^0.5)/'計算（堆積）'!$C$4,(-$B475+($B475^2+2*(パラメータ!$C$7-'計算（堆積）'!$C$10)*'計算（堆積）'!$C$4)^0.5)/'計算（堆積）'!$C$4)</f>
        <v>0</v>
      </c>
      <c r="D475" s="23">
        <f>IF(C475&gt;0,(((パラメータ!$C$6)^2*('計算（堆積）'!$C$23)^2 + 4 *パラメータ!$C$6 * $C475*'計算（堆積）'!$C$23)^0.5 - パラメータ!$C$6 * '計算（堆積）'!$C$23)/2,0)</f>
        <v>0</v>
      </c>
      <c r="E475" s="23">
        <f>(パラメータ!$C$21*$D475*パラメータ!$C$20^2)/'計算（堆積）'!$C$39</f>
        <v>0</v>
      </c>
      <c r="F475" s="23" t="e">
        <f t="shared" si="38"/>
        <v>#DIV/0!</v>
      </c>
      <c r="G475" s="24" t="str">
        <f t="shared" si="41"/>
        <v>×</v>
      </c>
      <c r="H475" s="25" t="str">
        <f t="shared" si="42"/>
        <v>×</v>
      </c>
      <c r="I475" s="135" t="e">
        <f t="shared" si="39"/>
        <v>#DIV/0!</v>
      </c>
      <c r="J475" s="135">
        <f t="shared" si="40"/>
        <v>3</v>
      </c>
    </row>
    <row r="476" spans="1:10" s="19" customFormat="1" ht="10.5" customHeight="1" x14ac:dyDescent="0.15">
      <c r="A476" s="63">
        <v>46.3</v>
      </c>
      <c r="B476" s="22">
        <f>IF(パラメータ!$C$10&gt;=A476,A476,(パラメータ!$C$13/パラメータ!$C$15)+$A476)</f>
        <v>46.3</v>
      </c>
      <c r="C476" s="23">
        <f>IF(パラメータ!$C$10&gt;=A476,(-$B476+($B476^2+2*パラメータ!$C$7*'計算（堆積）'!$C$4)^0.5)/'計算（堆積）'!$C$4,(-$B476+($B476^2+2*(パラメータ!$C$7-'計算（堆積）'!$C$10)*'計算（堆積）'!$C$4)^0.5)/'計算（堆積）'!$C$4)</f>
        <v>0</v>
      </c>
      <c r="D476" s="23">
        <f>IF(C476&gt;0,(((パラメータ!$C$6)^2*('計算（堆積）'!$C$23)^2 + 4 *パラメータ!$C$6 * $C476*'計算（堆積）'!$C$23)^0.5 - パラメータ!$C$6 * '計算（堆積）'!$C$23)/2,0)</f>
        <v>0</v>
      </c>
      <c r="E476" s="23">
        <f>(パラメータ!$C$21*$D476*パラメータ!$C$20^2)/'計算（堆積）'!$C$39</f>
        <v>0</v>
      </c>
      <c r="F476" s="23" t="e">
        <f t="shared" si="38"/>
        <v>#DIV/0!</v>
      </c>
      <c r="G476" s="24" t="str">
        <f t="shared" si="41"/>
        <v>×</v>
      </c>
      <c r="H476" s="25" t="str">
        <f t="shared" si="42"/>
        <v>×</v>
      </c>
      <c r="I476" s="135" t="e">
        <f t="shared" si="39"/>
        <v>#DIV/0!</v>
      </c>
      <c r="J476" s="135">
        <f t="shared" si="40"/>
        <v>3</v>
      </c>
    </row>
    <row r="477" spans="1:10" s="19" customFormat="1" ht="10.5" customHeight="1" x14ac:dyDescent="0.15">
      <c r="A477" s="63">
        <v>46.4</v>
      </c>
      <c r="B477" s="22">
        <f>IF(パラメータ!$C$10&gt;=A477,A477,(パラメータ!$C$13/パラメータ!$C$15)+$A477)</f>
        <v>46.4</v>
      </c>
      <c r="C477" s="23">
        <f>IF(パラメータ!$C$10&gt;=A477,(-$B477+($B477^2+2*パラメータ!$C$7*'計算（堆積）'!$C$4)^0.5)/'計算（堆積）'!$C$4,(-$B477+($B477^2+2*(パラメータ!$C$7-'計算（堆積）'!$C$10)*'計算（堆積）'!$C$4)^0.5)/'計算（堆積）'!$C$4)</f>
        <v>0</v>
      </c>
      <c r="D477" s="23">
        <f>IF(C477&gt;0,(((パラメータ!$C$6)^2*('計算（堆積）'!$C$23)^2 + 4 *パラメータ!$C$6 * $C477*'計算（堆積）'!$C$23)^0.5 - パラメータ!$C$6 * '計算（堆積）'!$C$23)/2,0)</f>
        <v>0</v>
      </c>
      <c r="E477" s="23">
        <f>(パラメータ!$C$21*$D477*パラメータ!$C$20^2)/'計算（堆積）'!$C$39</f>
        <v>0</v>
      </c>
      <c r="F477" s="23" t="e">
        <f t="shared" si="38"/>
        <v>#DIV/0!</v>
      </c>
      <c r="G477" s="24" t="str">
        <f t="shared" si="41"/>
        <v>×</v>
      </c>
      <c r="H477" s="25" t="str">
        <f t="shared" si="42"/>
        <v>×</v>
      </c>
      <c r="I477" s="135" t="e">
        <f t="shared" si="39"/>
        <v>#DIV/0!</v>
      </c>
      <c r="J477" s="135">
        <f t="shared" si="40"/>
        <v>3</v>
      </c>
    </row>
    <row r="478" spans="1:10" s="19" customFormat="1" ht="10.5" customHeight="1" x14ac:dyDescent="0.15">
      <c r="A478" s="63">
        <v>46.5</v>
      </c>
      <c r="B478" s="22">
        <f>IF(パラメータ!$C$10&gt;=A478,A478,(パラメータ!$C$13/パラメータ!$C$15)+$A478)</f>
        <v>46.5</v>
      </c>
      <c r="C478" s="23">
        <f>IF(パラメータ!$C$10&gt;=A478,(-$B478+($B478^2+2*パラメータ!$C$7*'計算（堆積）'!$C$4)^0.5)/'計算（堆積）'!$C$4,(-$B478+($B478^2+2*(パラメータ!$C$7-'計算（堆積）'!$C$10)*'計算（堆積）'!$C$4)^0.5)/'計算（堆積）'!$C$4)</f>
        <v>0</v>
      </c>
      <c r="D478" s="23">
        <f>IF(C478&gt;0,(((パラメータ!$C$6)^2*('計算（堆積）'!$C$23)^2 + 4 *パラメータ!$C$6 * $C478*'計算（堆積）'!$C$23)^0.5 - パラメータ!$C$6 * '計算（堆積）'!$C$23)/2,0)</f>
        <v>0</v>
      </c>
      <c r="E478" s="23">
        <f>(パラメータ!$C$21*$D478*パラメータ!$C$20^2)/'計算（堆積）'!$C$39</f>
        <v>0</v>
      </c>
      <c r="F478" s="23" t="e">
        <f t="shared" si="38"/>
        <v>#DIV/0!</v>
      </c>
      <c r="G478" s="24" t="str">
        <f t="shared" si="41"/>
        <v>×</v>
      </c>
      <c r="H478" s="25" t="str">
        <f t="shared" si="42"/>
        <v>×</v>
      </c>
      <c r="I478" s="135" t="e">
        <f t="shared" si="39"/>
        <v>#DIV/0!</v>
      </c>
      <c r="J478" s="135">
        <f t="shared" si="40"/>
        <v>3</v>
      </c>
    </row>
    <row r="479" spans="1:10" s="19" customFormat="1" ht="10.5" customHeight="1" x14ac:dyDescent="0.15">
      <c r="A479" s="63">
        <v>46.6</v>
      </c>
      <c r="B479" s="22">
        <f>IF(パラメータ!$C$10&gt;=A479,A479,(パラメータ!$C$13/パラメータ!$C$15)+$A479)</f>
        <v>46.6</v>
      </c>
      <c r="C479" s="23">
        <f>IF(パラメータ!$C$10&gt;=A479,(-$B479+($B479^2+2*パラメータ!$C$7*'計算（堆積）'!$C$4)^0.5)/'計算（堆積）'!$C$4,(-$B479+($B479^2+2*(パラメータ!$C$7-'計算（堆積）'!$C$10)*'計算（堆積）'!$C$4)^0.5)/'計算（堆積）'!$C$4)</f>
        <v>0</v>
      </c>
      <c r="D479" s="23">
        <f>IF(C479&gt;0,(((パラメータ!$C$6)^2*('計算（堆積）'!$C$23)^2 + 4 *パラメータ!$C$6 * $C479*'計算（堆積）'!$C$23)^0.5 - パラメータ!$C$6 * '計算（堆積）'!$C$23)/2,0)</f>
        <v>0</v>
      </c>
      <c r="E479" s="23">
        <f>(パラメータ!$C$21*$D479*パラメータ!$C$20^2)/'計算（堆積）'!$C$39</f>
        <v>0</v>
      </c>
      <c r="F479" s="23" t="e">
        <f t="shared" si="38"/>
        <v>#DIV/0!</v>
      </c>
      <c r="G479" s="24" t="str">
        <f t="shared" si="41"/>
        <v>×</v>
      </c>
      <c r="H479" s="25" t="str">
        <f t="shared" si="42"/>
        <v>×</v>
      </c>
      <c r="I479" s="135" t="e">
        <f t="shared" si="39"/>
        <v>#DIV/0!</v>
      </c>
      <c r="J479" s="135">
        <f t="shared" si="40"/>
        <v>3</v>
      </c>
    </row>
    <row r="480" spans="1:10" s="19" customFormat="1" ht="10.5" customHeight="1" x14ac:dyDescent="0.15">
      <c r="A480" s="63">
        <v>46.7</v>
      </c>
      <c r="B480" s="22">
        <f>IF(パラメータ!$C$10&gt;=A480,A480,(パラメータ!$C$13/パラメータ!$C$15)+$A480)</f>
        <v>46.7</v>
      </c>
      <c r="C480" s="23">
        <f>IF(パラメータ!$C$10&gt;=A480,(-$B480+($B480^2+2*パラメータ!$C$7*'計算（堆積）'!$C$4)^0.5)/'計算（堆積）'!$C$4,(-$B480+($B480^2+2*(パラメータ!$C$7-'計算（堆積）'!$C$10)*'計算（堆積）'!$C$4)^0.5)/'計算（堆積）'!$C$4)</f>
        <v>0</v>
      </c>
      <c r="D480" s="23">
        <f>IF(C480&gt;0,(((パラメータ!$C$6)^2*('計算（堆積）'!$C$23)^2 + 4 *パラメータ!$C$6 * $C480*'計算（堆積）'!$C$23)^0.5 - パラメータ!$C$6 * '計算（堆積）'!$C$23)/2,0)</f>
        <v>0</v>
      </c>
      <c r="E480" s="23">
        <f>(パラメータ!$C$21*$D480*パラメータ!$C$20^2)/'計算（堆積）'!$C$39</f>
        <v>0</v>
      </c>
      <c r="F480" s="23" t="e">
        <f t="shared" si="38"/>
        <v>#DIV/0!</v>
      </c>
      <c r="G480" s="24" t="str">
        <f t="shared" si="41"/>
        <v>×</v>
      </c>
      <c r="H480" s="25" t="str">
        <f t="shared" si="42"/>
        <v>×</v>
      </c>
      <c r="I480" s="135" t="e">
        <f t="shared" si="39"/>
        <v>#DIV/0!</v>
      </c>
      <c r="J480" s="135">
        <f t="shared" si="40"/>
        <v>3</v>
      </c>
    </row>
    <row r="481" spans="1:10" s="19" customFormat="1" ht="10.5" customHeight="1" x14ac:dyDescent="0.15">
      <c r="A481" s="63">
        <v>46.8</v>
      </c>
      <c r="B481" s="22">
        <f>IF(パラメータ!$C$10&gt;=A481,A481,(パラメータ!$C$13/パラメータ!$C$15)+$A481)</f>
        <v>46.8</v>
      </c>
      <c r="C481" s="23">
        <f>IF(パラメータ!$C$10&gt;=A481,(-$B481+($B481^2+2*パラメータ!$C$7*'計算（堆積）'!$C$4)^0.5)/'計算（堆積）'!$C$4,(-$B481+($B481^2+2*(パラメータ!$C$7-'計算（堆積）'!$C$10)*'計算（堆積）'!$C$4)^0.5)/'計算（堆積）'!$C$4)</f>
        <v>0</v>
      </c>
      <c r="D481" s="23">
        <f>IF(C481&gt;0,(((パラメータ!$C$6)^2*('計算（堆積）'!$C$23)^2 + 4 *パラメータ!$C$6 * $C481*'計算（堆積）'!$C$23)^0.5 - パラメータ!$C$6 * '計算（堆積）'!$C$23)/2,0)</f>
        <v>0</v>
      </c>
      <c r="E481" s="23">
        <f>(パラメータ!$C$21*$D481*パラメータ!$C$20^2)/'計算（堆積）'!$C$39</f>
        <v>0</v>
      </c>
      <c r="F481" s="23" t="e">
        <f t="shared" si="38"/>
        <v>#DIV/0!</v>
      </c>
      <c r="G481" s="24" t="str">
        <f t="shared" si="41"/>
        <v>×</v>
      </c>
      <c r="H481" s="25" t="str">
        <f t="shared" si="42"/>
        <v>×</v>
      </c>
      <c r="I481" s="135" t="e">
        <f t="shared" si="39"/>
        <v>#DIV/0!</v>
      </c>
      <c r="J481" s="135">
        <f t="shared" si="40"/>
        <v>3</v>
      </c>
    </row>
    <row r="482" spans="1:10" s="19" customFormat="1" ht="10.5" customHeight="1" x14ac:dyDescent="0.15">
      <c r="A482" s="63">
        <v>46.9</v>
      </c>
      <c r="B482" s="22">
        <f>IF(パラメータ!$C$10&gt;=A482,A482,(パラメータ!$C$13/パラメータ!$C$15)+$A482)</f>
        <v>46.9</v>
      </c>
      <c r="C482" s="23">
        <f>IF(パラメータ!$C$10&gt;=A482,(-$B482+($B482^2+2*パラメータ!$C$7*'計算（堆積）'!$C$4)^0.5)/'計算（堆積）'!$C$4,(-$B482+($B482^2+2*(パラメータ!$C$7-'計算（堆積）'!$C$10)*'計算（堆積）'!$C$4)^0.5)/'計算（堆積）'!$C$4)</f>
        <v>0</v>
      </c>
      <c r="D482" s="23">
        <f>IF(C482&gt;0,(((パラメータ!$C$6)^2*('計算（堆積）'!$C$23)^2 + 4 *パラメータ!$C$6 * $C482*'計算（堆積）'!$C$23)^0.5 - パラメータ!$C$6 * '計算（堆積）'!$C$23)/2,0)</f>
        <v>0</v>
      </c>
      <c r="E482" s="23">
        <f>(パラメータ!$C$21*$D482*パラメータ!$C$20^2)/'計算（堆積）'!$C$39</f>
        <v>0</v>
      </c>
      <c r="F482" s="23" t="e">
        <f t="shared" si="38"/>
        <v>#DIV/0!</v>
      </c>
      <c r="G482" s="24" t="str">
        <f t="shared" si="41"/>
        <v>×</v>
      </c>
      <c r="H482" s="25" t="str">
        <f t="shared" si="42"/>
        <v>×</v>
      </c>
      <c r="I482" s="135" t="e">
        <f t="shared" si="39"/>
        <v>#DIV/0!</v>
      </c>
      <c r="J482" s="135">
        <f t="shared" si="40"/>
        <v>3</v>
      </c>
    </row>
    <row r="483" spans="1:10" s="18" customFormat="1" ht="10.5" customHeight="1" x14ac:dyDescent="0.15">
      <c r="A483" s="30">
        <v>47</v>
      </c>
      <c r="B483" s="31">
        <f>IF(パラメータ!$C$10&gt;=A483,A483,(パラメータ!$C$13/パラメータ!$C$15)+$A483)</f>
        <v>47</v>
      </c>
      <c r="C483" s="32">
        <f>IF(パラメータ!$C$10&gt;=A483,(-$B483+($B483^2+2*パラメータ!$C$7*'計算（堆積）'!$C$4)^0.5)/'計算（堆積）'!$C$4,(-$B483+($B483^2+2*(パラメータ!$C$7-'計算（堆積）'!$C$10)*'計算（堆積）'!$C$4)^0.5)/'計算（堆積）'!$C$4)</f>
        <v>0</v>
      </c>
      <c r="D483" s="32">
        <f>IF(C483&gt;0,(((パラメータ!$C$6)^2*('計算（堆積）'!$C$23)^2 + 4 *パラメータ!$C$6 * $C483*'計算（堆積）'!$C$23)^0.5 - パラメータ!$C$6 * '計算（堆積）'!$C$23)/2,0)</f>
        <v>0</v>
      </c>
      <c r="E483" s="32">
        <f>(パラメータ!$C$21*$D483*パラメータ!$C$20^2)/'計算（堆積）'!$C$39</f>
        <v>0</v>
      </c>
      <c r="F483" s="32" t="e">
        <f t="shared" si="38"/>
        <v>#DIV/0!</v>
      </c>
      <c r="G483" s="33" t="str">
        <f t="shared" si="41"/>
        <v>×</v>
      </c>
      <c r="H483" s="34" t="str">
        <f t="shared" si="42"/>
        <v>×</v>
      </c>
      <c r="I483" s="134" t="e">
        <f t="shared" si="39"/>
        <v>#DIV/0!</v>
      </c>
      <c r="J483" s="134">
        <f t="shared" si="40"/>
        <v>3</v>
      </c>
    </row>
    <row r="484" spans="1:10" s="19" customFormat="1" ht="10.5" customHeight="1" x14ac:dyDescent="0.15">
      <c r="A484" s="63">
        <v>47.1</v>
      </c>
      <c r="B484" s="22">
        <f>IF(パラメータ!$C$10&gt;=A484,A484,(パラメータ!$C$13/パラメータ!$C$15)+$A484)</f>
        <v>47.1</v>
      </c>
      <c r="C484" s="23">
        <f>IF(パラメータ!$C$10&gt;=A484,(-$B484+($B484^2+2*パラメータ!$C$7*'計算（堆積）'!$C$4)^0.5)/'計算（堆積）'!$C$4,(-$B484+($B484^2+2*(パラメータ!$C$7-'計算（堆積）'!$C$10)*'計算（堆積）'!$C$4)^0.5)/'計算（堆積）'!$C$4)</f>
        <v>0</v>
      </c>
      <c r="D484" s="23">
        <f>IF(C484&gt;0,(((パラメータ!$C$6)^2*('計算（堆積）'!$C$23)^2 + 4 *パラメータ!$C$6 * $C484*'計算（堆積）'!$C$23)^0.5 - パラメータ!$C$6 * '計算（堆積）'!$C$23)/2,0)</f>
        <v>0</v>
      </c>
      <c r="E484" s="23">
        <f>(パラメータ!$C$21*$D484*パラメータ!$C$20^2)/'計算（堆積）'!$C$39</f>
        <v>0</v>
      </c>
      <c r="F484" s="23" t="e">
        <f t="shared" si="38"/>
        <v>#DIV/0!</v>
      </c>
      <c r="G484" s="24" t="str">
        <f t="shared" si="41"/>
        <v>×</v>
      </c>
      <c r="H484" s="25" t="str">
        <f t="shared" si="42"/>
        <v>×</v>
      </c>
      <c r="I484" s="135" t="e">
        <f t="shared" si="39"/>
        <v>#DIV/0!</v>
      </c>
      <c r="J484" s="135">
        <f t="shared" si="40"/>
        <v>3</v>
      </c>
    </row>
    <row r="485" spans="1:10" s="19" customFormat="1" ht="10.5" customHeight="1" x14ac:dyDescent="0.15">
      <c r="A485" s="63">
        <v>47.2</v>
      </c>
      <c r="B485" s="22">
        <f>IF(パラメータ!$C$10&gt;=A485,A485,(パラメータ!$C$13/パラメータ!$C$15)+$A485)</f>
        <v>47.2</v>
      </c>
      <c r="C485" s="23">
        <f>IF(パラメータ!$C$10&gt;=A485,(-$B485+($B485^2+2*パラメータ!$C$7*'計算（堆積）'!$C$4)^0.5)/'計算（堆積）'!$C$4,(-$B485+($B485^2+2*(パラメータ!$C$7-'計算（堆積）'!$C$10)*'計算（堆積）'!$C$4)^0.5)/'計算（堆積）'!$C$4)</f>
        <v>0</v>
      </c>
      <c r="D485" s="23">
        <f>IF(C485&gt;0,(((パラメータ!$C$6)^2*('計算（堆積）'!$C$23)^2 + 4 *パラメータ!$C$6 * $C485*'計算（堆積）'!$C$23)^0.5 - パラメータ!$C$6 * '計算（堆積）'!$C$23)/2,0)</f>
        <v>0</v>
      </c>
      <c r="E485" s="23">
        <f>(パラメータ!$C$21*$D485*パラメータ!$C$20^2)/'計算（堆積）'!$C$39</f>
        <v>0</v>
      </c>
      <c r="F485" s="23" t="e">
        <f t="shared" si="38"/>
        <v>#DIV/0!</v>
      </c>
      <c r="G485" s="24" t="str">
        <f t="shared" si="41"/>
        <v>×</v>
      </c>
      <c r="H485" s="25" t="str">
        <f t="shared" si="42"/>
        <v>×</v>
      </c>
      <c r="I485" s="135" t="e">
        <f t="shared" si="39"/>
        <v>#DIV/0!</v>
      </c>
      <c r="J485" s="135">
        <f t="shared" si="40"/>
        <v>3</v>
      </c>
    </row>
    <row r="486" spans="1:10" s="19" customFormat="1" ht="10.5" customHeight="1" x14ac:dyDescent="0.15">
      <c r="A486" s="63">
        <v>47.3</v>
      </c>
      <c r="B486" s="22">
        <f>IF(パラメータ!$C$10&gt;=A486,A486,(パラメータ!$C$13/パラメータ!$C$15)+$A486)</f>
        <v>47.3</v>
      </c>
      <c r="C486" s="23">
        <f>IF(パラメータ!$C$10&gt;=A486,(-$B486+($B486^2+2*パラメータ!$C$7*'計算（堆積）'!$C$4)^0.5)/'計算（堆積）'!$C$4,(-$B486+($B486^2+2*(パラメータ!$C$7-'計算（堆積）'!$C$10)*'計算（堆積）'!$C$4)^0.5)/'計算（堆積）'!$C$4)</f>
        <v>0</v>
      </c>
      <c r="D486" s="23">
        <f>IF(C486&gt;0,(((パラメータ!$C$6)^2*('計算（堆積）'!$C$23)^2 + 4 *パラメータ!$C$6 * $C486*'計算（堆積）'!$C$23)^0.5 - パラメータ!$C$6 * '計算（堆積）'!$C$23)/2,0)</f>
        <v>0</v>
      </c>
      <c r="E486" s="23">
        <f>(パラメータ!$C$21*$D486*パラメータ!$C$20^2)/'計算（堆積）'!$C$39</f>
        <v>0</v>
      </c>
      <c r="F486" s="23" t="e">
        <f t="shared" si="38"/>
        <v>#DIV/0!</v>
      </c>
      <c r="G486" s="24" t="str">
        <f t="shared" si="41"/>
        <v>×</v>
      </c>
      <c r="H486" s="25" t="str">
        <f t="shared" si="42"/>
        <v>×</v>
      </c>
      <c r="I486" s="135" t="e">
        <f t="shared" si="39"/>
        <v>#DIV/0!</v>
      </c>
      <c r="J486" s="135">
        <f t="shared" si="40"/>
        <v>3</v>
      </c>
    </row>
    <row r="487" spans="1:10" s="19" customFormat="1" ht="10.5" customHeight="1" x14ac:dyDescent="0.15">
      <c r="A487" s="63">
        <v>47.4</v>
      </c>
      <c r="B487" s="22">
        <f>IF(パラメータ!$C$10&gt;=A487,A487,(パラメータ!$C$13/パラメータ!$C$15)+$A487)</f>
        <v>47.4</v>
      </c>
      <c r="C487" s="23">
        <f>IF(パラメータ!$C$10&gt;=A487,(-$B487+($B487^2+2*パラメータ!$C$7*'計算（堆積）'!$C$4)^0.5)/'計算（堆積）'!$C$4,(-$B487+($B487^2+2*(パラメータ!$C$7-'計算（堆積）'!$C$10)*'計算（堆積）'!$C$4)^0.5)/'計算（堆積）'!$C$4)</f>
        <v>0</v>
      </c>
      <c r="D487" s="23">
        <f>IF(C487&gt;0,(((パラメータ!$C$6)^2*('計算（堆積）'!$C$23)^2 + 4 *パラメータ!$C$6 * $C487*'計算（堆積）'!$C$23)^0.5 - パラメータ!$C$6 * '計算（堆積）'!$C$23)/2,0)</f>
        <v>0</v>
      </c>
      <c r="E487" s="23">
        <f>(パラメータ!$C$21*$D487*パラメータ!$C$20^2)/'計算（堆積）'!$C$39</f>
        <v>0</v>
      </c>
      <c r="F487" s="23" t="e">
        <f t="shared" si="38"/>
        <v>#DIV/0!</v>
      </c>
      <c r="G487" s="24" t="str">
        <f t="shared" si="41"/>
        <v>×</v>
      </c>
      <c r="H487" s="25" t="str">
        <f t="shared" si="42"/>
        <v>×</v>
      </c>
      <c r="I487" s="135" t="e">
        <f t="shared" si="39"/>
        <v>#DIV/0!</v>
      </c>
      <c r="J487" s="135">
        <f t="shared" si="40"/>
        <v>3</v>
      </c>
    </row>
    <row r="488" spans="1:10" s="19" customFormat="1" ht="10.5" customHeight="1" x14ac:dyDescent="0.15">
      <c r="A488" s="63">
        <v>47.5</v>
      </c>
      <c r="B488" s="22">
        <f>IF(パラメータ!$C$10&gt;=A488,A488,(パラメータ!$C$13/パラメータ!$C$15)+$A488)</f>
        <v>47.5</v>
      </c>
      <c r="C488" s="23">
        <f>IF(パラメータ!$C$10&gt;=A488,(-$B488+($B488^2+2*パラメータ!$C$7*'計算（堆積）'!$C$4)^0.5)/'計算（堆積）'!$C$4,(-$B488+($B488^2+2*(パラメータ!$C$7-'計算（堆積）'!$C$10)*'計算（堆積）'!$C$4)^0.5)/'計算（堆積）'!$C$4)</f>
        <v>0</v>
      </c>
      <c r="D488" s="23">
        <f>IF(C488&gt;0,(((パラメータ!$C$6)^2*('計算（堆積）'!$C$23)^2 + 4 *パラメータ!$C$6 * $C488*'計算（堆積）'!$C$23)^0.5 - パラメータ!$C$6 * '計算（堆積）'!$C$23)/2,0)</f>
        <v>0</v>
      </c>
      <c r="E488" s="23">
        <f>(パラメータ!$C$21*$D488*パラメータ!$C$20^2)/'計算（堆積）'!$C$39</f>
        <v>0</v>
      </c>
      <c r="F488" s="23" t="e">
        <f t="shared" si="38"/>
        <v>#DIV/0!</v>
      </c>
      <c r="G488" s="24" t="str">
        <f t="shared" si="41"/>
        <v>×</v>
      </c>
      <c r="H488" s="25" t="str">
        <f t="shared" si="42"/>
        <v>×</v>
      </c>
      <c r="I488" s="135" t="e">
        <f t="shared" si="39"/>
        <v>#DIV/0!</v>
      </c>
      <c r="J488" s="135">
        <f t="shared" si="40"/>
        <v>3</v>
      </c>
    </row>
    <row r="489" spans="1:10" s="19" customFormat="1" ht="10.5" customHeight="1" x14ac:dyDescent="0.15">
      <c r="A489" s="63">
        <v>47.6</v>
      </c>
      <c r="B489" s="22">
        <f>IF(パラメータ!$C$10&gt;=A489,A489,(パラメータ!$C$13/パラメータ!$C$15)+$A489)</f>
        <v>47.6</v>
      </c>
      <c r="C489" s="23">
        <f>IF(パラメータ!$C$10&gt;=A489,(-$B489+($B489^2+2*パラメータ!$C$7*'計算（堆積）'!$C$4)^0.5)/'計算（堆積）'!$C$4,(-$B489+($B489^2+2*(パラメータ!$C$7-'計算（堆積）'!$C$10)*'計算（堆積）'!$C$4)^0.5)/'計算（堆積）'!$C$4)</f>
        <v>0</v>
      </c>
      <c r="D489" s="23">
        <f>IF(C489&gt;0,(((パラメータ!$C$6)^2*('計算（堆積）'!$C$23)^2 + 4 *パラメータ!$C$6 * $C489*'計算（堆積）'!$C$23)^0.5 - パラメータ!$C$6 * '計算（堆積）'!$C$23)/2,0)</f>
        <v>0</v>
      </c>
      <c r="E489" s="23">
        <f>(パラメータ!$C$21*$D489*パラメータ!$C$20^2)/'計算（堆積）'!$C$39</f>
        <v>0</v>
      </c>
      <c r="F489" s="23" t="e">
        <f t="shared" si="38"/>
        <v>#DIV/0!</v>
      </c>
      <c r="G489" s="24" t="str">
        <f t="shared" si="41"/>
        <v>×</v>
      </c>
      <c r="H489" s="25" t="str">
        <f t="shared" si="42"/>
        <v>×</v>
      </c>
      <c r="I489" s="135" t="e">
        <f t="shared" si="39"/>
        <v>#DIV/0!</v>
      </c>
      <c r="J489" s="135">
        <f t="shared" si="40"/>
        <v>3</v>
      </c>
    </row>
    <row r="490" spans="1:10" s="19" customFormat="1" ht="10.5" customHeight="1" x14ac:dyDescent="0.15">
      <c r="A490" s="63">
        <v>47.7</v>
      </c>
      <c r="B490" s="22">
        <f>IF(パラメータ!$C$10&gt;=A490,A490,(パラメータ!$C$13/パラメータ!$C$15)+$A490)</f>
        <v>47.7</v>
      </c>
      <c r="C490" s="23">
        <f>IF(パラメータ!$C$10&gt;=A490,(-$B490+($B490^2+2*パラメータ!$C$7*'計算（堆積）'!$C$4)^0.5)/'計算（堆積）'!$C$4,(-$B490+($B490^2+2*(パラメータ!$C$7-'計算（堆積）'!$C$10)*'計算（堆積）'!$C$4)^0.5)/'計算（堆積）'!$C$4)</f>
        <v>0</v>
      </c>
      <c r="D490" s="23">
        <f>IF(C490&gt;0,(((パラメータ!$C$6)^2*('計算（堆積）'!$C$23)^2 + 4 *パラメータ!$C$6 * $C490*'計算（堆積）'!$C$23)^0.5 - パラメータ!$C$6 * '計算（堆積）'!$C$23)/2,0)</f>
        <v>0</v>
      </c>
      <c r="E490" s="23">
        <f>(パラメータ!$C$21*$D490*パラメータ!$C$20^2)/'計算（堆積）'!$C$39</f>
        <v>0</v>
      </c>
      <c r="F490" s="23" t="e">
        <f t="shared" si="38"/>
        <v>#DIV/0!</v>
      </c>
      <c r="G490" s="24" t="str">
        <f t="shared" si="41"/>
        <v>×</v>
      </c>
      <c r="H490" s="25" t="str">
        <f t="shared" si="42"/>
        <v>×</v>
      </c>
      <c r="I490" s="135" t="e">
        <f t="shared" si="39"/>
        <v>#DIV/0!</v>
      </c>
      <c r="J490" s="135">
        <f t="shared" si="40"/>
        <v>3</v>
      </c>
    </row>
    <row r="491" spans="1:10" s="19" customFormat="1" ht="10.5" customHeight="1" x14ac:dyDescent="0.15">
      <c r="A491" s="63">
        <v>47.8</v>
      </c>
      <c r="B491" s="22">
        <f>IF(パラメータ!$C$10&gt;=A491,A491,(パラメータ!$C$13/パラメータ!$C$15)+$A491)</f>
        <v>47.8</v>
      </c>
      <c r="C491" s="23">
        <f>IF(パラメータ!$C$10&gt;=A491,(-$B491+($B491^2+2*パラメータ!$C$7*'計算（堆積）'!$C$4)^0.5)/'計算（堆積）'!$C$4,(-$B491+($B491^2+2*(パラメータ!$C$7-'計算（堆積）'!$C$10)*'計算（堆積）'!$C$4)^0.5)/'計算（堆積）'!$C$4)</f>
        <v>0</v>
      </c>
      <c r="D491" s="23">
        <f>IF(C491&gt;0,(((パラメータ!$C$6)^2*('計算（堆積）'!$C$23)^2 + 4 *パラメータ!$C$6 * $C491*'計算（堆積）'!$C$23)^0.5 - パラメータ!$C$6 * '計算（堆積）'!$C$23)/2,0)</f>
        <v>0</v>
      </c>
      <c r="E491" s="23">
        <f>(パラメータ!$C$21*$D491*パラメータ!$C$20^2)/'計算（堆積）'!$C$39</f>
        <v>0</v>
      </c>
      <c r="F491" s="23" t="e">
        <f t="shared" si="38"/>
        <v>#DIV/0!</v>
      </c>
      <c r="G491" s="24" t="str">
        <f t="shared" si="41"/>
        <v>×</v>
      </c>
      <c r="H491" s="25" t="str">
        <f t="shared" si="42"/>
        <v>×</v>
      </c>
      <c r="I491" s="135" t="e">
        <f t="shared" si="39"/>
        <v>#DIV/0!</v>
      </c>
      <c r="J491" s="135">
        <f t="shared" si="40"/>
        <v>3</v>
      </c>
    </row>
    <row r="492" spans="1:10" s="19" customFormat="1" ht="10.5" customHeight="1" x14ac:dyDescent="0.15">
      <c r="A492" s="63">
        <v>47.9</v>
      </c>
      <c r="B492" s="22">
        <f>IF(パラメータ!$C$10&gt;=A492,A492,(パラメータ!$C$13/パラメータ!$C$15)+$A492)</f>
        <v>47.9</v>
      </c>
      <c r="C492" s="23">
        <f>IF(パラメータ!$C$10&gt;=A492,(-$B492+($B492^2+2*パラメータ!$C$7*'計算（堆積）'!$C$4)^0.5)/'計算（堆積）'!$C$4,(-$B492+($B492^2+2*(パラメータ!$C$7-'計算（堆積）'!$C$10)*'計算（堆積）'!$C$4)^0.5)/'計算（堆積）'!$C$4)</f>
        <v>0</v>
      </c>
      <c r="D492" s="23">
        <f>IF(C492&gt;0,(((パラメータ!$C$6)^2*('計算（堆積）'!$C$23)^2 + 4 *パラメータ!$C$6 * $C492*'計算（堆積）'!$C$23)^0.5 - パラメータ!$C$6 * '計算（堆積）'!$C$23)/2,0)</f>
        <v>0</v>
      </c>
      <c r="E492" s="23">
        <f>(パラメータ!$C$21*$D492*パラメータ!$C$20^2)/'計算（堆積）'!$C$39</f>
        <v>0</v>
      </c>
      <c r="F492" s="23" t="e">
        <f t="shared" si="38"/>
        <v>#DIV/0!</v>
      </c>
      <c r="G492" s="24" t="str">
        <f t="shared" si="41"/>
        <v>×</v>
      </c>
      <c r="H492" s="25" t="str">
        <f t="shared" si="42"/>
        <v>×</v>
      </c>
      <c r="I492" s="135" t="e">
        <f t="shared" si="39"/>
        <v>#DIV/0!</v>
      </c>
      <c r="J492" s="135">
        <f t="shared" si="40"/>
        <v>3</v>
      </c>
    </row>
    <row r="493" spans="1:10" s="18" customFormat="1" ht="10.5" customHeight="1" x14ac:dyDescent="0.15">
      <c r="A493" s="30">
        <v>48</v>
      </c>
      <c r="B493" s="31">
        <f>IF(パラメータ!$C$10&gt;=A493,A493,(パラメータ!$C$13/パラメータ!$C$15)+$A493)</f>
        <v>48</v>
      </c>
      <c r="C493" s="32">
        <f>IF(パラメータ!$C$10&gt;=A493,(-$B493+($B493^2+2*パラメータ!$C$7*'計算（堆積）'!$C$4)^0.5)/'計算（堆積）'!$C$4,(-$B493+($B493^2+2*(パラメータ!$C$7-'計算（堆積）'!$C$10)*'計算（堆積）'!$C$4)^0.5)/'計算（堆積）'!$C$4)</f>
        <v>0</v>
      </c>
      <c r="D493" s="32">
        <f>IF(C493&gt;0,(((パラメータ!$C$6)^2*('計算（堆積）'!$C$23)^2 + 4 *パラメータ!$C$6 * $C493*'計算（堆積）'!$C$23)^0.5 - パラメータ!$C$6 * '計算（堆積）'!$C$23)/2,0)</f>
        <v>0</v>
      </c>
      <c r="E493" s="32">
        <f>(パラメータ!$C$21*$D493*パラメータ!$C$20^2)/'計算（堆積）'!$C$39</f>
        <v>0</v>
      </c>
      <c r="F493" s="32" t="e">
        <f t="shared" si="38"/>
        <v>#DIV/0!</v>
      </c>
      <c r="G493" s="33" t="str">
        <f t="shared" si="41"/>
        <v>×</v>
      </c>
      <c r="H493" s="34" t="str">
        <f t="shared" si="42"/>
        <v>×</v>
      </c>
      <c r="I493" s="134" t="e">
        <f t="shared" si="39"/>
        <v>#DIV/0!</v>
      </c>
      <c r="J493" s="134">
        <f t="shared" si="40"/>
        <v>3</v>
      </c>
    </row>
    <row r="494" spans="1:10" s="19" customFormat="1" ht="10.5" customHeight="1" x14ac:dyDescent="0.15">
      <c r="A494" s="63">
        <v>48.1</v>
      </c>
      <c r="B494" s="22">
        <f>IF(パラメータ!$C$10&gt;=A494,A494,(パラメータ!$C$13/パラメータ!$C$15)+$A494)</f>
        <v>48.1</v>
      </c>
      <c r="C494" s="23">
        <f>IF(パラメータ!$C$10&gt;=A494,(-$B494+($B494^2+2*パラメータ!$C$7*'計算（堆積）'!$C$4)^0.5)/'計算（堆積）'!$C$4,(-$B494+($B494^2+2*(パラメータ!$C$7-'計算（堆積）'!$C$10)*'計算（堆積）'!$C$4)^0.5)/'計算（堆積）'!$C$4)</f>
        <v>0</v>
      </c>
      <c r="D494" s="23">
        <f>IF(C494&gt;0,(((パラメータ!$C$6)^2*('計算（堆積）'!$C$23)^2 + 4 *パラメータ!$C$6 * $C494*'計算（堆積）'!$C$23)^0.5 - パラメータ!$C$6 * '計算（堆積）'!$C$23)/2,0)</f>
        <v>0</v>
      </c>
      <c r="E494" s="23">
        <f>(パラメータ!$C$21*$D494*パラメータ!$C$20^2)/'計算（堆積）'!$C$39</f>
        <v>0</v>
      </c>
      <c r="F494" s="23" t="e">
        <f t="shared" si="38"/>
        <v>#DIV/0!</v>
      </c>
      <c r="G494" s="24" t="str">
        <f t="shared" si="41"/>
        <v>×</v>
      </c>
      <c r="H494" s="25" t="str">
        <f t="shared" si="42"/>
        <v>×</v>
      </c>
      <c r="I494" s="135" t="e">
        <f t="shared" si="39"/>
        <v>#DIV/0!</v>
      </c>
      <c r="J494" s="135">
        <f t="shared" si="40"/>
        <v>3</v>
      </c>
    </row>
    <row r="495" spans="1:10" s="19" customFormat="1" ht="10.5" customHeight="1" x14ac:dyDescent="0.15">
      <c r="A495" s="63">
        <v>48.2</v>
      </c>
      <c r="B495" s="22">
        <f>IF(パラメータ!$C$10&gt;=A495,A495,(パラメータ!$C$13/パラメータ!$C$15)+$A495)</f>
        <v>48.2</v>
      </c>
      <c r="C495" s="23">
        <f>IF(パラメータ!$C$10&gt;=A495,(-$B495+($B495^2+2*パラメータ!$C$7*'計算（堆積）'!$C$4)^0.5)/'計算（堆積）'!$C$4,(-$B495+($B495^2+2*(パラメータ!$C$7-'計算（堆積）'!$C$10)*'計算（堆積）'!$C$4)^0.5)/'計算（堆積）'!$C$4)</f>
        <v>0</v>
      </c>
      <c r="D495" s="23">
        <f>IF(C495&gt;0,(((パラメータ!$C$6)^2*('計算（堆積）'!$C$23)^2 + 4 *パラメータ!$C$6 * $C495*'計算（堆積）'!$C$23)^0.5 - パラメータ!$C$6 * '計算（堆積）'!$C$23)/2,0)</f>
        <v>0</v>
      </c>
      <c r="E495" s="23">
        <f>(パラメータ!$C$21*$D495*パラメータ!$C$20^2)/'計算（堆積）'!$C$39</f>
        <v>0</v>
      </c>
      <c r="F495" s="23" t="e">
        <f t="shared" si="38"/>
        <v>#DIV/0!</v>
      </c>
      <c r="G495" s="24" t="str">
        <f t="shared" si="41"/>
        <v>×</v>
      </c>
      <c r="H495" s="25" t="str">
        <f t="shared" si="42"/>
        <v>×</v>
      </c>
      <c r="I495" s="135" t="e">
        <f t="shared" si="39"/>
        <v>#DIV/0!</v>
      </c>
      <c r="J495" s="135">
        <f t="shared" si="40"/>
        <v>3</v>
      </c>
    </row>
    <row r="496" spans="1:10" s="19" customFormat="1" ht="10.5" customHeight="1" x14ac:dyDescent="0.15">
      <c r="A496" s="63">
        <v>48.3</v>
      </c>
      <c r="B496" s="22">
        <f>IF(パラメータ!$C$10&gt;=A496,A496,(パラメータ!$C$13/パラメータ!$C$15)+$A496)</f>
        <v>48.3</v>
      </c>
      <c r="C496" s="23">
        <f>IF(パラメータ!$C$10&gt;=A496,(-$B496+($B496^2+2*パラメータ!$C$7*'計算（堆積）'!$C$4)^0.5)/'計算（堆積）'!$C$4,(-$B496+($B496^2+2*(パラメータ!$C$7-'計算（堆積）'!$C$10)*'計算（堆積）'!$C$4)^0.5)/'計算（堆積）'!$C$4)</f>
        <v>0</v>
      </c>
      <c r="D496" s="23">
        <f>IF(C496&gt;0,(((パラメータ!$C$6)^2*('計算（堆積）'!$C$23)^2 + 4 *パラメータ!$C$6 * $C496*'計算（堆積）'!$C$23)^0.5 - パラメータ!$C$6 * '計算（堆積）'!$C$23)/2,0)</f>
        <v>0</v>
      </c>
      <c r="E496" s="23">
        <f>(パラメータ!$C$21*$D496*パラメータ!$C$20^2)/'計算（堆積）'!$C$39</f>
        <v>0</v>
      </c>
      <c r="F496" s="23" t="e">
        <f t="shared" si="38"/>
        <v>#DIV/0!</v>
      </c>
      <c r="G496" s="24" t="str">
        <f t="shared" si="41"/>
        <v>×</v>
      </c>
      <c r="H496" s="25" t="str">
        <f t="shared" si="42"/>
        <v>×</v>
      </c>
      <c r="I496" s="135" t="e">
        <f t="shared" si="39"/>
        <v>#DIV/0!</v>
      </c>
      <c r="J496" s="135">
        <f t="shared" si="40"/>
        <v>3</v>
      </c>
    </row>
    <row r="497" spans="1:10" s="19" customFormat="1" ht="10.5" customHeight="1" x14ac:dyDescent="0.15">
      <c r="A497" s="63">
        <v>48.4</v>
      </c>
      <c r="B497" s="22">
        <f>IF(パラメータ!$C$10&gt;=A497,A497,(パラメータ!$C$13/パラメータ!$C$15)+$A497)</f>
        <v>48.4</v>
      </c>
      <c r="C497" s="23">
        <f>IF(パラメータ!$C$10&gt;=A497,(-$B497+($B497^2+2*パラメータ!$C$7*'計算（堆積）'!$C$4)^0.5)/'計算（堆積）'!$C$4,(-$B497+($B497^2+2*(パラメータ!$C$7-'計算（堆積）'!$C$10)*'計算（堆積）'!$C$4)^0.5)/'計算（堆積）'!$C$4)</f>
        <v>0</v>
      </c>
      <c r="D497" s="23">
        <f>IF(C497&gt;0,(((パラメータ!$C$6)^2*('計算（堆積）'!$C$23)^2 + 4 *パラメータ!$C$6 * $C497*'計算（堆積）'!$C$23)^0.5 - パラメータ!$C$6 * '計算（堆積）'!$C$23)/2,0)</f>
        <v>0</v>
      </c>
      <c r="E497" s="23">
        <f>(パラメータ!$C$21*$D497*パラメータ!$C$20^2)/'計算（堆積）'!$C$39</f>
        <v>0</v>
      </c>
      <c r="F497" s="23" t="e">
        <f t="shared" si="38"/>
        <v>#DIV/0!</v>
      </c>
      <c r="G497" s="24" t="str">
        <f t="shared" si="41"/>
        <v>×</v>
      </c>
      <c r="H497" s="25" t="str">
        <f t="shared" si="42"/>
        <v>×</v>
      </c>
      <c r="I497" s="135" t="e">
        <f t="shared" si="39"/>
        <v>#DIV/0!</v>
      </c>
      <c r="J497" s="135">
        <f t="shared" si="40"/>
        <v>3</v>
      </c>
    </row>
    <row r="498" spans="1:10" s="19" customFormat="1" ht="10.5" customHeight="1" x14ac:dyDescent="0.15">
      <c r="A498" s="63">
        <v>48.5</v>
      </c>
      <c r="B498" s="22">
        <f>IF(パラメータ!$C$10&gt;=A498,A498,(パラメータ!$C$13/パラメータ!$C$15)+$A498)</f>
        <v>48.5</v>
      </c>
      <c r="C498" s="23">
        <f>IF(パラメータ!$C$10&gt;=A498,(-$B498+($B498^2+2*パラメータ!$C$7*'計算（堆積）'!$C$4)^0.5)/'計算（堆積）'!$C$4,(-$B498+($B498^2+2*(パラメータ!$C$7-'計算（堆積）'!$C$10)*'計算（堆積）'!$C$4)^0.5)/'計算（堆積）'!$C$4)</f>
        <v>0</v>
      </c>
      <c r="D498" s="23">
        <f>IF(C498&gt;0,(((パラメータ!$C$6)^2*('計算（堆積）'!$C$23)^2 + 4 *パラメータ!$C$6 * $C498*'計算（堆積）'!$C$23)^0.5 - パラメータ!$C$6 * '計算（堆積）'!$C$23)/2,0)</f>
        <v>0</v>
      </c>
      <c r="E498" s="23">
        <f>(パラメータ!$C$21*$D498*パラメータ!$C$20^2)/'計算（堆積）'!$C$39</f>
        <v>0</v>
      </c>
      <c r="F498" s="23" t="e">
        <f t="shared" si="38"/>
        <v>#DIV/0!</v>
      </c>
      <c r="G498" s="24" t="str">
        <f t="shared" si="41"/>
        <v>×</v>
      </c>
      <c r="H498" s="25" t="str">
        <f t="shared" si="42"/>
        <v>×</v>
      </c>
      <c r="I498" s="135" t="e">
        <f t="shared" si="39"/>
        <v>#DIV/0!</v>
      </c>
      <c r="J498" s="135">
        <f t="shared" si="40"/>
        <v>3</v>
      </c>
    </row>
    <row r="499" spans="1:10" s="19" customFormat="1" ht="10.5" customHeight="1" x14ac:dyDescent="0.15">
      <c r="A499" s="63">
        <v>48.6</v>
      </c>
      <c r="B499" s="22">
        <f>IF(パラメータ!$C$10&gt;=A499,A499,(パラメータ!$C$13/パラメータ!$C$15)+$A499)</f>
        <v>48.6</v>
      </c>
      <c r="C499" s="23">
        <f>IF(パラメータ!$C$10&gt;=A499,(-$B499+($B499^2+2*パラメータ!$C$7*'計算（堆積）'!$C$4)^0.5)/'計算（堆積）'!$C$4,(-$B499+($B499^2+2*(パラメータ!$C$7-'計算（堆積）'!$C$10)*'計算（堆積）'!$C$4)^0.5)/'計算（堆積）'!$C$4)</f>
        <v>0</v>
      </c>
      <c r="D499" s="23">
        <f>IF(C499&gt;0,(((パラメータ!$C$6)^2*('計算（堆積）'!$C$23)^2 + 4 *パラメータ!$C$6 * $C499*'計算（堆積）'!$C$23)^0.5 - パラメータ!$C$6 * '計算（堆積）'!$C$23)/2,0)</f>
        <v>0</v>
      </c>
      <c r="E499" s="23">
        <f>(パラメータ!$C$21*$D499*パラメータ!$C$20^2)/'計算（堆積）'!$C$39</f>
        <v>0</v>
      </c>
      <c r="F499" s="23" t="e">
        <f t="shared" si="38"/>
        <v>#DIV/0!</v>
      </c>
      <c r="G499" s="24" t="str">
        <f t="shared" si="41"/>
        <v>×</v>
      </c>
      <c r="H499" s="25" t="str">
        <f t="shared" si="42"/>
        <v>×</v>
      </c>
      <c r="I499" s="135" t="e">
        <f t="shared" si="39"/>
        <v>#DIV/0!</v>
      </c>
      <c r="J499" s="135">
        <f t="shared" si="40"/>
        <v>3</v>
      </c>
    </row>
    <row r="500" spans="1:10" s="19" customFormat="1" ht="10.5" customHeight="1" x14ac:dyDescent="0.15">
      <c r="A500" s="63">
        <v>48.7</v>
      </c>
      <c r="B500" s="22">
        <f>IF(パラメータ!$C$10&gt;=A500,A500,(パラメータ!$C$13/パラメータ!$C$15)+$A500)</f>
        <v>48.7</v>
      </c>
      <c r="C500" s="23">
        <f>IF(パラメータ!$C$10&gt;=A500,(-$B500+($B500^2+2*パラメータ!$C$7*'計算（堆積）'!$C$4)^0.5)/'計算（堆積）'!$C$4,(-$B500+($B500^2+2*(パラメータ!$C$7-'計算（堆積）'!$C$10)*'計算（堆積）'!$C$4)^0.5)/'計算（堆積）'!$C$4)</f>
        <v>0</v>
      </c>
      <c r="D500" s="23">
        <f>IF(C500&gt;0,(((パラメータ!$C$6)^2*('計算（堆積）'!$C$23)^2 + 4 *パラメータ!$C$6 * $C500*'計算（堆積）'!$C$23)^0.5 - パラメータ!$C$6 * '計算（堆積）'!$C$23)/2,0)</f>
        <v>0</v>
      </c>
      <c r="E500" s="23">
        <f>(パラメータ!$C$21*$D500*パラメータ!$C$20^2)/'計算（堆積）'!$C$39</f>
        <v>0</v>
      </c>
      <c r="F500" s="23" t="e">
        <f t="shared" si="38"/>
        <v>#DIV/0!</v>
      </c>
      <c r="G500" s="24" t="str">
        <f t="shared" si="41"/>
        <v>×</v>
      </c>
      <c r="H500" s="25" t="str">
        <f t="shared" si="42"/>
        <v>×</v>
      </c>
      <c r="I500" s="135" t="e">
        <f t="shared" si="39"/>
        <v>#DIV/0!</v>
      </c>
      <c r="J500" s="135">
        <f t="shared" si="40"/>
        <v>3</v>
      </c>
    </row>
    <row r="501" spans="1:10" s="19" customFormat="1" ht="10.5" customHeight="1" x14ac:dyDescent="0.15">
      <c r="A501" s="63">
        <v>48.8</v>
      </c>
      <c r="B501" s="22">
        <f>IF(パラメータ!$C$10&gt;=A501,A501,(パラメータ!$C$13/パラメータ!$C$15)+$A501)</f>
        <v>48.8</v>
      </c>
      <c r="C501" s="23">
        <f>IF(パラメータ!$C$10&gt;=A501,(-$B501+($B501^2+2*パラメータ!$C$7*'計算（堆積）'!$C$4)^0.5)/'計算（堆積）'!$C$4,(-$B501+($B501^2+2*(パラメータ!$C$7-'計算（堆積）'!$C$10)*'計算（堆積）'!$C$4)^0.5)/'計算（堆積）'!$C$4)</f>
        <v>0</v>
      </c>
      <c r="D501" s="23">
        <f>IF(C501&gt;0,(((パラメータ!$C$6)^2*('計算（堆積）'!$C$23)^2 + 4 *パラメータ!$C$6 * $C501*'計算（堆積）'!$C$23)^0.5 - パラメータ!$C$6 * '計算（堆積）'!$C$23)/2,0)</f>
        <v>0</v>
      </c>
      <c r="E501" s="23">
        <f>(パラメータ!$C$21*$D501*パラメータ!$C$20^2)/'計算（堆積）'!$C$39</f>
        <v>0</v>
      </c>
      <c r="F501" s="23" t="e">
        <f t="shared" si="38"/>
        <v>#DIV/0!</v>
      </c>
      <c r="G501" s="24" t="str">
        <f t="shared" si="41"/>
        <v>×</v>
      </c>
      <c r="H501" s="25" t="str">
        <f t="shared" si="42"/>
        <v>×</v>
      </c>
      <c r="I501" s="135" t="e">
        <f t="shared" si="39"/>
        <v>#DIV/0!</v>
      </c>
      <c r="J501" s="135">
        <f t="shared" si="40"/>
        <v>3</v>
      </c>
    </row>
    <row r="502" spans="1:10" s="19" customFormat="1" ht="10.5" customHeight="1" x14ac:dyDescent="0.15">
      <c r="A502" s="63">
        <v>48.9</v>
      </c>
      <c r="B502" s="22">
        <f>IF(パラメータ!$C$10&gt;=A502,A502,(パラメータ!$C$13/パラメータ!$C$15)+$A502)</f>
        <v>48.9</v>
      </c>
      <c r="C502" s="23">
        <f>IF(パラメータ!$C$10&gt;=A502,(-$B502+($B502^2+2*パラメータ!$C$7*'計算（堆積）'!$C$4)^0.5)/'計算（堆積）'!$C$4,(-$B502+($B502^2+2*(パラメータ!$C$7-'計算（堆積）'!$C$10)*'計算（堆積）'!$C$4)^0.5)/'計算（堆積）'!$C$4)</f>
        <v>0</v>
      </c>
      <c r="D502" s="23">
        <f>IF(C502&gt;0,(((パラメータ!$C$6)^2*('計算（堆積）'!$C$23)^2 + 4 *パラメータ!$C$6 * $C502*'計算（堆積）'!$C$23)^0.5 - パラメータ!$C$6 * '計算（堆積）'!$C$23)/2,0)</f>
        <v>0</v>
      </c>
      <c r="E502" s="23">
        <f>(パラメータ!$C$21*$D502*パラメータ!$C$20^2)/'計算（堆積）'!$C$39</f>
        <v>0</v>
      </c>
      <c r="F502" s="23" t="e">
        <f t="shared" si="38"/>
        <v>#DIV/0!</v>
      </c>
      <c r="G502" s="24" t="str">
        <f t="shared" si="41"/>
        <v>×</v>
      </c>
      <c r="H502" s="25" t="str">
        <f t="shared" si="42"/>
        <v>×</v>
      </c>
      <c r="I502" s="135" t="e">
        <f t="shared" si="39"/>
        <v>#DIV/0!</v>
      </c>
      <c r="J502" s="135">
        <f t="shared" si="40"/>
        <v>3</v>
      </c>
    </row>
    <row r="503" spans="1:10" s="18" customFormat="1" ht="10.5" customHeight="1" x14ac:dyDescent="0.15">
      <c r="A503" s="30">
        <v>49</v>
      </c>
      <c r="B503" s="31">
        <f>IF(パラメータ!$C$10&gt;=A503,A503,(パラメータ!$C$13/パラメータ!$C$15)+$A503)</f>
        <v>49</v>
      </c>
      <c r="C503" s="32">
        <f>IF(パラメータ!$C$10&gt;=A503,(-$B503+($B503^2+2*パラメータ!$C$7*'計算（堆積）'!$C$4)^0.5)/'計算（堆積）'!$C$4,(-$B503+($B503^2+2*(パラメータ!$C$7-'計算（堆積）'!$C$10)*'計算（堆積）'!$C$4)^0.5)/'計算（堆積）'!$C$4)</f>
        <v>0</v>
      </c>
      <c r="D503" s="32">
        <f>IF(C503&gt;0,(((パラメータ!$C$6)^2*('計算（堆積）'!$C$23)^2 + 4 *パラメータ!$C$6 * $C503*'計算（堆積）'!$C$23)^0.5 - パラメータ!$C$6 * '計算（堆積）'!$C$23)/2,0)</f>
        <v>0</v>
      </c>
      <c r="E503" s="32">
        <f>(パラメータ!$C$21*$D503*パラメータ!$C$20^2)/'計算（堆積）'!$C$39</f>
        <v>0</v>
      </c>
      <c r="F503" s="32" t="e">
        <f t="shared" si="38"/>
        <v>#DIV/0!</v>
      </c>
      <c r="G503" s="33" t="str">
        <f t="shared" si="41"/>
        <v>×</v>
      </c>
      <c r="H503" s="34" t="str">
        <f t="shared" si="42"/>
        <v>×</v>
      </c>
      <c r="I503" s="134" t="e">
        <f t="shared" si="39"/>
        <v>#DIV/0!</v>
      </c>
      <c r="J503" s="134">
        <f t="shared" si="40"/>
        <v>3</v>
      </c>
    </row>
    <row r="504" spans="1:10" s="19" customFormat="1" ht="10.5" customHeight="1" x14ac:dyDescent="0.15">
      <c r="A504" s="63">
        <v>49.1</v>
      </c>
      <c r="B504" s="22">
        <f>IF(パラメータ!$C$10&gt;=A504,A504,(パラメータ!$C$13/パラメータ!$C$15)+$A504)</f>
        <v>49.1</v>
      </c>
      <c r="C504" s="23">
        <f>IF(パラメータ!$C$10&gt;=A504,(-$B504+($B504^2+2*パラメータ!$C$7*'計算（堆積）'!$C$4)^0.5)/'計算（堆積）'!$C$4,(-$B504+($B504^2+2*(パラメータ!$C$7-'計算（堆積）'!$C$10)*'計算（堆積）'!$C$4)^0.5)/'計算（堆積）'!$C$4)</f>
        <v>0</v>
      </c>
      <c r="D504" s="23">
        <f>IF(C504&gt;0,(((パラメータ!$C$6)^2*('計算（堆積）'!$C$23)^2 + 4 *パラメータ!$C$6 * $C504*'計算（堆積）'!$C$23)^0.5 - パラメータ!$C$6 * '計算（堆積）'!$C$23)/2,0)</f>
        <v>0</v>
      </c>
      <c r="E504" s="23">
        <f>(パラメータ!$C$21*$D504*パラメータ!$C$20^2)/'計算（堆積）'!$C$39</f>
        <v>0</v>
      </c>
      <c r="F504" s="23" t="e">
        <f t="shared" si="38"/>
        <v>#DIV/0!</v>
      </c>
      <c r="G504" s="24" t="str">
        <f t="shared" si="41"/>
        <v>×</v>
      </c>
      <c r="H504" s="25" t="str">
        <f t="shared" si="42"/>
        <v>×</v>
      </c>
      <c r="I504" s="135" t="e">
        <f t="shared" si="39"/>
        <v>#DIV/0!</v>
      </c>
      <c r="J504" s="135">
        <f t="shared" si="40"/>
        <v>3</v>
      </c>
    </row>
    <row r="505" spans="1:10" s="19" customFormat="1" ht="10.5" customHeight="1" x14ac:dyDescent="0.15">
      <c r="A505" s="63">
        <v>49.2</v>
      </c>
      <c r="B505" s="22">
        <f>IF(パラメータ!$C$10&gt;=A505,A505,(パラメータ!$C$13/パラメータ!$C$15)+$A505)</f>
        <v>49.2</v>
      </c>
      <c r="C505" s="23">
        <f>IF(パラメータ!$C$10&gt;=A505,(-$B505+($B505^2+2*パラメータ!$C$7*'計算（堆積）'!$C$4)^0.5)/'計算（堆積）'!$C$4,(-$B505+($B505^2+2*(パラメータ!$C$7-'計算（堆積）'!$C$10)*'計算（堆積）'!$C$4)^0.5)/'計算（堆積）'!$C$4)</f>
        <v>0</v>
      </c>
      <c r="D505" s="23">
        <f>IF(C505&gt;0,(((パラメータ!$C$6)^2*('計算（堆積）'!$C$23)^2 + 4 *パラメータ!$C$6 * $C505*'計算（堆積）'!$C$23)^0.5 - パラメータ!$C$6 * '計算（堆積）'!$C$23)/2,0)</f>
        <v>0</v>
      </c>
      <c r="E505" s="23">
        <f>(パラメータ!$C$21*$D505*パラメータ!$C$20^2)/'計算（堆積）'!$C$39</f>
        <v>0</v>
      </c>
      <c r="F505" s="23" t="e">
        <f t="shared" si="38"/>
        <v>#DIV/0!</v>
      </c>
      <c r="G505" s="24" t="str">
        <f t="shared" si="41"/>
        <v>×</v>
      </c>
      <c r="H505" s="25" t="str">
        <f t="shared" si="42"/>
        <v>×</v>
      </c>
      <c r="I505" s="135" t="e">
        <f t="shared" si="39"/>
        <v>#DIV/0!</v>
      </c>
      <c r="J505" s="135">
        <f t="shared" si="40"/>
        <v>3</v>
      </c>
    </row>
    <row r="506" spans="1:10" s="19" customFormat="1" ht="10.5" customHeight="1" x14ac:dyDescent="0.15">
      <c r="A506" s="63">
        <v>49.3</v>
      </c>
      <c r="B506" s="22">
        <f>IF(パラメータ!$C$10&gt;=A506,A506,(パラメータ!$C$13/パラメータ!$C$15)+$A506)</f>
        <v>49.3</v>
      </c>
      <c r="C506" s="23">
        <f>IF(パラメータ!$C$10&gt;=A506,(-$B506+($B506^2+2*パラメータ!$C$7*'計算（堆積）'!$C$4)^0.5)/'計算（堆積）'!$C$4,(-$B506+($B506^2+2*(パラメータ!$C$7-'計算（堆積）'!$C$10)*'計算（堆積）'!$C$4)^0.5)/'計算（堆積）'!$C$4)</f>
        <v>0</v>
      </c>
      <c r="D506" s="23">
        <f>IF(C506&gt;0,(((パラメータ!$C$6)^2*('計算（堆積）'!$C$23)^2 + 4 *パラメータ!$C$6 * $C506*'計算（堆積）'!$C$23)^0.5 - パラメータ!$C$6 * '計算（堆積）'!$C$23)/2,0)</f>
        <v>0</v>
      </c>
      <c r="E506" s="23">
        <f>(パラメータ!$C$21*$D506*パラメータ!$C$20^2)/'計算（堆積）'!$C$39</f>
        <v>0</v>
      </c>
      <c r="F506" s="23" t="e">
        <f t="shared" si="38"/>
        <v>#DIV/0!</v>
      </c>
      <c r="G506" s="24" t="str">
        <f t="shared" si="41"/>
        <v>×</v>
      </c>
      <c r="H506" s="25" t="str">
        <f t="shared" si="42"/>
        <v>×</v>
      </c>
      <c r="I506" s="135" t="e">
        <f t="shared" si="39"/>
        <v>#DIV/0!</v>
      </c>
      <c r="J506" s="135">
        <f t="shared" si="40"/>
        <v>3</v>
      </c>
    </row>
    <row r="507" spans="1:10" s="19" customFormat="1" ht="10.5" customHeight="1" x14ac:dyDescent="0.15">
      <c r="A507" s="63">
        <v>49.4</v>
      </c>
      <c r="B507" s="22">
        <f>IF(パラメータ!$C$10&gt;=A507,A507,(パラメータ!$C$13/パラメータ!$C$15)+$A507)</f>
        <v>49.4</v>
      </c>
      <c r="C507" s="23">
        <f>IF(パラメータ!$C$10&gt;=A507,(-$B507+($B507^2+2*パラメータ!$C$7*'計算（堆積）'!$C$4)^0.5)/'計算（堆積）'!$C$4,(-$B507+($B507^2+2*(パラメータ!$C$7-'計算（堆積）'!$C$10)*'計算（堆積）'!$C$4)^0.5)/'計算（堆積）'!$C$4)</f>
        <v>0</v>
      </c>
      <c r="D507" s="23">
        <f>IF(C507&gt;0,(((パラメータ!$C$6)^2*('計算（堆積）'!$C$23)^2 + 4 *パラメータ!$C$6 * $C507*'計算（堆積）'!$C$23)^0.5 - パラメータ!$C$6 * '計算（堆積）'!$C$23)/2,0)</f>
        <v>0</v>
      </c>
      <c r="E507" s="23">
        <f>(パラメータ!$C$21*$D507*パラメータ!$C$20^2)/'計算（堆積）'!$C$39</f>
        <v>0</v>
      </c>
      <c r="F507" s="23" t="e">
        <f t="shared" si="38"/>
        <v>#DIV/0!</v>
      </c>
      <c r="G507" s="24" t="str">
        <f t="shared" si="41"/>
        <v>×</v>
      </c>
      <c r="H507" s="25" t="str">
        <f t="shared" si="42"/>
        <v>×</v>
      </c>
      <c r="I507" s="135" t="e">
        <f t="shared" si="39"/>
        <v>#DIV/0!</v>
      </c>
      <c r="J507" s="135">
        <f t="shared" si="40"/>
        <v>3</v>
      </c>
    </row>
    <row r="508" spans="1:10" s="19" customFormat="1" ht="10.5" customHeight="1" x14ac:dyDescent="0.15">
      <c r="A508" s="63">
        <v>49.5</v>
      </c>
      <c r="B508" s="22">
        <f>IF(パラメータ!$C$10&gt;=A508,A508,(パラメータ!$C$13/パラメータ!$C$15)+$A508)</f>
        <v>49.5</v>
      </c>
      <c r="C508" s="23">
        <f>IF(パラメータ!$C$10&gt;=A508,(-$B508+($B508^2+2*パラメータ!$C$7*'計算（堆積）'!$C$4)^0.5)/'計算（堆積）'!$C$4,(-$B508+($B508^2+2*(パラメータ!$C$7-'計算（堆積）'!$C$10)*'計算（堆積）'!$C$4)^0.5)/'計算（堆積）'!$C$4)</f>
        <v>0</v>
      </c>
      <c r="D508" s="23">
        <f>IF(C508&gt;0,(((パラメータ!$C$6)^2*('計算（堆積）'!$C$23)^2 + 4 *パラメータ!$C$6 * $C508*'計算（堆積）'!$C$23)^0.5 - パラメータ!$C$6 * '計算（堆積）'!$C$23)/2,0)</f>
        <v>0</v>
      </c>
      <c r="E508" s="23">
        <f>(パラメータ!$C$21*$D508*パラメータ!$C$20^2)/'計算（堆積）'!$C$39</f>
        <v>0</v>
      </c>
      <c r="F508" s="23" t="e">
        <f t="shared" si="38"/>
        <v>#DIV/0!</v>
      </c>
      <c r="G508" s="24" t="str">
        <f t="shared" si="41"/>
        <v>×</v>
      </c>
      <c r="H508" s="25" t="str">
        <f t="shared" si="42"/>
        <v>×</v>
      </c>
      <c r="I508" s="135" t="e">
        <f t="shared" si="39"/>
        <v>#DIV/0!</v>
      </c>
      <c r="J508" s="135">
        <f t="shared" si="40"/>
        <v>3</v>
      </c>
    </row>
    <row r="509" spans="1:10" s="19" customFormat="1" ht="10.5" customHeight="1" x14ac:dyDescent="0.15">
      <c r="A509" s="63">
        <v>49.6</v>
      </c>
      <c r="B509" s="22">
        <f>IF(パラメータ!$C$10&gt;=A509,A509,(パラメータ!$C$13/パラメータ!$C$15)+$A509)</f>
        <v>49.6</v>
      </c>
      <c r="C509" s="23">
        <f>IF(パラメータ!$C$10&gt;=A509,(-$B509+($B509^2+2*パラメータ!$C$7*'計算（堆積）'!$C$4)^0.5)/'計算（堆積）'!$C$4,(-$B509+($B509^2+2*(パラメータ!$C$7-'計算（堆積）'!$C$10)*'計算（堆積）'!$C$4)^0.5)/'計算（堆積）'!$C$4)</f>
        <v>0</v>
      </c>
      <c r="D509" s="23">
        <f>IF(C509&gt;0,(((パラメータ!$C$6)^2*('計算（堆積）'!$C$23)^2 + 4 *パラメータ!$C$6 * $C509*'計算（堆積）'!$C$23)^0.5 - パラメータ!$C$6 * '計算（堆積）'!$C$23)/2,0)</f>
        <v>0</v>
      </c>
      <c r="E509" s="23">
        <f>(パラメータ!$C$21*$D509*パラメータ!$C$20^2)/'計算（堆積）'!$C$39</f>
        <v>0</v>
      </c>
      <c r="F509" s="23" t="e">
        <f t="shared" si="38"/>
        <v>#DIV/0!</v>
      </c>
      <c r="G509" s="24" t="str">
        <f t="shared" si="41"/>
        <v>×</v>
      </c>
      <c r="H509" s="25" t="str">
        <f t="shared" si="42"/>
        <v>×</v>
      </c>
      <c r="I509" s="135" t="e">
        <f t="shared" si="39"/>
        <v>#DIV/0!</v>
      </c>
      <c r="J509" s="135">
        <f t="shared" si="40"/>
        <v>3</v>
      </c>
    </row>
    <row r="510" spans="1:10" s="19" customFormat="1" ht="10.5" customHeight="1" x14ac:dyDescent="0.15">
      <c r="A510" s="63">
        <v>49.7</v>
      </c>
      <c r="B510" s="22">
        <f>IF(パラメータ!$C$10&gt;=A510,A510,(パラメータ!$C$13/パラメータ!$C$15)+$A510)</f>
        <v>49.7</v>
      </c>
      <c r="C510" s="23">
        <f>IF(パラメータ!$C$10&gt;=A510,(-$B510+($B510^2+2*パラメータ!$C$7*'計算（堆積）'!$C$4)^0.5)/'計算（堆積）'!$C$4,(-$B510+($B510^2+2*(パラメータ!$C$7-'計算（堆積）'!$C$10)*'計算（堆積）'!$C$4)^0.5)/'計算（堆積）'!$C$4)</f>
        <v>0</v>
      </c>
      <c r="D510" s="23">
        <f>IF(C510&gt;0,(((パラメータ!$C$6)^2*('計算（堆積）'!$C$23)^2 + 4 *パラメータ!$C$6 * $C510*'計算（堆積）'!$C$23)^0.5 - パラメータ!$C$6 * '計算（堆積）'!$C$23)/2,0)</f>
        <v>0</v>
      </c>
      <c r="E510" s="23">
        <f>(パラメータ!$C$21*$D510*パラメータ!$C$20^2)/'計算（堆積）'!$C$39</f>
        <v>0</v>
      </c>
      <c r="F510" s="23" t="e">
        <f t="shared" si="38"/>
        <v>#DIV/0!</v>
      </c>
      <c r="G510" s="24" t="str">
        <f t="shared" si="41"/>
        <v>×</v>
      </c>
      <c r="H510" s="25" t="str">
        <f t="shared" si="42"/>
        <v>×</v>
      </c>
      <c r="I510" s="135" t="e">
        <f t="shared" si="39"/>
        <v>#DIV/0!</v>
      </c>
      <c r="J510" s="135">
        <f t="shared" si="40"/>
        <v>3</v>
      </c>
    </row>
    <row r="511" spans="1:10" s="19" customFormat="1" ht="10.5" customHeight="1" x14ac:dyDescent="0.15">
      <c r="A511" s="63">
        <v>49.8</v>
      </c>
      <c r="B511" s="22">
        <f>IF(パラメータ!$C$10&gt;=A511,A511,(パラメータ!$C$13/パラメータ!$C$15)+$A511)</f>
        <v>49.8</v>
      </c>
      <c r="C511" s="23">
        <f>IF(パラメータ!$C$10&gt;=A511,(-$B511+($B511^2+2*パラメータ!$C$7*'計算（堆積）'!$C$4)^0.5)/'計算（堆積）'!$C$4,(-$B511+($B511^2+2*(パラメータ!$C$7-'計算（堆積）'!$C$10)*'計算（堆積）'!$C$4)^0.5)/'計算（堆積）'!$C$4)</f>
        <v>0</v>
      </c>
      <c r="D511" s="23">
        <f>IF(C511&gt;0,(((パラメータ!$C$6)^2*('計算（堆積）'!$C$23)^2 + 4 *パラメータ!$C$6 * $C511*'計算（堆積）'!$C$23)^0.5 - パラメータ!$C$6 * '計算（堆積）'!$C$23)/2,0)</f>
        <v>0</v>
      </c>
      <c r="E511" s="23">
        <f>(パラメータ!$C$21*$D511*パラメータ!$C$20^2)/'計算（堆積）'!$C$39</f>
        <v>0</v>
      </c>
      <c r="F511" s="23" t="e">
        <f t="shared" si="38"/>
        <v>#DIV/0!</v>
      </c>
      <c r="G511" s="24" t="str">
        <f t="shared" si="41"/>
        <v>×</v>
      </c>
      <c r="H511" s="25" t="str">
        <f t="shared" si="42"/>
        <v>×</v>
      </c>
      <c r="I511" s="135" t="e">
        <f t="shared" si="39"/>
        <v>#DIV/0!</v>
      </c>
      <c r="J511" s="135">
        <f t="shared" si="40"/>
        <v>3</v>
      </c>
    </row>
    <row r="512" spans="1:10" s="19" customFormat="1" ht="10.5" customHeight="1" x14ac:dyDescent="0.15">
      <c r="A512" s="63">
        <v>49.9</v>
      </c>
      <c r="B512" s="22">
        <f>IF(パラメータ!$C$10&gt;=A512,A512,(パラメータ!$C$13/パラメータ!$C$15)+$A512)</f>
        <v>49.9</v>
      </c>
      <c r="C512" s="23">
        <f>IF(パラメータ!$C$10&gt;=A512,(-$B512+($B512^2+2*パラメータ!$C$7*'計算（堆積）'!$C$4)^0.5)/'計算（堆積）'!$C$4,(-$B512+($B512^2+2*(パラメータ!$C$7-'計算（堆積）'!$C$10)*'計算（堆積）'!$C$4)^0.5)/'計算（堆積）'!$C$4)</f>
        <v>0</v>
      </c>
      <c r="D512" s="23">
        <f>IF(C512&gt;0,(((パラメータ!$C$6)^2*('計算（堆積）'!$C$23)^2 + 4 *パラメータ!$C$6 * $C512*'計算（堆積）'!$C$23)^0.5 - パラメータ!$C$6 * '計算（堆積）'!$C$23)/2,0)</f>
        <v>0</v>
      </c>
      <c r="E512" s="23">
        <f>(パラメータ!$C$21*$D512*パラメータ!$C$20^2)/'計算（堆積）'!$C$39</f>
        <v>0</v>
      </c>
      <c r="F512" s="23" t="e">
        <f t="shared" si="38"/>
        <v>#DIV/0!</v>
      </c>
      <c r="G512" s="24" t="str">
        <f t="shared" si="41"/>
        <v>×</v>
      </c>
      <c r="H512" s="25" t="str">
        <f t="shared" si="42"/>
        <v>×</v>
      </c>
      <c r="I512" s="135" t="e">
        <f t="shared" si="39"/>
        <v>#DIV/0!</v>
      </c>
      <c r="J512" s="135">
        <f t="shared" si="40"/>
        <v>3</v>
      </c>
    </row>
    <row r="513" spans="1:10" s="18" customFormat="1" ht="10.5" customHeight="1" thickBot="1" x14ac:dyDescent="0.2">
      <c r="A513" s="39">
        <v>50</v>
      </c>
      <c r="B513" s="40">
        <f>IF(パラメータ!$C$10&gt;=A513,A513,(パラメータ!$C$13/パラメータ!$C$15)+$A513)</f>
        <v>50</v>
      </c>
      <c r="C513" s="41">
        <f>IF(パラメータ!$C$10&gt;=A513,(-$B513+($B513^2+2*パラメータ!$C$7*'計算（堆積）'!$C$4)^0.5)/'計算（堆積）'!$C$4,(-$B513+($B513^2+2*(パラメータ!$C$7-'計算（堆積）'!$C$10)*'計算（堆積）'!$C$4)^0.5)/'計算（堆積）'!$C$4)</f>
        <v>0</v>
      </c>
      <c r="D513" s="41">
        <f>IF(C513&gt;0,(((パラメータ!$C$6)^2*('計算（堆積）'!$C$23)^2 + 4 *パラメータ!$C$6 * $C513*'計算（堆積）'!$C$23)^0.5 - パラメータ!$C$6 * '計算（堆積）'!$C$23)/2,0)</f>
        <v>0</v>
      </c>
      <c r="E513" s="41">
        <f>(パラメータ!$C$21*$D513*パラメータ!$C$20^2)/'計算（堆積）'!$C$39</f>
        <v>0</v>
      </c>
      <c r="F513" s="41" t="e">
        <f t="shared" si="38"/>
        <v>#DIV/0!</v>
      </c>
      <c r="G513" s="42" t="str">
        <f t="shared" si="41"/>
        <v>×</v>
      </c>
      <c r="H513" s="43" t="str">
        <f t="shared" si="42"/>
        <v>×</v>
      </c>
      <c r="I513" s="134" t="e">
        <f t="shared" si="39"/>
        <v>#DIV/0!</v>
      </c>
      <c r="J513" s="134">
        <f t="shared" si="40"/>
        <v>3</v>
      </c>
    </row>
  </sheetData>
  <phoneticPr fontId="1"/>
  <pageMargins left="0.75" right="0.75" top="1" bottom="1" header="0.51200000000000001" footer="0.51200000000000001"/>
  <headerFooter alignWithMargins="0">
    <oddHeade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79"/>
  <sheetViews>
    <sheetView workbookViewId="0">
      <selection activeCell="C22" sqref="C22"/>
    </sheetView>
  </sheetViews>
  <sheetFormatPr defaultRowHeight="13.5" x14ac:dyDescent="0.15"/>
  <cols>
    <col min="1" max="1" width="7" customWidth="1"/>
    <col min="2" max="2" width="70.5" customWidth="1"/>
  </cols>
  <sheetData>
    <row r="1" spans="1:3" x14ac:dyDescent="0.15">
      <c r="A1" t="s">
        <v>156</v>
      </c>
    </row>
    <row r="2" spans="1:3" x14ac:dyDescent="0.15">
      <c r="A2" s="84" t="s">
        <v>68</v>
      </c>
      <c r="B2" s="85" t="s">
        <v>71</v>
      </c>
      <c r="C2" s="85">
        <f>C6*パラメータ!C44</f>
        <v>2.777777777777778E-2</v>
      </c>
    </row>
    <row r="3" spans="1:3" x14ac:dyDescent="0.15">
      <c r="A3" s="86"/>
      <c r="B3" s="87" t="s">
        <v>93</v>
      </c>
      <c r="C3" s="87">
        <f>パラメータ!C42-1</f>
        <v>1.6</v>
      </c>
    </row>
    <row r="4" spans="1:3" x14ac:dyDescent="0.15">
      <c r="A4" s="86"/>
      <c r="B4" s="87" t="s">
        <v>94</v>
      </c>
      <c r="C4" s="87">
        <f>C3*パラメータ!C43</f>
        <v>0.8</v>
      </c>
    </row>
    <row r="5" spans="1:3" x14ac:dyDescent="0.15">
      <c r="A5" s="86"/>
      <c r="B5" s="87" t="s">
        <v>95</v>
      </c>
      <c r="C5" s="87">
        <f>C4+1</f>
        <v>1.8</v>
      </c>
    </row>
    <row r="6" spans="1:3" x14ac:dyDescent="0.15">
      <c r="A6" s="86"/>
      <c r="B6" s="87" t="s">
        <v>96</v>
      </c>
      <c r="C6" s="87">
        <f>2/C5</f>
        <v>1.1111111111111112</v>
      </c>
    </row>
    <row r="7" spans="1:3" s="67" customFormat="1" x14ac:dyDescent="0.15">
      <c r="A7" s="88"/>
      <c r="B7" s="89"/>
      <c r="C7" s="89"/>
    </row>
    <row r="8" spans="1:3" x14ac:dyDescent="0.15">
      <c r="A8" s="84" t="s">
        <v>69</v>
      </c>
      <c r="B8" s="85" t="s">
        <v>127</v>
      </c>
      <c r="C8" s="85">
        <f>パラメータ!C33*C11</f>
        <v>0.60724165184092271</v>
      </c>
    </row>
    <row r="9" spans="1:3" x14ac:dyDescent="0.15">
      <c r="A9" s="86"/>
      <c r="B9" s="87" t="s">
        <v>97</v>
      </c>
      <c r="C9" s="87">
        <f>C4/C5</f>
        <v>0.44444444444444448</v>
      </c>
    </row>
    <row r="10" spans="1:3" x14ac:dyDescent="0.15">
      <c r="A10" s="86"/>
      <c r="B10" s="87" t="s">
        <v>128</v>
      </c>
      <c r="C10" s="87">
        <f>C9*パラメータ!C46</f>
        <v>0.2566001196398337</v>
      </c>
    </row>
    <row r="11" spans="1:3" x14ac:dyDescent="0.15">
      <c r="A11" s="86"/>
      <c r="B11" s="87" t="s">
        <v>98</v>
      </c>
      <c r="C11" s="87">
        <f>パラメータ!C34-C10</f>
        <v>0.95305170698097541</v>
      </c>
    </row>
    <row r="12" spans="1:3" s="67" customFormat="1" x14ac:dyDescent="0.15">
      <c r="A12" s="88"/>
      <c r="B12" s="89"/>
      <c r="C12" s="89"/>
    </row>
    <row r="13" spans="1:3" x14ac:dyDescent="0.15">
      <c r="A13" s="84" t="s">
        <v>70</v>
      </c>
      <c r="B13" s="85" t="s">
        <v>129</v>
      </c>
      <c r="C13" s="85">
        <f>パラメータ!C36*C14</f>
        <v>-0.2566001196398337</v>
      </c>
    </row>
    <row r="14" spans="1:3" x14ac:dyDescent="0.15">
      <c r="A14" s="86"/>
      <c r="B14" s="87" t="s">
        <v>130</v>
      </c>
      <c r="C14" s="87">
        <f>パラメータ!C37-'計算（移動）'!C10</f>
        <v>-0.2566001196398337</v>
      </c>
    </row>
    <row r="15" spans="1:3" x14ac:dyDescent="0.15">
      <c r="A15" s="86"/>
      <c r="B15" s="90"/>
      <c r="C15" s="90"/>
    </row>
    <row r="16" spans="1:3" x14ac:dyDescent="0.15">
      <c r="A16" s="84" t="s">
        <v>72</v>
      </c>
      <c r="B16" s="85" t="s">
        <v>73</v>
      </c>
      <c r="C16" s="85">
        <f>パラメータ!C27/C17</f>
        <v>0</v>
      </c>
    </row>
    <row r="17" spans="1:3" x14ac:dyDescent="0.15">
      <c r="A17" s="86"/>
      <c r="B17" s="87" t="s">
        <v>99</v>
      </c>
      <c r="C17" s="87">
        <f>パラメータ!C32*パラメータ!C30</f>
        <v>0.77073569877596626</v>
      </c>
    </row>
    <row r="18" spans="1:3" x14ac:dyDescent="0.15">
      <c r="A18" s="86"/>
      <c r="B18" s="90"/>
      <c r="C18" s="90"/>
    </row>
    <row r="19" spans="1:3" x14ac:dyDescent="0.15">
      <c r="A19" s="84" t="s">
        <v>84</v>
      </c>
      <c r="B19" s="85" t="s">
        <v>85</v>
      </c>
      <c r="C19" s="85">
        <f>パラメータ!C38/C20</f>
        <v>0</v>
      </c>
    </row>
    <row r="20" spans="1:3" x14ac:dyDescent="0.15">
      <c r="A20" s="86"/>
      <c r="B20" s="87" t="s">
        <v>100</v>
      </c>
      <c r="C20" s="87">
        <f>パラメータ!C36*パラメータ!C30</f>
        <v>1</v>
      </c>
    </row>
    <row r="21" spans="1:3" x14ac:dyDescent="0.15">
      <c r="A21" s="86"/>
      <c r="B21" s="90"/>
      <c r="C21" s="90"/>
    </row>
    <row r="22" spans="1:3" s="70" customFormat="1" x14ac:dyDescent="0.15">
      <c r="A22" s="84" t="s">
        <v>133</v>
      </c>
      <c r="B22" s="85" t="s">
        <v>132</v>
      </c>
      <c r="C22" s="97">
        <f>パラメータ!C28/パラメータ!C30</f>
        <v>0</v>
      </c>
    </row>
    <row r="23" spans="1:3" x14ac:dyDescent="0.15">
      <c r="A23" s="86"/>
      <c r="B23" s="90"/>
      <c r="C23" s="90"/>
    </row>
    <row r="24" spans="1:3" x14ac:dyDescent="0.15">
      <c r="A24" s="84" t="s">
        <v>74</v>
      </c>
      <c r="B24" s="85" t="s">
        <v>75</v>
      </c>
      <c r="C24" s="97">
        <f>パラメータ!C29/パラメータ!C30</f>
        <v>0</v>
      </c>
    </row>
    <row r="25" spans="1:3" x14ac:dyDescent="0.15">
      <c r="A25" s="86"/>
      <c r="B25" s="90"/>
      <c r="C25" s="89"/>
    </row>
    <row r="26" spans="1:3" x14ac:dyDescent="0.15">
      <c r="A26" s="84" t="s">
        <v>76</v>
      </c>
      <c r="B26" s="91" t="s">
        <v>86</v>
      </c>
      <c r="C26" s="85">
        <f>-1*C32</f>
        <v>-0.2566001196398337</v>
      </c>
    </row>
    <row r="27" spans="1:3" x14ac:dyDescent="0.15">
      <c r="A27" s="86"/>
      <c r="B27" s="87" t="s">
        <v>101</v>
      </c>
      <c r="C27" s="87">
        <f>パラメータ!C42/パラメータ!C40</f>
        <v>2.6</v>
      </c>
    </row>
    <row r="28" spans="1:3" x14ac:dyDescent="0.15">
      <c r="A28" s="86"/>
      <c r="B28" s="87" t="s">
        <v>102</v>
      </c>
      <c r="C28" s="87">
        <f>C27-1</f>
        <v>1.6</v>
      </c>
    </row>
    <row r="29" spans="1:3" x14ac:dyDescent="0.15">
      <c r="A29" s="86"/>
      <c r="B29" s="87" t="s">
        <v>103</v>
      </c>
      <c r="C29" s="87">
        <f>C28*パラメータ!C43</f>
        <v>0.8</v>
      </c>
    </row>
    <row r="30" spans="1:3" x14ac:dyDescent="0.15">
      <c r="A30" s="86"/>
      <c r="B30" s="87" t="s">
        <v>104</v>
      </c>
      <c r="C30" s="87">
        <f>C29+1</f>
        <v>1.8</v>
      </c>
    </row>
    <row r="31" spans="1:3" x14ac:dyDescent="0.15">
      <c r="A31" s="86"/>
      <c r="B31" s="87" t="s">
        <v>105</v>
      </c>
      <c r="C31" s="87">
        <f>C29/C30</f>
        <v>0.44444444444444448</v>
      </c>
    </row>
    <row r="32" spans="1:3" x14ac:dyDescent="0.15">
      <c r="A32" s="86"/>
      <c r="B32" s="87" t="s">
        <v>106</v>
      </c>
      <c r="C32" s="87">
        <f>C31*パラメータ!C46</f>
        <v>0.2566001196398337</v>
      </c>
    </row>
    <row r="33" spans="1:3" x14ac:dyDescent="0.15">
      <c r="A33" s="86"/>
      <c r="B33" s="92"/>
      <c r="C33" s="90"/>
    </row>
    <row r="34" spans="1:3" x14ac:dyDescent="0.15">
      <c r="A34" s="86"/>
      <c r="B34" s="85" t="s">
        <v>82</v>
      </c>
      <c r="C34" s="85">
        <f>EXP(C35)</f>
        <v>1</v>
      </c>
    </row>
    <row r="35" spans="1:3" x14ac:dyDescent="0.15">
      <c r="A35" s="86"/>
      <c r="B35" s="93" t="s">
        <v>107</v>
      </c>
      <c r="C35" s="87">
        <f>-2*C2*C16</f>
        <v>0</v>
      </c>
    </row>
    <row r="36" spans="1:3" x14ac:dyDescent="0.15">
      <c r="A36" s="86"/>
      <c r="B36" s="90"/>
      <c r="C36" s="90"/>
    </row>
    <row r="37" spans="1:3" x14ac:dyDescent="0.15">
      <c r="A37" s="86"/>
      <c r="B37" s="85" t="s">
        <v>89</v>
      </c>
      <c r="C37" s="85">
        <f>EXP(C38)</f>
        <v>1</v>
      </c>
    </row>
    <row r="38" spans="1:3" x14ac:dyDescent="0.15">
      <c r="A38" s="86"/>
      <c r="B38" s="93" t="s">
        <v>108</v>
      </c>
      <c r="C38" s="87">
        <f>-2*C2*C19</f>
        <v>0</v>
      </c>
    </row>
    <row r="39" spans="1:3" x14ac:dyDescent="0.15">
      <c r="A39" s="86"/>
      <c r="B39" s="90"/>
      <c r="C39" s="90"/>
    </row>
    <row r="40" spans="1:3" x14ac:dyDescent="0.15">
      <c r="A40" s="86"/>
      <c r="B40" s="85" t="s">
        <v>83</v>
      </c>
      <c r="C40" s="85">
        <f>COS(RADIANS(C41))</f>
        <v>0.63715499105972884</v>
      </c>
    </row>
    <row r="41" spans="1:3" x14ac:dyDescent="0.15">
      <c r="A41" s="86"/>
      <c r="B41" s="87" t="s">
        <v>109</v>
      </c>
      <c r="C41" s="87">
        <f>パラメータ!C31-パラメータ!C35</f>
        <v>50.42</v>
      </c>
    </row>
    <row r="42" spans="1:3" x14ac:dyDescent="0.15">
      <c r="A42" s="86"/>
      <c r="B42" s="90"/>
      <c r="C42" s="90"/>
    </row>
    <row r="43" spans="1:3" x14ac:dyDescent="0.15">
      <c r="A43" s="86"/>
      <c r="B43" s="85" t="s">
        <v>134</v>
      </c>
      <c r="C43" s="85">
        <f>EXP(C44)</f>
        <v>1</v>
      </c>
    </row>
    <row r="44" spans="1:3" x14ac:dyDescent="0.15">
      <c r="A44" s="86"/>
      <c r="B44" s="93" t="s">
        <v>135</v>
      </c>
      <c r="C44" s="87">
        <f>-2*C2*C22</f>
        <v>0</v>
      </c>
    </row>
    <row r="45" spans="1:3" x14ac:dyDescent="0.15">
      <c r="A45" s="86"/>
      <c r="B45" s="90"/>
      <c r="C45" s="90"/>
    </row>
    <row r="46" spans="1:3" x14ac:dyDescent="0.15">
      <c r="A46" s="90"/>
      <c r="B46" s="85" t="s">
        <v>92</v>
      </c>
      <c r="C46" s="85">
        <f>EXP(C47)</f>
        <v>1</v>
      </c>
    </row>
    <row r="47" spans="1:3" x14ac:dyDescent="0.15">
      <c r="A47" s="86"/>
      <c r="B47" s="93" t="s">
        <v>110</v>
      </c>
      <c r="C47" s="87">
        <f>-2*C2*C24</f>
        <v>0</v>
      </c>
    </row>
    <row r="48" spans="1:3" x14ac:dyDescent="0.15">
      <c r="A48" s="90"/>
      <c r="B48" s="90"/>
      <c r="C48" s="90"/>
    </row>
    <row r="49" spans="1:3" x14ac:dyDescent="0.15">
      <c r="A49" s="90"/>
      <c r="B49" s="85" t="s">
        <v>115</v>
      </c>
      <c r="C49" s="85">
        <f>C50*C51</f>
        <v>0</v>
      </c>
    </row>
    <row r="50" spans="1:3" x14ac:dyDescent="0.15">
      <c r="A50" s="90"/>
      <c r="B50" s="87" t="s">
        <v>111</v>
      </c>
      <c r="C50" s="87">
        <f>1-C34</f>
        <v>0</v>
      </c>
    </row>
    <row r="51" spans="1:3" x14ac:dyDescent="0.15">
      <c r="A51" s="90"/>
      <c r="B51" s="87" t="s">
        <v>116</v>
      </c>
      <c r="C51" s="87">
        <f>C8/C2</f>
        <v>21.860699466273218</v>
      </c>
    </row>
    <row r="52" spans="1:3" x14ac:dyDescent="0.15">
      <c r="A52" s="90"/>
      <c r="B52" s="90"/>
      <c r="C52" s="90"/>
    </row>
    <row r="53" spans="1:3" x14ac:dyDescent="0.15">
      <c r="A53" s="90"/>
      <c r="B53" s="85" t="s">
        <v>87</v>
      </c>
      <c r="C53" s="85">
        <f>C40^2</f>
        <v>0.40596648263232316</v>
      </c>
    </row>
    <row r="54" spans="1:3" x14ac:dyDescent="0.15">
      <c r="A54" s="90"/>
      <c r="B54" s="90"/>
      <c r="C54" s="90"/>
    </row>
    <row r="55" spans="1:3" x14ac:dyDescent="0.15">
      <c r="A55" s="90"/>
      <c r="B55" s="85" t="s">
        <v>119</v>
      </c>
      <c r="C55" s="85">
        <f>C56*C57</f>
        <v>0</v>
      </c>
    </row>
    <row r="56" spans="1:3" x14ac:dyDescent="0.15">
      <c r="A56" s="90"/>
      <c r="B56" s="87" t="s">
        <v>112</v>
      </c>
      <c r="C56" s="87">
        <f>1-C37</f>
        <v>0</v>
      </c>
    </row>
    <row r="57" spans="1:3" x14ac:dyDescent="0.15">
      <c r="A57" s="90"/>
      <c r="B57" s="87" t="s">
        <v>117</v>
      </c>
      <c r="C57" s="87">
        <f>C13/C2</f>
        <v>-9.2376043070340135</v>
      </c>
    </row>
    <row r="58" spans="1:3" x14ac:dyDescent="0.15">
      <c r="A58" s="90"/>
      <c r="B58" s="90"/>
      <c r="C58" s="90"/>
    </row>
    <row r="59" spans="1:3" x14ac:dyDescent="0.15">
      <c r="A59" s="90"/>
      <c r="B59" s="85" t="s">
        <v>88</v>
      </c>
      <c r="C59" s="85">
        <f>パラメータ!C36^2</f>
        <v>1</v>
      </c>
    </row>
    <row r="60" spans="1:3" x14ac:dyDescent="0.15">
      <c r="A60" s="90"/>
      <c r="B60" s="90"/>
      <c r="C60" s="90"/>
    </row>
    <row r="61" spans="1:3" x14ac:dyDescent="0.15">
      <c r="A61" s="90"/>
      <c r="B61" s="85" t="s">
        <v>136</v>
      </c>
      <c r="C61" s="85">
        <f>C62*C57</f>
        <v>0</v>
      </c>
    </row>
    <row r="62" spans="1:3" x14ac:dyDescent="0.15">
      <c r="A62" s="90"/>
      <c r="B62" s="87" t="s">
        <v>137</v>
      </c>
      <c r="C62" s="87">
        <f>1-C43</f>
        <v>0</v>
      </c>
    </row>
    <row r="63" spans="1:3" x14ac:dyDescent="0.15">
      <c r="A63" s="90"/>
      <c r="B63" s="90"/>
      <c r="C63" s="90"/>
    </row>
    <row r="64" spans="1:3" x14ac:dyDescent="0.15">
      <c r="A64" s="90"/>
      <c r="B64" s="85" t="s">
        <v>120</v>
      </c>
      <c r="C64" s="85">
        <f>C65*C66</f>
        <v>0</v>
      </c>
    </row>
    <row r="65" spans="1:3" x14ac:dyDescent="0.15">
      <c r="A65" s="90"/>
      <c r="B65" s="87" t="s">
        <v>114</v>
      </c>
      <c r="C65" s="87">
        <f>1-C46</f>
        <v>0</v>
      </c>
    </row>
    <row r="66" spans="1:3" x14ac:dyDescent="0.15">
      <c r="A66" s="90"/>
      <c r="B66" s="87" t="s">
        <v>118</v>
      </c>
      <c r="C66" s="87">
        <f>C26/C2</f>
        <v>-9.2376043070340135</v>
      </c>
    </row>
    <row r="67" spans="1:3" x14ac:dyDescent="0.15">
      <c r="A67" s="90"/>
      <c r="B67" s="90"/>
      <c r="C67" s="90"/>
    </row>
    <row r="68" spans="1:3" x14ac:dyDescent="0.15">
      <c r="A68" s="90"/>
      <c r="B68" s="85" t="s">
        <v>113</v>
      </c>
      <c r="C68" s="139">
        <f>パラメータ!C30*パラメータ!C39*パラメータ!C41</f>
        <v>17.64</v>
      </c>
    </row>
    <row r="69" spans="1:3" x14ac:dyDescent="0.15">
      <c r="A69" s="90"/>
      <c r="B69" s="90"/>
      <c r="C69" s="90"/>
    </row>
    <row r="70" spans="1:3" ht="40.5" x14ac:dyDescent="0.15">
      <c r="A70" s="94" t="s">
        <v>131</v>
      </c>
      <c r="B70" s="94" t="s">
        <v>139</v>
      </c>
      <c r="C70" s="90">
        <f>IF(パラメータ!C13&gt;=1,IF(パラメータ!C10&gt;=パラメータ!C12,C68*C72,0),0)</f>
        <v>0</v>
      </c>
    </row>
    <row r="71" spans="1:3" x14ac:dyDescent="0.15">
      <c r="A71" s="90" t="s">
        <v>138</v>
      </c>
      <c r="B71" s="87" t="s">
        <v>141</v>
      </c>
      <c r="C71" s="87">
        <f>(C49*C53)*C43</f>
        <v>0</v>
      </c>
    </row>
    <row r="72" spans="1:3" x14ac:dyDescent="0.15">
      <c r="A72" s="90"/>
      <c r="B72" s="87" t="s">
        <v>140</v>
      </c>
      <c r="C72" s="87">
        <f>C71+C61</f>
        <v>0</v>
      </c>
    </row>
    <row r="73" spans="1:3" x14ac:dyDescent="0.15">
      <c r="A73" s="90"/>
      <c r="B73" s="95"/>
      <c r="C73" s="90"/>
    </row>
    <row r="74" spans="1:3" ht="40.5" x14ac:dyDescent="0.15">
      <c r="A74" s="94" t="s">
        <v>131</v>
      </c>
      <c r="B74" s="94" t="s">
        <v>121</v>
      </c>
      <c r="C74" s="85">
        <f>IF(パラメータ!C13&gt;=1,IF(パラメータ!C10&gt;=パラメータ!C12,C68*C79,0),0)</f>
        <v>0</v>
      </c>
    </row>
    <row r="75" spans="1:3" x14ac:dyDescent="0.15">
      <c r="A75" s="90" t="s">
        <v>157</v>
      </c>
      <c r="B75" s="87" t="s">
        <v>122</v>
      </c>
      <c r="C75" s="87">
        <f>C49*C53*C37</f>
        <v>0</v>
      </c>
    </row>
    <row r="76" spans="1:3" x14ac:dyDescent="0.15">
      <c r="A76" s="90"/>
      <c r="B76" s="87" t="s">
        <v>123</v>
      </c>
      <c r="C76" s="87">
        <f>C75+C55</f>
        <v>0</v>
      </c>
    </row>
    <row r="77" spans="1:3" x14ac:dyDescent="0.15">
      <c r="A77" s="90"/>
      <c r="B77" s="87" t="s">
        <v>124</v>
      </c>
      <c r="C77" s="87">
        <f>C59*C46</f>
        <v>1</v>
      </c>
    </row>
    <row r="78" spans="1:3" ht="27" x14ac:dyDescent="0.15">
      <c r="A78" s="90"/>
      <c r="B78" s="96" t="s">
        <v>125</v>
      </c>
      <c r="C78" s="87">
        <f>C76*C77</f>
        <v>0</v>
      </c>
    </row>
    <row r="79" spans="1:3" ht="27" x14ac:dyDescent="0.15">
      <c r="A79" s="90"/>
      <c r="B79" s="96" t="s">
        <v>126</v>
      </c>
      <c r="C79" s="87">
        <f>C78+C64</f>
        <v>0</v>
      </c>
    </row>
  </sheetData>
  <phoneticPr fontId="1"/>
  <pageMargins left="0.78740157480314965" right="0.78740157480314965" top="0.78740157480314965" bottom="0.78740157480314965" header="0.51181102362204722" footer="0.51181102362204722"/>
  <headerFooter alignWithMargins="0">
    <oddHeade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44"/>
  <sheetViews>
    <sheetView workbookViewId="0">
      <selection activeCell="C10" sqref="C10"/>
    </sheetView>
  </sheetViews>
  <sheetFormatPr defaultRowHeight="13.5" x14ac:dyDescent="0.15"/>
  <cols>
    <col min="1" max="1" width="5.625" customWidth="1"/>
    <col min="2" max="2" width="50.625" customWidth="1"/>
    <col min="3" max="3" width="11.5" style="6" bestFit="1" customWidth="1"/>
    <col min="4" max="4" width="50.625" customWidth="1"/>
  </cols>
  <sheetData>
    <row r="1" spans="1:5" x14ac:dyDescent="0.15">
      <c r="A1" t="s">
        <v>9</v>
      </c>
    </row>
    <row r="2" spans="1:5" x14ac:dyDescent="0.15">
      <c r="A2" s="1" t="s">
        <v>12</v>
      </c>
      <c r="B2" s="1" t="s">
        <v>13</v>
      </c>
      <c r="C2" s="8" t="s">
        <v>14</v>
      </c>
      <c r="D2" s="1" t="s">
        <v>15</v>
      </c>
    </row>
    <row r="3" spans="1:5" x14ac:dyDescent="0.15">
      <c r="A3" s="3" t="s">
        <v>0</v>
      </c>
      <c r="B3" s="5" t="s">
        <v>11</v>
      </c>
      <c r="C3" s="4">
        <f>C8/C4</f>
        <v>0</v>
      </c>
      <c r="D3" s="11" t="s">
        <v>48</v>
      </c>
    </row>
    <row r="4" spans="1:5" x14ac:dyDescent="0.15">
      <c r="A4" s="1"/>
      <c r="B4" s="12" t="s">
        <v>5</v>
      </c>
      <c r="C4" s="14">
        <f>TAN(RADIANS(90-パラメータ!C14))</f>
        <v>0.82668415654240235</v>
      </c>
      <c r="D4" s="11"/>
    </row>
    <row r="5" spans="1:5" x14ac:dyDescent="0.15">
      <c r="A5" s="1"/>
      <c r="B5" s="12" t="s">
        <v>8</v>
      </c>
      <c r="C5" s="14">
        <f>2*C9*C4</f>
        <v>0</v>
      </c>
      <c r="D5" s="11"/>
    </row>
    <row r="6" spans="1:5" x14ac:dyDescent="0.15">
      <c r="A6" s="1"/>
      <c r="B6" s="12" t="s">
        <v>6</v>
      </c>
      <c r="C6" s="14">
        <f>C13^2</f>
        <v>0</v>
      </c>
      <c r="D6" s="11"/>
    </row>
    <row r="7" spans="1:5" x14ac:dyDescent="0.15">
      <c r="A7" s="1"/>
      <c r="B7" s="12" t="s">
        <v>7</v>
      </c>
      <c r="C7" s="14">
        <f>(C6+C5)^0.5</f>
        <v>0</v>
      </c>
      <c r="D7" s="11"/>
    </row>
    <row r="8" spans="1:5" x14ac:dyDescent="0.15">
      <c r="A8" s="1"/>
      <c r="B8" s="15" t="s">
        <v>10</v>
      </c>
      <c r="C8" s="14">
        <f>-C13+C7</f>
        <v>0</v>
      </c>
      <c r="D8" s="11"/>
    </row>
    <row r="9" spans="1:5" x14ac:dyDescent="0.15">
      <c r="A9" s="2" t="s">
        <v>1</v>
      </c>
      <c r="B9" s="16" t="s">
        <v>16</v>
      </c>
      <c r="C9" s="9">
        <f>IF(パラメータ!C10&gt;パラメータ!C12,パラメータ!C7,IF(パラメータ!C7-C10&gt;=0,パラメータ!C7-C10,0))</f>
        <v>0</v>
      </c>
      <c r="D9" s="221" t="s">
        <v>310</v>
      </c>
      <c r="E9" t="str">
        <f>IF((C9+C10)=パラメータ!C7,"ok","ＮＧ")</f>
        <v>ok</v>
      </c>
    </row>
    <row r="10" spans="1:5" x14ac:dyDescent="0.15">
      <c r="A10" s="2" t="s">
        <v>2</v>
      </c>
      <c r="B10" s="16" t="s">
        <v>17</v>
      </c>
      <c r="C10" s="9">
        <f>C11+C12</f>
        <v>0</v>
      </c>
      <c r="D10" s="11"/>
    </row>
    <row r="11" spans="1:5" x14ac:dyDescent="0.15">
      <c r="A11" s="1"/>
      <c r="B11" s="15" t="s">
        <v>18</v>
      </c>
      <c r="C11" s="14">
        <f>パラメータ!C13*(パラメータ!C13/パラメータ!C15)/2</f>
        <v>0</v>
      </c>
      <c r="D11" s="11" t="s">
        <v>49</v>
      </c>
    </row>
    <row r="12" spans="1:5" x14ac:dyDescent="0.15">
      <c r="A12" s="1"/>
      <c r="B12" s="12" t="s">
        <v>19</v>
      </c>
      <c r="C12" s="14">
        <f>パラメータ!C13*ABS(パラメータ!C10)</f>
        <v>0</v>
      </c>
      <c r="D12" s="11" t="s">
        <v>50</v>
      </c>
    </row>
    <row r="13" spans="1:5" x14ac:dyDescent="0.15">
      <c r="A13" s="3" t="s">
        <v>3</v>
      </c>
      <c r="B13" s="3" t="s">
        <v>4</v>
      </c>
      <c r="C13" s="4">
        <f>(パラメータ!C13/パラメータ!C15)+パラメータ!C12</f>
        <v>0</v>
      </c>
      <c r="D13" s="11"/>
    </row>
    <row r="14" spans="1:5" x14ac:dyDescent="0.15">
      <c r="A14" t="s">
        <v>20</v>
      </c>
    </row>
    <row r="15" spans="1:5" x14ac:dyDescent="0.15">
      <c r="A15" s="1" t="s">
        <v>12</v>
      </c>
      <c r="B15" s="1" t="s">
        <v>13</v>
      </c>
      <c r="C15" s="8" t="s">
        <v>14</v>
      </c>
      <c r="D15" s="1" t="s">
        <v>15</v>
      </c>
    </row>
    <row r="16" spans="1:5" x14ac:dyDescent="0.15">
      <c r="A16" s="3" t="s">
        <v>291</v>
      </c>
      <c r="B16" s="3" t="s">
        <v>21</v>
      </c>
      <c r="C16" s="4" t="e">
        <f>C21/パラメータ!C6</f>
        <v>#DIV/0!</v>
      </c>
      <c r="D16" s="11"/>
    </row>
    <row r="17" spans="1:4" x14ac:dyDescent="0.15">
      <c r="A17" s="1"/>
      <c r="B17" s="12" t="s">
        <v>23</v>
      </c>
      <c r="C17" s="14">
        <f>C27-C3</f>
        <v>0</v>
      </c>
      <c r="D17" s="11"/>
    </row>
    <row r="18" spans="1:4" x14ac:dyDescent="0.15">
      <c r="A18" s="1"/>
      <c r="B18" s="12" t="s">
        <v>24</v>
      </c>
      <c r="C18" s="14">
        <f>C3*C17</f>
        <v>0</v>
      </c>
      <c r="D18" s="11"/>
    </row>
    <row r="19" spans="1:4" x14ac:dyDescent="0.15">
      <c r="A19" s="1"/>
      <c r="B19" s="12" t="s">
        <v>27</v>
      </c>
      <c r="C19" s="14">
        <f>C18/パラメータ!C17</f>
        <v>0</v>
      </c>
      <c r="D19" s="11"/>
    </row>
    <row r="20" spans="1:4" x14ac:dyDescent="0.15">
      <c r="A20" s="1"/>
      <c r="B20" s="12" t="s">
        <v>25</v>
      </c>
      <c r="C20" s="14">
        <f>(パラメータ!C6*C3)/2</f>
        <v>0</v>
      </c>
      <c r="D20" s="11"/>
    </row>
    <row r="21" spans="1:4" x14ac:dyDescent="0.15">
      <c r="A21" s="1"/>
      <c r="B21" s="12" t="s">
        <v>26</v>
      </c>
      <c r="C21" s="14">
        <f>C19+C20</f>
        <v>0</v>
      </c>
      <c r="D21" s="11"/>
    </row>
    <row r="22" spans="1:4" x14ac:dyDescent="0.15">
      <c r="A22" s="3" t="s">
        <v>292</v>
      </c>
      <c r="B22" s="3" t="s">
        <v>293</v>
      </c>
      <c r="C22" s="4">
        <f>((C24+C25)^0.5-C26)/2</f>
        <v>0</v>
      </c>
      <c r="D22" s="11"/>
    </row>
    <row r="23" spans="1:4" x14ac:dyDescent="0.15">
      <c r="A23" s="220"/>
      <c r="B23" s="219" t="s">
        <v>297</v>
      </c>
      <c r="C23" s="14">
        <f>TAN(RADIANS(パラメータ!C18))</f>
        <v>0.57735026918962573</v>
      </c>
      <c r="D23" s="11"/>
    </row>
    <row r="24" spans="1:4" x14ac:dyDescent="0.15">
      <c r="A24" s="1"/>
      <c r="B24" s="219" t="s">
        <v>294</v>
      </c>
      <c r="C24" s="14">
        <f>(パラメータ!C6)^2 * (C23)^2</f>
        <v>0</v>
      </c>
      <c r="D24" s="11"/>
    </row>
    <row r="25" spans="1:4" x14ac:dyDescent="0.15">
      <c r="A25" s="1"/>
      <c r="B25" s="219" t="s">
        <v>295</v>
      </c>
      <c r="C25" s="14">
        <f>4*パラメータ!C6*C3*C23</f>
        <v>0</v>
      </c>
      <c r="D25" s="11"/>
    </row>
    <row r="26" spans="1:4" x14ac:dyDescent="0.15">
      <c r="A26" s="1"/>
      <c r="B26" s="219" t="s">
        <v>296</v>
      </c>
      <c r="C26" s="14">
        <f>パラメータ!C6*'計算（堆積）'!C23</f>
        <v>0</v>
      </c>
      <c r="D26" s="11"/>
    </row>
    <row r="27" spans="1:4" x14ac:dyDescent="0.15">
      <c r="A27" s="2" t="s">
        <v>22</v>
      </c>
      <c r="B27" s="2" t="s">
        <v>28</v>
      </c>
      <c r="C27" s="9">
        <f>パラメータ!C6/2*パラメータ!C17</f>
        <v>0</v>
      </c>
      <c r="D27" s="11" t="s">
        <v>51</v>
      </c>
    </row>
    <row r="28" spans="1:4" x14ac:dyDescent="0.15">
      <c r="A28" t="s">
        <v>29</v>
      </c>
    </row>
    <row r="29" spans="1:4" x14ac:dyDescent="0.15">
      <c r="A29" s="1" t="s">
        <v>12</v>
      </c>
      <c r="B29" s="1" t="s">
        <v>13</v>
      </c>
      <c r="C29" s="8" t="s">
        <v>14</v>
      </c>
      <c r="D29" s="1" t="s">
        <v>15</v>
      </c>
    </row>
    <row r="30" spans="1:4" x14ac:dyDescent="0.15">
      <c r="A30" s="3" t="s">
        <v>30</v>
      </c>
      <c r="B30" s="3" t="s">
        <v>36</v>
      </c>
      <c r="C30" s="10">
        <f>C33/C39</f>
        <v>0</v>
      </c>
      <c r="D30" s="11"/>
    </row>
    <row r="31" spans="1:4" x14ac:dyDescent="0.15">
      <c r="A31" s="1"/>
      <c r="B31" s="1"/>
      <c r="C31" s="8"/>
      <c r="D31" s="11"/>
    </row>
    <row r="32" spans="1:4" x14ac:dyDescent="0.15">
      <c r="A32" s="1"/>
      <c r="B32" s="2" t="s">
        <v>31</v>
      </c>
      <c r="C32" s="7">
        <f>パラメータ!C20^2</f>
        <v>0.75000000000000011</v>
      </c>
      <c r="D32" s="11"/>
    </row>
    <row r="33" spans="1:4" x14ac:dyDescent="0.15">
      <c r="A33" s="1"/>
      <c r="B33" s="3" t="s">
        <v>32</v>
      </c>
      <c r="C33" s="10">
        <f>パラメータ!C21*C22*C32</f>
        <v>0</v>
      </c>
      <c r="D33" s="11"/>
    </row>
    <row r="34" spans="1:4" x14ac:dyDescent="0.15">
      <c r="A34" s="1"/>
      <c r="B34" s="12" t="s">
        <v>33</v>
      </c>
      <c r="C34" s="13">
        <f>SIN(RADIANS(パラメータ!C18+パラメータ!C22))</f>
        <v>0.76604444311897801</v>
      </c>
      <c r="D34" s="11"/>
    </row>
    <row r="35" spans="1:4" x14ac:dyDescent="0.15">
      <c r="A35" s="1"/>
      <c r="B35" s="12" t="s">
        <v>38</v>
      </c>
      <c r="C35" s="13">
        <f>C34*パラメータ!C19/パラメータ!C23</f>
        <v>0.40760373454795223</v>
      </c>
      <c r="D35" s="11"/>
    </row>
    <row r="36" spans="1:4" x14ac:dyDescent="0.15">
      <c r="A36" s="1"/>
      <c r="B36" s="12" t="s">
        <v>34</v>
      </c>
      <c r="C36" s="13">
        <f>SQRT(C35)</f>
        <v>0.63843851273866004</v>
      </c>
      <c r="D36" s="11"/>
    </row>
    <row r="37" spans="1:4" x14ac:dyDescent="0.15">
      <c r="A37" s="1"/>
      <c r="B37" s="12" t="s">
        <v>39</v>
      </c>
      <c r="C37" s="13">
        <f>1+C36</f>
        <v>1.63843851273866</v>
      </c>
      <c r="D37" s="11"/>
    </row>
    <row r="38" spans="1:4" x14ac:dyDescent="0.15">
      <c r="A38" s="1"/>
      <c r="B38" s="12" t="s">
        <v>35</v>
      </c>
      <c r="C38" s="13">
        <f>C37^2</f>
        <v>2.6844807600252723</v>
      </c>
      <c r="D38" s="11"/>
    </row>
    <row r="39" spans="1:4" x14ac:dyDescent="0.15">
      <c r="A39" s="1"/>
      <c r="B39" s="2" t="s">
        <v>37</v>
      </c>
      <c r="C39" s="7">
        <f>パラメータ!C23*C38</f>
        <v>2.5225867608374952</v>
      </c>
      <c r="D39" s="11"/>
    </row>
    <row r="40" spans="1:4" x14ac:dyDescent="0.15">
      <c r="A40" t="s">
        <v>40</v>
      </c>
    </row>
    <row r="41" spans="1:4" x14ac:dyDescent="0.15">
      <c r="A41" s="1" t="s">
        <v>12</v>
      </c>
      <c r="B41" s="1" t="s">
        <v>13</v>
      </c>
      <c r="C41" s="8" t="s">
        <v>14</v>
      </c>
      <c r="D41" s="1" t="s">
        <v>15</v>
      </c>
    </row>
    <row r="42" spans="1:4" x14ac:dyDescent="0.15">
      <c r="A42" s="3" t="s">
        <v>41</v>
      </c>
      <c r="B42" s="3" t="s">
        <v>42</v>
      </c>
      <c r="C42" s="4" t="e">
        <f>106/C44</f>
        <v>#DIV/0!</v>
      </c>
      <c r="D42" s="11"/>
    </row>
    <row r="43" spans="1:4" x14ac:dyDescent="0.15">
      <c r="A43" s="1"/>
      <c r="B43" s="12" t="s">
        <v>43</v>
      </c>
      <c r="C43" s="14">
        <f>8.4-C22</f>
        <v>8.4</v>
      </c>
      <c r="D43" s="11"/>
    </row>
    <row r="44" spans="1:4" x14ac:dyDescent="0.15">
      <c r="A44" s="1"/>
      <c r="B44" s="12" t="s">
        <v>44</v>
      </c>
      <c r="C44" s="14">
        <f>C22*C43</f>
        <v>0</v>
      </c>
      <c r="D44" s="11"/>
    </row>
  </sheetData>
  <phoneticPr fontId="1"/>
  <pageMargins left="0.78740157480314965" right="0.78740157480314965" top="0.78740157480314965" bottom="0.39370078740157483" header="0.39370078740157483" footer="0.51181102362204722"/>
  <headerFooter alignWithMargins="0">
    <oddHeader>&amp;A&amp;RPage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56"/>
  <sheetViews>
    <sheetView workbookViewId="0">
      <selection activeCell="C30" sqref="C30"/>
    </sheetView>
  </sheetViews>
  <sheetFormatPr defaultRowHeight="13.5" x14ac:dyDescent="0.15"/>
  <cols>
    <col min="2" max="2" width="63.125" customWidth="1"/>
    <col min="4" max="4" width="20.625" customWidth="1"/>
  </cols>
  <sheetData>
    <row r="1" spans="1:6" s="19" customFormat="1" ht="10.5" customHeight="1" thickBot="1" x14ac:dyDescent="0.2">
      <c r="A1" s="19" t="s">
        <v>198</v>
      </c>
      <c r="C1" s="21"/>
    </row>
    <row r="2" spans="1:6" s="19" customFormat="1" ht="10.5" customHeight="1" thickBot="1" x14ac:dyDescent="0.2">
      <c r="A2" s="98" t="s">
        <v>199</v>
      </c>
      <c r="B2" s="99" t="s">
        <v>200</v>
      </c>
      <c r="C2" s="99" t="s">
        <v>201</v>
      </c>
      <c r="D2" s="100" t="s">
        <v>202</v>
      </c>
    </row>
    <row r="3" spans="1:6" s="19" customFormat="1" ht="10.5" customHeight="1" x14ac:dyDescent="0.15">
      <c r="A3" s="101" t="s">
        <v>203</v>
      </c>
      <c r="B3" s="102" t="s">
        <v>204</v>
      </c>
      <c r="C3" s="103">
        <f>入力及び印刷!B8</f>
        <v>7.74</v>
      </c>
      <c r="D3" s="104"/>
    </row>
    <row r="4" spans="1:6" s="19" customFormat="1" ht="10.5" customHeight="1" x14ac:dyDescent="0.15">
      <c r="A4" s="101"/>
      <c r="B4" s="102" t="s">
        <v>205</v>
      </c>
      <c r="C4" s="103">
        <f>入力及び印刷!C8</f>
        <v>6</v>
      </c>
      <c r="D4" s="104"/>
    </row>
    <row r="5" spans="1:6" s="21" customFormat="1" ht="10.5" customHeight="1" x14ac:dyDescent="0.15">
      <c r="A5" s="101" t="s">
        <v>206</v>
      </c>
      <c r="B5" s="102" t="s">
        <v>207</v>
      </c>
      <c r="C5" s="102">
        <f>C3-C4</f>
        <v>1.7400000000000002</v>
      </c>
      <c r="D5" s="104"/>
    </row>
    <row r="6" spans="1:6" s="19" customFormat="1" ht="10.5" customHeight="1" x14ac:dyDescent="0.15">
      <c r="A6" s="105" t="s">
        <v>208</v>
      </c>
      <c r="B6" s="106" t="s">
        <v>209</v>
      </c>
      <c r="C6" s="106">
        <f>IF($C$5&gt;=50,参照データ!C$11,IF($C$5&gt;=40,参照データ!C$10,IF($C$5&gt;=30,参照データ!C$9,IF($C$5&gt;=25,参照データ!C$8,IF($C$5&gt;=20,参照データ!C$7,IF($C$5&gt;=15,参照データ!C$6,IF($C$5&gt;=10,参照データ!C$5,IF($C$5&gt;=5,参照データ!C$4,0))))))))</f>
        <v>0</v>
      </c>
      <c r="D6" s="107"/>
    </row>
    <row r="7" spans="1:6" s="19" customFormat="1" ht="10.5" customHeight="1" x14ac:dyDescent="0.15">
      <c r="A7" s="105" t="s">
        <v>210</v>
      </c>
      <c r="B7" s="106" t="s">
        <v>211</v>
      </c>
      <c r="C7" s="106">
        <f>IF($C$5&gt;=50,参照データ!D$11,IF($C$5&gt;=40,参照データ!D$10,IF($C$5&gt;=30,参照データ!D$9,IF($C$5&gt;=25,参照データ!D$8,IF($C$5&gt;=20,参照データ!D$7,IF($C$5&gt;=15,参照データ!D$6,IF($C$5&gt;=10,参照データ!D$5,IF($C$5&gt;=5,参照データ!D$4,0))))))))</f>
        <v>0</v>
      </c>
      <c r="D7" s="107"/>
    </row>
    <row r="8" spans="1:6" s="19" customFormat="1" ht="10.5" customHeight="1" x14ac:dyDescent="0.15">
      <c r="A8" s="105" t="s">
        <v>212</v>
      </c>
      <c r="B8" s="106" t="s">
        <v>213</v>
      </c>
      <c r="C8" s="106" t="s">
        <v>214</v>
      </c>
      <c r="D8" s="107"/>
    </row>
    <row r="9" spans="1:6" s="19" customFormat="1" ht="10.5" customHeight="1" x14ac:dyDescent="0.15">
      <c r="A9" s="105" t="s">
        <v>215</v>
      </c>
      <c r="B9" s="106" t="s">
        <v>216</v>
      </c>
      <c r="C9" s="106" t="s">
        <v>214</v>
      </c>
      <c r="D9" s="107"/>
    </row>
    <row r="10" spans="1:6" s="19" customFormat="1" ht="10.5" customHeight="1" x14ac:dyDescent="0.15">
      <c r="A10" s="105" t="s">
        <v>217</v>
      </c>
      <c r="B10" s="106" t="s">
        <v>218</v>
      </c>
      <c r="C10" s="108">
        <f>入力及び印刷!G8</f>
        <v>0</v>
      </c>
      <c r="D10" s="222"/>
    </row>
    <row r="11" spans="1:6" s="19" customFormat="1" ht="10.5" customHeight="1" x14ac:dyDescent="0.15">
      <c r="A11" s="105" t="s">
        <v>219</v>
      </c>
      <c r="B11" s="106" t="s">
        <v>220</v>
      </c>
      <c r="C11" s="106" t="s">
        <v>221</v>
      </c>
      <c r="D11" s="107"/>
    </row>
    <row r="12" spans="1:6" s="19" customFormat="1" ht="10.5" customHeight="1" x14ac:dyDescent="0.15">
      <c r="A12" s="105" t="s">
        <v>222</v>
      </c>
      <c r="B12" s="106" t="s">
        <v>223</v>
      </c>
      <c r="C12" s="109">
        <v>0</v>
      </c>
      <c r="D12" s="107" t="s">
        <v>224</v>
      </c>
      <c r="E12" s="110"/>
      <c r="F12" s="111"/>
    </row>
    <row r="13" spans="1:6" s="19" customFormat="1" ht="10.5" customHeight="1" x14ac:dyDescent="0.15">
      <c r="A13" s="105" t="s">
        <v>225</v>
      </c>
      <c r="B13" s="106" t="s">
        <v>226</v>
      </c>
      <c r="C13" s="108">
        <f>入力及び印刷!F8</f>
        <v>0</v>
      </c>
      <c r="D13" s="107"/>
    </row>
    <row r="14" spans="1:6" s="19" customFormat="1" ht="10.5" customHeight="1" x14ac:dyDescent="0.15">
      <c r="A14" s="105" t="s">
        <v>227</v>
      </c>
      <c r="B14" s="106" t="s">
        <v>228</v>
      </c>
      <c r="C14" s="106">
        <f>入力及び印刷!A8</f>
        <v>50.42</v>
      </c>
      <c r="D14" s="107"/>
    </row>
    <row r="15" spans="1:6" s="19" customFormat="1" ht="10.5" customHeight="1" x14ac:dyDescent="0.15">
      <c r="A15" s="105" t="s">
        <v>229</v>
      </c>
      <c r="B15" s="106"/>
      <c r="C15" s="106">
        <f>TAN(RADIANS(C14))</f>
        <v>1.2096518266208092</v>
      </c>
      <c r="D15" s="107"/>
    </row>
    <row r="16" spans="1:6" s="19" customFormat="1" ht="10.5" customHeight="1" x14ac:dyDescent="0.15">
      <c r="A16" s="105" t="s">
        <v>230</v>
      </c>
      <c r="B16" s="106" t="s">
        <v>231</v>
      </c>
      <c r="C16" s="106">
        <v>30</v>
      </c>
      <c r="D16" s="107"/>
    </row>
    <row r="17" spans="1:4" s="19" customFormat="1" ht="10.5" customHeight="1" x14ac:dyDescent="0.15">
      <c r="A17" s="105" t="s">
        <v>232</v>
      </c>
      <c r="B17" s="106"/>
      <c r="C17" s="106">
        <f>TAN(RADIANS(C16))</f>
        <v>0.57735026918962573</v>
      </c>
      <c r="D17" s="107"/>
    </row>
    <row r="18" spans="1:4" s="19" customFormat="1" ht="10.5" customHeight="1" x14ac:dyDescent="0.15">
      <c r="A18" s="105" t="s">
        <v>233</v>
      </c>
      <c r="B18" s="106" t="s">
        <v>234</v>
      </c>
      <c r="C18" s="106">
        <f>入力及び印刷!Q7</f>
        <v>30</v>
      </c>
      <c r="D18" s="107"/>
    </row>
    <row r="19" spans="1:4" s="19" customFormat="1" ht="10.5" customHeight="1" x14ac:dyDescent="0.15">
      <c r="A19" s="105" t="s">
        <v>235</v>
      </c>
      <c r="B19" s="106"/>
      <c r="C19" s="106">
        <f>SIN(RADIANS(C18))</f>
        <v>0.49999999999999994</v>
      </c>
      <c r="D19" s="107"/>
    </row>
    <row r="20" spans="1:4" s="19" customFormat="1" ht="10.5" customHeight="1" x14ac:dyDescent="0.15">
      <c r="A20" s="105" t="s">
        <v>236</v>
      </c>
      <c r="B20" s="106"/>
      <c r="C20" s="106">
        <f>COS(RADIANS(C18))</f>
        <v>0.86602540378443871</v>
      </c>
      <c r="D20" s="107"/>
    </row>
    <row r="21" spans="1:4" s="19" customFormat="1" ht="10.5" customHeight="1" x14ac:dyDescent="0.15">
      <c r="A21" s="105" t="s">
        <v>237</v>
      </c>
      <c r="B21" s="106" t="s">
        <v>238</v>
      </c>
      <c r="C21" s="106">
        <f>入力及び印刷!Q12</f>
        <v>17</v>
      </c>
      <c r="D21" s="107"/>
    </row>
    <row r="22" spans="1:4" s="19" customFormat="1" ht="10.5" customHeight="1" x14ac:dyDescent="0.15">
      <c r="A22" s="105" t="s">
        <v>185</v>
      </c>
      <c r="B22" s="106" t="s">
        <v>239</v>
      </c>
      <c r="C22" s="106">
        <f>2/3*C18</f>
        <v>20</v>
      </c>
      <c r="D22" s="107"/>
    </row>
    <row r="23" spans="1:4" s="19" customFormat="1" ht="10.5" customHeight="1" thickBot="1" x14ac:dyDescent="0.2">
      <c r="A23" s="112" t="s">
        <v>240</v>
      </c>
      <c r="B23" s="113"/>
      <c r="C23" s="113">
        <f>COS(RADIANS(C22))</f>
        <v>0.93969262078590843</v>
      </c>
      <c r="D23" s="114"/>
    </row>
    <row r="24" spans="1:4" s="19" customFormat="1" ht="10.5" customHeight="1" x14ac:dyDescent="0.15">
      <c r="A24" s="21"/>
      <c r="B24" s="21"/>
      <c r="C24" s="21"/>
      <c r="D24" s="21"/>
    </row>
    <row r="25" spans="1:4" s="19" customFormat="1" ht="10.5" customHeight="1" thickBot="1" x14ac:dyDescent="0.2">
      <c r="A25" s="21" t="s">
        <v>241</v>
      </c>
      <c r="B25" s="21"/>
      <c r="C25" s="21"/>
      <c r="D25" s="21"/>
    </row>
    <row r="26" spans="1:4" s="19" customFormat="1" ht="10.5" customHeight="1" thickBot="1" x14ac:dyDescent="0.2">
      <c r="A26" s="98" t="s">
        <v>242</v>
      </c>
      <c r="B26" s="99" t="s">
        <v>243</v>
      </c>
      <c r="C26" s="99" t="s">
        <v>201</v>
      </c>
      <c r="D26" s="100" t="s">
        <v>202</v>
      </c>
    </row>
    <row r="27" spans="1:4" s="19" customFormat="1" ht="10.5" customHeight="1" x14ac:dyDescent="0.15">
      <c r="A27" s="115" t="s">
        <v>244</v>
      </c>
      <c r="B27" s="116" t="s">
        <v>245</v>
      </c>
      <c r="C27" s="117">
        <f>IF(C5&lt;5,0,C3)</f>
        <v>0</v>
      </c>
      <c r="D27" s="118"/>
    </row>
    <row r="28" spans="1:4" s="19" customFormat="1" ht="10.5" customHeight="1" x14ac:dyDescent="0.15">
      <c r="A28" s="105" t="s">
        <v>246</v>
      </c>
      <c r="B28" s="106" t="s">
        <v>247</v>
      </c>
      <c r="C28" s="109">
        <f>C12</f>
        <v>0</v>
      </c>
      <c r="D28" s="107" t="s">
        <v>248</v>
      </c>
    </row>
    <row r="29" spans="1:4" s="19" customFormat="1" ht="10.5" customHeight="1" x14ac:dyDescent="0.15">
      <c r="A29" s="105" t="s">
        <v>249</v>
      </c>
      <c r="B29" s="106" t="s">
        <v>250</v>
      </c>
      <c r="C29" s="109">
        <f>C28-C38</f>
        <v>0</v>
      </c>
      <c r="D29" s="107"/>
    </row>
    <row r="30" spans="1:4" s="19" customFormat="1" ht="10.5" customHeight="1" x14ac:dyDescent="0.15">
      <c r="A30" s="105" t="s">
        <v>251</v>
      </c>
      <c r="B30" s="106" t="s">
        <v>252</v>
      </c>
      <c r="C30" s="108">
        <f>入力及び印刷!Q14</f>
        <v>1</v>
      </c>
      <c r="D30" s="107"/>
    </row>
    <row r="31" spans="1:4" s="19" customFormat="1" ht="10.5" customHeight="1" x14ac:dyDescent="0.15">
      <c r="A31" s="105" t="s">
        <v>253</v>
      </c>
      <c r="B31" s="106" t="s">
        <v>254</v>
      </c>
      <c r="C31" s="108">
        <f>C14</f>
        <v>50.42</v>
      </c>
      <c r="D31" s="107"/>
    </row>
    <row r="32" spans="1:4" s="19" customFormat="1" ht="10.5" customHeight="1" x14ac:dyDescent="0.15">
      <c r="A32" s="119"/>
      <c r="B32" s="120" t="s">
        <v>255</v>
      </c>
      <c r="C32" s="108">
        <f>SIN(RADIANS(C31))</f>
        <v>0.77073569877596626</v>
      </c>
      <c r="D32" s="107"/>
    </row>
    <row r="33" spans="1:4" s="19" customFormat="1" ht="10.5" customHeight="1" x14ac:dyDescent="0.15">
      <c r="A33" s="119"/>
      <c r="B33" s="120" t="s">
        <v>256</v>
      </c>
      <c r="C33" s="108">
        <f>COS(RADIANS(C31))</f>
        <v>0.63715499105972884</v>
      </c>
      <c r="D33" s="107"/>
    </row>
    <row r="34" spans="1:4" s="19" customFormat="1" ht="10.5" customHeight="1" x14ac:dyDescent="0.15">
      <c r="A34" s="119"/>
      <c r="B34" s="120" t="s">
        <v>257</v>
      </c>
      <c r="C34" s="108">
        <f>TAN(RADIANS(C31))</f>
        <v>1.2096518266208092</v>
      </c>
      <c r="D34" s="107"/>
    </row>
    <row r="35" spans="1:4" s="19" customFormat="1" ht="10.5" customHeight="1" x14ac:dyDescent="0.15">
      <c r="A35" s="105" t="s">
        <v>258</v>
      </c>
      <c r="B35" s="106" t="s">
        <v>259</v>
      </c>
      <c r="C35" s="108">
        <f>入力及び印刷!J8</f>
        <v>0</v>
      </c>
      <c r="D35" s="107"/>
    </row>
    <row r="36" spans="1:4" s="19" customFormat="1" ht="10.5" customHeight="1" x14ac:dyDescent="0.15">
      <c r="A36" s="119"/>
      <c r="B36" s="120" t="s">
        <v>260</v>
      </c>
      <c r="C36" s="108">
        <f>COS(RADIANS(C35))</f>
        <v>1</v>
      </c>
      <c r="D36" s="107"/>
    </row>
    <row r="37" spans="1:4" s="19" customFormat="1" ht="10.5" customHeight="1" x14ac:dyDescent="0.15">
      <c r="A37" s="119"/>
      <c r="B37" s="120" t="s">
        <v>261</v>
      </c>
      <c r="C37" s="108">
        <f>TAN(RADIANS(C35))</f>
        <v>0</v>
      </c>
      <c r="D37" s="107"/>
    </row>
    <row r="38" spans="1:4" s="19" customFormat="1" ht="10.5" customHeight="1" x14ac:dyDescent="0.15">
      <c r="A38" s="105" t="s">
        <v>262</v>
      </c>
      <c r="B38" s="106" t="s">
        <v>263</v>
      </c>
      <c r="C38" s="108">
        <f>入力及び印刷!K8</f>
        <v>0</v>
      </c>
      <c r="D38" s="107"/>
    </row>
    <row r="39" spans="1:4" s="19" customFormat="1" ht="10.5" customHeight="1" x14ac:dyDescent="0.15">
      <c r="A39" s="105" t="s">
        <v>264</v>
      </c>
      <c r="B39" s="106" t="s">
        <v>66</v>
      </c>
      <c r="C39" s="108">
        <f>入力及び印刷!Q5</f>
        <v>1.8</v>
      </c>
      <c r="D39" s="107"/>
    </row>
    <row r="40" spans="1:4" s="19" customFormat="1" ht="10.5" customHeight="1" x14ac:dyDescent="0.15">
      <c r="A40" s="105" t="s">
        <v>186</v>
      </c>
      <c r="B40" s="106" t="s">
        <v>265</v>
      </c>
      <c r="C40" s="108">
        <f>入力及び印刷!Q13</f>
        <v>1</v>
      </c>
      <c r="D40" s="107"/>
    </row>
    <row r="41" spans="1:4" s="19" customFormat="1" ht="10.5" customHeight="1" x14ac:dyDescent="0.15">
      <c r="A41" s="105" t="s">
        <v>266</v>
      </c>
      <c r="B41" s="106" t="s">
        <v>267</v>
      </c>
      <c r="C41" s="108">
        <f>入力及び印刷!Q10</f>
        <v>9.8000000000000007</v>
      </c>
      <c r="D41" s="107"/>
    </row>
    <row r="42" spans="1:4" s="19" customFormat="1" ht="10.5" customHeight="1" x14ac:dyDescent="0.15">
      <c r="A42" s="105" t="s">
        <v>268</v>
      </c>
      <c r="B42" s="106" t="s">
        <v>269</v>
      </c>
      <c r="C42" s="108">
        <f>入力及び印刷!Q3</f>
        <v>2.6</v>
      </c>
      <c r="D42" s="107"/>
    </row>
    <row r="43" spans="1:4" s="19" customFormat="1" ht="10.5" customHeight="1" x14ac:dyDescent="0.15">
      <c r="A43" s="105" t="s">
        <v>270</v>
      </c>
      <c r="B43" s="106" t="s">
        <v>67</v>
      </c>
      <c r="C43" s="108">
        <f>入力及び印刷!Q4</f>
        <v>0.5</v>
      </c>
      <c r="D43" s="107"/>
    </row>
    <row r="44" spans="1:4" s="19" customFormat="1" ht="10.5" customHeight="1" x14ac:dyDescent="0.15">
      <c r="A44" s="105" t="s">
        <v>188</v>
      </c>
      <c r="B44" s="106" t="s">
        <v>271</v>
      </c>
      <c r="C44" s="121">
        <f>入力及び印刷!Q8</f>
        <v>2.5000000000000001E-2</v>
      </c>
      <c r="D44" s="107"/>
    </row>
    <row r="45" spans="1:4" s="19" customFormat="1" ht="10.5" customHeight="1" x14ac:dyDescent="0.15">
      <c r="A45" s="105" t="s">
        <v>272</v>
      </c>
      <c r="B45" s="106" t="s">
        <v>273</v>
      </c>
      <c r="C45" s="108">
        <f>C18</f>
        <v>30</v>
      </c>
      <c r="D45" s="107"/>
    </row>
    <row r="46" spans="1:4" s="19" customFormat="1" ht="10.5" customHeight="1" thickBot="1" x14ac:dyDescent="0.2">
      <c r="A46" s="122"/>
      <c r="B46" s="123" t="s">
        <v>274</v>
      </c>
      <c r="C46" s="124">
        <f>TAN(RADIANS(C45))</f>
        <v>0.57735026918962573</v>
      </c>
      <c r="D46" s="114"/>
    </row>
    <row r="47" spans="1:4" x14ac:dyDescent="0.15">
      <c r="A47" s="66"/>
    </row>
    <row r="48" spans="1:4" x14ac:dyDescent="0.15">
      <c r="A48" s="66"/>
    </row>
    <row r="49" spans="1:2" x14ac:dyDescent="0.15">
      <c r="A49" s="66"/>
    </row>
    <row r="50" spans="1:2" x14ac:dyDescent="0.15">
      <c r="A50" s="66"/>
    </row>
    <row r="51" spans="1:2" x14ac:dyDescent="0.15">
      <c r="A51" s="66"/>
    </row>
    <row r="52" spans="1:2" x14ac:dyDescent="0.15">
      <c r="A52" s="66"/>
    </row>
    <row r="53" spans="1:2" x14ac:dyDescent="0.15">
      <c r="A53" s="66"/>
      <c r="B53" s="68"/>
    </row>
    <row r="54" spans="1:2" x14ac:dyDescent="0.15">
      <c r="A54" s="66"/>
    </row>
    <row r="55" spans="1:2" x14ac:dyDescent="0.15">
      <c r="A55" s="66"/>
    </row>
    <row r="56" spans="1:2" x14ac:dyDescent="0.15">
      <c r="A56" s="66"/>
    </row>
  </sheetData>
  <phoneticPr fontId="1"/>
  <pageMargins left="0.75" right="0.75" top="1" bottom="1" header="0.51200000000000001" footer="0.51200000000000001"/>
  <headerFooter alignWithMargins="0">
    <oddHeader>&amp;A&amp;RPage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入力に当たって</vt:lpstr>
      <vt:lpstr>概念図</vt:lpstr>
      <vt:lpstr>入力及び印刷</vt:lpstr>
      <vt:lpstr>Sheet4</vt:lpstr>
      <vt:lpstr>判定（移動）</vt:lpstr>
      <vt:lpstr>判定（堆積）</vt:lpstr>
      <vt:lpstr>計算（移動）</vt:lpstr>
      <vt:lpstr>計算（堆積）</vt:lpstr>
      <vt:lpstr>パラメータ</vt:lpstr>
      <vt:lpstr>参照データ</vt:lpstr>
      <vt:lpstr>参照100kN</vt:lpstr>
      <vt:lpstr>参照堆積高3m</vt:lpstr>
      <vt:lpstr>入力及び印刷!Print_Area</vt:lpstr>
      <vt:lpstr>入力及び印刷!Print_Titles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2022-01-20T01:36:07Z</dcterms:created>
  <dcterms:modified xsi:type="dcterms:W3CDTF">2022-01-20T01:38:13Z</dcterms:modified>
</cp:coreProperties>
</file>