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704" activeTab="0"/>
  </bookViews>
  <sheets>
    <sheet name="P.1" sheetId="1" r:id="rId1"/>
    <sheet name="P.2" sheetId="2" r:id="rId2"/>
    <sheet name="P.3" sheetId="3" r:id="rId3"/>
    <sheet name="損益、貸借" sheetId="4" state="hidden" r:id="rId4"/>
    <sheet name="営業収支" sheetId="5" state="hidden" r:id="rId5"/>
    <sheet name="分譲" sheetId="6" state="hidden" r:id="rId6"/>
  </sheets>
  <definedNames>
    <definedName name="_xlnm.Print_Area" localSheetId="1">'P.2'!$A$1:$G$41</definedName>
    <definedName name="_xlnm.Print_Area" localSheetId="3">'損益、貸借'!$A$1:$M$59</definedName>
  </definedNames>
  <calcPr fullCalcOnLoad="1"/>
</workbook>
</file>

<file path=xl/sharedStrings.xml><?xml version="1.0" encoding="utf-8"?>
<sst xmlns="http://schemas.openxmlformats.org/spreadsheetml/2006/main" count="234" uniqueCount="102">
  <si>
    <t>収益</t>
  </si>
  <si>
    <t>費用</t>
  </si>
  <si>
    <t>営業</t>
  </si>
  <si>
    <t>純利益</t>
  </si>
  <si>
    <t>損益計算書</t>
  </si>
  <si>
    <t>剰余金処分計算書（案）</t>
  </si>
  <si>
    <t>貸借対照表</t>
  </si>
  <si>
    <t>科　　　目</t>
  </si>
  <si>
    <t>金　額</t>
  </si>
  <si>
    <t>■資産の部</t>
  </si>
  <si>
    <t>■負債の部</t>
  </si>
  <si>
    <t>営業収益</t>
  </si>
  <si>
    <t>当年度未処分利益剰余金</t>
  </si>
  <si>
    <t>　固定資産</t>
  </si>
  <si>
    <t>　固定負債</t>
  </si>
  <si>
    <t>利益剰余金処分額</t>
  </si>
  <si>
    <t>　　引当金</t>
  </si>
  <si>
    <t>　流動負債</t>
  </si>
  <si>
    <t>翌年度繰越利益剰余金</t>
  </si>
  <si>
    <t>　　未払金</t>
  </si>
  <si>
    <t>営業費用</t>
  </si>
  <si>
    <t>負債の部合計</t>
  </si>
  <si>
    <t>■資本の部</t>
  </si>
  <si>
    <t>　一般管理費</t>
  </si>
  <si>
    <t>　資本金</t>
  </si>
  <si>
    <t>　　自己資本金</t>
  </si>
  <si>
    <t>　　借入資本金</t>
  </si>
  <si>
    <t>　受取利息及び配当金</t>
  </si>
  <si>
    <t>　　投資</t>
  </si>
  <si>
    <t>　剰余金</t>
  </si>
  <si>
    <t>　流動資産</t>
  </si>
  <si>
    <t>　　資本剰余金</t>
  </si>
  <si>
    <t>　雑収益</t>
  </si>
  <si>
    <t>　　現金預金</t>
  </si>
  <si>
    <t>　　利益剰余金</t>
  </si>
  <si>
    <t>　　未収金</t>
  </si>
  <si>
    <t>資本の部合計</t>
  </si>
  <si>
    <t>経常利益</t>
  </si>
  <si>
    <t>資産の部合計</t>
  </si>
  <si>
    <t>負債及び資本の部合計</t>
  </si>
  <si>
    <t>当年度純利益</t>
  </si>
  <si>
    <t>前年度繰越利益剰余金</t>
  </si>
  <si>
    <t>当年度未処分利益剰余金</t>
  </si>
  <si>
    <t>（単位：円）</t>
  </si>
  <si>
    <t>(単位：円）</t>
  </si>
  <si>
    <t>（単位：千円）</t>
  </si>
  <si>
    <t>(単位：千円）</t>
  </si>
  <si>
    <t>（平成２０年３月３１日現在）</t>
  </si>
  <si>
    <t>（平成１９年４月１日から平成２０年３月３１日まで）</t>
  </si>
  <si>
    <t>営業外収益</t>
  </si>
  <si>
    <t>　支払利息及び企業債取扱諸費</t>
  </si>
  <si>
    <t>営業外費用</t>
  </si>
  <si>
    <t>営業外</t>
  </si>
  <si>
    <t>　宅地売却収益</t>
  </si>
  <si>
    <t>　宅地売却原価</t>
  </si>
  <si>
    <t>営業利益（△損失）</t>
  </si>
  <si>
    <t>　利益積立金</t>
  </si>
  <si>
    <t>　　　年賦未収金</t>
  </si>
  <si>
    <t>　宅地造成</t>
  </si>
  <si>
    <t>　　完成宅地</t>
  </si>
  <si>
    <t>　　　江島工業団地造成事業費</t>
  </si>
  <si>
    <t>　　　江津地域拠点工業団地造成事業費</t>
  </si>
  <si>
    <t>　　未成宅地</t>
  </si>
  <si>
    <t>　　　退職給与引当金</t>
  </si>
  <si>
    <t>分譲状況</t>
  </si>
  <si>
    <t>江島</t>
  </si>
  <si>
    <t>造成済面積</t>
  </si>
  <si>
    <t>団地面積</t>
  </si>
  <si>
    <t>うちＨ１９年度売却</t>
  </si>
  <si>
    <t>江津</t>
  </si>
  <si>
    <t>未分譲面積</t>
  </si>
  <si>
    <t>分譲済面積</t>
  </si>
  <si>
    <t>未造成</t>
  </si>
  <si>
    <t>造成済面積</t>
  </si>
  <si>
    <t>未造成面積</t>
  </si>
  <si>
    <t>　　　　【純利益】9百万円余を利益積立金に積立て予定</t>
  </si>
  <si>
    <t>平成１９年度宅地造成事業決算の概要</t>
  </si>
  <si>
    <t>　宅地造成事業は、江島工業団地（松江市八束町）、江津地域拠点工業団地(江津市）の２カ所を造成、管理している。</t>
  </si>
  <si>
    <t>　当年度は、江島工業団地で２件（２１４１．６６㎡）の売却実績があった。</t>
  </si>
  <si>
    <t>　また、１８年度に国へ売却した旭拠点工業団地については、年賦未収金の収入、電柱移転補償の団地精算により、営業を終了した。</t>
  </si>
  <si>
    <t>　総収益は７０６百万円余、総費用は６９６百万円余で、９百万円余の純利益となった。</t>
  </si>
  <si>
    <t>１．事業の概要</t>
  </si>
  <si>
    <t>２．団地別分譲状況</t>
  </si>
  <si>
    <t>３．営業収支の状況</t>
  </si>
  <si>
    <t>H19決算</t>
  </si>
  <si>
    <t>H18決算</t>
  </si>
  <si>
    <t>（A）</t>
  </si>
  <si>
    <t>（B）</t>
  </si>
  <si>
    <t>　他会計補助金</t>
  </si>
  <si>
    <t>　雑支出</t>
  </si>
  <si>
    <t>経常利益(△損失）</t>
  </si>
  <si>
    <t>当年度未処分利益剰余金（△未処理欠損金）</t>
  </si>
  <si>
    <t>前年度繰越利益剰余金(△欠損金）</t>
  </si>
  <si>
    <t>皆減</t>
  </si>
  <si>
    <t>比較増減</t>
  </si>
  <si>
    <t>　　　　【収益】土地売却収益、他会計補助金の減等により前年度比１，７２８百万円余の減少</t>
  </si>
  <si>
    <t>　　　　【費用】宅地売却原価の減等により前年度比２,５６４百万円余の減少</t>
  </si>
  <si>
    <t>（単位：千円,％）</t>
  </si>
  <si>
    <t xml:space="preserve">
（A）／（B）</t>
  </si>
  <si>
    <t>（A）-（B）</t>
  </si>
  <si>
    <t>損益の動向</t>
  </si>
  <si>
    <t>４．資産・負債及び資本の状況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</si>
</sst>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  <numFmt numFmtId="178" formatCode="0.0%"/>
    <numFmt numFmtId="179" formatCode="#,##0.0;[Red]\-#,##0.0"/>
    <numFmt numFmtId="180" formatCode="0.0_ "/>
    <numFmt numFmtId="181" formatCode="#,##0.0;&quot;△ &quot;#,##0.0"/>
    <numFmt numFmtId="182" formatCode="0.0;&quot;△ &quot;0.0"/>
    <numFmt numFmtId="183" formatCode="0_ "/>
    <numFmt numFmtId="184" formatCode="#,##0_ "/>
    <numFmt numFmtId="185" formatCode="#,##0.0_ "/>
    <numFmt numFmtId="186" formatCode="#,##0.0"/>
    <numFmt numFmtId="187" formatCode="0.000%"/>
    <numFmt numFmtId="188" formatCode="#,##0.00_ "/>
    <numFmt numFmtId="189" formatCode="0;&quot;△ &quot;0"/>
    <numFmt numFmtId="190" formatCode="0.0000%"/>
    <numFmt numFmtId="191" formatCode="0.00;&quot;△ &quot;0.00"/>
    <numFmt numFmtId="192" formatCode="0.000;&quot;△ &quot;0.000"/>
    <numFmt numFmtId="193" formatCode="0.0000;&quot;△ &quot;0.0000"/>
    <numFmt numFmtId="194" formatCode="0.00000;&quot;△ &quot;0.00000"/>
    <numFmt numFmtId="195" formatCode="0.000000;&quot;△ &quot;0.000000"/>
    <numFmt numFmtId="196" formatCode="0.0000000;&quot;△ &quot;0.0000000"/>
    <numFmt numFmtId="197" formatCode="0.00000000;&quot;△ &quot;0.000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2.75"/>
      <name val="ＭＳ ゴシック"/>
      <family val="3"/>
    </font>
    <font>
      <sz val="1.5"/>
      <name val="ＭＳ 明朝"/>
      <family val="1"/>
    </font>
    <font>
      <sz val="2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2.25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sz val="13"/>
      <color indexed="9"/>
      <name val="HG丸ｺﾞｼｯｸM-PRO"/>
      <family val="3"/>
    </font>
    <font>
      <sz val="13"/>
      <name val="ＭＳ Ｐゴシック"/>
      <family val="3"/>
    </font>
    <font>
      <sz val="16"/>
      <name val="HG丸ｺﾞｼｯｸM-PRO"/>
      <family val="3"/>
    </font>
    <font>
      <sz val="11"/>
      <color indexed="12"/>
      <name val="HG丸ｺﾞｼｯｸM-PRO"/>
      <family val="3"/>
    </font>
    <font>
      <sz val="10"/>
      <name val="HGP創英角ﾎﾟｯﾌﾟ体"/>
      <family val="3"/>
    </font>
    <font>
      <sz val="8.25"/>
      <name val="HGP創英角ﾎﾟｯﾌﾟ体"/>
      <family val="3"/>
    </font>
    <font>
      <sz val="11"/>
      <color indexed="8"/>
      <name val="HG丸ｺﾞｼｯｸM-PRO"/>
      <family val="3"/>
    </font>
    <font>
      <sz val="9.75"/>
      <name val="ＭＳ Ｐゴシック"/>
      <family val="3"/>
    </font>
    <font>
      <sz val="19"/>
      <name val="ＭＳ Ｐゴシック"/>
      <family val="3"/>
    </font>
    <font>
      <sz val="14.75"/>
      <name val="ＭＳ Ｐゴシック"/>
      <family val="3"/>
    </font>
    <font>
      <sz val="10"/>
      <name val="ＭＳ Ｐゴシック"/>
      <family val="3"/>
    </font>
    <font>
      <sz val="17.75"/>
      <name val="ＭＳ Ｐゴシック"/>
      <family val="3"/>
    </font>
    <font>
      <sz val="17"/>
      <name val="ＭＳ Ｐゴシック"/>
      <family val="3"/>
    </font>
    <font>
      <b/>
      <sz val="20"/>
      <name val="HG丸ｺﾞｼｯｸM-PRO"/>
      <family val="3"/>
    </font>
    <font>
      <sz val="18"/>
      <name val="ＭＳ Ｐゴシック"/>
      <family val="3"/>
    </font>
    <font>
      <sz val="20.25"/>
      <name val="ＭＳ Ｐゴシック"/>
      <family val="3"/>
    </font>
    <font>
      <b/>
      <sz val="17.75"/>
      <name val="ＭＳ Ｐゴシック"/>
      <family val="3"/>
    </font>
    <font>
      <sz val="20"/>
      <name val="ＭＳ Ｐゴシック"/>
      <family val="3"/>
    </font>
    <font>
      <sz val="20"/>
      <name val="HG丸ｺﾞｼｯｸM-PRO"/>
      <family val="3"/>
    </font>
    <font>
      <sz val="20"/>
      <name val="ＭＳ 明朝"/>
      <family val="1"/>
    </font>
    <font>
      <sz val="13.75"/>
      <name val="ＭＳ Ｐゴシック"/>
      <family val="3"/>
    </font>
    <font>
      <sz val="14.5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17.25"/>
      <name val="ＭＳ Ｐゴシック"/>
      <family val="3"/>
    </font>
    <font>
      <b/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6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2" fillId="0" borderId="0" xfId="21" applyAlignment="1">
      <alignment vertical="center"/>
      <protection/>
    </xf>
    <xf numFmtId="0" fontId="2" fillId="0" borderId="0" xfId="2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0" xfId="21" applyAlignment="1">
      <alignment horizontal="right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8" fillId="2" borderId="2" xfId="21" applyFont="1" applyFill="1" applyBorder="1" applyAlignment="1">
      <alignment horizontal="center" vertical="center"/>
      <protection/>
    </xf>
    <xf numFmtId="56" fontId="8" fillId="2" borderId="2" xfId="21" applyNumberFormat="1" applyFont="1" applyFill="1" applyBorder="1" applyAlignment="1">
      <alignment horizontal="center" vertical="center"/>
      <protection/>
    </xf>
    <xf numFmtId="0" fontId="8" fillId="2" borderId="3" xfId="21" applyFont="1" applyFill="1" applyBorder="1" applyAlignment="1">
      <alignment horizontal="center" vertical="center"/>
      <protection/>
    </xf>
    <xf numFmtId="0" fontId="9" fillId="0" borderId="4" xfId="21" applyFont="1" applyBorder="1" applyAlignment="1">
      <alignment vertical="center"/>
      <protection/>
    </xf>
    <xf numFmtId="176" fontId="8" fillId="3" borderId="4" xfId="17" applyNumberFormat="1" applyFont="1" applyFill="1" applyBorder="1" applyAlignment="1">
      <alignment vertical="center" shrinkToFit="1"/>
    </xf>
    <xf numFmtId="0" fontId="8" fillId="0" borderId="4" xfId="21" applyFont="1" applyBorder="1" applyAlignment="1">
      <alignment vertical="center"/>
      <protection/>
    </xf>
    <xf numFmtId="176" fontId="8" fillId="0" borderId="0" xfId="17" applyNumberFormat="1" applyFont="1" applyFill="1" applyBorder="1" applyAlignment="1">
      <alignment vertical="center" shrinkToFit="1"/>
    </xf>
    <xf numFmtId="176" fontId="7" fillId="0" borderId="0" xfId="17" applyNumberFormat="1" applyFont="1" applyFill="1" applyBorder="1" applyAlignment="1">
      <alignment vertical="center" shrinkToFit="1"/>
    </xf>
    <xf numFmtId="0" fontId="8" fillId="0" borderId="5" xfId="21" applyFont="1" applyBorder="1" applyAlignment="1">
      <alignment vertical="center"/>
      <protection/>
    </xf>
    <xf numFmtId="176" fontId="8" fillId="3" borderId="5" xfId="17" applyNumberFormat="1" applyFont="1" applyFill="1" applyBorder="1" applyAlignment="1">
      <alignment vertical="center" shrinkToFit="1"/>
    </xf>
    <xf numFmtId="0" fontId="8" fillId="0" borderId="1" xfId="21" applyFont="1" applyFill="1" applyBorder="1" applyAlignment="1">
      <alignment vertical="center"/>
      <protection/>
    </xf>
    <xf numFmtId="176" fontId="8" fillId="0" borderId="1" xfId="17" applyNumberFormat="1" applyFont="1" applyFill="1" applyBorder="1" applyAlignment="1">
      <alignment vertical="center" shrinkToFit="1"/>
    </xf>
    <xf numFmtId="0" fontId="8" fillId="0" borderId="0" xfId="21" applyFont="1" applyFill="1" applyBorder="1" applyAlignment="1">
      <alignment vertical="center"/>
      <protection/>
    </xf>
    <xf numFmtId="176" fontId="9" fillId="3" borderId="4" xfId="17" applyNumberFormat="1" applyFont="1" applyFill="1" applyBorder="1" applyAlignment="1">
      <alignment vertical="center" shrinkToFit="1"/>
    </xf>
    <xf numFmtId="176" fontId="9" fillId="0" borderId="0" xfId="17" applyNumberFormat="1" applyFont="1" applyFill="1" applyBorder="1" applyAlignment="1">
      <alignment vertical="center" shrinkToFit="1"/>
    </xf>
    <xf numFmtId="0" fontId="9" fillId="0" borderId="0" xfId="21" applyFont="1" applyFill="1" applyBorder="1" applyAlignment="1">
      <alignment vertical="center"/>
      <protection/>
    </xf>
    <xf numFmtId="176" fontId="10" fillId="0" borderId="0" xfId="17" applyNumberFormat="1" applyFont="1" applyFill="1" applyBorder="1" applyAlignment="1">
      <alignment vertical="center" shrinkToFit="1"/>
    </xf>
    <xf numFmtId="0" fontId="8" fillId="0" borderId="6" xfId="21" applyFont="1" applyBorder="1" applyAlignment="1">
      <alignment vertical="center"/>
      <protection/>
    </xf>
    <xf numFmtId="176" fontId="8" fillId="3" borderId="6" xfId="17" applyNumberFormat="1" applyFont="1" applyFill="1" applyBorder="1" applyAlignment="1">
      <alignment vertical="center" shrinkToFit="1"/>
    </xf>
    <xf numFmtId="0" fontId="7" fillId="0" borderId="0" xfId="21" applyFont="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176" fontId="2" fillId="0" borderId="0" xfId="21" applyNumberFormat="1" applyAlignment="1">
      <alignment vertical="center"/>
      <protection/>
    </xf>
    <xf numFmtId="176" fontId="7" fillId="0" borderId="0" xfId="21" applyNumberFormat="1" applyFont="1" applyFill="1" applyBorder="1" applyAlignment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176" fontId="9" fillId="0" borderId="0" xfId="21" applyNumberFormat="1" applyFont="1" applyFill="1" applyBorder="1" applyAlignment="1">
      <alignment shrinkToFit="1"/>
      <protection/>
    </xf>
    <xf numFmtId="176" fontId="10" fillId="0" borderId="0" xfId="21" applyNumberFormat="1" applyFont="1" applyFill="1" applyBorder="1" applyAlignment="1">
      <alignment shrinkToFit="1"/>
      <protection/>
    </xf>
    <xf numFmtId="176" fontId="8" fillId="0" borderId="0" xfId="21" applyNumberFormat="1" applyFont="1" applyFill="1" applyBorder="1">
      <alignment/>
      <protection/>
    </xf>
    <xf numFmtId="176" fontId="7" fillId="0" borderId="0" xfId="17" applyNumberFormat="1" applyFont="1" applyFill="1" applyBorder="1" applyAlignment="1">
      <alignment vertical="center"/>
    </xf>
    <xf numFmtId="0" fontId="2" fillId="0" borderId="0" xfId="21">
      <alignment/>
      <protection/>
    </xf>
    <xf numFmtId="176" fontId="9" fillId="3" borderId="6" xfId="21" applyNumberFormat="1" applyFont="1" applyFill="1" applyBorder="1" applyAlignment="1">
      <alignment vertical="center" shrinkToFit="1"/>
      <protection/>
    </xf>
    <xf numFmtId="0" fontId="16" fillId="0" borderId="0" xfId="0" applyFont="1" applyAlignment="1">
      <alignment vertical="center"/>
    </xf>
    <xf numFmtId="0" fontId="8" fillId="0" borderId="0" xfId="21" applyFont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17" fillId="0" borderId="0" xfId="21" applyFont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23" fillId="0" borderId="0" xfId="21" applyFont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24" fillId="0" borderId="4" xfId="21" applyFont="1" applyBorder="1" applyAlignment="1">
      <alignment vertical="center"/>
      <protection/>
    </xf>
    <xf numFmtId="176" fontId="24" fillId="3" borderId="4" xfId="17" applyNumberFormat="1" applyFont="1" applyFill="1" applyBorder="1" applyAlignment="1">
      <alignment vertical="center" shrinkToFit="1"/>
    </xf>
    <xf numFmtId="0" fontId="24" fillId="0" borderId="0" xfId="21" applyFont="1" applyFill="1" applyBorder="1" applyAlignment="1">
      <alignment vertical="center"/>
      <protection/>
    </xf>
    <xf numFmtId="0" fontId="23" fillId="0" borderId="4" xfId="21" applyFont="1" applyBorder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21" applyFont="1" applyAlignment="1">
      <alignment vertical="center"/>
      <protection/>
    </xf>
    <xf numFmtId="176" fontId="26" fillId="0" borderId="0" xfId="17" applyNumberFormat="1" applyFont="1" applyFill="1" applyBorder="1" applyAlignment="1">
      <alignment vertical="center" shrinkToFit="1"/>
    </xf>
    <xf numFmtId="0" fontId="26" fillId="0" borderId="0" xfId="21" applyFont="1" applyFill="1" applyBorder="1" applyAlignment="1">
      <alignment vertical="center"/>
      <protection/>
    </xf>
    <xf numFmtId="176" fontId="26" fillId="0" borderId="0" xfId="21" applyNumberFormat="1" applyFont="1" applyFill="1" applyBorder="1" applyAlignment="1">
      <alignment shrinkToFit="1"/>
      <protection/>
    </xf>
    <xf numFmtId="176" fontId="26" fillId="0" borderId="0" xfId="21" applyNumberFormat="1" applyFont="1" applyFill="1" applyBorder="1" applyAlignment="1">
      <alignment vertical="center" shrinkToFit="1"/>
      <protection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21" applyFont="1" applyFill="1" applyBorder="1" applyAlignment="1">
      <alignment horizontal="right"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56" fontId="24" fillId="2" borderId="2" xfId="21" applyNumberFormat="1" applyFont="1" applyFill="1" applyBorder="1" applyAlignment="1">
      <alignment horizontal="center" vertical="center"/>
      <protection/>
    </xf>
    <xf numFmtId="0" fontId="24" fillId="0" borderId="6" xfId="21" applyFont="1" applyBorder="1" applyAlignment="1">
      <alignment vertical="center"/>
      <protection/>
    </xf>
    <xf numFmtId="176" fontId="24" fillId="0" borderId="0" xfId="21" applyNumberFormat="1" applyFont="1" applyAlignment="1">
      <alignment vertical="center"/>
      <protection/>
    </xf>
    <xf numFmtId="176" fontId="24" fillId="0" borderId="0" xfId="21" applyNumberFormat="1" applyFont="1" applyFill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6" fontId="29" fillId="0" borderId="0" xfId="17" applyNumberFormat="1" applyFont="1" applyFill="1" applyBorder="1" applyAlignment="1">
      <alignment vertical="center" shrinkToFit="1"/>
    </xf>
    <xf numFmtId="176" fontId="18" fillId="0" borderId="0" xfId="17" applyNumberFormat="1" applyFont="1" applyFill="1" applyBorder="1" applyAlignment="1">
      <alignment vertical="center" shrinkToFit="1"/>
    </xf>
    <xf numFmtId="0" fontId="18" fillId="0" borderId="0" xfId="21" applyFont="1" applyFill="1" applyBorder="1" applyAlignment="1">
      <alignment vertical="center"/>
      <protection/>
    </xf>
    <xf numFmtId="176" fontId="18" fillId="0" borderId="0" xfId="21" applyNumberFormat="1" applyFont="1" applyFill="1" applyBorder="1" applyAlignment="1">
      <alignment shrinkToFit="1"/>
      <protection/>
    </xf>
    <xf numFmtId="0" fontId="7" fillId="0" borderId="0" xfId="21" applyFont="1" applyFill="1" applyBorder="1" applyAlignment="1">
      <alignment vertical="center" wrapText="1"/>
      <protection/>
    </xf>
    <xf numFmtId="176" fontId="30" fillId="3" borderId="4" xfId="17" applyNumberFormat="1" applyFont="1" applyFill="1" applyBorder="1" applyAlignment="1">
      <alignment vertical="center" shrinkToFit="1"/>
    </xf>
    <xf numFmtId="176" fontId="33" fillId="3" borderId="4" xfId="17" applyNumberFormat="1" applyFont="1" applyFill="1" applyBorder="1" applyAlignment="1">
      <alignment vertical="center" shrinkToFit="1"/>
    </xf>
    <xf numFmtId="0" fontId="24" fillId="0" borderId="5" xfId="21" applyFont="1" applyBorder="1" applyAlignment="1">
      <alignment vertical="center"/>
      <protection/>
    </xf>
    <xf numFmtId="176" fontId="24" fillId="3" borderId="5" xfId="17" applyNumberFormat="1" applyFont="1" applyFill="1" applyBorder="1" applyAlignment="1">
      <alignment vertical="center" shrinkToFit="1"/>
    </xf>
    <xf numFmtId="0" fontId="24" fillId="0" borderId="6" xfId="21" applyFont="1" applyFill="1" applyBorder="1" applyAlignment="1">
      <alignment vertical="center"/>
      <protection/>
    </xf>
    <xf numFmtId="38" fontId="24" fillId="3" borderId="6" xfId="17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15" applyNumberForma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21" applyFont="1" applyAlignment="1">
      <alignment vertical="center"/>
      <protection/>
    </xf>
    <xf numFmtId="0" fontId="44" fillId="0" borderId="0" xfId="0" applyFont="1" applyAlignment="1">
      <alignment vertical="center"/>
    </xf>
    <xf numFmtId="0" fontId="45" fillId="0" borderId="0" xfId="21" applyFont="1" applyBorder="1" applyAlignment="1">
      <alignment vertical="center"/>
      <protection/>
    </xf>
    <xf numFmtId="0" fontId="45" fillId="0" borderId="0" xfId="21" applyFont="1" applyAlignment="1">
      <alignment vertical="center"/>
      <protection/>
    </xf>
    <xf numFmtId="0" fontId="46" fillId="0" borderId="0" xfId="21" applyFont="1" applyAlignment="1">
      <alignment vertical="center"/>
      <protection/>
    </xf>
    <xf numFmtId="0" fontId="45" fillId="2" borderId="1" xfId="21" applyFont="1" applyFill="1" applyBorder="1" applyAlignment="1">
      <alignment horizontal="center" vertical="center"/>
      <protection/>
    </xf>
    <xf numFmtId="0" fontId="45" fillId="0" borderId="0" xfId="21" applyFont="1" applyAlignment="1">
      <alignment horizontal="right" vertical="center"/>
      <protection/>
    </xf>
    <xf numFmtId="0" fontId="45" fillId="0" borderId="0" xfId="21" applyFont="1" applyFill="1" applyBorder="1" applyAlignment="1">
      <alignment horizontal="center" vertical="center"/>
      <protection/>
    </xf>
    <xf numFmtId="0" fontId="45" fillId="2" borderId="3" xfId="21" applyFont="1" applyFill="1" applyBorder="1" applyAlignment="1">
      <alignment horizontal="center" vertical="center"/>
      <protection/>
    </xf>
    <xf numFmtId="0" fontId="45" fillId="0" borderId="4" xfId="21" applyFont="1" applyBorder="1" applyAlignment="1">
      <alignment vertical="center"/>
      <protection/>
    </xf>
    <xf numFmtId="176" fontId="45" fillId="3" borderId="4" xfId="17" applyNumberFormat="1" applyFont="1" applyFill="1" applyBorder="1" applyAlignment="1">
      <alignment vertical="center" shrinkToFit="1"/>
    </xf>
    <xf numFmtId="176" fontId="45" fillId="0" borderId="0" xfId="17" applyNumberFormat="1" applyFont="1" applyFill="1" applyBorder="1" applyAlignment="1">
      <alignment vertical="center" shrinkToFit="1"/>
    </xf>
    <xf numFmtId="0" fontId="40" fillId="0" borderId="4" xfId="21" applyFont="1" applyBorder="1" applyAlignment="1">
      <alignment vertical="center"/>
      <protection/>
    </xf>
    <xf numFmtId="0" fontId="45" fillId="0" borderId="0" xfId="21" applyFont="1" applyFill="1" applyBorder="1" applyAlignment="1">
      <alignment vertical="center"/>
      <protection/>
    </xf>
    <xf numFmtId="0" fontId="45" fillId="0" borderId="0" xfId="0" applyFont="1" applyAlignment="1">
      <alignment vertical="center"/>
    </xf>
    <xf numFmtId="176" fontId="40" fillId="0" borderId="0" xfId="17" applyNumberFormat="1" applyFont="1" applyFill="1" applyBorder="1" applyAlignment="1">
      <alignment vertical="center" shrinkToFit="1"/>
    </xf>
    <xf numFmtId="176" fontId="45" fillId="3" borderId="6" xfId="17" applyNumberFormat="1" applyFont="1" applyFill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24" fillId="2" borderId="3" xfId="21" applyFont="1" applyFill="1" applyBorder="1" applyAlignment="1">
      <alignment horizontal="center" vertical="center"/>
      <protection/>
    </xf>
    <xf numFmtId="0" fontId="40" fillId="0" borderId="6" xfId="21" applyFont="1" applyFill="1" applyBorder="1" applyAlignment="1">
      <alignment vertical="center" shrinkToFit="1"/>
      <protection/>
    </xf>
    <xf numFmtId="0" fontId="50" fillId="0" borderId="0" xfId="0" applyFont="1" applyAlignment="1">
      <alignment vertical="center"/>
    </xf>
    <xf numFmtId="0" fontId="29" fillId="0" borderId="0" xfId="21" applyFont="1" applyBorder="1" applyAlignment="1">
      <alignment vertical="center"/>
      <protection/>
    </xf>
    <xf numFmtId="0" fontId="29" fillId="0" borderId="7" xfId="21" applyFont="1" applyBorder="1" applyAlignment="1">
      <alignment vertical="center"/>
      <protection/>
    </xf>
    <xf numFmtId="0" fontId="45" fillId="0" borderId="7" xfId="21" applyFont="1" applyBorder="1" applyAlignment="1">
      <alignment vertical="center"/>
      <protection/>
    </xf>
    <xf numFmtId="0" fontId="29" fillId="0" borderId="4" xfId="21" applyFont="1" applyBorder="1" applyAlignment="1">
      <alignment vertical="center"/>
      <protection/>
    </xf>
    <xf numFmtId="0" fontId="17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5" fillId="2" borderId="8" xfId="21" applyFont="1" applyFill="1" applyBorder="1" applyAlignment="1">
      <alignment horizontal="center" vertical="center"/>
      <protection/>
    </xf>
    <xf numFmtId="0" fontId="24" fillId="2" borderId="9" xfId="21" applyFont="1" applyFill="1" applyBorder="1" applyAlignment="1">
      <alignment horizontal="center" vertical="center"/>
      <protection/>
    </xf>
    <xf numFmtId="176" fontId="45" fillId="3" borderId="10" xfId="17" applyNumberFormat="1" applyFont="1" applyFill="1" applyBorder="1" applyAlignment="1">
      <alignment vertical="center" shrinkToFit="1"/>
    </xf>
    <xf numFmtId="182" fontId="45" fillId="3" borderId="11" xfId="15" applyNumberFormat="1" applyFont="1" applyFill="1" applyBorder="1" applyAlignment="1">
      <alignment vertical="center" shrinkToFit="1"/>
    </xf>
    <xf numFmtId="182" fontId="45" fillId="3" borderId="11" xfId="15" applyNumberFormat="1" applyFont="1" applyFill="1" applyBorder="1" applyAlignment="1">
      <alignment horizontal="right" vertical="center" shrinkToFit="1"/>
    </xf>
    <xf numFmtId="176" fontId="45" fillId="3" borderId="12" xfId="17" applyNumberFormat="1" applyFont="1" applyFill="1" applyBorder="1" applyAlignment="1">
      <alignment vertical="center" shrinkToFit="1"/>
    </xf>
    <xf numFmtId="0" fontId="24" fillId="2" borderId="11" xfId="21" applyFont="1" applyFill="1" applyBorder="1" applyAlignment="1">
      <alignment horizontal="center" vertical="center" wrapText="1"/>
      <protection/>
    </xf>
    <xf numFmtId="0" fontId="45" fillId="0" borderId="7" xfId="21" applyFont="1" applyBorder="1" applyAlignment="1">
      <alignment horizontal="right" vertical="center"/>
      <protection/>
    </xf>
    <xf numFmtId="0" fontId="5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2" borderId="1" xfId="21" applyFont="1" applyFill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2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46" fillId="0" borderId="0" xfId="21" applyFont="1" applyAlignment="1">
      <alignment horizontal="right" vertical="center"/>
      <protection/>
    </xf>
    <xf numFmtId="0" fontId="45" fillId="0" borderId="0" xfId="21" applyFont="1" applyFill="1" applyBorder="1" applyAlignment="1">
      <alignment horizontal="center" vertical="center"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45" fillId="2" borderId="8" xfId="2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21" applyFont="1" applyBorder="1" applyAlignment="1">
      <alignment horizontal="right" vertical="center"/>
      <protection/>
    </xf>
    <xf numFmtId="0" fontId="2" fillId="0" borderId="0" xfId="21" applyFont="1" applyAlignment="1">
      <alignment horizontal="righ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決算概況資料(電気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'P.1'!#REF!</c:f>
              <c:numCache>
                <c:ptCount val="1"/>
                <c:pt idx="0">
                  <c:v>1</c:v>
                </c:pt>
              </c:numCache>
            </c:numRef>
          </c:val>
        </c:ser>
        <c:axId val="46242803"/>
        <c:axId val="13532044"/>
      </c:barChart>
      <c:lineChart>
        <c:grouping val="standard"/>
        <c:varyColors val="0"/>
        <c:ser>
          <c:idx val="0"/>
          <c:order val="1"/>
          <c:tx>
            <c:strRef>
              <c:f>'P.1'!#REF!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79533"/>
        <c:axId val="22353750"/>
      </c:lineChart>
      <c:catAx>
        <c:axId val="46242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32044"/>
        <c:crosses val="autoZero"/>
        <c:auto val="0"/>
        <c:lblOffset val="100"/>
        <c:noMultiLvlLbl val="0"/>
      </c:catAx>
      <c:valAx>
        <c:axId val="135320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242803"/>
        <c:crossesAt val="1"/>
        <c:crossBetween val="between"/>
        <c:dispUnits/>
      </c:valAx>
      <c:catAx>
        <c:axId val="54679533"/>
        <c:scaling>
          <c:orientation val="minMax"/>
        </c:scaling>
        <c:axPos val="b"/>
        <c:delete val="1"/>
        <c:majorTickMark val="in"/>
        <c:minorTickMark val="none"/>
        <c:tickLblPos val="nextTo"/>
        <c:crossAx val="22353750"/>
        <c:crosses val="autoZero"/>
        <c:auto val="0"/>
        <c:lblOffset val="100"/>
        <c:noMultiLvlLbl val="0"/>
      </c:catAx>
      <c:valAx>
        <c:axId val="22353750"/>
        <c:scaling>
          <c:orientation val="minMax"/>
        </c:scaling>
        <c:axPos val="l"/>
        <c:delete val="1"/>
        <c:majorTickMark val="in"/>
        <c:minorTickMark val="none"/>
        <c:tickLblPos val="nextTo"/>
        <c:crossAx val="546795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1613801"/>
        <c:axId val="37415346"/>
      </c:bar3DChart>
      <c:catAx>
        <c:axId val="116138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7415346"/>
        <c:crosses val="autoZero"/>
        <c:auto val="1"/>
        <c:lblOffset val="100"/>
        <c:noMultiLvlLbl val="0"/>
      </c:catAx>
      <c:valAx>
        <c:axId val="37415346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613801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193795"/>
        <c:axId val="10744156"/>
      </c:bar3DChart>
      <c:catAx>
        <c:axId val="11937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0744156"/>
        <c:crosses val="autoZero"/>
        <c:auto val="1"/>
        <c:lblOffset val="100"/>
        <c:noMultiLvlLbl val="0"/>
      </c:catAx>
      <c:valAx>
        <c:axId val="1074415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9379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9588541"/>
        <c:axId val="64970278"/>
      </c:bar3DChart>
      <c:catAx>
        <c:axId val="29588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64970278"/>
        <c:crosses val="autoZero"/>
        <c:auto val="1"/>
        <c:lblOffset val="100"/>
        <c:noMultiLvlLbl val="0"/>
      </c:catAx>
      <c:valAx>
        <c:axId val="6497027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58854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861591"/>
        <c:axId val="28101136"/>
      </c:bar3DChart>
      <c:catAx>
        <c:axId val="478615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28101136"/>
        <c:crosses val="autoZero"/>
        <c:auto val="1"/>
        <c:lblOffset val="100"/>
        <c:noMultiLvlLbl val="0"/>
      </c:catAx>
      <c:valAx>
        <c:axId val="2810113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86159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収益費用構成</a:t>
            </a:r>
          </a:p>
        </c:rich>
      </c:tx>
      <c:layout>
        <c:manualLayout>
          <c:xMode val="factor"/>
          <c:yMode val="factor"/>
          <c:x val="-0.3315"/>
          <c:y val="-0.00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015"/>
          <c:y val="0.07025"/>
          <c:w val="0.6075"/>
          <c:h val="0.80875"/>
        </c:manualLayout>
      </c:layout>
      <c:doughnutChart>
        <c:varyColors val="0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営業収益
69466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営業外収益
1169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'営業収支'!$B$2:$B$4</c:f>
              <c:numCache>
                <c:ptCount val="3"/>
                <c:pt idx="0">
                  <c:v>69466</c:v>
                </c:pt>
                <c:pt idx="1">
                  <c:v>1169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Pt>
            <c:idx val="2"/>
            <c:explosion val="4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営業費用
69639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純利益
995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純利益
9955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'営業収支'!$C$2:$C$4</c:f>
              <c:numCache>
                <c:ptCount val="3"/>
                <c:pt idx="0">
                  <c:v>69639</c:v>
                </c:pt>
                <c:pt idx="1">
                  <c:v>0</c:v>
                </c:pt>
                <c:pt idx="2">
                  <c:v>995</c:v>
                </c:pt>
              </c:numCache>
            </c:numRef>
          </c:val>
        </c:ser>
        <c:firstSliceAng val="310"/>
        <c:holeSize val="1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江島工業団地分譲状況
団地総面積　　　216,068㎡
造成済み面積　 216,068㎡
</a:t>
            </a:r>
          </a:p>
        </c:rich>
      </c:tx>
      <c:layout>
        <c:manualLayout>
          <c:xMode val="factor"/>
          <c:yMode val="factor"/>
          <c:x val="-0.262"/>
          <c:y val="-0.0085"/>
        </c:manualLayout>
      </c:layout>
      <c:spPr>
        <a:noFill/>
        <a:ln>
          <a:noFill/>
        </a:ln>
      </c:spPr>
    </c:title>
    <c:view3D>
      <c:rotX val="45"/>
      <c:hPercent val="100"/>
      <c:rotY val="280"/>
      <c:depthPercent val="100"/>
      <c:rAngAx val="1"/>
    </c:view3D>
    <c:plotArea>
      <c:layout>
        <c:manualLayout>
          <c:xMode val="edge"/>
          <c:yMode val="edge"/>
          <c:x val="0.15075"/>
          <c:y val="0.22125"/>
          <c:w val="0.62975"/>
          <c:h val="0.67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pattFill prst="lgCheck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2"/>
            <c:explosion val="2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分譲済
 180,826㎡
 84%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うち
H19分譲
 2141.66㎡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未分譲
35,242㎡
16%</a:t>
                    </a:r>
                  </a:p>
                </c:rich>
              </c:tx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CC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'分譲'!$B$5:$B$7</c:f>
              <c:strCache>
                <c:ptCount val="3"/>
                <c:pt idx="0">
                  <c:v>分譲済面積</c:v>
                </c:pt>
                <c:pt idx="1">
                  <c:v>うちＨ１９年度売却</c:v>
                </c:pt>
                <c:pt idx="2">
                  <c:v>未分譲面積</c:v>
                </c:pt>
              </c:strCache>
            </c:strRef>
          </c:cat>
          <c:val>
            <c:numRef>
              <c:f>'分譲'!$C$5:$C$7</c:f>
              <c:numCache>
                <c:ptCount val="3"/>
                <c:pt idx="0">
                  <c:v>178684.34</c:v>
                </c:pt>
                <c:pt idx="1">
                  <c:v>2141.66</c:v>
                </c:pt>
                <c:pt idx="2">
                  <c:v>35242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'分譲'!$B$5:$B$7</c:f>
              <c:strCache>
                <c:ptCount val="3"/>
                <c:pt idx="0">
                  <c:v>分譲済面積</c:v>
                </c:pt>
                <c:pt idx="1">
                  <c:v>うちＨ１９年度売却</c:v>
                </c:pt>
                <c:pt idx="2">
                  <c:v>未分譲面積</c:v>
                </c:pt>
              </c:strCache>
            </c:strRef>
          </c:cat>
          <c:val>
            <c:numRef>
              <c:f>'分譲'!$D$5:$D$6</c:f>
              <c:numCache>
                <c:ptCount val="2"/>
                <c:pt idx="0">
                  <c:v>0.8269819686395024</c:v>
                </c:pt>
                <c:pt idx="1">
                  <c:v>0.009911972156913564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団地総面積　　　　485,000㎡
うち造成済面積　213,231㎡</a:t>
            </a:r>
          </a:p>
        </c:rich>
      </c:tx>
      <c:layout>
        <c:manualLayout>
          <c:xMode val="factor"/>
          <c:yMode val="factor"/>
          <c:x val="0.2565"/>
          <c:y val="0.0365"/>
        </c:manualLayout>
      </c:layout>
      <c:spPr>
        <a:noFill/>
        <a:ln>
          <a:noFill/>
        </a:ln>
      </c:spPr>
    </c:title>
    <c:view3D>
      <c:rotX val="4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995"/>
          <c:y val="0.08075"/>
          <c:w val="0.57675"/>
          <c:h val="0.757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FF99CC"/>
              </a:solidFill>
            </c:spPr>
          </c:dPt>
          <c:dPt>
            <c:idx val="1"/>
            <c:explosion val="4"/>
            <c:spPr>
              <a:solidFill>
                <a:srgbClr val="CCFFFF"/>
              </a:solidFill>
            </c:spPr>
          </c:dPt>
          <c:dPt>
            <c:idx val="2"/>
            <c:explosion val="15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未分譲
77,924㎡
16%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未造成
 271,769㎡
 56%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1"/>
            </c:dLbl>
            <c:delete val="1"/>
          </c:dLbls>
          <c:val>
            <c:numRef>
              <c:f>'分譲'!$G$5:$G$7</c:f>
              <c:numCache>
                <c:ptCount val="3"/>
                <c:pt idx="0">
                  <c:v>135304</c:v>
                </c:pt>
                <c:pt idx="1">
                  <c:v>77927</c:v>
                </c:pt>
                <c:pt idx="2">
                  <c:v>271769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'営業収支'!$B$2:$B$4</c:f>
              <c:numCache>
                <c:ptCount val="3"/>
                <c:pt idx="0">
                  <c:v>69466</c:v>
                </c:pt>
                <c:pt idx="1">
                  <c:v>1169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'営業収支'!$C$2:$C$4</c:f>
              <c:numCache>
                <c:ptCount val="3"/>
                <c:pt idx="0">
                  <c:v>69639</c:v>
                </c:pt>
                <c:pt idx="1">
                  <c:v>0</c:v>
                </c:pt>
                <c:pt idx="2">
                  <c:v>995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775" b="0" i="0" u="none" baseline="0">
                <a:latin typeface="ＭＳ Ｐゴシック"/>
                <a:ea typeface="ＭＳ Ｐゴシック"/>
                <a:cs typeface="ＭＳ Ｐゴシック"/>
              </a:rPr>
              <a:t>　工場用地総面積 　216,068㎡
造成済工場用地   216,068㎡</a:t>
            </a:r>
          </a:p>
        </c:rich>
      </c:tx>
      <c:layout>
        <c:manualLayout>
          <c:xMode val="factor"/>
          <c:yMode val="factor"/>
          <c:x val="-0.291"/>
          <c:y val="0.21125"/>
        </c:manualLayout>
      </c:layout>
      <c:spPr>
        <a:noFill/>
        <a:ln>
          <a:noFill/>
        </a:ln>
      </c:spPr>
    </c:title>
    <c:view3D>
      <c:rotX val="4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30325"/>
          <c:y val="0.25425"/>
          <c:w val="0.61075"/>
          <c:h val="0.68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pattFill prst="lgCheck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2"/>
            <c:explosion val="15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分譲済
 180,826㎡
 84%</a:t>
                    </a:r>
                  </a:p>
                </c:rich>
              </c:tx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うち
Ｈ１９分譲
2141.66㎡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未分譲面積, 35,242㎡
 16%</a:t>
                    </a:r>
                  </a:p>
                </c:rich>
              </c:tx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'分譲'!$B$5:$B$7</c:f>
              <c:strCache>
                <c:ptCount val="3"/>
                <c:pt idx="0">
                  <c:v>分譲済面積</c:v>
                </c:pt>
                <c:pt idx="1">
                  <c:v>うちＨ１９年度売却</c:v>
                </c:pt>
                <c:pt idx="2">
                  <c:v>未分譲面積</c:v>
                </c:pt>
              </c:strCache>
            </c:strRef>
          </c:cat>
          <c:val>
            <c:numRef>
              <c:f>'分譲'!$C$5:$C$7</c:f>
              <c:numCache>
                <c:ptCount val="3"/>
                <c:pt idx="0">
                  <c:v>178684.34</c:v>
                </c:pt>
                <c:pt idx="1">
                  <c:v>2141.66</c:v>
                </c:pt>
                <c:pt idx="2">
                  <c:v>35242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'分譲'!$B$5:$B$7</c:f>
              <c:strCache>
                <c:ptCount val="3"/>
                <c:pt idx="0">
                  <c:v>分譲済面積</c:v>
                </c:pt>
                <c:pt idx="1">
                  <c:v>うちＨ１９年度売却</c:v>
                </c:pt>
                <c:pt idx="2">
                  <c:v>未分譲面積</c:v>
                </c:pt>
              </c:strCache>
            </c:strRef>
          </c:cat>
          <c:val>
            <c:numRef>
              <c:f>'分譲'!$D$5:$D$6</c:f>
              <c:numCache>
                <c:ptCount val="2"/>
                <c:pt idx="0">
                  <c:v>0.8269819686395024</c:v>
                </c:pt>
                <c:pt idx="1">
                  <c:v>0.009911972156913564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工場用地総面積　485,000㎡
造成済工場用地　213,231㎡</a:t>
            </a:r>
          </a:p>
        </c:rich>
      </c:tx>
      <c:layout>
        <c:manualLayout>
          <c:xMode val="factor"/>
          <c:yMode val="factor"/>
          <c:x val="-0.2965"/>
          <c:y val="0.175"/>
        </c:manualLayout>
      </c:layout>
      <c:spPr>
        <a:noFill/>
        <a:ln>
          <a:noFill/>
        </a:ln>
      </c:spPr>
    </c:title>
    <c:view3D>
      <c:rotX val="4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326"/>
          <c:y val="0.16025"/>
          <c:w val="0.65025"/>
          <c:h val="0.817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FF99CC"/>
              </a:solidFill>
            </c:spPr>
          </c:dPt>
          <c:dPt>
            <c:idx val="1"/>
            <c:explosion val="1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未分譲
 77,927㎡
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未造成
271,769㎡
56%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未造成
 271,769㎡
 56%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'分譲'!$G$5:$G$7</c:f>
              <c:numCache>
                <c:ptCount val="3"/>
                <c:pt idx="0">
                  <c:v>135304</c:v>
                </c:pt>
                <c:pt idx="1">
                  <c:v>77927</c:v>
                </c:pt>
                <c:pt idx="2">
                  <c:v>271769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'P.2'!#REF!</c:f>
              <c:numCache>
                <c:ptCount val="1"/>
                <c:pt idx="0">
                  <c:v>1</c:v>
                </c:pt>
              </c:numCache>
            </c:numRef>
          </c:val>
        </c:ser>
        <c:axId val="66966023"/>
        <c:axId val="65823296"/>
      </c:barChart>
      <c:lineChart>
        <c:grouping val="standard"/>
        <c:varyColors val="0"/>
        <c:ser>
          <c:idx val="0"/>
          <c:order val="1"/>
          <c:tx>
            <c:strRef>
              <c:f>'P.2'!#REF!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538753"/>
        <c:axId val="30086730"/>
      </c:lineChart>
      <c:catAx>
        <c:axId val="6696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823296"/>
        <c:crosses val="autoZero"/>
        <c:auto val="0"/>
        <c:lblOffset val="100"/>
        <c:noMultiLvlLbl val="0"/>
      </c:catAx>
      <c:valAx>
        <c:axId val="658232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966023"/>
        <c:crossesAt val="1"/>
        <c:crossBetween val="between"/>
        <c:dispUnits/>
      </c:valAx>
      <c:catAx>
        <c:axId val="55538753"/>
        <c:scaling>
          <c:orientation val="minMax"/>
        </c:scaling>
        <c:axPos val="b"/>
        <c:delete val="1"/>
        <c:majorTickMark val="in"/>
        <c:minorTickMark val="none"/>
        <c:tickLblPos val="nextTo"/>
        <c:crossAx val="30086730"/>
        <c:crosses val="autoZero"/>
        <c:auto val="0"/>
        <c:lblOffset val="100"/>
        <c:noMultiLvlLbl val="0"/>
      </c:catAx>
      <c:valAx>
        <c:axId val="30086730"/>
        <c:scaling>
          <c:orientation val="minMax"/>
        </c:scaling>
        <c:axPos val="l"/>
        <c:delete val="1"/>
        <c:majorTickMark val="in"/>
        <c:minorTickMark val="none"/>
        <c:tickLblPos val="nextTo"/>
        <c:crossAx val="555387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305"/>
          <c:y val="0.19225"/>
          <c:w val="0.5115"/>
          <c:h val="0.75875"/>
        </c:manualLayout>
      </c:layout>
      <c:doughnutChart>
        <c:varyColors val="0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695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営業外収益
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'営業収支'!$B$2:$B$4</c:f>
              <c:numCache>
                <c:ptCount val="3"/>
                <c:pt idx="0">
                  <c:v>69466</c:v>
                </c:pt>
                <c:pt idx="1">
                  <c:v>1169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Pt>
            <c:idx val="2"/>
            <c:explosion val="18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697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純利益
9955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'営業収支'!$C$2:$C$4</c:f>
              <c:numCache>
                <c:ptCount val="3"/>
                <c:pt idx="0">
                  <c:v>69639</c:v>
                </c:pt>
                <c:pt idx="1">
                  <c:v>0</c:v>
                </c:pt>
                <c:pt idx="2">
                  <c:v>995</c:v>
                </c:pt>
              </c:numCache>
            </c:numRef>
          </c:val>
        </c:ser>
        <c:firstSliceAng val="310"/>
        <c:holeSize val="1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'P.3'!#REF!</c:f>
              <c:numCache>
                <c:ptCount val="1"/>
                <c:pt idx="0">
                  <c:v>1</c:v>
                </c:pt>
              </c:numCache>
            </c:numRef>
          </c:val>
        </c:ser>
        <c:axId val="2345115"/>
        <c:axId val="21106036"/>
      </c:barChart>
      <c:lineChart>
        <c:grouping val="standard"/>
        <c:varyColors val="0"/>
        <c:ser>
          <c:idx val="0"/>
          <c:order val="1"/>
          <c:tx>
            <c:strRef>
              <c:f>'P.3'!#REF!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736597"/>
        <c:axId val="31867326"/>
      </c:lineChart>
      <c:catAx>
        <c:axId val="2345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106036"/>
        <c:crosses val="autoZero"/>
        <c:auto val="0"/>
        <c:lblOffset val="100"/>
        <c:noMultiLvlLbl val="0"/>
      </c:catAx>
      <c:valAx>
        <c:axId val="211060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45115"/>
        <c:crossesAt val="1"/>
        <c:crossBetween val="between"/>
        <c:dispUnits/>
      </c:valAx>
      <c:catAx>
        <c:axId val="55736597"/>
        <c:scaling>
          <c:orientation val="minMax"/>
        </c:scaling>
        <c:axPos val="b"/>
        <c:delete val="1"/>
        <c:majorTickMark val="in"/>
        <c:minorTickMark val="none"/>
        <c:tickLblPos val="nextTo"/>
        <c:crossAx val="31867326"/>
        <c:crosses val="autoZero"/>
        <c:auto val="0"/>
        <c:lblOffset val="100"/>
        <c:noMultiLvlLbl val="0"/>
      </c:catAx>
      <c:valAx>
        <c:axId val="31867326"/>
        <c:scaling>
          <c:orientation val="minMax"/>
        </c:scaling>
        <c:axPos val="l"/>
        <c:delete val="1"/>
        <c:majorTickMark val="in"/>
        <c:minorTickMark val="none"/>
        <c:tickLblPos val="nextTo"/>
        <c:crossAx val="557365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'営業収支'!$B$2:$B$4</c:f>
              <c:numCache>
                <c:ptCount val="3"/>
                <c:pt idx="0">
                  <c:v>69466</c:v>
                </c:pt>
                <c:pt idx="1">
                  <c:v>1169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'営業収支'!$A$2:$A$4</c:f>
              <c:strCache>
                <c:ptCount val="3"/>
                <c:pt idx="0">
                  <c:v>営業</c:v>
                </c:pt>
                <c:pt idx="1">
                  <c:v>営業外</c:v>
                </c:pt>
                <c:pt idx="2">
                  <c:v>純利益</c:v>
                </c:pt>
              </c:strCache>
            </c:strRef>
          </c:cat>
          <c:val>
            <c:numRef>
              <c:f>'営業収支'!$C$2:$C$4</c:f>
              <c:numCache>
                <c:ptCount val="3"/>
                <c:pt idx="0">
                  <c:v>69639</c:v>
                </c:pt>
                <c:pt idx="1">
                  <c:v>0</c:v>
                </c:pt>
                <c:pt idx="2">
                  <c:v>995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8370479"/>
        <c:axId val="31116584"/>
      </c:bar3DChart>
      <c:catAx>
        <c:axId val="18370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1116584"/>
        <c:crosses val="autoZero"/>
        <c:auto val="1"/>
        <c:lblOffset val="100"/>
        <c:noMultiLvlLbl val="0"/>
      </c:catAx>
      <c:valAx>
        <c:axId val="31116584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370479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0.5435</cdr:y>
    </cdr:from>
    <cdr:to>
      <cdr:x>0.59325</cdr:x>
      <cdr:y>0.58575</cdr:y>
    </cdr:to>
    <cdr:sp>
      <cdr:nvSpPr>
        <cdr:cNvPr id="1" name="Line 1"/>
        <cdr:cNvSpPr>
          <a:spLocks/>
        </cdr:cNvSpPr>
      </cdr:nvSpPr>
      <cdr:spPr>
        <a:xfrm flipH="1">
          <a:off x="0" y="390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0.06825</cdr:y>
    </cdr:from>
    <cdr:to>
      <cdr:x>0.966</cdr:x>
      <cdr:y>0.21975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266700"/>
          <a:ext cx="10858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（単位：百万円）
　　内円：収益
　　外円：費用</a:t>
          </a:r>
        </a:p>
      </cdr:txBody>
    </cdr:sp>
  </cdr:relSizeAnchor>
  <cdr:relSizeAnchor xmlns:cdr="http://schemas.openxmlformats.org/drawingml/2006/chartDrawing">
    <cdr:from>
      <cdr:x>0.76275</cdr:x>
      <cdr:y>0.05725</cdr:y>
    </cdr:from>
    <cdr:to>
      <cdr:x>0.966</cdr:x>
      <cdr:y>0.2085</cdr:y>
    </cdr:to>
    <cdr:sp>
      <cdr:nvSpPr>
        <cdr:cNvPr id="2" name="Rectangle 2"/>
        <cdr:cNvSpPr>
          <a:spLocks/>
        </cdr:cNvSpPr>
      </cdr:nvSpPr>
      <cdr:spPr>
        <a:xfrm>
          <a:off x="4057650" y="228600"/>
          <a:ext cx="1085850" cy="6096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28575</xdr:rowOff>
    </xdr:from>
    <xdr:to>
      <xdr:col>11</xdr:col>
      <xdr:colOff>533400</xdr:colOff>
      <xdr:row>29</xdr:row>
      <xdr:rowOff>104775</xdr:rowOff>
    </xdr:to>
    <xdr:graphicFrame>
      <xdr:nvGraphicFramePr>
        <xdr:cNvPr id="1" name="Chart 9"/>
        <xdr:cNvGraphicFramePr/>
      </xdr:nvGraphicFramePr>
      <xdr:xfrm>
        <a:off x="2752725" y="1057275"/>
        <a:ext cx="5324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14</xdr:row>
      <xdr:rowOff>57150</xdr:rowOff>
    </xdr:from>
    <xdr:to>
      <xdr:col>7</xdr:col>
      <xdr:colOff>514350</xdr:colOff>
      <xdr:row>15</xdr:row>
      <xdr:rowOff>66675</xdr:rowOff>
    </xdr:to>
    <xdr:sp>
      <xdr:nvSpPr>
        <xdr:cNvPr id="2" name="Line 11"/>
        <xdr:cNvSpPr>
          <a:spLocks/>
        </xdr:cNvSpPr>
      </xdr:nvSpPr>
      <xdr:spPr>
        <a:xfrm flipH="1">
          <a:off x="5000625" y="2457450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8</xdr:row>
      <xdr:rowOff>133350</xdr:rowOff>
    </xdr:from>
    <xdr:to>
      <xdr:col>5</xdr:col>
      <xdr:colOff>333375</xdr:colOff>
      <xdr:row>10</xdr:row>
      <xdr:rowOff>0</xdr:rowOff>
    </xdr:to>
    <xdr:sp>
      <xdr:nvSpPr>
        <xdr:cNvPr id="3" name="Line 12"/>
        <xdr:cNvSpPr>
          <a:spLocks/>
        </xdr:cNvSpPr>
      </xdr:nvSpPr>
      <xdr:spPr>
        <a:xfrm>
          <a:off x="3619500" y="1504950"/>
          <a:ext cx="1428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0.63725</cdr:y>
    </cdr:from>
    <cdr:to>
      <cdr:x>0.554</cdr:x>
      <cdr:y>0.733</cdr:y>
    </cdr:to>
    <cdr:sp>
      <cdr:nvSpPr>
        <cdr:cNvPr id="1" name="AutoShape 1"/>
        <cdr:cNvSpPr>
          <a:spLocks/>
        </cdr:cNvSpPr>
      </cdr:nvSpPr>
      <cdr:spPr>
        <a:xfrm>
          <a:off x="2133600" y="2571750"/>
          <a:ext cx="7715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0.2945</cdr:x>
      <cdr:y>0.6925</cdr:y>
    </cdr:from>
    <cdr:to>
      <cdr:x>0.40725</cdr:x>
      <cdr:y>0.7045</cdr:y>
    </cdr:to>
    <cdr:sp>
      <cdr:nvSpPr>
        <cdr:cNvPr id="2" name="Line 2"/>
        <cdr:cNvSpPr>
          <a:spLocks/>
        </cdr:cNvSpPr>
      </cdr:nvSpPr>
      <cdr:spPr>
        <a:xfrm flipH="1">
          <a:off x="1543050" y="2800350"/>
          <a:ext cx="5905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0.2505</cdr:y>
    </cdr:from>
    <cdr:to>
      <cdr:x>0.60325</cdr:x>
      <cdr:y>0.3875</cdr:y>
    </cdr:to>
    <cdr:sp>
      <cdr:nvSpPr>
        <cdr:cNvPr id="1" name="TextBox 7"/>
        <cdr:cNvSpPr txBox="1">
          <a:spLocks noChangeArrowheads="1"/>
        </cdr:cNvSpPr>
      </cdr:nvSpPr>
      <cdr:spPr>
        <a:xfrm>
          <a:off x="3048000" y="1066800"/>
          <a:ext cx="695325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分譲済
135,304㎡
28%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161925</xdr:rowOff>
    </xdr:from>
    <xdr:to>
      <xdr:col>7</xdr:col>
      <xdr:colOff>581025</xdr:colOff>
      <xdr:row>32</xdr:row>
      <xdr:rowOff>95250</xdr:rowOff>
    </xdr:to>
    <xdr:graphicFrame>
      <xdr:nvGraphicFramePr>
        <xdr:cNvPr id="1" name="Chart 7"/>
        <xdr:cNvGraphicFramePr/>
      </xdr:nvGraphicFramePr>
      <xdr:xfrm>
        <a:off x="190500" y="1533525"/>
        <a:ext cx="5257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7</xdr:row>
      <xdr:rowOff>9525</xdr:rowOff>
    </xdr:from>
    <xdr:to>
      <xdr:col>17</xdr:col>
      <xdr:colOff>123825</xdr:colOff>
      <xdr:row>31</xdr:row>
      <xdr:rowOff>161925</xdr:rowOff>
    </xdr:to>
    <xdr:graphicFrame>
      <xdr:nvGraphicFramePr>
        <xdr:cNvPr id="2" name="Chart 10"/>
        <xdr:cNvGraphicFramePr/>
      </xdr:nvGraphicFramePr>
      <xdr:xfrm>
        <a:off x="5638800" y="1209675"/>
        <a:ext cx="62103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0.04025</cdr:y>
    </cdr:from>
    <cdr:to>
      <cdr:x>0.38425</cdr:x>
      <cdr:y>0.1935</cdr:y>
    </cdr:to>
    <cdr:sp>
      <cdr:nvSpPr>
        <cdr:cNvPr id="1" name="AutoShape 1"/>
        <cdr:cNvSpPr>
          <a:spLocks/>
        </cdr:cNvSpPr>
      </cdr:nvSpPr>
      <cdr:spPr>
        <a:xfrm>
          <a:off x="314325" y="219075"/>
          <a:ext cx="2552700" cy="838200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75" b="1" i="0" u="none" baseline="0">
              <a:latin typeface="ＭＳ Ｐゴシック"/>
              <a:ea typeface="ＭＳ Ｐゴシック"/>
              <a:cs typeface="ＭＳ Ｐゴシック"/>
            </a:rPr>
            <a:t>江島工業団地</a:t>
          </a:r>
        </a:p>
      </cdr:txBody>
    </cdr:sp>
  </cdr:relSizeAnchor>
  <cdr:relSizeAnchor xmlns:cdr="http://schemas.openxmlformats.org/drawingml/2006/chartDrawing">
    <cdr:from>
      <cdr:x>0.537</cdr:x>
      <cdr:y>0.35</cdr:y>
    </cdr:from>
    <cdr:to>
      <cdr:x>0.674</cdr:x>
      <cdr:y>0.4325</cdr:y>
    </cdr:to>
    <cdr:sp>
      <cdr:nvSpPr>
        <cdr:cNvPr id="2" name="AutoShape 2"/>
        <cdr:cNvSpPr>
          <a:spLocks/>
        </cdr:cNvSpPr>
      </cdr:nvSpPr>
      <cdr:spPr>
        <a:xfrm>
          <a:off x="4010025" y="1905000"/>
          <a:ext cx="101917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0.6745</cdr:x>
      <cdr:y>0.35</cdr:y>
    </cdr:from>
    <cdr:to>
      <cdr:x>0.78275</cdr:x>
      <cdr:y>0.3795</cdr:y>
    </cdr:to>
    <cdr:sp>
      <cdr:nvSpPr>
        <cdr:cNvPr id="3" name="Line 3"/>
        <cdr:cNvSpPr>
          <a:spLocks/>
        </cdr:cNvSpPr>
      </cdr:nvSpPr>
      <cdr:spPr>
        <a:xfrm flipV="1">
          <a:off x="5029200" y="1905000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0.80375</cdr:x>
      <cdr:y>0.36975</cdr:y>
    </cdr:from>
    <cdr:to>
      <cdr:x>0.917</cdr:x>
      <cdr:y>0.49925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1943100"/>
          <a:ext cx="8572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分譲済
135,304㎡
28%</a:t>
          </a:r>
        </a:p>
      </cdr:txBody>
    </cdr:sp>
  </cdr:relSizeAnchor>
  <cdr:relSizeAnchor xmlns:cdr="http://schemas.openxmlformats.org/drawingml/2006/chartDrawing">
    <cdr:from>
      <cdr:x>0.02725</cdr:x>
      <cdr:y>0.0155</cdr:y>
    </cdr:from>
    <cdr:to>
      <cdr:x>0.44325</cdr:x>
      <cdr:y>0.17875</cdr:y>
    </cdr:to>
    <cdr:sp>
      <cdr:nvSpPr>
        <cdr:cNvPr id="2" name="AutoShape 5"/>
        <cdr:cNvSpPr>
          <a:spLocks/>
        </cdr:cNvSpPr>
      </cdr:nvSpPr>
      <cdr:spPr>
        <a:xfrm>
          <a:off x="200025" y="76200"/>
          <a:ext cx="3133725" cy="857250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75" b="1" i="0" u="none" baseline="0">
              <a:latin typeface="ＭＳ Ｐゴシック"/>
              <a:ea typeface="ＭＳ Ｐゴシック"/>
              <a:cs typeface="ＭＳ Ｐゴシック"/>
            </a:rPr>
            <a:t>江津地域拠点工業団地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171450</xdr:rowOff>
    </xdr:to>
    <xdr:graphicFrame>
      <xdr:nvGraphicFramePr>
        <xdr:cNvPr id="2" name="Chart 2"/>
        <xdr:cNvGraphicFramePr/>
      </xdr:nvGraphicFramePr>
      <xdr:xfrm>
        <a:off x="0" y="0"/>
        <a:ext cx="0" cy="73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10</xdr:row>
      <xdr:rowOff>28575</xdr:rowOff>
    </xdr:from>
    <xdr:to>
      <xdr:col>11</xdr:col>
      <xdr:colOff>657225</xdr:colOff>
      <xdr:row>39</xdr:row>
      <xdr:rowOff>123825</xdr:rowOff>
    </xdr:to>
    <xdr:graphicFrame>
      <xdr:nvGraphicFramePr>
        <xdr:cNvPr id="3" name="Chart 7"/>
        <xdr:cNvGraphicFramePr/>
      </xdr:nvGraphicFramePr>
      <xdr:xfrm>
        <a:off x="733425" y="3476625"/>
        <a:ext cx="7467600" cy="546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41</xdr:row>
      <xdr:rowOff>0</xdr:rowOff>
    </xdr:from>
    <xdr:to>
      <xdr:col>12</xdr:col>
      <xdr:colOff>38100</xdr:colOff>
      <xdr:row>71</xdr:row>
      <xdr:rowOff>133350</xdr:rowOff>
    </xdr:to>
    <xdr:graphicFrame>
      <xdr:nvGraphicFramePr>
        <xdr:cNvPr id="4" name="Chart 8"/>
        <xdr:cNvGraphicFramePr/>
      </xdr:nvGraphicFramePr>
      <xdr:xfrm>
        <a:off x="723900" y="9182100"/>
        <a:ext cx="7543800" cy="527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0.72075</cdr:x>
      <cdr:y>0.0325</cdr:y>
    </cdr:from>
    <cdr:to>
      <cdr:x>0.93975</cdr:x>
      <cdr:y>0.1805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180975"/>
          <a:ext cx="19240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（単位：百万円）
　　内円：収益
　　外円：費用</a:t>
          </a:r>
        </a:p>
      </cdr:txBody>
    </cdr:sp>
  </cdr:relSizeAnchor>
  <cdr:relSizeAnchor xmlns:cdr="http://schemas.openxmlformats.org/drawingml/2006/chartDrawing">
    <cdr:from>
      <cdr:x>0.68825</cdr:x>
      <cdr:y>0.0325</cdr:y>
    </cdr:from>
    <cdr:to>
      <cdr:x>0.93975</cdr:x>
      <cdr:y>0.17325</cdr:y>
    </cdr:to>
    <cdr:sp>
      <cdr:nvSpPr>
        <cdr:cNvPr id="2" name="Rectangle 2"/>
        <cdr:cNvSpPr>
          <a:spLocks/>
        </cdr:cNvSpPr>
      </cdr:nvSpPr>
      <cdr:spPr>
        <a:xfrm>
          <a:off x="6048375" y="180975"/>
          <a:ext cx="2209800" cy="8191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0.4325</cdr:y>
    </cdr:from>
    <cdr:to>
      <cdr:x>0.45025</cdr:x>
      <cdr:y>0.47875</cdr:y>
    </cdr:to>
    <cdr:sp>
      <cdr:nvSpPr>
        <cdr:cNvPr id="3" name="Line 3"/>
        <cdr:cNvSpPr>
          <a:spLocks/>
        </cdr:cNvSpPr>
      </cdr:nvSpPr>
      <cdr:spPr>
        <a:xfrm flipH="1">
          <a:off x="3524250" y="2505075"/>
          <a:ext cx="43815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0.21875</cdr:x>
      <cdr:y>0.3325</cdr:y>
    </cdr:from>
    <cdr:to>
      <cdr:x>0.27425</cdr:x>
      <cdr:y>0.34325</cdr:y>
    </cdr:to>
    <cdr:sp>
      <cdr:nvSpPr>
        <cdr:cNvPr id="4" name="Line 4"/>
        <cdr:cNvSpPr>
          <a:spLocks/>
        </cdr:cNvSpPr>
      </cdr:nvSpPr>
      <cdr:spPr>
        <a:xfrm flipV="1">
          <a:off x="1924050" y="1924050"/>
          <a:ext cx="4857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0.0735</cdr:y>
    </cdr:from>
    <cdr:to>
      <cdr:x>0.29875</cdr:x>
      <cdr:y>0.17375</cdr:y>
    </cdr:to>
    <cdr:sp>
      <cdr:nvSpPr>
        <cdr:cNvPr id="5" name="AutoShape 5"/>
        <cdr:cNvSpPr>
          <a:spLocks/>
        </cdr:cNvSpPr>
      </cdr:nvSpPr>
      <cdr:spPr>
        <a:xfrm>
          <a:off x="800100" y="419100"/>
          <a:ext cx="1819275" cy="5810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25" b="1" i="0" u="none" baseline="0">
              <a:latin typeface="ＭＳ Ｐゴシック"/>
              <a:ea typeface="ＭＳ Ｐゴシック"/>
              <a:cs typeface="ＭＳ Ｐゴシック"/>
            </a:rPr>
            <a:t>収益費用構成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30400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24</xdr:row>
      <xdr:rowOff>457200</xdr:rowOff>
    </xdr:from>
    <xdr:to>
      <xdr:col>3</xdr:col>
      <xdr:colOff>1714500</xdr:colOff>
      <xdr:row>40</xdr:row>
      <xdr:rowOff>238125</xdr:rowOff>
    </xdr:to>
    <xdr:graphicFrame>
      <xdr:nvGraphicFramePr>
        <xdr:cNvPr id="2" name="Chart 2"/>
        <xdr:cNvGraphicFramePr/>
      </xdr:nvGraphicFramePr>
      <xdr:xfrm>
        <a:off x="38100" y="11715750"/>
        <a:ext cx="880110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</cdr:x>
      <cdr:y>0.52975</cdr:y>
    </cdr:from>
    <cdr:to>
      <cdr:x>0.65375</cdr:x>
      <cdr:y>0.54425</cdr:y>
    </cdr:to>
    <cdr:sp>
      <cdr:nvSpPr>
        <cdr:cNvPr id="1" name="Line 1"/>
        <cdr:cNvSpPr>
          <a:spLocks/>
        </cdr:cNvSpPr>
      </cdr:nvSpPr>
      <cdr:spPr>
        <a:xfrm flipH="1">
          <a:off x="0" y="1962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0</xdr:col>
      <xdr:colOff>0</xdr:colOff>
      <xdr:row>43</xdr:row>
      <xdr:rowOff>171450</xdr:rowOff>
    </xdr:to>
    <xdr:graphicFrame>
      <xdr:nvGraphicFramePr>
        <xdr:cNvPr id="2" name="Chart 2"/>
        <xdr:cNvGraphicFramePr/>
      </xdr:nvGraphicFramePr>
      <xdr:xfrm>
        <a:off x="0" y="6896100"/>
        <a:ext cx="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119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4" name="Chart 4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5" name="Chart 5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="75" zoomScaleNormal="75" zoomScaleSheetLayoutView="75" workbookViewId="0" topLeftCell="A1">
      <selection activeCell="F7" sqref="F7"/>
    </sheetView>
  </sheetViews>
  <sheetFormatPr defaultColWidth="9.00390625" defaultRowHeight="13.5"/>
  <cols>
    <col min="1" max="16384" width="9.00390625" style="45" customWidth="1"/>
  </cols>
  <sheetData>
    <row r="1" spans="1:15" s="93" customFormat="1" ht="44.25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="95" customFormat="1" ht="44.25" customHeight="1">
      <c r="A2" s="129" t="s">
        <v>81</v>
      </c>
    </row>
    <row r="3" spans="1:2" s="95" customFormat="1" ht="24">
      <c r="A3" s="95" t="s">
        <v>96</v>
      </c>
      <c r="B3" s="111" t="s">
        <v>77</v>
      </c>
    </row>
    <row r="4" s="95" customFormat="1" ht="24">
      <c r="B4" s="111" t="s">
        <v>78</v>
      </c>
    </row>
    <row r="5" spans="2:15" s="95" customFormat="1" ht="44.25" customHeight="1">
      <c r="B5" s="131" t="s">
        <v>79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="95" customFormat="1" ht="24">
      <c r="B6" s="111" t="s">
        <v>80</v>
      </c>
    </row>
    <row r="7" s="47" customFormat="1" ht="14.25"/>
    <row r="8" s="47" customFormat="1" ht="14.25"/>
    <row r="9" s="47" customFormat="1" ht="24">
      <c r="A9" s="129" t="s">
        <v>82</v>
      </c>
    </row>
    <row r="10" s="47" customFormat="1" ht="14.25"/>
    <row r="11" s="47" customFormat="1" ht="14.25"/>
    <row r="12" s="47" customFormat="1" ht="14.25"/>
    <row r="13" s="47" customFormat="1" ht="14.25"/>
    <row r="14" s="47" customFormat="1" ht="14.25"/>
    <row r="15" s="47" customFormat="1" ht="14.25"/>
    <row r="16" s="47" customFormat="1" ht="14.25"/>
    <row r="17" s="47" customFormat="1" ht="14.25"/>
    <row r="18" s="47" customFormat="1" ht="14.25"/>
    <row r="19" s="47" customFormat="1" ht="14.25"/>
    <row r="20" s="47" customFormat="1" ht="14.25"/>
    <row r="21" s="47" customFormat="1" ht="14.25"/>
    <row r="22" s="47" customFormat="1" ht="14.25"/>
    <row r="23" s="47" customFormat="1" ht="14.25"/>
    <row r="24" s="47" customFormat="1" ht="14.25"/>
    <row r="25" s="47" customFormat="1" ht="14.25"/>
    <row r="26" s="47" customFormat="1" ht="14.25"/>
    <row r="27" s="47" customFormat="1" ht="14.25"/>
    <row r="28" s="47" customFormat="1" ht="14.25"/>
    <row r="29" s="47" customFormat="1" ht="14.25"/>
    <row r="30" spans="5:6" s="47" customFormat="1" ht="14.25">
      <c r="E30" s="119"/>
      <c r="F30" s="119"/>
    </row>
    <row r="31" spans="5:6" s="47" customFormat="1" ht="14.25">
      <c r="E31" s="119"/>
      <c r="F31" s="119"/>
    </row>
    <row r="32" spans="5:6" s="47" customFormat="1" ht="14.25">
      <c r="E32" s="119"/>
      <c r="F32" s="119"/>
    </row>
    <row r="33" s="47" customFormat="1" ht="14.25"/>
    <row r="34" s="47" customFormat="1" ht="14.25"/>
    <row r="35" s="47" customFormat="1" ht="14.25"/>
    <row r="36" s="47" customFormat="1" ht="24">
      <c r="B36" s="92"/>
    </row>
    <row r="37" s="47" customFormat="1" ht="14.25"/>
    <row r="38" s="47" customFormat="1" ht="14.25"/>
    <row r="39" s="47" customFormat="1" ht="14.25"/>
    <row r="40" s="47" customFormat="1" ht="14.25"/>
    <row r="41" s="47" customFormat="1" ht="14.25"/>
  </sheetData>
  <mergeCells count="2">
    <mergeCell ref="B5:O5"/>
    <mergeCell ref="A1:O1"/>
  </mergeCells>
  <printOptions/>
  <pageMargins left="0.75" right="0.75" top="1" bottom="1" header="0.512" footer="0.51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60" zoomScaleNormal="75" workbookViewId="0" topLeftCell="A1">
      <selection activeCell="E27" sqref="E27:G27"/>
    </sheetView>
  </sheetViews>
  <sheetFormatPr defaultColWidth="9.00390625" defaultRowHeight="35.25" customHeight="1"/>
  <cols>
    <col min="1" max="1" width="9.00390625" style="45" customWidth="1"/>
    <col min="2" max="2" width="58.625" style="45" customWidth="1"/>
    <col min="3" max="6" width="25.875" style="45" customWidth="1"/>
    <col min="7" max="7" width="17.25390625" style="45" customWidth="1"/>
    <col min="8" max="8" width="58.625" style="45" customWidth="1"/>
    <col min="9" max="9" width="25.875" style="45" customWidth="1"/>
    <col min="10" max="10" width="14.875" style="45" customWidth="1"/>
    <col min="11" max="11" width="11.875" style="45" customWidth="1"/>
    <col min="12" max="16384" width="9.00390625" style="45" customWidth="1"/>
  </cols>
  <sheetData>
    <row r="1" s="95" customFormat="1" ht="52.5" customHeight="1">
      <c r="A1" s="114" t="s">
        <v>83</v>
      </c>
    </row>
    <row r="2" s="95" customFormat="1" ht="25.5" customHeight="1">
      <c r="A2" s="108" t="s">
        <v>95</v>
      </c>
    </row>
    <row r="3" s="95" customFormat="1" ht="25.5" customHeight="1">
      <c r="A3" s="108" t="s">
        <v>96</v>
      </c>
    </row>
    <row r="4" s="95" customFormat="1" ht="25.5" customHeight="1">
      <c r="A4" s="108" t="s">
        <v>75</v>
      </c>
    </row>
    <row r="5" spans="2:10" s="97" customFormat="1" ht="44.25" customHeight="1">
      <c r="B5" s="94" t="s">
        <v>100</v>
      </c>
      <c r="C5" s="128"/>
      <c r="D5" s="128"/>
      <c r="E5" s="128"/>
      <c r="F5" s="128" t="s">
        <v>97</v>
      </c>
      <c r="G5" s="96"/>
      <c r="H5" s="94"/>
      <c r="I5" s="96"/>
      <c r="J5" s="96"/>
    </row>
    <row r="6" spans="2:9" s="97" customFormat="1" ht="44.25" customHeight="1">
      <c r="B6" s="135" t="s">
        <v>7</v>
      </c>
      <c r="C6" s="99" t="s">
        <v>84</v>
      </c>
      <c r="D6" s="121" t="s">
        <v>85</v>
      </c>
      <c r="E6" s="143" t="s">
        <v>94</v>
      </c>
      <c r="F6" s="144"/>
      <c r="I6" s="98"/>
    </row>
    <row r="7" spans="2:9" s="97" customFormat="1" ht="44.25" customHeight="1">
      <c r="B7" s="145"/>
      <c r="C7" s="112" t="s">
        <v>86</v>
      </c>
      <c r="D7" s="122" t="s">
        <v>87</v>
      </c>
      <c r="E7" s="122" t="s">
        <v>99</v>
      </c>
      <c r="F7" s="127" t="s">
        <v>98</v>
      </c>
      <c r="H7" s="138"/>
      <c r="I7" s="140"/>
    </row>
    <row r="8" spans="2:10" s="97" customFormat="1" ht="36.75" customHeight="1">
      <c r="B8" s="103" t="s">
        <v>11</v>
      </c>
      <c r="C8" s="104">
        <v>694660</v>
      </c>
      <c r="D8" s="123">
        <v>828805</v>
      </c>
      <c r="E8" s="123">
        <f>C8-D8</f>
        <v>-134145</v>
      </c>
      <c r="F8" s="124">
        <f>C8/D8*100</f>
        <v>83.81464880158784</v>
      </c>
      <c r="H8" s="141"/>
      <c r="I8" s="101"/>
      <c r="J8" s="100"/>
    </row>
    <row r="9" spans="2:10" s="97" customFormat="1" ht="36.75" customHeight="1">
      <c r="B9" s="103" t="s">
        <v>53</v>
      </c>
      <c r="C9" s="104">
        <v>694660</v>
      </c>
      <c r="D9" s="123">
        <v>828805</v>
      </c>
      <c r="E9" s="123">
        <f aca="true" t="shared" si="0" ref="E9:E23">C9-D9</f>
        <v>-134145</v>
      </c>
      <c r="F9" s="124">
        <f aca="true" t="shared" si="1" ref="F9:F24">C9/D9*100</f>
        <v>83.81464880158784</v>
      </c>
      <c r="H9" s="142"/>
      <c r="I9" s="101"/>
      <c r="J9" s="101"/>
    </row>
    <row r="10" spans="2:10" s="97" customFormat="1" ht="36.75" customHeight="1">
      <c r="B10" s="103" t="s">
        <v>20</v>
      </c>
      <c r="C10" s="104">
        <v>696390</v>
      </c>
      <c r="D10" s="123">
        <v>3239535</v>
      </c>
      <c r="E10" s="123">
        <f t="shared" si="0"/>
        <v>-2543145</v>
      </c>
      <c r="F10" s="124">
        <f t="shared" si="1"/>
        <v>21.49660367923174</v>
      </c>
      <c r="H10" s="107"/>
      <c r="I10" s="105"/>
      <c r="J10" s="101"/>
    </row>
    <row r="11" spans="2:10" s="97" customFormat="1" ht="36.75" customHeight="1">
      <c r="B11" s="103" t="s">
        <v>54</v>
      </c>
      <c r="C11" s="104">
        <v>691791</v>
      </c>
      <c r="D11" s="123">
        <v>3236083</v>
      </c>
      <c r="E11" s="123">
        <f t="shared" si="0"/>
        <v>-2544292</v>
      </c>
      <c r="F11" s="124">
        <f t="shared" si="1"/>
        <v>21.37741831714452</v>
      </c>
      <c r="H11" s="107"/>
      <c r="I11" s="105"/>
      <c r="J11" s="105"/>
    </row>
    <row r="12" spans="2:10" s="97" customFormat="1" ht="36.75" customHeight="1">
      <c r="B12" s="103" t="s">
        <v>23</v>
      </c>
      <c r="C12" s="104">
        <v>4599</v>
      </c>
      <c r="D12" s="123">
        <v>3452</v>
      </c>
      <c r="E12" s="123">
        <f t="shared" si="0"/>
        <v>1147</v>
      </c>
      <c r="F12" s="124">
        <f t="shared" si="1"/>
        <v>133.2271147161066</v>
      </c>
      <c r="H12" s="107"/>
      <c r="I12" s="105"/>
      <c r="J12" s="105"/>
    </row>
    <row r="13" spans="2:10" s="97" customFormat="1" ht="36.75" customHeight="1">
      <c r="B13" s="106" t="s">
        <v>55</v>
      </c>
      <c r="C13" s="104">
        <v>-1730</v>
      </c>
      <c r="D13" s="123">
        <v>-2410731</v>
      </c>
      <c r="E13" s="123">
        <f t="shared" si="0"/>
        <v>2409001</v>
      </c>
      <c r="F13" s="124">
        <f t="shared" si="1"/>
        <v>0.07176246540986946</v>
      </c>
      <c r="H13" s="107"/>
      <c r="I13" s="105"/>
      <c r="J13" s="105"/>
    </row>
    <row r="14" spans="2:10" s="97" customFormat="1" ht="36.75" customHeight="1">
      <c r="B14" s="103" t="s">
        <v>49</v>
      </c>
      <c r="C14" s="104">
        <v>11691</v>
      </c>
      <c r="D14" s="123">
        <v>1606448</v>
      </c>
      <c r="E14" s="123">
        <f>C14-D14</f>
        <v>-1594757</v>
      </c>
      <c r="F14" s="124">
        <f t="shared" si="1"/>
        <v>0.7277546487654751</v>
      </c>
      <c r="H14" s="96"/>
      <c r="I14" s="105"/>
      <c r="J14" s="105"/>
    </row>
    <row r="15" spans="2:10" s="97" customFormat="1" ht="36.75" customHeight="1">
      <c r="B15" s="103" t="s">
        <v>27</v>
      </c>
      <c r="C15" s="104">
        <v>9177</v>
      </c>
      <c r="D15" s="123">
        <v>3605</v>
      </c>
      <c r="E15" s="123">
        <f t="shared" si="0"/>
        <v>5572</v>
      </c>
      <c r="F15" s="124">
        <f t="shared" si="1"/>
        <v>254.5631067961165</v>
      </c>
      <c r="H15" s="107"/>
      <c r="I15" s="105"/>
      <c r="J15" s="105"/>
    </row>
    <row r="16" spans="2:10" s="97" customFormat="1" ht="36.75" customHeight="1">
      <c r="B16" s="103" t="s">
        <v>88</v>
      </c>
      <c r="C16" s="104">
        <v>0</v>
      </c>
      <c r="D16" s="123">
        <v>1600397</v>
      </c>
      <c r="E16" s="123">
        <f t="shared" si="0"/>
        <v>-1600397</v>
      </c>
      <c r="F16" s="125" t="s">
        <v>93</v>
      </c>
      <c r="H16" s="107"/>
      <c r="I16" s="105"/>
      <c r="J16" s="105"/>
    </row>
    <row r="17" spans="2:10" s="97" customFormat="1" ht="36.75" customHeight="1">
      <c r="B17" s="103" t="s">
        <v>32</v>
      </c>
      <c r="C17" s="104">
        <v>2514</v>
      </c>
      <c r="D17" s="123">
        <v>2446</v>
      </c>
      <c r="E17" s="123">
        <f t="shared" si="0"/>
        <v>68</v>
      </c>
      <c r="F17" s="124">
        <f t="shared" si="1"/>
        <v>102.78004905968929</v>
      </c>
      <c r="I17" s="105"/>
      <c r="J17" s="105"/>
    </row>
    <row r="18" spans="2:10" s="97" customFormat="1" ht="36.75" customHeight="1">
      <c r="B18" s="103" t="s">
        <v>51</v>
      </c>
      <c r="C18" s="104">
        <v>6</v>
      </c>
      <c r="D18" s="123">
        <v>21772</v>
      </c>
      <c r="E18" s="123">
        <f>C18-D18</f>
        <v>-21766</v>
      </c>
      <c r="F18" s="124">
        <f>C18/D18*100</f>
        <v>0.027558331802314897</v>
      </c>
      <c r="H18" s="107"/>
      <c r="I18" s="105"/>
      <c r="J18" s="105"/>
    </row>
    <row r="19" spans="2:10" s="97" customFormat="1" ht="36.75" customHeight="1">
      <c r="B19" s="103" t="s">
        <v>50</v>
      </c>
      <c r="C19" s="104">
        <v>6</v>
      </c>
      <c r="D19" s="123">
        <v>4631</v>
      </c>
      <c r="E19" s="123">
        <f t="shared" si="0"/>
        <v>-4625</v>
      </c>
      <c r="F19" s="124">
        <f t="shared" si="1"/>
        <v>0.1295616497516735</v>
      </c>
      <c r="H19" s="107"/>
      <c r="I19" s="105"/>
      <c r="J19" s="105"/>
    </row>
    <row r="20" spans="2:10" s="97" customFormat="1" ht="36.75" customHeight="1">
      <c r="B20" s="103" t="s">
        <v>89</v>
      </c>
      <c r="C20" s="104">
        <v>0</v>
      </c>
      <c r="D20" s="123">
        <v>17141</v>
      </c>
      <c r="E20" s="123">
        <f t="shared" si="0"/>
        <v>-17141</v>
      </c>
      <c r="F20" s="125" t="s">
        <v>93</v>
      </c>
      <c r="H20" s="107"/>
      <c r="I20" s="105"/>
      <c r="J20" s="105"/>
    </row>
    <row r="21" spans="2:10" s="97" customFormat="1" ht="36.75" customHeight="1">
      <c r="B21" s="106" t="s">
        <v>90</v>
      </c>
      <c r="C21" s="104">
        <v>9955</v>
      </c>
      <c r="D21" s="123">
        <v>-826054</v>
      </c>
      <c r="E21" s="123">
        <f t="shared" si="0"/>
        <v>836009</v>
      </c>
      <c r="F21" s="124">
        <f t="shared" si="1"/>
        <v>-1.2051270255939683</v>
      </c>
      <c r="H21" s="107"/>
      <c r="I21" s="105"/>
      <c r="J21" s="105"/>
    </row>
    <row r="22" spans="2:10" s="97" customFormat="1" ht="36.75" customHeight="1">
      <c r="B22" s="106" t="s">
        <v>40</v>
      </c>
      <c r="C22" s="104">
        <v>9955</v>
      </c>
      <c r="D22" s="123">
        <v>-826054</v>
      </c>
      <c r="E22" s="123">
        <f t="shared" si="0"/>
        <v>836009</v>
      </c>
      <c r="F22" s="124">
        <f t="shared" si="1"/>
        <v>-1.2051270255939683</v>
      </c>
      <c r="H22" s="107"/>
      <c r="I22" s="105"/>
      <c r="J22" s="105"/>
    </row>
    <row r="23" spans="2:10" s="97" customFormat="1" ht="36.75" customHeight="1">
      <c r="B23" s="106" t="s">
        <v>92</v>
      </c>
      <c r="C23" s="104">
        <v>0</v>
      </c>
      <c r="D23" s="123">
        <v>88425</v>
      </c>
      <c r="E23" s="123">
        <f t="shared" si="0"/>
        <v>-88425</v>
      </c>
      <c r="F23" s="125" t="s">
        <v>93</v>
      </c>
      <c r="H23" s="107"/>
      <c r="I23" s="105"/>
      <c r="J23" s="105"/>
    </row>
    <row r="24" spans="2:10" s="97" customFormat="1" ht="36.75" customHeight="1">
      <c r="B24" s="113" t="s">
        <v>91</v>
      </c>
      <c r="C24" s="110">
        <v>9955</v>
      </c>
      <c r="D24" s="126">
        <v>-737629</v>
      </c>
      <c r="E24" s="126">
        <f>C24-D24</f>
        <v>747584</v>
      </c>
      <c r="F24" s="124">
        <f t="shared" si="1"/>
        <v>-1.3495944438193184</v>
      </c>
      <c r="H24" s="107"/>
      <c r="I24" s="105"/>
      <c r="J24" s="105"/>
    </row>
    <row r="25" spans="2:10" s="97" customFormat="1" ht="44.25" customHeight="1">
      <c r="B25" s="62"/>
      <c r="C25" s="64"/>
      <c r="D25" s="64"/>
      <c r="E25" s="64"/>
      <c r="F25" s="64"/>
      <c r="I25" s="109"/>
      <c r="J25" s="109"/>
    </row>
    <row r="26" spans="5:10" s="97" customFormat="1" ht="44.25" customHeight="1">
      <c r="E26" s="94" t="s">
        <v>5</v>
      </c>
      <c r="F26" s="96"/>
      <c r="I26" s="105"/>
      <c r="J26" s="105"/>
    </row>
    <row r="27" spans="5:12" s="78" customFormat="1" ht="23.25" customHeight="1">
      <c r="E27" s="138" t="s">
        <v>45</v>
      </c>
      <c r="F27" s="139"/>
      <c r="G27" s="139"/>
      <c r="H27" s="97"/>
      <c r="I27" s="105"/>
      <c r="J27" s="105"/>
      <c r="K27" s="97"/>
      <c r="L27" s="97"/>
    </row>
    <row r="28" spans="5:10" s="78" customFormat="1" ht="23.25" customHeight="1">
      <c r="E28" s="135" t="s">
        <v>7</v>
      </c>
      <c r="F28" s="136"/>
      <c r="G28" s="99"/>
      <c r="I28" s="79"/>
      <c r="J28" s="79"/>
    </row>
    <row r="29" spans="5:10" s="78" customFormat="1" ht="23.25" customHeight="1">
      <c r="E29" s="137"/>
      <c r="F29" s="137"/>
      <c r="G29" s="102"/>
      <c r="I29" s="79"/>
      <c r="J29" s="79"/>
    </row>
    <row r="30" spans="5:10" s="78" customFormat="1" ht="23.25" customHeight="1">
      <c r="E30" s="103" t="s">
        <v>12</v>
      </c>
      <c r="F30" s="118"/>
      <c r="G30" s="104">
        <v>9955</v>
      </c>
      <c r="I30" s="79"/>
      <c r="J30" s="79"/>
    </row>
    <row r="31" spans="5:10" s="78" customFormat="1" ht="23.25" customHeight="1">
      <c r="E31" s="103" t="s">
        <v>15</v>
      </c>
      <c r="F31" s="118"/>
      <c r="G31" s="104">
        <v>9954</v>
      </c>
      <c r="I31" s="79"/>
      <c r="J31" s="79"/>
    </row>
    <row r="32" spans="5:10" s="78" customFormat="1" ht="23.25" customHeight="1">
      <c r="E32" s="103" t="s">
        <v>56</v>
      </c>
      <c r="F32" s="118"/>
      <c r="G32" s="104">
        <v>9954</v>
      </c>
      <c r="I32" s="79"/>
      <c r="J32" s="79"/>
    </row>
    <row r="33" spans="2:10" s="78" customFormat="1" ht="23.25" customHeight="1">
      <c r="B33" s="115"/>
      <c r="C33" s="115"/>
      <c r="E33" s="117" t="s">
        <v>18</v>
      </c>
      <c r="F33" s="116"/>
      <c r="G33" s="110">
        <v>1</v>
      </c>
      <c r="I33" s="79"/>
      <c r="J33" s="80"/>
    </row>
    <row r="34" spans="2:10" s="78" customFormat="1" ht="23.25" customHeight="1">
      <c r="B34" s="96"/>
      <c r="C34" s="105"/>
      <c r="D34" s="67"/>
      <c r="E34" s="67"/>
      <c r="F34" s="67"/>
      <c r="G34" s="82"/>
      <c r="I34" s="80"/>
      <c r="J34" s="80"/>
    </row>
    <row r="35" spans="2:12" s="60" customFormat="1" ht="23.25" customHeight="1">
      <c r="B35" s="97"/>
      <c r="C35" s="64"/>
      <c r="D35" s="67"/>
      <c r="E35" s="67"/>
      <c r="F35" s="67"/>
      <c r="G35" s="63"/>
      <c r="H35" s="81"/>
      <c r="I35" s="80"/>
      <c r="J35" s="80"/>
      <c r="K35" s="78"/>
      <c r="L35" s="78"/>
    </row>
    <row r="36" spans="2:12" s="60" customFormat="1" ht="35.25" customHeight="1">
      <c r="B36" s="78"/>
      <c r="C36" s="64"/>
      <c r="D36" s="67"/>
      <c r="E36" s="67"/>
      <c r="F36" s="67"/>
      <c r="G36" s="63"/>
      <c r="H36" s="81"/>
      <c r="I36" s="80"/>
      <c r="J36" s="82"/>
      <c r="K36" s="78"/>
      <c r="L36" s="78"/>
    </row>
    <row r="37" spans="2:10" s="60" customFormat="1" ht="35.25" customHeight="1">
      <c r="B37" s="78"/>
      <c r="C37" s="64"/>
      <c r="D37" s="68"/>
      <c r="E37" s="68"/>
      <c r="F37" s="68"/>
      <c r="G37" s="63"/>
      <c r="H37" s="62"/>
      <c r="I37" s="61"/>
      <c r="J37" s="63"/>
    </row>
    <row r="38" spans="2:10" s="60" customFormat="1" ht="35.25" customHeight="1">
      <c r="B38" s="108"/>
      <c r="C38" s="64"/>
      <c r="D38" s="68"/>
      <c r="E38" s="68"/>
      <c r="F38" s="68"/>
      <c r="G38" s="63"/>
      <c r="H38" s="62"/>
      <c r="I38" s="61"/>
      <c r="J38" s="63"/>
    </row>
    <row r="39" spans="2:10" s="60" customFormat="1" ht="35.25" customHeight="1">
      <c r="B39" s="78"/>
      <c r="C39" s="66"/>
      <c r="D39" s="68"/>
      <c r="E39" s="68"/>
      <c r="F39" s="68"/>
      <c r="G39" s="63"/>
      <c r="H39" s="62"/>
      <c r="I39" s="61"/>
      <c r="J39" s="63"/>
    </row>
    <row r="40" spans="2:12" s="65" customFormat="1" ht="35.25" customHeight="1">
      <c r="B40" s="108"/>
      <c r="C40" s="67"/>
      <c r="D40" s="68"/>
      <c r="E40" s="68"/>
      <c r="F40" s="68"/>
      <c r="G40" s="66"/>
      <c r="H40" s="62"/>
      <c r="I40" s="61"/>
      <c r="J40" s="63"/>
      <c r="K40" s="60"/>
      <c r="L40" s="60"/>
    </row>
    <row r="41" spans="2:12" s="67" customFormat="1" ht="35.25" customHeight="1">
      <c r="B41" s="108"/>
      <c r="D41" s="68"/>
      <c r="E41" s="68"/>
      <c r="F41" s="68"/>
      <c r="H41" s="62"/>
      <c r="I41" s="61"/>
      <c r="J41" s="63"/>
      <c r="K41" s="60"/>
      <c r="L41" s="60"/>
    </row>
    <row r="42" spans="2:12" s="67" customFormat="1" ht="35.25" customHeight="1">
      <c r="B42" s="108"/>
      <c r="D42" s="68"/>
      <c r="E42" s="68"/>
      <c r="F42" s="68"/>
      <c r="H42" s="66"/>
      <c r="I42" s="70"/>
      <c r="J42" s="66"/>
      <c r="K42" s="66"/>
      <c r="L42" s="65"/>
    </row>
    <row r="43" spans="2:6" s="67" customFormat="1" ht="35.25" customHeight="1">
      <c r="B43" s="78"/>
      <c r="D43" s="68"/>
      <c r="E43" s="68"/>
      <c r="F43" s="68"/>
    </row>
    <row r="44" spans="2:6" s="67" customFormat="1" ht="35.25" customHeight="1">
      <c r="B44" s="97"/>
      <c r="D44" s="68"/>
      <c r="E44" s="68"/>
      <c r="F44" s="68"/>
    </row>
    <row r="45" spans="2:7" s="67" customFormat="1" ht="35.25" customHeight="1">
      <c r="B45" s="68"/>
      <c r="D45" s="68"/>
      <c r="E45" s="68"/>
      <c r="F45" s="68"/>
      <c r="G45" s="71"/>
    </row>
    <row r="46" spans="3:12" s="68" customFormat="1" ht="35.25" customHeight="1">
      <c r="C46" s="67"/>
      <c r="H46" s="67"/>
      <c r="I46" s="67"/>
      <c r="J46" s="67"/>
      <c r="K46" s="67"/>
      <c r="L46" s="67"/>
    </row>
    <row r="47" spans="4:12" s="68" customFormat="1" ht="35.25" customHeight="1">
      <c r="D47" s="45"/>
      <c r="E47" s="45"/>
      <c r="F47" s="45"/>
      <c r="H47" s="67"/>
      <c r="I47" s="67"/>
      <c r="J47" s="67"/>
      <c r="K47" s="67"/>
      <c r="L47" s="67"/>
    </row>
    <row r="48" spans="4:6" s="68" customFormat="1" ht="35.25" customHeight="1">
      <c r="D48" s="45"/>
      <c r="E48" s="45"/>
      <c r="F48" s="45"/>
    </row>
    <row r="49" spans="4:6" s="68" customFormat="1" ht="35.25" customHeight="1">
      <c r="D49" s="45"/>
      <c r="E49" s="45"/>
      <c r="F49" s="45"/>
    </row>
    <row r="50" spans="4:6" s="68" customFormat="1" ht="35.25" customHeight="1">
      <c r="D50" s="45"/>
      <c r="E50" s="45"/>
      <c r="F50" s="45"/>
    </row>
    <row r="51" spans="4:6" s="68" customFormat="1" ht="35.25" customHeight="1">
      <c r="D51" s="45"/>
      <c r="E51" s="45"/>
      <c r="F51" s="45"/>
    </row>
    <row r="52" spans="2:6" s="68" customFormat="1" ht="35.25" customHeight="1">
      <c r="B52" s="69"/>
      <c r="D52" s="45"/>
      <c r="E52" s="45"/>
      <c r="F52" s="45"/>
    </row>
    <row r="53" spans="4:6" s="68" customFormat="1" ht="35.25" customHeight="1">
      <c r="D53" s="45"/>
      <c r="E53" s="45"/>
      <c r="F53" s="45"/>
    </row>
    <row r="54" spans="4:6" s="68" customFormat="1" ht="35.25" customHeight="1">
      <c r="D54" s="45"/>
      <c r="E54" s="45"/>
      <c r="F54" s="45"/>
    </row>
    <row r="55" spans="4:6" s="68" customFormat="1" ht="35.25" customHeight="1">
      <c r="D55" s="45"/>
      <c r="E55" s="45"/>
      <c r="F55" s="45"/>
    </row>
    <row r="56" spans="4:6" s="68" customFormat="1" ht="35.25" customHeight="1">
      <c r="D56" s="45"/>
      <c r="E56" s="45"/>
      <c r="F56" s="45"/>
    </row>
    <row r="57" spans="2:6" s="68" customFormat="1" ht="35.25" customHeight="1">
      <c r="B57" s="45"/>
      <c r="C57" s="45"/>
      <c r="D57" s="45"/>
      <c r="E57" s="45"/>
      <c r="F57" s="45"/>
    </row>
    <row r="58" spans="8:12" ht="35.25" customHeight="1">
      <c r="H58" s="68"/>
      <c r="I58" s="68"/>
      <c r="J58" s="68"/>
      <c r="K58" s="68"/>
      <c r="L58" s="68"/>
    </row>
    <row r="59" spans="8:12" ht="35.25" customHeight="1">
      <c r="H59" s="68"/>
      <c r="I59" s="68"/>
      <c r="J59" s="68"/>
      <c r="K59" s="68"/>
      <c r="L59" s="68"/>
    </row>
    <row r="98" ht="35.25" customHeight="1">
      <c r="J98" s="49"/>
    </row>
    <row r="99" ht="35.25" customHeight="1">
      <c r="J99" s="49"/>
    </row>
    <row r="100" ht="35.25" customHeight="1">
      <c r="J100" s="49"/>
    </row>
    <row r="101" ht="35.25" customHeight="1">
      <c r="J101" s="49"/>
    </row>
    <row r="102" ht="35.25" customHeight="1">
      <c r="J102" s="49"/>
    </row>
    <row r="103" ht="35.25" customHeight="1">
      <c r="J103" s="49"/>
    </row>
    <row r="104" ht="35.25" customHeight="1">
      <c r="J104" s="49"/>
    </row>
    <row r="105" ht="35.25" customHeight="1">
      <c r="J105" s="49"/>
    </row>
    <row r="106" ht="35.25" customHeight="1">
      <c r="J106" s="49"/>
    </row>
    <row r="107" ht="35.25" customHeight="1">
      <c r="J107" s="49"/>
    </row>
    <row r="108" ht="35.25" customHeight="1">
      <c r="J108" s="49"/>
    </row>
    <row r="109" ht="35.25" customHeight="1">
      <c r="J109" s="49"/>
    </row>
  </sheetData>
  <mergeCells count="6">
    <mergeCell ref="E6:F6"/>
    <mergeCell ref="B6:B7"/>
    <mergeCell ref="E28:F29"/>
    <mergeCell ref="E27:G27"/>
    <mergeCell ref="H7:I7"/>
    <mergeCell ref="H8:H9"/>
  </mergeCells>
  <printOptions horizontalCentered="1"/>
  <pageMargins left="0.6299212598425197" right="0.9448818897637796" top="0.984251968503937" bottom="0.984251968503937" header="0.5118110236220472" footer="0.5118110236220472"/>
  <pageSetup horizontalDpi="300" verticalDpi="3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SheetLayoutView="75" workbookViewId="0" topLeftCell="A1">
      <selection activeCell="A1" sqref="A1"/>
    </sheetView>
  </sheetViews>
  <sheetFormatPr defaultColWidth="9.00390625" defaultRowHeight="13.5"/>
  <cols>
    <col min="1" max="1" width="47.875" style="45" customWidth="1"/>
    <col min="2" max="2" width="20.625" style="45" customWidth="1"/>
    <col min="3" max="3" width="9.00390625" style="45" customWidth="1"/>
    <col min="4" max="4" width="46.625" style="45" customWidth="1"/>
    <col min="5" max="5" width="20.625" style="45" customWidth="1"/>
    <col min="6" max="16384" width="9.00390625" style="45" customWidth="1"/>
  </cols>
  <sheetData>
    <row r="1" ht="18.75">
      <c r="A1" s="130" t="s">
        <v>101</v>
      </c>
    </row>
    <row r="3" spans="1:6" s="5" customFormat="1" ht="18.75" customHeight="1">
      <c r="A3" s="50" t="s">
        <v>6</v>
      </c>
      <c r="D3" s="46"/>
      <c r="E3" s="46"/>
      <c r="F3" s="46"/>
    </row>
    <row r="4" s="48" customFormat="1" ht="18.75" customHeight="1">
      <c r="A4" s="51" t="s">
        <v>47</v>
      </c>
    </row>
    <row r="5" spans="2:6" s="51" customFormat="1" ht="18.75" customHeight="1">
      <c r="B5" s="52" t="s">
        <v>45</v>
      </c>
      <c r="C5" s="53"/>
      <c r="D5" s="53"/>
      <c r="E5" s="72" t="s">
        <v>46</v>
      </c>
      <c r="F5" s="52"/>
    </row>
    <row r="6" spans="1:5" s="51" customFormat="1" ht="18.75" customHeight="1">
      <c r="A6" s="73" t="s">
        <v>7</v>
      </c>
      <c r="B6" s="74" t="s">
        <v>8</v>
      </c>
      <c r="D6" s="73" t="s">
        <v>7</v>
      </c>
      <c r="E6" s="74" t="s">
        <v>8</v>
      </c>
    </row>
    <row r="7" spans="1:5" s="51" customFormat="1" ht="18.75" customHeight="1">
      <c r="A7" s="57" t="s">
        <v>9</v>
      </c>
      <c r="B7" s="55"/>
      <c r="D7" s="57" t="s">
        <v>10</v>
      </c>
      <c r="E7" s="55"/>
    </row>
    <row r="8" spans="1:5" s="51" customFormat="1" ht="18.75" customHeight="1">
      <c r="A8" s="54" t="s">
        <v>13</v>
      </c>
      <c r="B8" s="55">
        <v>37360</v>
      </c>
      <c r="D8" s="54" t="s">
        <v>14</v>
      </c>
      <c r="E8" s="55">
        <v>340</v>
      </c>
    </row>
    <row r="9" spans="1:5" s="51" customFormat="1" ht="18.75" customHeight="1">
      <c r="A9" s="54" t="s">
        <v>28</v>
      </c>
      <c r="B9" s="55">
        <v>37360</v>
      </c>
      <c r="D9" s="54" t="s">
        <v>16</v>
      </c>
      <c r="E9" s="55">
        <v>340</v>
      </c>
    </row>
    <row r="10" spans="1:5" s="51" customFormat="1" ht="18.75" customHeight="1">
      <c r="A10" s="54" t="s">
        <v>57</v>
      </c>
      <c r="B10" s="55">
        <v>37360</v>
      </c>
      <c r="D10" s="54" t="s">
        <v>63</v>
      </c>
      <c r="E10" s="55">
        <v>340</v>
      </c>
    </row>
    <row r="11" spans="1:5" s="51" customFormat="1" ht="18.75" customHeight="1">
      <c r="A11" s="54" t="s">
        <v>58</v>
      </c>
      <c r="B11" s="55">
        <v>2099098</v>
      </c>
      <c r="D11" s="54" t="s">
        <v>17</v>
      </c>
      <c r="E11" s="55">
        <v>257</v>
      </c>
    </row>
    <row r="12" spans="1:5" s="51" customFormat="1" ht="18.75" customHeight="1">
      <c r="A12" s="54" t="s">
        <v>59</v>
      </c>
      <c r="B12" s="55">
        <v>1234664</v>
      </c>
      <c r="D12" s="54" t="s">
        <v>19</v>
      </c>
      <c r="E12" s="55">
        <v>257</v>
      </c>
    </row>
    <row r="13" spans="1:5" s="51" customFormat="1" ht="18.75" customHeight="1">
      <c r="A13" s="54" t="s">
        <v>60</v>
      </c>
      <c r="B13" s="55">
        <v>456756</v>
      </c>
      <c r="D13" s="54"/>
      <c r="E13" s="55"/>
    </row>
    <row r="14" spans="1:5" s="51" customFormat="1" ht="18.75" customHeight="1">
      <c r="A14" s="54" t="s">
        <v>61</v>
      </c>
      <c r="B14" s="55">
        <v>777908</v>
      </c>
      <c r="D14" s="54"/>
      <c r="E14" s="55"/>
    </row>
    <row r="15" spans="1:5" s="51" customFormat="1" ht="18.75" customHeight="1">
      <c r="A15" s="54" t="s">
        <v>62</v>
      </c>
      <c r="B15" s="55">
        <v>864434</v>
      </c>
      <c r="D15" s="54" t="s">
        <v>21</v>
      </c>
      <c r="E15" s="55">
        <v>597</v>
      </c>
    </row>
    <row r="16" spans="1:5" s="51" customFormat="1" ht="18.75" customHeight="1">
      <c r="A16" s="54" t="s">
        <v>30</v>
      </c>
      <c r="B16" s="55">
        <v>317553</v>
      </c>
      <c r="D16" s="57"/>
      <c r="E16" s="55"/>
    </row>
    <row r="17" spans="1:5" s="51" customFormat="1" ht="18.75" customHeight="1">
      <c r="A17" s="54" t="s">
        <v>33</v>
      </c>
      <c r="B17" s="55">
        <v>317504</v>
      </c>
      <c r="D17" s="54" t="s">
        <v>22</v>
      </c>
      <c r="E17" s="55"/>
    </row>
    <row r="18" spans="1:5" s="51" customFormat="1" ht="18.75" customHeight="1">
      <c r="A18" s="54" t="s">
        <v>35</v>
      </c>
      <c r="B18" s="55">
        <v>49</v>
      </c>
      <c r="D18" s="54" t="s">
        <v>24</v>
      </c>
      <c r="E18" s="55">
        <v>2413103</v>
      </c>
    </row>
    <row r="19" spans="1:5" s="51" customFormat="1" ht="18.75" customHeight="1">
      <c r="A19" s="54"/>
      <c r="B19" s="55"/>
      <c r="D19" s="54" t="s">
        <v>25</v>
      </c>
      <c r="E19" s="55">
        <v>303683</v>
      </c>
    </row>
    <row r="20" spans="1:5" s="51" customFormat="1" ht="18.75" customHeight="1">
      <c r="A20" s="54"/>
      <c r="B20" s="55"/>
      <c r="D20" s="54" t="s">
        <v>26</v>
      </c>
      <c r="E20" s="55">
        <v>2109420</v>
      </c>
    </row>
    <row r="21" spans="1:5" s="51" customFormat="1" ht="18.75" customHeight="1">
      <c r="A21" s="54"/>
      <c r="B21" s="55"/>
      <c r="D21" s="54" t="s">
        <v>29</v>
      </c>
      <c r="E21" s="55">
        <v>40311</v>
      </c>
    </row>
    <row r="22" spans="1:5" s="51" customFormat="1" ht="18.75" customHeight="1">
      <c r="A22" s="54"/>
      <c r="B22" s="55"/>
      <c r="D22" s="54" t="s">
        <v>31</v>
      </c>
      <c r="E22" s="55">
        <v>30356</v>
      </c>
    </row>
    <row r="23" spans="1:5" s="51" customFormat="1" ht="18.75" customHeight="1">
      <c r="A23" s="54"/>
      <c r="B23" s="55"/>
      <c r="D23" s="54" t="s">
        <v>34</v>
      </c>
      <c r="E23" s="55">
        <v>9955</v>
      </c>
    </row>
    <row r="24" spans="1:5" s="51" customFormat="1" ht="18.75" customHeight="1">
      <c r="A24" s="54"/>
      <c r="B24" s="55"/>
      <c r="D24" s="54" t="s">
        <v>36</v>
      </c>
      <c r="E24" s="55">
        <v>2453414</v>
      </c>
    </row>
    <row r="25" spans="1:5" s="51" customFormat="1" ht="18.75" customHeight="1">
      <c r="A25" s="54"/>
      <c r="B25" s="55"/>
      <c r="D25" s="54"/>
      <c r="E25" s="55"/>
    </row>
    <row r="26" spans="1:5" s="51" customFormat="1" ht="18.75" customHeight="1">
      <c r="A26" s="86"/>
      <c r="B26" s="87"/>
      <c r="D26" s="86"/>
      <c r="E26" s="87"/>
    </row>
    <row r="27" spans="1:5" s="51" customFormat="1" ht="18.75" customHeight="1">
      <c r="A27" s="75" t="s">
        <v>38</v>
      </c>
      <c r="B27" s="89">
        <v>2454011</v>
      </c>
      <c r="D27" s="88" t="s">
        <v>39</v>
      </c>
      <c r="E27" s="89">
        <v>2454011</v>
      </c>
    </row>
    <row r="28" spans="2:5" s="51" customFormat="1" ht="18.75" customHeight="1">
      <c r="B28" s="76"/>
      <c r="D28" s="56"/>
      <c r="E28" s="77"/>
    </row>
    <row r="29" s="58" customFormat="1" ht="21" customHeight="1"/>
    <row r="30" spans="5:6" s="59" customFormat="1" ht="21" customHeight="1">
      <c r="E30" s="120"/>
      <c r="F30" s="120"/>
    </row>
    <row r="31" spans="5:6" s="59" customFormat="1" ht="21" customHeight="1">
      <c r="E31" s="120"/>
      <c r="F31" s="120"/>
    </row>
    <row r="32" spans="5:6" s="59" customFormat="1" ht="21" customHeight="1">
      <c r="E32" s="120"/>
      <c r="F32" s="120"/>
    </row>
    <row r="33" spans="5:6" s="59" customFormat="1" ht="21" customHeight="1">
      <c r="E33" s="120"/>
      <c r="F33" s="120"/>
    </row>
    <row r="34" s="47" customFormat="1" ht="21" customHeight="1"/>
    <row r="35" s="47" customFormat="1" ht="21" customHeight="1"/>
    <row r="36" s="47" customFormat="1" ht="21" customHeight="1"/>
    <row r="37" s="47" customFormat="1" ht="21" customHeight="1"/>
    <row r="38" s="47" customFormat="1" ht="21" customHeight="1">
      <c r="D38" s="59"/>
    </row>
    <row r="39" s="47" customFormat="1" ht="21" customHeight="1">
      <c r="D39" s="59"/>
    </row>
    <row r="40" s="47" customFormat="1" ht="21" customHeight="1">
      <c r="D40" s="59"/>
    </row>
    <row r="41" s="47" customFormat="1" ht="21" customHeight="1"/>
    <row r="42" s="47" customFormat="1" ht="14.25"/>
    <row r="43" s="47" customFormat="1" ht="14.25"/>
    <row r="44" s="47" customFormat="1" ht="14.25"/>
    <row r="45" s="47" customFormat="1" ht="14.25"/>
    <row r="46" s="47" customFormat="1" ht="14.25"/>
    <row r="47" s="47" customFormat="1" ht="14.25"/>
    <row r="48" s="47" customFormat="1" ht="14.25"/>
    <row r="49" s="47" customFormat="1" ht="14.25"/>
    <row r="50" s="47" customFormat="1" ht="14.25"/>
    <row r="51" s="47" customFormat="1" ht="14.25"/>
    <row r="52" s="47" customFormat="1" ht="14.25"/>
    <row r="53" s="47" customFormat="1" ht="14.25"/>
    <row r="54" s="47" customFormat="1" ht="14.25"/>
    <row r="55" s="47" customFormat="1" ht="14.25"/>
    <row r="56" s="47" customFormat="1" ht="14.25"/>
    <row r="57" s="47" customFormat="1" ht="14.25"/>
    <row r="58" s="47" customFormat="1" ht="14.25"/>
    <row r="59" s="47" customFormat="1" ht="14.25"/>
    <row r="60" s="47" customFormat="1" ht="14.25"/>
    <row r="61" s="47" customFormat="1" ht="14.25"/>
    <row r="62" s="47" customFormat="1" ht="14.25"/>
    <row r="63" s="47" customFormat="1" ht="14.25"/>
    <row r="64" s="47" customFormat="1" ht="14.25"/>
    <row r="65" s="47" customFormat="1" ht="14.25"/>
    <row r="66" s="47" customFormat="1" ht="14.25"/>
    <row r="67" s="47" customFormat="1" ht="14.25"/>
    <row r="68" s="47" customFormat="1" ht="14.25"/>
    <row r="69" s="47" customFormat="1" ht="14.25"/>
    <row r="70" s="47" customFormat="1" ht="14.25"/>
    <row r="71" s="47" customFormat="1" ht="14.25"/>
    <row r="72" s="47" customFormat="1" ht="14.25"/>
    <row r="73" s="47" customFormat="1" ht="14.25"/>
    <row r="74" s="47" customFormat="1" ht="14.25"/>
    <row r="75" s="47" customFormat="1" ht="14.25"/>
    <row r="76" s="47" customFormat="1" ht="14.25"/>
    <row r="77" s="47" customFormat="1" ht="14.25"/>
    <row r="78" s="47" customFormat="1" ht="14.25"/>
    <row r="79" s="47" customFormat="1" ht="14.25"/>
    <row r="80" s="47" customFormat="1" ht="14.25"/>
    <row r="81" s="47" customFormat="1" ht="14.25"/>
    <row r="82" s="47" customFormat="1" ht="14.25"/>
    <row r="83" s="47" customFormat="1" ht="14.25"/>
    <row r="84" s="47" customFormat="1" ht="14.25"/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workbookViewId="0" topLeftCell="G7">
      <selection activeCell="H29" sqref="H29"/>
    </sheetView>
  </sheetViews>
  <sheetFormatPr defaultColWidth="9.00390625" defaultRowHeight="18.75" customHeight="1"/>
  <cols>
    <col min="1" max="1" width="40.625" style="43" customWidth="1"/>
    <col min="2" max="2" width="20.625" style="43" customWidth="1"/>
    <col min="3" max="3" width="7.625" style="43" customWidth="1"/>
    <col min="4" max="4" width="40.625" style="43" customWidth="1"/>
    <col min="5" max="5" width="20.625" style="43" customWidth="1"/>
    <col min="6" max="6" width="7.625" style="43" customWidth="1"/>
    <col min="7" max="7" width="5.125" style="43" customWidth="1"/>
    <col min="8" max="8" width="40.625" style="43" customWidth="1"/>
    <col min="9" max="9" width="20.625" style="43" customWidth="1"/>
    <col min="10" max="10" width="3.25390625" style="43" customWidth="1"/>
    <col min="11" max="11" width="40.625" style="43" customWidth="1"/>
    <col min="12" max="12" width="20.625" style="43" customWidth="1"/>
    <col min="13" max="13" width="13.75390625" style="43" customWidth="1"/>
    <col min="14" max="16384" width="9.00390625" style="43" customWidth="1"/>
  </cols>
  <sheetData>
    <row r="1" spans="1:13" s="3" customFormat="1" ht="18.75" customHeight="1">
      <c r="A1" s="1" t="s">
        <v>4</v>
      </c>
      <c r="B1" s="2"/>
      <c r="C1" s="2"/>
      <c r="D1" s="1" t="s">
        <v>5</v>
      </c>
      <c r="E1" s="2"/>
      <c r="F1" s="9"/>
      <c r="H1" s="1" t="s">
        <v>6</v>
      </c>
      <c r="K1" s="4"/>
      <c r="L1" s="4"/>
      <c r="M1" s="9"/>
    </row>
    <row r="2" spans="1:12" s="3" customFormat="1" ht="18.75" customHeight="1">
      <c r="A2" s="5" t="s">
        <v>48</v>
      </c>
      <c r="B2" s="6"/>
      <c r="C2" s="6"/>
      <c r="D2" s="5"/>
      <c r="E2" s="6"/>
      <c r="F2" s="14"/>
      <c r="H2" s="5" t="s">
        <v>47</v>
      </c>
      <c r="I2" s="6"/>
      <c r="J2" s="6"/>
      <c r="K2" s="6"/>
      <c r="L2" s="6"/>
    </row>
    <row r="3" spans="1:12" s="3" customFormat="1" ht="18.75" customHeight="1">
      <c r="A3" s="146" t="s">
        <v>45</v>
      </c>
      <c r="B3" s="147"/>
      <c r="C3" s="10"/>
      <c r="D3" s="146" t="s">
        <v>45</v>
      </c>
      <c r="E3" s="147"/>
      <c r="F3" s="14"/>
      <c r="H3" s="6"/>
      <c r="I3" s="8" t="s">
        <v>45</v>
      </c>
      <c r="J3" s="5"/>
      <c r="K3" s="11"/>
      <c r="L3" s="12" t="s">
        <v>46</v>
      </c>
    </row>
    <row r="4" spans="1:12" s="3" customFormat="1" ht="18.75" customHeight="1">
      <c r="A4" s="148" t="s">
        <v>7</v>
      </c>
      <c r="B4" s="148"/>
      <c r="C4" s="10"/>
      <c r="D4" s="148" t="s">
        <v>7</v>
      </c>
      <c r="E4" s="13"/>
      <c r="F4" s="22"/>
      <c r="H4" s="15" t="s">
        <v>7</v>
      </c>
      <c r="I4" s="16" t="s">
        <v>8</v>
      </c>
      <c r="J4" s="5"/>
      <c r="K4" s="15" t="s">
        <v>7</v>
      </c>
      <c r="L4" s="16" t="s">
        <v>8</v>
      </c>
    </row>
    <row r="5" spans="1:12" s="3" customFormat="1" ht="18.75" customHeight="1">
      <c r="A5" s="149"/>
      <c r="B5" s="145"/>
      <c r="C5" s="21"/>
      <c r="D5" s="149"/>
      <c r="E5" s="17"/>
      <c r="F5" s="22"/>
      <c r="H5" s="18" t="s">
        <v>9</v>
      </c>
      <c r="I5" s="19"/>
      <c r="J5" s="5"/>
      <c r="K5" s="18" t="s">
        <v>10</v>
      </c>
      <c r="L5" s="19"/>
    </row>
    <row r="6" spans="1:12" s="3" customFormat="1" ht="18.75" customHeight="1">
      <c r="A6" s="20" t="s">
        <v>11</v>
      </c>
      <c r="B6" s="19">
        <f>ROUND(B36/1000,0)</f>
        <v>694660</v>
      </c>
      <c r="C6" s="21"/>
      <c r="D6" s="20" t="s">
        <v>12</v>
      </c>
      <c r="E6" s="19">
        <f>ROUND(E37/1000,0)</f>
        <v>9955</v>
      </c>
      <c r="F6" s="22"/>
      <c r="H6" s="20" t="s">
        <v>13</v>
      </c>
      <c r="I6" s="19">
        <f>I7</f>
        <v>37360</v>
      </c>
      <c r="J6" s="5"/>
      <c r="K6" s="20" t="s">
        <v>14</v>
      </c>
      <c r="L6" s="19">
        <f>SUM(L7)</f>
        <v>340</v>
      </c>
    </row>
    <row r="7" spans="1:12" s="3" customFormat="1" ht="18.75" customHeight="1">
      <c r="A7" s="20" t="s">
        <v>53</v>
      </c>
      <c r="B7" s="19">
        <f>ROUND(B37/1000,0)</f>
        <v>694660</v>
      </c>
      <c r="C7" s="21"/>
      <c r="D7" s="20" t="s">
        <v>15</v>
      </c>
      <c r="E7" s="19">
        <f>E8</f>
        <v>9954</v>
      </c>
      <c r="F7" s="22"/>
      <c r="H7" s="20" t="s">
        <v>28</v>
      </c>
      <c r="I7" s="19">
        <f>SUM(I8)</f>
        <v>37360</v>
      </c>
      <c r="J7" s="5"/>
      <c r="K7" s="20" t="s">
        <v>16</v>
      </c>
      <c r="L7" s="85">
        <f>ROUND(L38/1000,0)</f>
        <v>340</v>
      </c>
    </row>
    <row r="8" spans="1:12" s="3" customFormat="1" ht="18.75" customHeight="1">
      <c r="A8" s="20" t="s">
        <v>20</v>
      </c>
      <c r="B8" s="19">
        <f aca="true" t="shared" si="0" ref="B8:B20">ROUND(B38/1000,0)</f>
        <v>696390</v>
      </c>
      <c r="C8" s="21"/>
      <c r="D8" s="20" t="s">
        <v>56</v>
      </c>
      <c r="E8" s="19">
        <f>ROUND(E39/1000,0)</f>
        <v>9954</v>
      </c>
      <c r="F8" s="22"/>
      <c r="H8" s="20" t="s">
        <v>57</v>
      </c>
      <c r="I8" s="19">
        <f>ROUND(I39/1000,0)</f>
        <v>37360</v>
      </c>
      <c r="J8" s="5"/>
      <c r="K8" s="20" t="s">
        <v>63</v>
      </c>
      <c r="L8" s="19">
        <f>ROUND(L39/1000,0)</f>
        <v>340</v>
      </c>
    </row>
    <row r="9" spans="1:12" s="3" customFormat="1" ht="18.75" customHeight="1">
      <c r="A9" s="20" t="s">
        <v>54</v>
      </c>
      <c r="B9" s="19">
        <f t="shared" si="0"/>
        <v>691791</v>
      </c>
      <c r="C9" s="21"/>
      <c r="D9" s="23" t="s">
        <v>18</v>
      </c>
      <c r="E9" s="24">
        <f>E6-E7</f>
        <v>1</v>
      </c>
      <c r="F9" s="22"/>
      <c r="H9" s="20" t="s">
        <v>58</v>
      </c>
      <c r="I9" s="19">
        <f>SUM(I10,I13)</f>
        <v>2099098</v>
      </c>
      <c r="J9" s="5"/>
      <c r="K9" s="20" t="s">
        <v>17</v>
      </c>
      <c r="L9" s="19">
        <f>SUM(L10:L12)</f>
        <v>257</v>
      </c>
    </row>
    <row r="10" spans="1:12" s="3" customFormat="1" ht="18.75" customHeight="1">
      <c r="A10" s="20" t="s">
        <v>23</v>
      </c>
      <c r="B10" s="19">
        <f t="shared" si="0"/>
        <v>4599</v>
      </c>
      <c r="C10" s="21"/>
      <c r="D10" s="25"/>
      <c r="E10" s="26"/>
      <c r="F10" s="22"/>
      <c r="H10" s="20" t="s">
        <v>59</v>
      </c>
      <c r="I10" s="19">
        <f>SUM(I11:I12)</f>
        <v>1234664</v>
      </c>
      <c r="J10" s="5"/>
      <c r="K10" s="20" t="s">
        <v>19</v>
      </c>
      <c r="L10" s="19">
        <f>ROUND(L41/1000,0)-1</f>
        <v>257</v>
      </c>
    </row>
    <row r="11" spans="1:12" s="3" customFormat="1" ht="18.75" customHeight="1">
      <c r="A11" s="18" t="s">
        <v>55</v>
      </c>
      <c r="B11" s="19">
        <f t="shared" si="0"/>
        <v>-1730</v>
      </c>
      <c r="C11" s="21"/>
      <c r="D11" s="27"/>
      <c r="E11" s="21"/>
      <c r="F11" s="22"/>
      <c r="H11" s="20" t="s">
        <v>60</v>
      </c>
      <c r="I11" s="85">
        <f>ROUND(I42/1000,0)+1</f>
        <v>456756</v>
      </c>
      <c r="J11" s="5"/>
      <c r="K11" s="20"/>
      <c r="L11" s="19"/>
    </row>
    <row r="12" spans="1:12" s="3" customFormat="1" ht="18.75" customHeight="1">
      <c r="A12" s="20" t="s">
        <v>49</v>
      </c>
      <c r="B12" s="19">
        <f t="shared" si="0"/>
        <v>11691</v>
      </c>
      <c r="C12" s="21"/>
      <c r="D12" s="27"/>
      <c r="E12" s="21"/>
      <c r="F12" s="22"/>
      <c r="H12" s="20" t="s">
        <v>61</v>
      </c>
      <c r="I12" s="85">
        <f>ROUND(I43/1000,0)</f>
        <v>777908</v>
      </c>
      <c r="J12" s="5"/>
      <c r="K12" s="20"/>
      <c r="L12" s="19"/>
    </row>
    <row r="13" spans="1:12" s="3" customFormat="1" ht="18.75" customHeight="1">
      <c r="A13" s="20" t="s">
        <v>27</v>
      </c>
      <c r="B13" s="19">
        <f t="shared" si="0"/>
        <v>9177</v>
      </c>
      <c r="C13" s="21"/>
      <c r="D13" s="27"/>
      <c r="E13" s="21"/>
      <c r="F13" s="22"/>
      <c r="H13" s="20" t="s">
        <v>62</v>
      </c>
      <c r="I13" s="19">
        <f>ROUND(I44/1000,0)</f>
        <v>864434</v>
      </c>
      <c r="J13" s="5"/>
      <c r="K13" s="20" t="s">
        <v>21</v>
      </c>
      <c r="L13" s="19">
        <f>SUM(L6,L9)</f>
        <v>597</v>
      </c>
    </row>
    <row r="14" spans="1:12" s="3" customFormat="1" ht="18.75" customHeight="1">
      <c r="A14" s="20" t="s">
        <v>32</v>
      </c>
      <c r="B14" s="19">
        <f t="shared" si="0"/>
        <v>2514</v>
      </c>
      <c r="C14" s="21"/>
      <c r="D14" s="27"/>
      <c r="E14" s="21"/>
      <c r="F14" s="31"/>
      <c r="H14" s="20" t="s">
        <v>30</v>
      </c>
      <c r="I14" s="19">
        <f>ROUND(I45/1000,0)</f>
        <v>317553</v>
      </c>
      <c r="J14" s="5"/>
      <c r="K14" s="20"/>
      <c r="L14" s="19"/>
    </row>
    <row r="15" spans="1:12" s="3" customFormat="1" ht="18.75" customHeight="1">
      <c r="A15" s="20" t="s">
        <v>51</v>
      </c>
      <c r="B15" s="19">
        <f t="shared" si="0"/>
        <v>6</v>
      </c>
      <c r="C15" s="29"/>
      <c r="D15" s="27"/>
      <c r="E15" s="21"/>
      <c r="F15" s="22"/>
      <c r="H15" s="20" t="s">
        <v>33</v>
      </c>
      <c r="I15" s="19">
        <f>ROUND(I46/1000,0)</f>
        <v>317504</v>
      </c>
      <c r="J15" s="5"/>
      <c r="K15" s="18" t="s">
        <v>22</v>
      </c>
      <c r="L15" s="19"/>
    </row>
    <row r="16" spans="1:12" s="3" customFormat="1" ht="18.75" customHeight="1">
      <c r="A16" s="20" t="s">
        <v>50</v>
      </c>
      <c r="B16" s="19">
        <f t="shared" si="0"/>
        <v>6</v>
      </c>
      <c r="C16" s="21"/>
      <c r="D16" s="30"/>
      <c r="E16" s="29"/>
      <c r="F16" s="22"/>
      <c r="H16" s="20" t="s">
        <v>35</v>
      </c>
      <c r="I16" s="19">
        <f>ROUND(I47/1000,0)</f>
        <v>49</v>
      </c>
      <c r="J16" s="5"/>
      <c r="K16" s="20" t="s">
        <v>24</v>
      </c>
      <c r="L16" s="19">
        <f>SUM(L17,L18)</f>
        <v>2413103</v>
      </c>
    </row>
    <row r="17" spans="1:12" s="3" customFormat="1" ht="18.75" customHeight="1">
      <c r="A17" s="18" t="s">
        <v>37</v>
      </c>
      <c r="B17" s="19">
        <f t="shared" si="0"/>
        <v>9955</v>
      </c>
      <c r="C17" s="21"/>
      <c r="D17" s="27"/>
      <c r="E17" s="21"/>
      <c r="F17" s="22"/>
      <c r="H17" s="20"/>
      <c r="I17" s="19"/>
      <c r="J17" s="5"/>
      <c r="K17" s="20" t="s">
        <v>25</v>
      </c>
      <c r="L17" s="19">
        <f>ROUND(L48/1000,0)</f>
        <v>303683</v>
      </c>
    </row>
    <row r="18" spans="1:12" s="3" customFormat="1" ht="18.75" customHeight="1">
      <c r="A18" s="18" t="s">
        <v>40</v>
      </c>
      <c r="B18" s="19">
        <f t="shared" si="0"/>
        <v>9955</v>
      </c>
      <c r="C18" s="21"/>
      <c r="D18" s="27"/>
      <c r="E18" s="21"/>
      <c r="F18" s="22"/>
      <c r="H18" s="20"/>
      <c r="I18" s="19"/>
      <c r="J18" s="5"/>
      <c r="K18" s="20" t="s">
        <v>26</v>
      </c>
      <c r="L18" s="19">
        <f>ROUND(L49/1000,0)</f>
        <v>2109420</v>
      </c>
    </row>
    <row r="19" spans="1:12" s="3" customFormat="1" ht="18.75" customHeight="1">
      <c r="A19" s="18" t="s">
        <v>41</v>
      </c>
      <c r="B19" s="19">
        <f t="shared" si="0"/>
        <v>0</v>
      </c>
      <c r="C19" s="21"/>
      <c r="D19" s="27"/>
      <c r="E19" s="21"/>
      <c r="F19" s="22"/>
      <c r="H19" s="20"/>
      <c r="I19" s="19"/>
      <c r="J19" s="5"/>
      <c r="K19" s="20" t="s">
        <v>29</v>
      </c>
      <c r="L19" s="19">
        <f>SUM(L20,L21)</f>
        <v>40311</v>
      </c>
    </row>
    <row r="20" spans="1:12" s="3" customFormat="1" ht="18.75" customHeight="1">
      <c r="A20" s="38" t="s">
        <v>42</v>
      </c>
      <c r="B20" s="19">
        <f t="shared" si="0"/>
        <v>9955</v>
      </c>
      <c r="C20" s="21"/>
      <c r="D20" s="27"/>
      <c r="E20" s="21"/>
      <c r="F20" s="22"/>
      <c r="H20" s="20"/>
      <c r="I20" s="19"/>
      <c r="J20" s="5"/>
      <c r="K20" s="20" t="s">
        <v>31</v>
      </c>
      <c r="L20" s="19">
        <f>ROUND(L51/1000,0)</f>
        <v>30356</v>
      </c>
    </row>
    <row r="21" spans="1:12" s="3" customFormat="1" ht="18.75" customHeight="1">
      <c r="A21" s="43"/>
      <c r="B21" s="43"/>
      <c r="C21" s="21"/>
      <c r="D21" s="27"/>
      <c r="E21" s="21"/>
      <c r="F21" s="22"/>
      <c r="H21" s="20"/>
      <c r="I21" s="19"/>
      <c r="J21" s="5"/>
      <c r="K21" s="20" t="s">
        <v>34</v>
      </c>
      <c r="L21" s="19">
        <f>ROUND(L52/1000,0)</f>
        <v>9955</v>
      </c>
    </row>
    <row r="22" spans="1:12" s="3" customFormat="1" ht="18.75" customHeight="1">
      <c r="A22" s="43"/>
      <c r="B22" s="43"/>
      <c r="C22" s="21"/>
      <c r="D22" s="27"/>
      <c r="E22" s="21"/>
      <c r="F22" s="22"/>
      <c r="H22" s="20"/>
      <c r="I22" s="84"/>
      <c r="J22" s="5"/>
      <c r="K22" s="20" t="s">
        <v>36</v>
      </c>
      <c r="L22" s="19">
        <f>L16+L19</f>
        <v>2453414</v>
      </c>
    </row>
    <row r="23" spans="1:12" s="3" customFormat="1" ht="18.75" customHeight="1">
      <c r="A23" s="43"/>
      <c r="B23" s="43"/>
      <c r="C23" s="21"/>
      <c r="D23" s="27"/>
      <c r="E23" s="21"/>
      <c r="F23" s="31"/>
      <c r="H23" s="20"/>
      <c r="I23" s="19"/>
      <c r="J23" s="5"/>
      <c r="K23" s="20"/>
      <c r="L23" s="19"/>
    </row>
    <row r="24" spans="1:12" s="3" customFormat="1" ht="18.75" customHeight="1">
      <c r="A24" s="43"/>
      <c r="B24" s="43"/>
      <c r="C24" s="29"/>
      <c r="D24" s="27"/>
      <c r="E24" s="21"/>
      <c r="F24" s="31"/>
      <c r="H24" s="20"/>
      <c r="I24" s="19"/>
      <c r="J24" s="5"/>
      <c r="K24" s="20"/>
      <c r="L24" s="19"/>
    </row>
    <row r="25" spans="1:12" s="3" customFormat="1" ht="18.75" customHeight="1">
      <c r="A25" s="43"/>
      <c r="B25" s="43"/>
      <c r="C25" s="29"/>
      <c r="D25" s="30"/>
      <c r="E25" s="29"/>
      <c r="F25" s="31"/>
      <c r="H25" s="5"/>
      <c r="I25" s="19"/>
      <c r="J25" s="7"/>
      <c r="K25" s="20"/>
      <c r="L25" s="19"/>
    </row>
    <row r="26" spans="1:12" s="3" customFormat="1" ht="18.75" customHeight="1">
      <c r="A26" s="43"/>
      <c r="B26" s="43"/>
      <c r="C26" s="29"/>
      <c r="D26" s="30"/>
      <c r="E26" s="29"/>
      <c r="F26" s="40"/>
      <c r="H26" s="20"/>
      <c r="I26" s="19"/>
      <c r="J26" s="7"/>
      <c r="K26" s="20"/>
      <c r="L26" s="19"/>
    </row>
    <row r="27" spans="3:12" ht="18.75" customHeight="1">
      <c r="C27" s="39"/>
      <c r="D27" s="30"/>
      <c r="E27" s="29"/>
      <c r="H27" s="32" t="s">
        <v>38</v>
      </c>
      <c r="I27" s="33">
        <f>SUM(I6,I9,I14)</f>
        <v>2454011</v>
      </c>
      <c r="J27" s="7"/>
      <c r="K27" s="32" t="s">
        <v>39</v>
      </c>
      <c r="L27" s="33">
        <f>L13+L22</f>
        <v>2454011</v>
      </c>
    </row>
    <row r="28" spans="4:12" ht="18.75" customHeight="1">
      <c r="D28" s="30"/>
      <c r="E28" s="39"/>
      <c r="H28" s="3"/>
      <c r="I28" s="3"/>
      <c r="K28" s="34"/>
      <c r="L28" s="35"/>
    </row>
    <row r="29" spans="8:12" ht="18.75" customHeight="1">
      <c r="H29" s="3"/>
      <c r="I29" s="36"/>
      <c r="K29" s="34"/>
      <c r="L29" s="37"/>
    </row>
    <row r="30" spans="1:12" ht="18.75" customHeight="1">
      <c r="A30" s="27"/>
      <c r="B30" s="41"/>
      <c r="H30" s="34"/>
      <c r="I30" s="3"/>
      <c r="K30" s="3"/>
      <c r="L30" s="3"/>
    </row>
    <row r="31" spans="1:12" s="3" customFormat="1" ht="18.75" customHeight="1">
      <c r="A31" s="1" t="s">
        <v>4</v>
      </c>
      <c r="B31" s="2"/>
      <c r="D31" s="27"/>
      <c r="E31" s="41"/>
      <c r="G31" s="34"/>
      <c r="H31" s="43"/>
      <c r="I31" s="43"/>
      <c r="K31" s="43"/>
      <c r="L31" s="43"/>
    </row>
    <row r="32" spans="1:13" s="3" customFormat="1" ht="18.75" customHeight="1">
      <c r="A32" s="5" t="s">
        <v>48</v>
      </c>
      <c r="B32" s="6"/>
      <c r="C32" s="2"/>
      <c r="D32" s="1" t="s">
        <v>5</v>
      </c>
      <c r="E32" s="2"/>
      <c r="F32" s="9"/>
      <c r="H32" s="1" t="s">
        <v>6</v>
      </c>
      <c r="K32" s="4"/>
      <c r="L32" s="4"/>
      <c r="M32" s="9"/>
    </row>
    <row r="33" spans="1:12" s="3" customFormat="1" ht="18.75" customHeight="1">
      <c r="A33" s="146" t="s">
        <v>43</v>
      </c>
      <c r="B33" s="147"/>
      <c r="C33" s="6"/>
      <c r="D33" s="5"/>
      <c r="E33" s="6"/>
      <c r="F33" s="14"/>
      <c r="H33" s="5" t="s">
        <v>47</v>
      </c>
      <c r="I33" s="6"/>
      <c r="J33" s="6"/>
      <c r="K33" s="6"/>
      <c r="L33" s="6"/>
    </row>
    <row r="34" spans="1:12" s="3" customFormat="1" ht="18.75" customHeight="1">
      <c r="A34" s="148" t="s">
        <v>7</v>
      </c>
      <c r="B34" s="13"/>
      <c r="C34" s="10"/>
      <c r="D34" s="146" t="s">
        <v>43</v>
      </c>
      <c r="E34" s="147"/>
      <c r="F34" s="14"/>
      <c r="H34" s="6"/>
      <c r="I34" s="8" t="s">
        <v>43</v>
      </c>
      <c r="J34" s="5"/>
      <c r="K34" s="11"/>
      <c r="L34" s="12" t="s">
        <v>44</v>
      </c>
    </row>
    <row r="35" spans="1:12" s="3" customFormat="1" ht="18.75" customHeight="1">
      <c r="A35" s="149"/>
      <c r="B35" s="17"/>
      <c r="C35" s="10"/>
      <c r="D35" s="148" t="s">
        <v>7</v>
      </c>
      <c r="E35" s="13"/>
      <c r="F35" s="22"/>
      <c r="H35" s="15" t="s">
        <v>7</v>
      </c>
      <c r="I35" s="16" t="s">
        <v>8</v>
      </c>
      <c r="J35" s="5"/>
      <c r="K35" s="15" t="s">
        <v>7</v>
      </c>
      <c r="L35" s="16" t="s">
        <v>8</v>
      </c>
    </row>
    <row r="36" spans="1:12" s="3" customFormat="1" ht="18.75" customHeight="1">
      <c r="A36" s="20" t="s">
        <v>11</v>
      </c>
      <c r="B36" s="19">
        <f>SUM(B37:B37)</f>
        <v>694659738</v>
      </c>
      <c r="C36" s="21"/>
      <c r="D36" s="149"/>
      <c r="E36" s="17"/>
      <c r="F36" s="22"/>
      <c r="H36" s="18" t="s">
        <v>9</v>
      </c>
      <c r="I36" s="19"/>
      <c r="J36" s="5"/>
      <c r="K36" s="18" t="s">
        <v>10</v>
      </c>
      <c r="L36" s="19"/>
    </row>
    <row r="37" spans="1:12" s="3" customFormat="1" ht="18.75" customHeight="1">
      <c r="A37" s="20" t="s">
        <v>53</v>
      </c>
      <c r="B37" s="19">
        <v>694659738</v>
      </c>
      <c r="C37" s="21"/>
      <c r="D37" s="20" t="s">
        <v>12</v>
      </c>
      <c r="E37" s="19">
        <v>9954698</v>
      </c>
      <c r="F37" s="22"/>
      <c r="H37" s="20" t="s">
        <v>13</v>
      </c>
      <c r="I37" s="19">
        <f>SUM(I38)</f>
        <v>37360000</v>
      </c>
      <c r="J37" s="5"/>
      <c r="K37" s="20" t="s">
        <v>14</v>
      </c>
      <c r="L37" s="19">
        <f>SUM(L38)</f>
        <v>339678</v>
      </c>
    </row>
    <row r="38" spans="1:12" s="3" customFormat="1" ht="18.75" customHeight="1">
      <c r="A38" s="20" t="s">
        <v>20</v>
      </c>
      <c r="B38" s="19">
        <f>SUM(B39:B40)</f>
        <v>696389699</v>
      </c>
      <c r="C38" s="21"/>
      <c r="D38" s="20" t="s">
        <v>15</v>
      </c>
      <c r="E38" s="19">
        <v>9954000</v>
      </c>
      <c r="F38" s="22"/>
      <c r="H38" s="20" t="s">
        <v>28</v>
      </c>
      <c r="I38" s="19">
        <f>SUM(I39)</f>
        <v>37360000</v>
      </c>
      <c r="J38" s="5"/>
      <c r="K38" s="20" t="s">
        <v>16</v>
      </c>
      <c r="L38" s="19">
        <f>SUM(L39)</f>
        <v>339678</v>
      </c>
    </row>
    <row r="39" spans="1:12" s="3" customFormat="1" ht="18.75" customHeight="1">
      <c r="A39" s="20" t="s">
        <v>54</v>
      </c>
      <c r="B39" s="19">
        <v>691790771</v>
      </c>
      <c r="C39" s="21"/>
      <c r="D39" s="20" t="s">
        <v>56</v>
      </c>
      <c r="E39" s="19">
        <v>9954000</v>
      </c>
      <c r="F39" s="22"/>
      <c r="H39" s="20" t="s">
        <v>57</v>
      </c>
      <c r="I39" s="19">
        <v>37360000</v>
      </c>
      <c r="J39" s="5"/>
      <c r="K39" s="20" t="s">
        <v>63</v>
      </c>
      <c r="L39" s="19">
        <v>339678</v>
      </c>
    </row>
    <row r="40" spans="1:12" s="3" customFormat="1" ht="18.75" customHeight="1">
      <c r="A40" s="20" t="s">
        <v>23</v>
      </c>
      <c r="B40" s="19">
        <v>4598928</v>
      </c>
      <c r="C40" s="21"/>
      <c r="D40" s="23" t="s">
        <v>18</v>
      </c>
      <c r="E40" s="24">
        <f>E37-E38</f>
        <v>698</v>
      </c>
      <c r="F40" s="22"/>
      <c r="H40" s="20" t="s">
        <v>58</v>
      </c>
      <c r="I40" s="19">
        <f>SUM(I41,I44)</f>
        <v>2099098134</v>
      </c>
      <c r="J40" s="5"/>
      <c r="K40" s="20" t="s">
        <v>17</v>
      </c>
      <c r="L40" s="19">
        <f>SUM(L41:L43)</f>
        <v>257658</v>
      </c>
    </row>
    <row r="41" spans="1:12" s="3" customFormat="1" ht="18.75" customHeight="1">
      <c r="A41" s="18" t="s">
        <v>55</v>
      </c>
      <c r="B41" s="28">
        <f>B36-B38</f>
        <v>-1729961</v>
      </c>
      <c r="C41" s="21"/>
      <c r="D41" s="25"/>
      <c r="E41" s="26"/>
      <c r="F41" s="22"/>
      <c r="H41" s="20" t="s">
        <v>59</v>
      </c>
      <c r="I41" s="19">
        <f>SUM(I42:I43)</f>
        <v>1234663677</v>
      </c>
      <c r="J41" s="5"/>
      <c r="K41" s="20" t="s">
        <v>19</v>
      </c>
      <c r="L41" s="19">
        <v>257658</v>
      </c>
    </row>
    <row r="42" spans="1:12" s="3" customFormat="1" ht="18.75" customHeight="1">
      <c r="A42" s="20" t="s">
        <v>49</v>
      </c>
      <c r="B42" s="19">
        <f>SUM(B43:B44)</f>
        <v>11690967</v>
      </c>
      <c r="C42" s="21"/>
      <c r="D42" s="27"/>
      <c r="E42" s="21"/>
      <c r="F42" s="22"/>
      <c r="H42" s="20" t="s">
        <v>60</v>
      </c>
      <c r="I42" s="19">
        <v>456755493</v>
      </c>
      <c r="J42" s="5"/>
      <c r="K42" s="20"/>
      <c r="L42" s="19"/>
    </row>
    <row r="43" spans="1:12" s="3" customFormat="1" ht="18.75" customHeight="1">
      <c r="A43" s="20" t="s">
        <v>27</v>
      </c>
      <c r="B43" s="19">
        <v>9176857</v>
      </c>
      <c r="C43" s="21"/>
      <c r="D43" s="27"/>
      <c r="E43" s="21"/>
      <c r="F43" s="22"/>
      <c r="H43" s="20" t="s">
        <v>61</v>
      </c>
      <c r="I43" s="19">
        <v>777908184</v>
      </c>
      <c r="J43" s="5"/>
      <c r="K43" s="20"/>
      <c r="L43" s="19"/>
    </row>
    <row r="44" spans="1:12" s="3" customFormat="1" ht="18.75" customHeight="1">
      <c r="A44" s="20" t="s">
        <v>32</v>
      </c>
      <c r="B44" s="19">
        <v>2514110</v>
      </c>
      <c r="C44" s="21"/>
      <c r="D44" s="27"/>
      <c r="E44" s="21"/>
      <c r="F44" s="22"/>
      <c r="H44" s="20" t="s">
        <v>62</v>
      </c>
      <c r="I44" s="19">
        <v>864434457</v>
      </c>
      <c r="J44" s="5"/>
      <c r="K44" s="20" t="s">
        <v>21</v>
      </c>
      <c r="L44" s="19">
        <f>SUM(L37,L40)</f>
        <v>597336</v>
      </c>
    </row>
    <row r="45" spans="1:12" s="3" customFormat="1" ht="18.75" customHeight="1">
      <c r="A45" s="20" t="s">
        <v>51</v>
      </c>
      <c r="B45" s="19">
        <f>SUM(B46:B46)</f>
        <v>6308</v>
      </c>
      <c r="C45" s="21"/>
      <c r="D45" s="27"/>
      <c r="E45" s="21"/>
      <c r="F45" s="31"/>
      <c r="H45" s="20" t="s">
        <v>30</v>
      </c>
      <c r="I45" s="19">
        <f>SUM(I46:I47)</f>
        <v>317552825</v>
      </c>
      <c r="J45" s="5"/>
      <c r="K45" s="20"/>
      <c r="L45" s="19"/>
    </row>
    <row r="46" spans="1:12" s="3" customFormat="1" ht="18.75" customHeight="1">
      <c r="A46" s="20" t="s">
        <v>50</v>
      </c>
      <c r="B46" s="19">
        <v>6308</v>
      </c>
      <c r="C46" s="29"/>
      <c r="D46" s="27"/>
      <c r="E46" s="21"/>
      <c r="F46" s="22"/>
      <c r="H46" s="20" t="s">
        <v>33</v>
      </c>
      <c r="I46" s="19">
        <v>317503921</v>
      </c>
      <c r="J46" s="5"/>
      <c r="K46" s="18" t="s">
        <v>22</v>
      </c>
      <c r="L46" s="19"/>
    </row>
    <row r="47" spans="1:12" s="3" customFormat="1" ht="18.75" customHeight="1">
      <c r="A47" s="18" t="s">
        <v>37</v>
      </c>
      <c r="B47" s="28">
        <f>B41+B42-B45</f>
        <v>9954698</v>
      </c>
      <c r="C47" s="21"/>
      <c r="D47" s="30"/>
      <c r="E47" s="29"/>
      <c r="F47" s="22"/>
      <c r="H47" s="20" t="s">
        <v>35</v>
      </c>
      <c r="I47" s="19">
        <v>48904</v>
      </c>
      <c r="J47" s="5"/>
      <c r="K47" s="20" t="s">
        <v>24</v>
      </c>
      <c r="L47" s="19">
        <f>SUM(L48,L49)</f>
        <v>2413102742</v>
      </c>
    </row>
    <row r="48" spans="1:12" s="3" customFormat="1" ht="18.75" customHeight="1">
      <c r="A48" s="18" t="s">
        <v>40</v>
      </c>
      <c r="B48" s="28">
        <f>B47</f>
        <v>9954698</v>
      </c>
      <c r="C48" s="21"/>
      <c r="D48" s="27"/>
      <c r="E48" s="21"/>
      <c r="F48" s="22"/>
      <c r="H48" s="20"/>
      <c r="I48" s="19"/>
      <c r="J48" s="5"/>
      <c r="K48" s="20" t="s">
        <v>25</v>
      </c>
      <c r="L48" s="19">
        <v>303682589</v>
      </c>
    </row>
    <row r="49" spans="1:12" s="3" customFormat="1" ht="18.75" customHeight="1">
      <c r="A49" s="18" t="s">
        <v>41</v>
      </c>
      <c r="B49" s="28">
        <v>0</v>
      </c>
      <c r="C49" s="21"/>
      <c r="D49" s="27"/>
      <c r="E49" s="21"/>
      <c r="F49" s="22"/>
      <c r="H49" s="20"/>
      <c r="I49" s="19"/>
      <c r="J49" s="5"/>
      <c r="K49" s="20" t="s">
        <v>26</v>
      </c>
      <c r="L49" s="19">
        <v>2109420153</v>
      </c>
    </row>
    <row r="50" spans="1:12" s="3" customFormat="1" ht="18.75" customHeight="1">
      <c r="A50" s="38" t="s">
        <v>42</v>
      </c>
      <c r="B50" s="44">
        <f>SUM(B48:B49)</f>
        <v>9954698</v>
      </c>
      <c r="C50" s="21"/>
      <c r="D50" s="27"/>
      <c r="E50" s="21"/>
      <c r="F50" s="22"/>
      <c r="H50" s="20"/>
      <c r="I50" s="19"/>
      <c r="J50" s="5"/>
      <c r="K50" s="20" t="s">
        <v>29</v>
      </c>
      <c r="L50" s="19">
        <f>SUM(L51,L52)</f>
        <v>40310881</v>
      </c>
    </row>
    <row r="51" spans="1:12" s="3" customFormat="1" ht="18.75" customHeight="1">
      <c r="A51" s="83"/>
      <c r="C51" s="21"/>
      <c r="D51" s="27"/>
      <c r="E51" s="21"/>
      <c r="F51" s="22"/>
      <c r="H51" s="20"/>
      <c r="I51" s="19"/>
      <c r="J51" s="5"/>
      <c r="K51" s="20" t="s">
        <v>31</v>
      </c>
      <c r="L51" s="19">
        <v>30356183</v>
      </c>
    </row>
    <row r="52" spans="1:12" s="3" customFormat="1" ht="18.75" customHeight="1">
      <c r="A52" s="43"/>
      <c r="B52" s="43"/>
      <c r="C52" s="21"/>
      <c r="D52" s="27"/>
      <c r="E52" s="21"/>
      <c r="F52" s="22"/>
      <c r="H52" s="20"/>
      <c r="I52" s="19"/>
      <c r="J52" s="5"/>
      <c r="K52" s="20" t="s">
        <v>34</v>
      </c>
      <c r="L52" s="19">
        <v>9954698</v>
      </c>
    </row>
    <row r="53" spans="1:12" s="3" customFormat="1" ht="18.75" customHeight="1">
      <c r="A53" s="43"/>
      <c r="B53" s="43"/>
      <c r="C53" s="21"/>
      <c r="D53" s="27"/>
      <c r="E53" s="21"/>
      <c r="F53" s="22"/>
      <c r="H53" s="20"/>
      <c r="I53" s="19"/>
      <c r="J53" s="5"/>
      <c r="K53" s="20" t="s">
        <v>36</v>
      </c>
      <c r="L53" s="19">
        <f>L47+L50</f>
        <v>2453413623</v>
      </c>
    </row>
    <row r="54" spans="1:12" s="3" customFormat="1" ht="18.75" customHeight="1">
      <c r="A54" s="43"/>
      <c r="B54" s="43"/>
      <c r="C54" s="21"/>
      <c r="D54" s="27"/>
      <c r="E54" s="21"/>
      <c r="F54" s="31"/>
      <c r="H54" s="20"/>
      <c r="I54" s="19"/>
      <c r="J54" s="5"/>
      <c r="K54" s="20"/>
      <c r="L54" s="19"/>
    </row>
    <row r="55" spans="1:12" s="3" customFormat="1" ht="18.75" customHeight="1">
      <c r="A55" s="43"/>
      <c r="B55" s="43"/>
      <c r="C55" s="29"/>
      <c r="D55" s="27"/>
      <c r="E55" s="21"/>
      <c r="F55" s="31"/>
      <c r="H55" s="20"/>
      <c r="I55" s="19"/>
      <c r="J55" s="5"/>
      <c r="K55" s="20"/>
      <c r="L55" s="19"/>
    </row>
    <row r="56" spans="1:12" s="3" customFormat="1" ht="18.75" customHeight="1">
      <c r="A56" s="43"/>
      <c r="B56" s="43"/>
      <c r="C56" s="29"/>
      <c r="D56" s="30"/>
      <c r="E56" s="29"/>
      <c r="F56" s="31"/>
      <c r="H56" s="5"/>
      <c r="I56" s="19"/>
      <c r="J56" s="7"/>
      <c r="K56" s="20"/>
      <c r="L56" s="19"/>
    </row>
    <row r="57" spans="1:12" s="3" customFormat="1" ht="18.75" customHeight="1">
      <c r="A57" s="43"/>
      <c r="B57" s="43"/>
      <c r="C57" s="29"/>
      <c r="D57" s="30"/>
      <c r="E57" s="29"/>
      <c r="F57" s="40"/>
      <c r="H57" s="20"/>
      <c r="I57" s="19"/>
      <c r="J57" s="7"/>
      <c r="K57" s="20"/>
      <c r="L57" s="19"/>
    </row>
    <row r="58" spans="3:12" ht="18.75" customHeight="1">
      <c r="C58" s="39"/>
      <c r="D58" s="30"/>
      <c r="E58" s="29"/>
      <c r="H58" s="32" t="s">
        <v>38</v>
      </c>
      <c r="I58" s="33">
        <f>SUM(I37,I40,I45)</f>
        <v>2454010959</v>
      </c>
      <c r="J58" s="7"/>
      <c r="K58" s="32" t="s">
        <v>39</v>
      </c>
      <c r="L58" s="33">
        <f>L44+L53</f>
        <v>2454010959</v>
      </c>
    </row>
    <row r="59" spans="4:12" ht="18.75" customHeight="1">
      <c r="D59" s="30"/>
      <c r="E59" s="39"/>
      <c r="H59" s="3"/>
      <c r="I59" s="3"/>
      <c r="K59" s="34"/>
      <c r="L59" s="35"/>
    </row>
    <row r="60" spans="1:8" s="3" customFormat="1" ht="18.75" customHeight="1">
      <c r="A60" s="43"/>
      <c r="B60" s="43"/>
      <c r="D60" s="83"/>
      <c r="G60" s="35"/>
      <c r="H60" s="34"/>
    </row>
    <row r="61" spans="8:12" ht="18.75" customHeight="1">
      <c r="H61" s="42"/>
      <c r="I61" s="3"/>
      <c r="K61" s="3"/>
      <c r="L61" s="3"/>
    </row>
  </sheetData>
  <mergeCells count="9">
    <mergeCell ref="A3:B3"/>
    <mergeCell ref="D3:E3"/>
    <mergeCell ref="A4:A5"/>
    <mergeCell ref="D4:D5"/>
    <mergeCell ref="B4:B5"/>
    <mergeCell ref="A33:B33"/>
    <mergeCell ref="D34:E34"/>
    <mergeCell ref="A34:A35"/>
    <mergeCell ref="D35:D36"/>
  </mergeCells>
  <printOptions/>
  <pageMargins left="0.75" right="0.75" top="1" bottom="1" header="0.512" footer="0.512"/>
  <pageSetup horizontalDpi="300" verticalDpi="300" orientation="landscape" paperSize="9" scale="78" r:id="rId2"/>
  <rowBreaks count="1" manualBreakCount="1">
    <brk id="29" max="12" man="1"/>
  </rowBreaks>
  <colBreaks count="1" manualBreakCount="1">
    <brk id="6" max="5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32" sqref="D32"/>
    </sheetView>
  </sheetViews>
  <sheetFormatPr defaultColWidth="9.00390625" defaultRowHeight="13.5"/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69466</v>
      </c>
      <c r="C2">
        <v>69639</v>
      </c>
    </row>
    <row r="3" spans="1:3" ht="13.5">
      <c r="A3" t="s">
        <v>52</v>
      </c>
      <c r="B3">
        <v>1169</v>
      </c>
      <c r="C3">
        <v>0</v>
      </c>
    </row>
    <row r="4" spans="1:3" ht="13.5">
      <c r="A4" t="s">
        <v>3</v>
      </c>
      <c r="C4">
        <v>995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N3" sqref="N3"/>
    </sheetView>
  </sheetViews>
  <sheetFormatPr defaultColWidth="9.00390625" defaultRowHeight="13.5"/>
  <cols>
    <col min="4" max="4" width="9.875" style="0" bestFit="1" customWidth="1"/>
  </cols>
  <sheetData>
    <row r="1" ht="13.5">
      <c r="B1" t="s">
        <v>64</v>
      </c>
    </row>
    <row r="2" spans="1:7" ht="13.5">
      <c r="A2" t="s">
        <v>65</v>
      </c>
      <c r="C2" t="s">
        <v>65</v>
      </c>
      <c r="G2" t="s">
        <v>69</v>
      </c>
    </row>
    <row r="3" spans="2:14" ht="13.5">
      <c r="B3" t="s">
        <v>67</v>
      </c>
      <c r="C3" s="90">
        <v>216068</v>
      </c>
      <c r="F3" t="s">
        <v>67</v>
      </c>
      <c r="G3" s="90">
        <v>485000</v>
      </c>
      <c r="N3" t="s">
        <v>73</v>
      </c>
    </row>
    <row r="4" spans="2:14" ht="13.5">
      <c r="B4" t="s">
        <v>66</v>
      </c>
      <c r="C4" s="90">
        <v>216068</v>
      </c>
      <c r="F4" t="s">
        <v>66</v>
      </c>
      <c r="G4" s="90">
        <v>213231</v>
      </c>
      <c r="N4" t="s">
        <v>74</v>
      </c>
    </row>
    <row r="5" spans="2:7" ht="13.5">
      <c r="B5" t="s">
        <v>71</v>
      </c>
      <c r="C5" s="90">
        <v>178684.34</v>
      </c>
      <c r="D5" s="91">
        <f>C5/C4</f>
        <v>0.8269819686395024</v>
      </c>
      <c r="F5" t="s">
        <v>71</v>
      </c>
      <c r="G5" s="90">
        <v>135304</v>
      </c>
    </row>
    <row r="6" spans="2:7" ht="13.5">
      <c r="B6" t="s">
        <v>68</v>
      </c>
      <c r="C6" s="90">
        <v>2141.66</v>
      </c>
      <c r="D6" s="91">
        <f>C6/C4</f>
        <v>0.009911972156913564</v>
      </c>
      <c r="F6" t="s">
        <v>70</v>
      </c>
      <c r="G6" s="90">
        <f>G4-+G5</f>
        <v>77927</v>
      </c>
    </row>
    <row r="7" spans="2:7" ht="13.5">
      <c r="B7" t="s">
        <v>70</v>
      </c>
      <c r="C7" s="90">
        <f>C4-C5-C6</f>
        <v>35242</v>
      </c>
      <c r="D7" s="91">
        <f>C7/C4</f>
        <v>0.16310605920358406</v>
      </c>
      <c r="F7" t="s">
        <v>72</v>
      </c>
      <c r="G7" s="90">
        <f>G3-G4</f>
        <v>271769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2008-09-02T07:27:05Z</cp:lastPrinted>
  <dcterms:created xsi:type="dcterms:W3CDTF">2008-07-01T02:57:29Z</dcterms:created>
  <dcterms:modified xsi:type="dcterms:W3CDTF">2008-09-19T06:28:53Z</dcterms:modified>
  <cp:category/>
  <cp:version/>
  <cp:contentType/>
  <cp:contentStatus/>
</cp:coreProperties>
</file>