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35" windowWidth="19905" windowHeight="12315" activeTab="0"/>
  </bookViews>
  <sheets>
    <sheet name="2011年3月" sheetId="1" r:id="rId1"/>
    <sheet name="2011年4月" sheetId="2" r:id="rId2"/>
    <sheet name="2011年5月" sheetId="3" r:id="rId3"/>
    <sheet name="2011年6月" sheetId="4" r:id="rId4"/>
    <sheet name="2011年10月" sheetId="5" r:id="rId5"/>
    <sheet name="2011年11月" sheetId="6" r:id="rId6"/>
  </sheets>
  <definedNames>
    <definedName name="_Fill" hidden="1">#REF!</definedName>
  </definedNames>
  <calcPr fullCalcOnLoad="1"/>
</workbook>
</file>

<file path=xl/comments1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2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3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4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5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6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sharedStrings.xml><?xml version="1.0" encoding="utf-8"?>
<sst xmlns="http://schemas.openxmlformats.org/spreadsheetml/2006/main" count="1099" uniqueCount="243">
  <si>
    <t>年</t>
  </si>
  <si>
    <t>月</t>
  </si>
  <si>
    <t>卵･稚仔定量表</t>
  </si>
  <si>
    <t>識別</t>
  </si>
  <si>
    <t>測定機関</t>
  </si>
  <si>
    <t>調査船名</t>
  </si>
  <si>
    <t>ネット目合</t>
  </si>
  <si>
    <t>ネット種類</t>
  </si>
  <si>
    <t>水研</t>
  </si>
  <si>
    <t>漁業種類</t>
  </si>
  <si>
    <t>標本区分</t>
  </si>
  <si>
    <t>6</t>
  </si>
  <si>
    <t>0335</t>
  </si>
  <si>
    <t>LNP</t>
  </si>
  <si>
    <t>調査船名コード</t>
  </si>
  <si>
    <t>無網試験</t>
  </si>
  <si>
    <t>濾水計No</t>
  </si>
  <si>
    <t>ワイヤー長</t>
  </si>
  <si>
    <t>平均傾角</t>
  </si>
  <si>
    <t>平均濾水計回転数</t>
  </si>
  <si>
    <t>標本メモ</t>
  </si>
  <si>
    <t>採取時</t>
  </si>
  <si>
    <t>プランクトン</t>
  </si>
  <si>
    <t>マイワシ</t>
  </si>
  <si>
    <t>カタクチイワシ</t>
  </si>
  <si>
    <t>サバ類</t>
  </si>
  <si>
    <t>ウルメイワシ</t>
  </si>
  <si>
    <t>マアジ</t>
  </si>
  <si>
    <t>スルメイカ</t>
  </si>
  <si>
    <t>キュウリエソ</t>
  </si>
  <si>
    <t>ホタルイカ</t>
  </si>
  <si>
    <t>ホタルイカモドキ類</t>
  </si>
  <si>
    <t>コノシロ</t>
  </si>
  <si>
    <t>ニギス</t>
  </si>
  <si>
    <t>アカガレイ</t>
  </si>
  <si>
    <t>ヒラメ</t>
  </si>
  <si>
    <t>その他のさかな</t>
  </si>
  <si>
    <t>サルパ類（ソノタ）</t>
  </si>
  <si>
    <t>整理番号</t>
  </si>
  <si>
    <t>観測点No</t>
  </si>
  <si>
    <t>採取年月日</t>
  </si>
  <si>
    <t>採取時刻</t>
  </si>
  <si>
    <t>緯度</t>
  </si>
  <si>
    <t>経度</t>
  </si>
  <si>
    <t>ワイヤー傾角</t>
  </si>
  <si>
    <t>濾水計回転数</t>
  </si>
  <si>
    <t>水温</t>
  </si>
  <si>
    <t>塩分</t>
  </si>
  <si>
    <t>沈殿量</t>
  </si>
  <si>
    <t>湿重量</t>
  </si>
  <si>
    <t>乾燥重量</t>
  </si>
  <si>
    <t>Ａ卵</t>
  </si>
  <si>
    <t>Ｂ卵</t>
  </si>
  <si>
    <t>Ｃ卵</t>
  </si>
  <si>
    <t>ステージ不明卵</t>
  </si>
  <si>
    <t>類似魚種卵</t>
  </si>
  <si>
    <t>前期仔魚</t>
  </si>
  <si>
    <t>後期仔魚</t>
  </si>
  <si>
    <t>1</t>
  </si>
  <si>
    <t>2</t>
  </si>
  <si>
    <t>3</t>
  </si>
  <si>
    <t>4</t>
  </si>
  <si>
    <t>5</t>
  </si>
  <si>
    <t>7</t>
  </si>
  <si>
    <t>9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</si>
  <si>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</si>
  <si>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</si>
  <si>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</si>
  <si>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</si>
  <si>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</si>
  <si>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</si>
  <si>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</si>
  <si>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</si>
  <si>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</si>
  <si>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</si>
  <si>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</si>
  <si>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</si>
  <si>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</si>
  <si>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</si>
  <si>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</si>
  <si>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</si>
  <si>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</si>
  <si>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</si>
  <si>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</si>
  <si>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</si>
  <si>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</si>
  <si>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</si>
  <si>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備考</t>
  </si>
  <si>
    <t>補正係数</t>
  </si>
  <si>
    <t>許容範囲</t>
  </si>
  <si>
    <t>分割率</t>
  </si>
  <si>
    <t>0.5&lt;係数&lt;2</t>
  </si>
  <si>
    <t>リンコトウチオン幼生</t>
  </si>
  <si>
    <t>幼生</t>
  </si>
  <si>
    <t>a</t>
  </si>
  <si>
    <t>b</t>
  </si>
  <si>
    <t>1a</t>
  </si>
  <si>
    <t>3a</t>
  </si>
  <si>
    <t>6a</t>
  </si>
  <si>
    <t>6b</t>
  </si>
  <si>
    <t>9a</t>
  </si>
  <si>
    <t>9b</t>
  </si>
  <si>
    <t>9c</t>
  </si>
  <si>
    <t>島根丸</t>
  </si>
  <si>
    <t>濾水計はジェネラルオーシャニクス社（GO社）の2030RC。左記回転数は濾水量の算出式から導出。</t>
  </si>
  <si>
    <t>マイワシ類似魚種卵には，コノシロ？卵含む。ホタルイカモドキ類似卵には，スルメイカ？卵含む。</t>
  </si>
  <si>
    <t>ホタルイカモドキ</t>
  </si>
  <si>
    <t>その他の頭足類</t>
  </si>
  <si>
    <t>ｻﾙﾊﾟ</t>
  </si>
  <si>
    <t>卵</t>
  </si>
  <si>
    <t>類似卵</t>
  </si>
  <si>
    <t>20110306</t>
  </si>
  <si>
    <t>1650</t>
  </si>
  <si>
    <t>20110306</t>
  </si>
  <si>
    <t>1626</t>
  </si>
  <si>
    <t>1343</t>
  </si>
  <si>
    <t>1245</t>
  </si>
  <si>
    <t>1126</t>
  </si>
  <si>
    <t>20110305</t>
  </si>
  <si>
    <t>1959</t>
  </si>
  <si>
    <t>2308</t>
  </si>
  <si>
    <t>0022</t>
  </si>
  <si>
    <t>20110306</t>
  </si>
  <si>
    <t>0703</t>
  </si>
  <si>
    <t>0618</t>
  </si>
  <si>
    <t>0606</t>
  </si>
  <si>
    <t>0843</t>
  </si>
  <si>
    <t>0946</t>
  </si>
  <si>
    <t>20110305</t>
  </si>
  <si>
    <t>2136</t>
  </si>
  <si>
    <t>1656</t>
  </si>
  <si>
    <t>1444</t>
  </si>
  <si>
    <t>20110304</t>
  </si>
  <si>
    <t>1408</t>
  </si>
  <si>
    <t>マイワシ類似魚種卵には，コノシロ？卵含む。ホタルイカモドキ類似卵には，スルメイカ？卵含む。</t>
  </si>
  <si>
    <t>ホタルイカモドキ</t>
  </si>
  <si>
    <t>その他の頭足類</t>
  </si>
  <si>
    <t>ｻﾙﾊﾟ</t>
  </si>
  <si>
    <t>卵</t>
  </si>
  <si>
    <t>類似卵</t>
  </si>
  <si>
    <t>20110406</t>
  </si>
  <si>
    <t>0905</t>
  </si>
  <si>
    <t>20110408</t>
  </si>
  <si>
    <t>0318</t>
  </si>
  <si>
    <t>0207</t>
  </si>
  <si>
    <t>0029</t>
  </si>
  <si>
    <t>20110407</t>
  </si>
  <si>
    <t>2329</t>
  </si>
  <si>
    <t>2228</t>
  </si>
  <si>
    <t>0830</t>
  </si>
  <si>
    <t>1147</t>
  </si>
  <si>
    <t>1252</t>
  </si>
  <si>
    <t>1331</t>
  </si>
  <si>
    <t>20100407</t>
  </si>
  <si>
    <t>1407</t>
  </si>
  <si>
    <t>1856</t>
  </si>
  <si>
    <t>1822</t>
  </si>
  <si>
    <t>1751</t>
  </si>
  <si>
    <t>1953</t>
  </si>
  <si>
    <t>2050</t>
  </si>
  <si>
    <t>1022</t>
  </si>
  <si>
    <t>容器破損</t>
  </si>
  <si>
    <t>0607</t>
  </si>
  <si>
    <t>0410</t>
  </si>
  <si>
    <t>1403</t>
  </si>
  <si>
    <t>20110421</t>
  </si>
  <si>
    <t>0903</t>
  </si>
  <si>
    <t>20110423</t>
  </si>
  <si>
    <t>0330</t>
  </si>
  <si>
    <t>0222</t>
  </si>
  <si>
    <t>0043</t>
  </si>
  <si>
    <t>20110422</t>
  </si>
  <si>
    <t>大型寒天質多い</t>
  </si>
  <si>
    <t>20110422</t>
  </si>
  <si>
    <t>36.00</t>
  </si>
  <si>
    <t>1152</t>
  </si>
  <si>
    <t>1256</t>
  </si>
  <si>
    <t>1333</t>
  </si>
  <si>
    <t>1411</t>
  </si>
  <si>
    <t>1858</t>
  </si>
  <si>
    <t>1826</t>
  </si>
  <si>
    <t>1759</t>
  </si>
  <si>
    <t>1739</t>
  </si>
  <si>
    <t>1952</t>
  </si>
  <si>
    <t>2049</t>
  </si>
  <si>
    <t>1023</t>
  </si>
  <si>
    <t>0404</t>
  </si>
  <si>
    <t>1406</t>
  </si>
  <si>
    <t>20110531</t>
  </si>
  <si>
    <t>1704</t>
  </si>
  <si>
    <t>1723</t>
  </si>
  <si>
    <t>1828</t>
  </si>
  <si>
    <t>2000</t>
  </si>
  <si>
    <t>2302</t>
  </si>
  <si>
    <t>2206</t>
  </si>
  <si>
    <t>20110601</t>
  </si>
  <si>
    <t>1213</t>
  </si>
  <si>
    <t>0846</t>
  </si>
  <si>
    <t>0753</t>
  </si>
  <si>
    <t>0720</t>
  </si>
  <si>
    <t>0647</t>
  </si>
  <si>
    <t>0148</t>
  </si>
  <si>
    <t>0236</t>
  </si>
  <si>
    <t>0311</t>
  </si>
  <si>
    <t>0335</t>
  </si>
  <si>
    <t>0044</t>
  </si>
  <si>
    <t>2336</t>
  </si>
  <si>
    <t>1032</t>
  </si>
  <si>
    <t>1434</t>
  </si>
  <si>
    <t>1626</t>
  </si>
  <si>
    <t>1517</t>
  </si>
  <si>
    <t>20110306</t>
  </si>
  <si>
    <t>0112</t>
  </si>
  <si>
    <t>0157</t>
  </si>
  <si>
    <t>0740</t>
  </si>
  <si>
    <t>1731</t>
  </si>
  <si>
    <t>2222</t>
  </si>
  <si>
    <t>0834</t>
  </si>
  <si>
    <t>36.00</t>
  </si>
  <si>
    <t>20110422</t>
  </si>
  <si>
    <t>20110602</t>
  </si>
  <si>
    <t>1933</t>
  </si>
  <si>
    <t>20110927</t>
  </si>
  <si>
    <t>1140</t>
  </si>
  <si>
    <t>1040</t>
  </si>
  <si>
    <t>0939</t>
  </si>
  <si>
    <t>0725</t>
  </si>
  <si>
    <t>0527</t>
  </si>
  <si>
    <t>20110926</t>
  </si>
  <si>
    <t>1358</t>
  </si>
  <si>
    <t>類似卵</t>
  </si>
  <si>
    <t>卵</t>
  </si>
  <si>
    <t>卵</t>
  </si>
  <si>
    <t>20111027</t>
  </si>
  <si>
    <t>1119</t>
  </si>
  <si>
    <t>20111027</t>
  </si>
  <si>
    <t>1222</t>
  </si>
  <si>
    <t>1346</t>
  </si>
  <si>
    <t>1540</t>
  </si>
  <si>
    <t>1736</t>
  </si>
  <si>
    <t>1929</t>
  </si>
  <si>
    <t>20111028</t>
  </si>
  <si>
    <t>2316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</si>
</sst>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_);[Red]\(0.000\)"/>
    <numFmt numFmtId="182" formatCode="hhmm"/>
    <numFmt numFmtId="183" formatCode="0.00_);[Red]\(0.00\)"/>
    <numFmt numFmtId="184" formatCode="0.00_ "/>
    <numFmt numFmtId="185" formatCode="0.0_);[Red]\(0.0\)"/>
    <numFmt numFmtId="186" formatCode="0.000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.000_ "/>
    <numFmt numFmtId="192" formatCode="#,##0.0;[Red]\-#,##0.0"/>
    <numFmt numFmtId="193" formatCode="0.0_ "/>
    <numFmt numFmtId="194" formatCode="0;_ᰀ"/>
    <numFmt numFmtId="195" formatCode="0;_ﰀ"/>
    <numFmt numFmtId="196" formatCode="0.0;_ﰀ"/>
    <numFmt numFmtId="197" formatCode="0.00;_ﰀ"/>
  </numFmts>
  <fonts count="49">
    <font>
      <sz val="11"/>
      <name val="ＭＳ Ｐゴシック"/>
      <family val="3"/>
    </font>
    <font>
      <u val="single"/>
      <sz val="12.2"/>
      <color indexed="12"/>
      <name val="標準明朝"/>
      <family val="1"/>
    </font>
    <font>
      <u val="single"/>
      <sz val="12.2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9"/>
      <name val="MS UI Gothic"/>
      <family val="3"/>
    </font>
    <font>
      <sz val="7"/>
      <name val="標準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MS UI Gothic"/>
      <family val="3"/>
    </font>
    <font>
      <sz val="9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MS UI Gothic"/>
      <family val="3"/>
    </font>
    <font>
      <sz val="9"/>
      <color theme="1"/>
      <name val="MS UI Gothic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6" borderId="10" xfId="0" applyFont="1" applyFill="1" applyBorder="1" applyAlignment="1" applyProtection="1">
      <alignment horizontal="center" vertical="center"/>
      <protection locked="0"/>
    </xf>
    <xf numFmtId="49" fontId="5" fillId="36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0" xfId="0" applyNumberFormat="1" applyAlignment="1">
      <alignment vertical="center"/>
    </xf>
    <xf numFmtId="0" fontId="0" fillId="37" borderId="0" xfId="0" applyFill="1" applyBorder="1" applyAlignment="1">
      <alignment horizontal="center"/>
    </xf>
    <xf numFmtId="192" fontId="5" fillId="36" borderId="10" xfId="49" applyNumberFormat="1" applyFont="1" applyFill="1" applyBorder="1" applyAlignment="1" applyProtection="1">
      <alignment horizontal="center" vertical="center"/>
      <protection locked="0"/>
    </xf>
    <xf numFmtId="40" fontId="5" fillId="36" borderId="10" xfId="49" applyNumberFormat="1" applyFont="1" applyFill="1" applyBorder="1" applyAlignment="1" applyProtection="1">
      <alignment horizontal="center" vertical="center"/>
      <protection locked="0"/>
    </xf>
    <xf numFmtId="0" fontId="5" fillId="36" borderId="14" xfId="0" applyFont="1" applyFill="1" applyBorder="1" applyAlignment="1" applyProtection="1">
      <alignment horizontal="center" vertical="center"/>
      <protection locked="0"/>
    </xf>
    <xf numFmtId="0" fontId="5" fillId="36" borderId="0" xfId="0" applyFont="1" applyFill="1" applyBorder="1" applyAlignment="1" applyProtection="1">
      <alignment horizontal="center" vertical="center"/>
      <protection locked="0"/>
    </xf>
    <xf numFmtId="184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6" fillId="36" borderId="10" xfId="0" applyFont="1" applyFill="1" applyBorder="1" applyAlignment="1" applyProtection="1">
      <alignment horizontal="center" vertical="center"/>
      <protection locked="0"/>
    </xf>
    <xf numFmtId="0" fontId="47" fillId="36" borderId="10" xfId="0" applyFont="1" applyFill="1" applyBorder="1" applyAlignment="1" applyProtection="1">
      <alignment horizontal="center" vertical="center"/>
      <protection locked="0"/>
    </xf>
    <xf numFmtId="0" fontId="47" fillId="34" borderId="10" xfId="0" applyFont="1" applyFill="1" applyBorder="1" applyAlignment="1" applyProtection="1">
      <alignment horizontal="center" vertical="center"/>
      <protection/>
    </xf>
    <xf numFmtId="2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5" fillId="36" borderId="11" xfId="0" applyFont="1" applyFill="1" applyBorder="1" applyAlignment="1" applyProtection="1">
      <alignment horizontal="center" vertical="center"/>
      <protection locked="0"/>
    </xf>
    <xf numFmtId="0" fontId="5" fillId="36" borderId="15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left" vertical="center"/>
      <protection locked="0"/>
    </xf>
    <xf numFmtId="0" fontId="5" fillId="35" borderId="12" xfId="0" applyFont="1" applyFill="1" applyBorder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 horizontal="left" vertical="center"/>
      <protection locked="0"/>
    </xf>
    <xf numFmtId="0" fontId="47" fillId="35" borderId="11" xfId="0" applyFont="1" applyFill="1" applyBorder="1" applyAlignment="1" applyProtection="1">
      <alignment horizontal="center" vertical="center"/>
      <protection locked="0"/>
    </xf>
    <xf numFmtId="0" fontId="47" fillId="35" borderId="15" xfId="0" applyFont="1" applyFill="1" applyBorder="1" applyAlignment="1" applyProtection="1">
      <alignment horizontal="center" vertical="center"/>
      <protection locked="0"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47" fillId="33" borderId="15" xfId="0" applyFont="1" applyFill="1" applyBorder="1" applyAlignment="1" applyProtection="1">
      <alignment horizontal="center" vertical="center"/>
      <protection/>
    </xf>
    <xf numFmtId="0" fontId="47" fillId="36" borderId="11" xfId="0" applyFont="1" applyFill="1" applyBorder="1" applyAlignment="1" applyProtection="1">
      <alignment horizontal="center" vertical="center"/>
      <protection locked="0"/>
    </xf>
    <xf numFmtId="0" fontId="47" fillId="36" borderId="15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5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5" max="15" width="3.75390625" style="0" customWidth="1"/>
    <col min="19" max="19" width="10.00390625" style="0" customWidth="1"/>
    <col min="26" max="26" width="10.875" style="0" customWidth="1"/>
    <col min="32" max="32" width="10.375" style="0" customWidth="1"/>
    <col min="39" max="39" width="11.125" style="0" customWidth="1"/>
    <col min="46" max="46" width="10.25390625" style="0" customWidth="1"/>
    <col min="49" max="49" width="10.625" style="0" customWidth="1"/>
    <col min="52" max="52" width="10.625" style="0" customWidth="1"/>
    <col min="55" max="55" width="10.625" style="0" customWidth="1"/>
    <col min="58" max="58" width="11.125" style="0" customWidth="1"/>
    <col min="62" max="62" width="11.625" style="0" customWidth="1"/>
    <col min="65" max="65" width="18.125" style="0" customWidth="1"/>
    <col min="66" max="66" width="11.875" style="0" customWidth="1"/>
    <col min="67" max="67" width="10.00390625" style="0" customWidth="1"/>
    <col min="68" max="68" width="24.50390625" style="0" customWidth="1"/>
    <col min="69" max="69" width="14.75390625" style="0" customWidth="1"/>
  </cols>
  <sheetData>
    <row r="1" spans="2:6" ht="13.5">
      <c r="B1">
        <v>2011</v>
      </c>
      <c r="C1" t="s">
        <v>0</v>
      </c>
      <c r="D1">
        <v>3</v>
      </c>
      <c r="E1" t="s">
        <v>1</v>
      </c>
      <c r="F1" s="1" t="s">
        <v>2</v>
      </c>
    </row>
    <row r="5" spans="1:10" ht="13.5">
      <c r="A5" s="2" t="s">
        <v>3</v>
      </c>
      <c r="B5" s="3"/>
      <c r="C5" s="2" t="s">
        <v>4</v>
      </c>
      <c r="D5" s="25" t="s">
        <v>5</v>
      </c>
      <c r="E5" s="26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3.5">
      <c r="A6" s="5" t="s">
        <v>11</v>
      </c>
      <c r="B6" s="3"/>
      <c r="C6" s="6">
        <v>350100</v>
      </c>
      <c r="D6" s="27" t="s">
        <v>103</v>
      </c>
      <c r="E6" s="28"/>
      <c r="F6" s="7" t="s">
        <v>12</v>
      </c>
      <c r="G6" s="6" t="s">
        <v>13</v>
      </c>
      <c r="H6" s="6">
        <v>3</v>
      </c>
      <c r="I6" s="6">
        <v>92</v>
      </c>
      <c r="J6" s="6">
        <v>3</v>
      </c>
    </row>
    <row r="7" spans="1:10" ht="13.5">
      <c r="A7" s="3"/>
      <c r="B7" s="3"/>
      <c r="C7" s="3"/>
      <c r="D7" s="25" t="s">
        <v>14</v>
      </c>
      <c r="E7" s="26"/>
      <c r="F7" s="3"/>
      <c r="G7" s="3"/>
      <c r="H7" s="3"/>
      <c r="I7" s="3"/>
      <c r="J7" s="3"/>
    </row>
    <row r="8" spans="1:10" ht="13.5">
      <c r="A8" s="3"/>
      <c r="B8" s="3"/>
      <c r="C8" s="3"/>
      <c r="D8" s="29">
        <v>3511</v>
      </c>
      <c r="E8" s="30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25" t="s">
        <v>19</v>
      </c>
      <c r="E10" s="26"/>
      <c r="F10" s="25" t="s">
        <v>20</v>
      </c>
      <c r="G10" s="31"/>
      <c r="H10" s="31"/>
      <c r="I10" s="31"/>
      <c r="J10" s="26"/>
    </row>
    <row r="11" spans="1:10" ht="13.5">
      <c r="A11" s="9"/>
      <c r="B11" s="6">
        <v>150</v>
      </c>
      <c r="C11" s="6">
        <v>-1</v>
      </c>
      <c r="D11" s="29">
        <v>5581.8</v>
      </c>
      <c r="E11" s="30"/>
      <c r="F11" s="32" t="s">
        <v>104</v>
      </c>
      <c r="G11" s="33"/>
      <c r="H11" s="33"/>
      <c r="I11" s="33"/>
      <c r="J11" s="34"/>
    </row>
    <row r="13" spans="16:69" ht="13.5">
      <c r="P13" s="10" t="s">
        <v>105</v>
      </c>
      <c r="BQ13" s="11" t="s">
        <v>88</v>
      </c>
    </row>
    <row r="14" spans="1:69" ht="13.5">
      <c r="A14" s="25" t="s">
        <v>21</v>
      </c>
      <c r="B14" s="31"/>
      <c r="C14" s="31"/>
      <c r="D14" s="31"/>
      <c r="E14" s="31"/>
      <c r="F14" s="31"/>
      <c r="G14" s="31"/>
      <c r="H14" s="31"/>
      <c r="I14" s="31"/>
      <c r="J14" s="31"/>
      <c r="K14" s="26"/>
      <c r="L14" s="25" t="s">
        <v>22</v>
      </c>
      <c r="M14" s="31"/>
      <c r="N14" s="26"/>
      <c r="O14" s="8"/>
      <c r="P14" s="25" t="s">
        <v>23</v>
      </c>
      <c r="Q14" s="31"/>
      <c r="R14" s="31"/>
      <c r="S14" s="31"/>
      <c r="T14" s="31"/>
      <c r="U14" s="31"/>
      <c r="V14" s="26"/>
      <c r="W14" s="25" t="s">
        <v>24</v>
      </c>
      <c r="X14" s="31"/>
      <c r="Y14" s="31"/>
      <c r="Z14" s="31"/>
      <c r="AA14" s="31"/>
      <c r="AB14" s="26"/>
      <c r="AC14" s="25" t="s">
        <v>25</v>
      </c>
      <c r="AD14" s="31"/>
      <c r="AE14" s="31"/>
      <c r="AF14" s="31"/>
      <c r="AG14" s="31"/>
      <c r="AH14" s="31"/>
      <c r="AI14" s="26"/>
      <c r="AJ14" s="25" t="s">
        <v>26</v>
      </c>
      <c r="AK14" s="31"/>
      <c r="AL14" s="31"/>
      <c r="AM14" s="31"/>
      <c r="AN14" s="31"/>
      <c r="AO14" s="31"/>
      <c r="AP14" s="26"/>
      <c r="AQ14" s="25" t="s">
        <v>27</v>
      </c>
      <c r="AR14" s="26"/>
      <c r="AS14" s="2" t="s">
        <v>28</v>
      </c>
      <c r="AT14" s="25" t="s">
        <v>29</v>
      </c>
      <c r="AU14" s="31"/>
      <c r="AV14" s="26"/>
      <c r="AW14" s="2" t="s">
        <v>30</v>
      </c>
      <c r="AX14" s="2" t="s">
        <v>106</v>
      </c>
      <c r="AY14" s="2" t="s">
        <v>31</v>
      </c>
      <c r="AZ14" s="25" t="s">
        <v>32</v>
      </c>
      <c r="BA14" s="31"/>
      <c r="BB14" s="26"/>
      <c r="BC14" s="25" t="s">
        <v>33</v>
      </c>
      <c r="BD14" s="31"/>
      <c r="BE14" s="26"/>
      <c r="BF14" s="25" t="s">
        <v>34</v>
      </c>
      <c r="BG14" s="31"/>
      <c r="BH14" s="26"/>
      <c r="BI14" s="2" t="s">
        <v>35</v>
      </c>
      <c r="BJ14" s="25" t="s">
        <v>36</v>
      </c>
      <c r="BK14" s="31"/>
      <c r="BL14" s="26"/>
      <c r="BM14" s="2" t="s">
        <v>107</v>
      </c>
      <c r="BN14" s="4" t="s">
        <v>37</v>
      </c>
      <c r="BO14" s="14" t="s">
        <v>108</v>
      </c>
      <c r="BP14" s="14" t="s">
        <v>87</v>
      </c>
      <c r="BQ14" s="11" t="s">
        <v>89</v>
      </c>
    </row>
    <row r="15" spans="1:69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50</v>
      </c>
      <c r="O15" s="2"/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57</v>
      </c>
      <c r="W15" s="2" t="s">
        <v>51</v>
      </c>
      <c r="X15" s="2" t="s">
        <v>52</v>
      </c>
      <c r="Y15" s="2" t="s">
        <v>53</v>
      </c>
      <c r="Z15" s="2" t="s">
        <v>54</v>
      </c>
      <c r="AA15" s="2" t="s">
        <v>56</v>
      </c>
      <c r="AB15" s="2" t="s">
        <v>57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57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2" t="s">
        <v>57</v>
      </c>
      <c r="AQ15" s="2" t="s">
        <v>56</v>
      </c>
      <c r="AR15" s="2" t="s">
        <v>57</v>
      </c>
      <c r="AS15" s="2" t="s">
        <v>92</v>
      </c>
      <c r="AT15" s="2" t="s">
        <v>109</v>
      </c>
      <c r="AU15" s="2" t="s">
        <v>56</v>
      </c>
      <c r="AV15" s="2" t="s">
        <v>57</v>
      </c>
      <c r="AW15" s="2" t="s">
        <v>109</v>
      </c>
      <c r="AX15" s="2" t="s">
        <v>110</v>
      </c>
      <c r="AY15" s="2" t="s">
        <v>93</v>
      </c>
      <c r="AZ15" s="2" t="s">
        <v>109</v>
      </c>
      <c r="BA15" s="2" t="s">
        <v>56</v>
      </c>
      <c r="BB15" s="2" t="s">
        <v>57</v>
      </c>
      <c r="BC15" s="2" t="s">
        <v>109</v>
      </c>
      <c r="BD15" s="2" t="s">
        <v>56</v>
      </c>
      <c r="BE15" s="2" t="s">
        <v>57</v>
      </c>
      <c r="BF15" s="2" t="s">
        <v>109</v>
      </c>
      <c r="BG15" s="2" t="s">
        <v>56</v>
      </c>
      <c r="BH15" s="2" t="s">
        <v>57</v>
      </c>
      <c r="BI15" s="2" t="s">
        <v>57</v>
      </c>
      <c r="BJ15" s="2" t="s">
        <v>109</v>
      </c>
      <c r="BK15" s="2" t="s">
        <v>56</v>
      </c>
      <c r="BL15" s="2" t="s">
        <v>57</v>
      </c>
      <c r="BM15" s="2" t="s">
        <v>93</v>
      </c>
      <c r="BN15" s="4"/>
      <c r="BO15" s="14" t="s">
        <v>90</v>
      </c>
      <c r="BP15" s="14"/>
      <c r="BQ15" s="12" t="s">
        <v>91</v>
      </c>
    </row>
    <row r="16" spans="1:69" ht="13.5">
      <c r="A16" s="5" t="s">
        <v>58</v>
      </c>
      <c r="B16" s="6" t="s">
        <v>94</v>
      </c>
      <c r="C16" s="7" t="s">
        <v>111</v>
      </c>
      <c r="D16" s="7" t="s">
        <v>112</v>
      </c>
      <c r="E16" s="16">
        <v>34.53</v>
      </c>
      <c r="F16" s="16">
        <v>132</v>
      </c>
      <c r="G16" s="6">
        <v>59</v>
      </c>
      <c r="H16" s="6">
        <v>10</v>
      </c>
      <c r="I16" s="6">
        <v>2516</v>
      </c>
      <c r="J16" s="6">
        <v>12.1</v>
      </c>
      <c r="K16" s="9"/>
      <c r="L16" s="9"/>
      <c r="M16" s="19">
        <v>2.6</v>
      </c>
      <c r="N16" s="9"/>
      <c r="O16" s="9"/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5</v>
      </c>
      <c r="BM16" s="6">
        <v>0</v>
      </c>
      <c r="BN16" s="6">
        <v>12</v>
      </c>
      <c r="BO16" s="20">
        <v>1</v>
      </c>
      <c r="BP16" s="20"/>
      <c r="BQ16" s="13">
        <f aca="true" t="shared" si="0" ref="BQ16:BQ45">(I16/G16)/($D$11/$B$11)</f>
        <v>1.1459762387565882</v>
      </c>
    </row>
    <row r="17" spans="1:69" ht="13.5">
      <c r="A17" s="5" t="s">
        <v>59</v>
      </c>
      <c r="B17" s="6" t="s">
        <v>95</v>
      </c>
      <c r="C17" s="7" t="s">
        <v>111</v>
      </c>
      <c r="D17" s="7" t="s">
        <v>209</v>
      </c>
      <c r="E17" s="16">
        <v>34.55</v>
      </c>
      <c r="F17" s="16">
        <v>132</v>
      </c>
      <c r="G17" s="6">
        <v>98</v>
      </c>
      <c r="H17" s="6">
        <v>25</v>
      </c>
      <c r="I17" s="6">
        <v>4217</v>
      </c>
      <c r="J17" s="6">
        <v>12.5</v>
      </c>
      <c r="K17" s="9"/>
      <c r="L17" s="9"/>
      <c r="M17" s="19">
        <v>1.58</v>
      </c>
      <c r="N17" s="9"/>
      <c r="O17" s="9"/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2</v>
      </c>
      <c r="AP17" s="6">
        <v>1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5</v>
      </c>
      <c r="BK17" s="6">
        <v>0</v>
      </c>
      <c r="BL17" s="6">
        <v>2</v>
      </c>
      <c r="BM17" s="6">
        <v>0</v>
      </c>
      <c r="BN17" s="6">
        <f>7*4</f>
        <v>28</v>
      </c>
      <c r="BO17" s="20">
        <v>4</v>
      </c>
      <c r="BP17" s="20"/>
      <c r="BQ17" s="13">
        <f t="shared" si="0"/>
        <v>1.1563638677012242</v>
      </c>
    </row>
    <row r="18" spans="1:69" ht="13.5">
      <c r="A18" s="5" t="s">
        <v>60</v>
      </c>
      <c r="B18" s="6" t="s">
        <v>96</v>
      </c>
      <c r="C18" s="7" t="s">
        <v>113</v>
      </c>
      <c r="D18" s="7" t="s">
        <v>210</v>
      </c>
      <c r="E18" s="16">
        <v>35.05</v>
      </c>
      <c r="F18" s="16">
        <v>132</v>
      </c>
      <c r="G18" s="6">
        <v>137</v>
      </c>
      <c r="H18" s="6">
        <v>30</v>
      </c>
      <c r="I18" s="6">
        <v>6098</v>
      </c>
      <c r="J18" s="6">
        <v>12.7</v>
      </c>
      <c r="K18" s="9"/>
      <c r="L18" s="9"/>
      <c r="M18" s="19">
        <v>1.7</v>
      </c>
      <c r="N18" s="9"/>
      <c r="O18" s="9"/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1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2</v>
      </c>
      <c r="AK18" s="6">
        <v>0</v>
      </c>
      <c r="AL18" s="6">
        <v>3</v>
      </c>
      <c r="AM18" s="6">
        <v>0</v>
      </c>
      <c r="AN18" s="6">
        <v>0</v>
      </c>
      <c r="AO18" s="6">
        <v>5</v>
      </c>
      <c r="AP18" s="6">
        <v>1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1</v>
      </c>
      <c r="BK18" s="6">
        <v>0</v>
      </c>
      <c r="BL18" s="6">
        <v>3</v>
      </c>
      <c r="BM18" s="6">
        <v>0</v>
      </c>
      <c r="BN18" s="6">
        <f>7*4</f>
        <v>28</v>
      </c>
      <c r="BO18" s="20">
        <v>4</v>
      </c>
      <c r="BP18" s="20"/>
      <c r="BQ18" s="13">
        <f t="shared" si="0"/>
        <v>1.1961450313100475</v>
      </c>
    </row>
    <row r="19" spans="1:69" ht="13.5">
      <c r="A19" s="5" t="s">
        <v>61</v>
      </c>
      <c r="B19" s="6">
        <v>3</v>
      </c>
      <c r="C19" s="7" t="s">
        <v>113</v>
      </c>
      <c r="D19" s="7" t="s">
        <v>115</v>
      </c>
      <c r="E19" s="16">
        <v>35.2</v>
      </c>
      <c r="F19" s="16">
        <v>132</v>
      </c>
      <c r="G19" s="6">
        <v>149</v>
      </c>
      <c r="H19" s="6">
        <v>15</v>
      </c>
      <c r="I19" s="6">
        <v>6388</v>
      </c>
      <c r="J19" s="6">
        <v>12.2</v>
      </c>
      <c r="K19" s="9"/>
      <c r="L19" s="9"/>
      <c r="M19" s="19">
        <v>0.67</v>
      </c>
      <c r="N19" s="9"/>
      <c r="O19" s="9"/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8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2</v>
      </c>
      <c r="BG19" s="6">
        <v>0</v>
      </c>
      <c r="BH19" s="6">
        <v>0</v>
      </c>
      <c r="BI19" s="6">
        <v>0</v>
      </c>
      <c r="BJ19" s="6">
        <v>1</v>
      </c>
      <c r="BK19" s="6">
        <v>0</v>
      </c>
      <c r="BL19" s="6">
        <v>2</v>
      </c>
      <c r="BM19" s="6">
        <v>0</v>
      </c>
      <c r="BN19" s="6">
        <v>6</v>
      </c>
      <c r="BO19" s="20">
        <v>1</v>
      </c>
      <c r="BP19" s="20"/>
      <c r="BQ19" s="13">
        <f t="shared" si="0"/>
        <v>1.1521144582789558</v>
      </c>
    </row>
    <row r="20" spans="1:69" ht="13.5">
      <c r="A20" s="5" t="s">
        <v>62</v>
      </c>
      <c r="B20" s="6" t="s">
        <v>97</v>
      </c>
      <c r="C20" s="7" t="s">
        <v>113</v>
      </c>
      <c r="D20" s="7" t="s">
        <v>116</v>
      </c>
      <c r="E20" s="16">
        <v>35.3</v>
      </c>
      <c r="F20" s="16">
        <v>132</v>
      </c>
      <c r="G20" s="6">
        <v>150</v>
      </c>
      <c r="H20" s="6">
        <v>18</v>
      </c>
      <c r="I20" s="6">
        <v>6755</v>
      </c>
      <c r="J20" s="6">
        <v>12.5</v>
      </c>
      <c r="K20" s="9"/>
      <c r="L20" s="9"/>
      <c r="M20" s="19">
        <v>1.46</v>
      </c>
      <c r="N20" s="9"/>
      <c r="O20" s="9"/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1</v>
      </c>
      <c r="BE20" s="6">
        <v>0</v>
      </c>
      <c r="BF20" s="6">
        <v>5</v>
      </c>
      <c r="BG20" s="6">
        <v>0</v>
      </c>
      <c r="BH20" s="6">
        <v>0</v>
      </c>
      <c r="BI20" s="6">
        <v>0</v>
      </c>
      <c r="BJ20" s="6">
        <v>2</v>
      </c>
      <c r="BK20" s="6">
        <v>0</v>
      </c>
      <c r="BL20" s="6">
        <v>2</v>
      </c>
      <c r="BM20" s="6">
        <v>0</v>
      </c>
      <c r="BN20" s="6">
        <v>0</v>
      </c>
      <c r="BO20" s="20">
        <v>1</v>
      </c>
      <c r="BP20" s="20"/>
      <c r="BQ20" s="13">
        <f t="shared" si="0"/>
        <v>1.2101830950589414</v>
      </c>
    </row>
    <row r="21" spans="1:69" ht="13.5">
      <c r="A21" s="5" t="s">
        <v>11</v>
      </c>
      <c r="B21" s="6">
        <v>4</v>
      </c>
      <c r="C21" s="7" t="s">
        <v>113</v>
      </c>
      <c r="D21" s="7" t="s">
        <v>117</v>
      </c>
      <c r="E21" s="16">
        <v>35.4</v>
      </c>
      <c r="F21" s="16">
        <v>132</v>
      </c>
      <c r="G21" s="6">
        <v>150</v>
      </c>
      <c r="H21" s="6">
        <v>27</v>
      </c>
      <c r="I21" s="6">
        <v>6888</v>
      </c>
      <c r="J21" s="6">
        <v>11.3</v>
      </c>
      <c r="K21" s="9"/>
      <c r="L21" s="9"/>
      <c r="M21" s="19">
        <v>0.61</v>
      </c>
      <c r="N21" s="9"/>
      <c r="O21" s="9"/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12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1</v>
      </c>
      <c r="BK21" s="6">
        <v>0</v>
      </c>
      <c r="BL21" s="6">
        <v>0</v>
      </c>
      <c r="BM21" s="6">
        <v>0</v>
      </c>
      <c r="BN21" s="6">
        <v>0</v>
      </c>
      <c r="BO21" s="20">
        <v>1</v>
      </c>
      <c r="BP21" s="20"/>
      <c r="BQ21" s="13">
        <f t="shared" si="0"/>
        <v>1.2340105342362677</v>
      </c>
    </row>
    <row r="22" spans="1:69" ht="13.5">
      <c r="A22" s="5" t="s">
        <v>63</v>
      </c>
      <c r="B22" s="6">
        <v>5</v>
      </c>
      <c r="C22" s="7" t="s">
        <v>118</v>
      </c>
      <c r="D22" s="7" t="s">
        <v>119</v>
      </c>
      <c r="E22" s="16">
        <v>36</v>
      </c>
      <c r="F22" s="16">
        <v>132</v>
      </c>
      <c r="G22" s="6">
        <v>150</v>
      </c>
      <c r="H22" s="6">
        <v>56</v>
      </c>
      <c r="I22" s="6">
        <v>9097</v>
      </c>
      <c r="J22" s="6">
        <v>11.6</v>
      </c>
      <c r="K22" s="9"/>
      <c r="L22" s="9"/>
      <c r="M22" s="19">
        <v>4.14</v>
      </c>
      <c r="N22" s="9"/>
      <c r="O22" s="9"/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3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1</v>
      </c>
      <c r="BO22" s="20">
        <v>1</v>
      </c>
      <c r="BP22" s="20"/>
      <c r="BQ22" s="13">
        <f t="shared" si="0"/>
        <v>1.6297610089935146</v>
      </c>
    </row>
    <row r="23" spans="1:69" ht="13.5">
      <c r="A23" s="5" t="s">
        <v>65</v>
      </c>
      <c r="B23" s="6">
        <v>6</v>
      </c>
      <c r="C23" s="7" t="s">
        <v>118</v>
      </c>
      <c r="D23" s="7" t="s">
        <v>120</v>
      </c>
      <c r="E23" s="16">
        <v>36</v>
      </c>
      <c r="F23" s="16">
        <v>132.38</v>
      </c>
      <c r="G23" s="6">
        <v>150</v>
      </c>
      <c r="H23" s="6">
        <v>50</v>
      </c>
      <c r="I23" s="6">
        <v>7967</v>
      </c>
      <c r="J23" s="6">
        <v>11.3</v>
      </c>
      <c r="K23" s="9"/>
      <c r="L23" s="9"/>
      <c r="M23" s="19">
        <v>0.82</v>
      </c>
      <c r="N23" s="9"/>
      <c r="O23" s="9"/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2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f>3*2</f>
        <v>6</v>
      </c>
      <c r="BO23" s="20">
        <v>2</v>
      </c>
      <c r="BP23" s="20"/>
      <c r="BQ23" s="13">
        <f t="shared" si="0"/>
        <v>1.4273173528252534</v>
      </c>
    </row>
    <row r="24" spans="1:69" ht="13.5">
      <c r="A24" s="5" t="s">
        <v>64</v>
      </c>
      <c r="B24" s="6" t="s">
        <v>98</v>
      </c>
      <c r="C24" s="7" t="s">
        <v>113</v>
      </c>
      <c r="D24" s="7" t="s">
        <v>121</v>
      </c>
      <c r="E24" s="16">
        <v>35.5</v>
      </c>
      <c r="F24" s="16">
        <v>132.38</v>
      </c>
      <c r="G24" s="6">
        <v>150</v>
      </c>
      <c r="H24" s="6">
        <v>53</v>
      </c>
      <c r="I24" s="6">
        <v>9761</v>
      </c>
      <c r="J24" s="6">
        <v>12.7</v>
      </c>
      <c r="K24" s="9"/>
      <c r="L24" s="9"/>
      <c r="M24" s="19">
        <v>0.95</v>
      </c>
      <c r="N24" s="9"/>
      <c r="O24" s="9"/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56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2</v>
      </c>
      <c r="BK24" s="6">
        <v>0</v>
      </c>
      <c r="BL24" s="6">
        <v>3</v>
      </c>
      <c r="BM24" s="6">
        <v>0</v>
      </c>
      <c r="BN24" s="6">
        <f>7*2</f>
        <v>14</v>
      </c>
      <c r="BO24" s="20">
        <v>2</v>
      </c>
      <c r="BP24" s="20"/>
      <c r="BQ24" s="13">
        <f t="shared" si="0"/>
        <v>1.7487190512021211</v>
      </c>
    </row>
    <row r="25" spans="1:69" ht="13.5">
      <c r="A25" s="5" t="s">
        <v>66</v>
      </c>
      <c r="B25" s="6" t="s">
        <v>99</v>
      </c>
      <c r="C25" s="7" t="s">
        <v>211</v>
      </c>
      <c r="D25" s="7" t="s">
        <v>212</v>
      </c>
      <c r="E25" s="16">
        <v>35.45</v>
      </c>
      <c r="F25" s="16">
        <v>132.38</v>
      </c>
      <c r="G25" s="6">
        <v>150</v>
      </c>
      <c r="H25" s="6">
        <v>42</v>
      </c>
      <c r="I25" s="6">
        <v>9887</v>
      </c>
      <c r="J25" s="6">
        <v>12.8</v>
      </c>
      <c r="K25" s="9"/>
      <c r="L25" s="9"/>
      <c r="M25" s="19">
        <v>1.74</v>
      </c>
      <c r="N25" s="9"/>
      <c r="O25" s="9"/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1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1</v>
      </c>
      <c r="AQ25" s="6">
        <v>0</v>
      </c>
      <c r="AR25" s="6">
        <v>0</v>
      </c>
      <c r="AS25" s="6">
        <v>0</v>
      </c>
      <c r="AT25" s="6">
        <v>24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2</v>
      </c>
      <c r="BM25" s="6">
        <v>0</v>
      </c>
      <c r="BN25" s="6">
        <f>7*2</f>
        <v>14</v>
      </c>
      <c r="BO25" s="20">
        <v>2</v>
      </c>
      <c r="BP25" s="20"/>
      <c r="BQ25" s="13">
        <f t="shared" si="0"/>
        <v>1.771292414633272</v>
      </c>
    </row>
    <row r="26" spans="1:69" ht="13.5">
      <c r="A26" s="5" t="s">
        <v>67</v>
      </c>
      <c r="B26" s="6">
        <v>7</v>
      </c>
      <c r="C26" s="7" t="s">
        <v>113</v>
      </c>
      <c r="D26" s="7" t="s">
        <v>213</v>
      </c>
      <c r="E26" s="16">
        <v>35.4</v>
      </c>
      <c r="F26" s="16">
        <v>132.38</v>
      </c>
      <c r="G26" s="6">
        <v>150</v>
      </c>
      <c r="H26" s="6">
        <v>40</v>
      </c>
      <c r="I26" s="6">
        <v>8815</v>
      </c>
      <c r="J26" s="6">
        <v>12.8</v>
      </c>
      <c r="K26" s="9"/>
      <c r="L26" s="9"/>
      <c r="M26" s="19">
        <v>4.24</v>
      </c>
      <c r="N26" s="9"/>
      <c r="O26" s="9"/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2</v>
      </c>
      <c r="AM26" s="6">
        <v>0</v>
      </c>
      <c r="AN26" s="6">
        <v>0</v>
      </c>
      <c r="AO26" s="6">
        <v>0</v>
      </c>
      <c r="AP26" s="6">
        <v>5</v>
      </c>
      <c r="AQ26" s="6">
        <v>0</v>
      </c>
      <c r="AR26" s="6">
        <v>0</v>
      </c>
      <c r="AS26" s="6">
        <v>0</v>
      </c>
      <c r="AT26" s="6">
        <v>25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1</v>
      </c>
      <c r="BL26" s="6">
        <v>5</v>
      </c>
      <c r="BM26" s="6">
        <v>0</v>
      </c>
      <c r="BN26" s="6">
        <f>5*8</f>
        <v>40</v>
      </c>
      <c r="BO26" s="20">
        <v>8</v>
      </c>
      <c r="BP26" s="20"/>
      <c r="BQ26" s="13">
        <f t="shared" si="0"/>
        <v>1.5792396717904618</v>
      </c>
    </row>
    <row r="27" spans="1:69" ht="13.5">
      <c r="A27" s="5" t="s">
        <v>68</v>
      </c>
      <c r="B27" s="6">
        <v>9</v>
      </c>
      <c r="C27" s="7" t="s">
        <v>113</v>
      </c>
      <c r="D27" s="7" t="s">
        <v>214</v>
      </c>
      <c r="E27" s="16">
        <v>35.2</v>
      </c>
      <c r="F27" s="16">
        <v>132.2</v>
      </c>
      <c r="G27" s="6">
        <v>150</v>
      </c>
      <c r="H27" s="6">
        <v>45</v>
      </c>
      <c r="I27" s="6">
        <v>8660</v>
      </c>
      <c r="J27" s="6">
        <v>12.5</v>
      </c>
      <c r="K27" s="9"/>
      <c r="L27" s="9"/>
      <c r="M27" s="19">
        <v>2.01</v>
      </c>
      <c r="N27" s="9"/>
      <c r="O27" s="9"/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1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2</v>
      </c>
      <c r="BK27" s="6">
        <v>1</v>
      </c>
      <c r="BL27" s="6">
        <v>10</v>
      </c>
      <c r="BM27" s="6">
        <v>0</v>
      </c>
      <c r="BN27" s="6">
        <f>6*8</f>
        <v>48</v>
      </c>
      <c r="BO27" s="20">
        <v>8</v>
      </c>
      <c r="BP27" s="20"/>
      <c r="BQ27" s="13">
        <f t="shared" si="0"/>
        <v>1.5514708516965852</v>
      </c>
    </row>
    <row r="28" spans="1:69" ht="13.5">
      <c r="A28" s="5" t="s">
        <v>69</v>
      </c>
      <c r="B28" s="6" t="s">
        <v>100</v>
      </c>
      <c r="C28" s="7" t="s">
        <v>122</v>
      </c>
      <c r="D28" s="7" t="s">
        <v>123</v>
      </c>
      <c r="E28" s="16">
        <v>35.15</v>
      </c>
      <c r="F28" s="16">
        <v>132.2</v>
      </c>
      <c r="G28" s="6">
        <v>148</v>
      </c>
      <c r="H28" s="6">
        <v>48</v>
      </c>
      <c r="I28" s="6">
        <v>8720</v>
      </c>
      <c r="J28" s="6">
        <v>12.7</v>
      </c>
      <c r="K28" s="9"/>
      <c r="L28" s="9"/>
      <c r="M28" s="19">
        <v>4.22</v>
      </c>
      <c r="N28" s="9"/>
      <c r="O28" s="9"/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1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1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3</v>
      </c>
      <c r="BK28" s="6">
        <v>1</v>
      </c>
      <c r="BL28" s="6">
        <v>4</v>
      </c>
      <c r="BM28" s="6">
        <v>0</v>
      </c>
      <c r="BN28" s="6">
        <f>7*8</f>
        <v>56</v>
      </c>
      <c r="BO28" s="20">
        <v>8</v>
      </c>
      <c r="BP28" s="20"/>
      <c r="BQ28" s="13">
        <f t="shared" si="0"/>
        <v>1.583331154437249</v>
      </c>
    </row>
    <row r="29" spans="1:69" ht="13.5">
      <c r="A29" s="5" t="s">
        <v>70</v>
      </c>
      <c r="B29" s="6" t="s">
        <v>101</v>
      </c>
      <c r="C29" s="7" t="s">
        <v>122</v>
      </c>
      <c r="D29" s="7" t="s">
        <v>124</v>
      </c>
      <c r="E29" s="16">
        <v>35.11</v>
      </c>
      <c r="F29" s="16">
        <v>132.2</v>
      </c>
      <c r="G29" s="6">
        <v>105</v>
      </c>
      <c r="H29" s="6">
        <v>36</v>
      </c>
      <c r="I29" s="6">
        <v>6235</v>
      </c>
      <c r="J29" s="6">
        <v>12.4</v>
      </c>
      <c r="K29" s="9"/>
      <c r="L29" s="9"/>
      <c r="M29" s="19">
        <v>2.62</v>
      </c>
      <c r="N29" s="9"/>
      <c r="O29" s="9"/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2</v>
      </c>
      <c r="BK29" s="6">
        <v>0</v>
      </c>
      <c r="BL29" s="6">
        <v>2</v>
      </c>
      <c r="BM29" s="6">
        <v>0</v>
      </c>
      <c r="BN29" s="6">
        <f>4*8</f>
        <v>32</v>
      </c>
      <c r="BO29" s="20">
        <v>8</v>
      </c>
      <c r="BP29" s="20"/>
      <c r="BQ29" s="13">
        <f t="shared" si="0"/>
        <v>1.5957474035513375</v>
      </c>
    </row>
    <row r="30" spans="1:69" ht="13.5">
      <c r="A30" s="5" t="s">
        <v>71</v>
      </c>
      <c r="B30" s="6" t="s">
        <v>102</v>
      </c>
      <c r="C30" s="7" t="s">
        <v>122</v>
      </c>
      <c r="D30" s="7" t="s">
        <v>125</v>
      </c>
      <c r="E30" s="16">
        <v>35.08</v>
      </c>
      <c r="F30" s="16">
        <v>132.2</v>
      </c>
      <c r="G30" s="6">
        <v>96</v>
      </c>
      <c r="H30" s="6">
        <v>45</v>
      </c>
      <c r="I30" s="6">
        <v>5379</v>
      </c>
      <c r="J30" s="6">
        <v>12.2</v>
      </c>
      <c r="K30" s="9"/>
      <c r="L30" s="9"/>
      <c r="M30" s="19">
        <v>2.96</v>
      </c>
      <c r="N30" s="9"/>
      <c r="O30" s="9"/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1</v>
      </c>
      <c r="AM30" s="6">
        <v>0</v>
      </c>
      <c r="AN30" s="6">
        <v>0</v>
      </c>
      <c r="AO30" s="6">
        <v>0</v>
      </c>
      <c r="AP30" s="6">
        <v>1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1</v>
      </c>
      <c r="BK30" s="6">
        <v>1</v>
      </c>
      <c r="BL30" s="6">
        <v>12</v>
      </c>
      <c r="BM30" s="6">
        <v>0</v>
      </c>
      <c r="BN30" s="6">
        <f>5*4</f>
        <v>20</v>
      </c>
      <c r="BO30" s="20">
        <v>4</v>
      </c>
      <c r="BP30" s="20"/>
      <c r="BQ30" s="13">
        <f t="shared" si="0"/>
        <v>1.5057306782758249</v>
      </c>
    </row>
    <row r="31" spans="1:69" ht="13.5">
      <c r="A31" s="5" t="s">
        <v>72</v>
      </c>
      <c r="B31" s="6">
        <v>10</v>
      </c>
      <c r="C31" s="7" t="s">
        <v>122</v>
      </c>
      <c r="D31" s="7" t="s">
        <v>126</v>
      </c>
      <c r="E31" s="16">
        <v>35.3</v>
      </c>
      <c r="F31" s="16">
        <v>132.2</v>
      </c>
      <c r="G31" s="6">
        <v>150</v>
      </c>
      <c r="H31" s="6">
        <v>30</v>
      </c>
      <c r="I31" s="6">
        <v>7901</v>
      </c>
      <c r="J31" s="6">
        <v>12.1</v>
      </c>
      <c r="K31" s="9"/>
      <c r="L31" s="9"/>
      <c r="M31" s="19">
        <v>0.58</v>
      </c>
      <c r="N31" s="9"/>
      <c r="O31" s="9"/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8</v>
      </c>
      <c r="AU31" s="6">
        <v>0</v>
      </c>
      <c r="AV31" s="6">
        <v>0</v>
      </c>
      <c r="AW31" s="6">
        <v>1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2</v>
      </c>
      <c r="BG31" s="6">
        <v>0</v>
      </c>
      <c r="BH31" s="6">
        <v>0</v>
      </c>
      <c r="BI31" s="6">
        <v>0</v>
      </c>
      <c r="BJ31" s="6">
        <v>1</v>
      </c>
      <c r="BK31" s="6">
        <v>0</v>
      </c>
      <c r="BL31" s="6">
        <v>3</v>
      </c>
      <c r="BM31" s="6">
        <v>0</v>
      </c>
      <c r="BN31" s="6">
        <v>0</v>
      </c>
      <c r="BO31" s="20">
        <v>1</v>
      </c>
      <c r="BP31" s="20"/>
      <c r="BQ31" s="13">
        <f t="shared" si="0"/>
        <v>1.4154932100756026</v>
      </c>
    </row>
    <row r="32" spans="1:69" ht="13.5">
      <c r="A32" s="5" t="s">
        <v>73</v>
      </c>
      <c r="B32" s="6">
        <v>11</v>
      </c>
      <c r="C32" s="7" t="s">
        <v>122</v>
      </c>
      <c r="D32" s="7" t="s">
        <v>127</v>
      </c>
      <c r="E32" s="16">
        <v>35.4</v>
      </c>
      <c r="F32" s="16">
        <v>132.2</v>
      </c>
      <c r="G32" s="6">
        <v>150</v>
      </c>
      <c r="H32" s="6">
        <v>36</v>
      </c>
      <c r="I32" s="6">
        <v>8435</v>
      </c>
      <c r="J32" s="6">
        <v>11.9</v>
      </c>
      <c r="K32" s="9"/>
      <c r="L32" s="9"/>
      <c r="M32" s="19">
        <v>1.2</v>
      </c>
      <c r="N32" s="9"/>
      <c r="O32" s="9"/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2</v>
      </c>
      <c r="AU32" s="6">
        <v>0</v>
      </c>
      <c r="AV32" s="6">
        <v>0</v>
      </c>
      <c r="AW32" s="6">
        <v>20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1</v>
      </c>
      <c r="BG32" s="6">
        <v>0</v>
      </c>
      <c r="BH32" s="6">
        <v>0</v>
      </c>
      <c r="BI32" s="6">
        <v>0</v>
      </c>
      <c r="BJ32" s="6">
        <v>2</v>
      </c>
      <c r="BK32" s="6">
        <v>0</v>
      </c>
      <c r="BL32" s="6">
        <v>0</v>
      </c>
      <c r="BM32" s="6">
        <v>0</v>
      </c>
      <c r="BN32" s="6">
        <v>7</v>
      </c>
      <c r="BO32" s="20">
        <v>1</v>
      </c>
      <c r="BP32" s="20"/>
      <c r="BQ32" s="13">
        <f t="shared" si="0"/>
        <v>1.511161274140958</v>
      </c>
    </row>
    <row r="33" spans="1:69" ht="13.5">
      <c r="A33" s="5" t="s">
        <v>74</v>
      </c>
      <c r="B33" s="6">
        <v>12</v>
      </c>
      <c r="C33" s="7" t="s">
        <v>128</v>
      </c>
      <c r="D33" s="7" t="s">
        <v>129</v>
      </c>
      <c r="E33" s="16">
        <v>36</v>
      </c>
      <c r="F33" s="16">
        <v>132.2</v>
      </c>
      <c r="G33" s="6">
        <v>150</v>
      </c>
      <c r="H33" s="6">
        <v>55</v>
      </c>
      <c r="I33" s="6">
        <v>9175</v>
      </c>
      <c r="J33" s="6">
        <v>11.1</v>
      </c>
      <c r="K33" s="9"/>
      <c r="L33" s="9"/>
      <c r="M33" s="19">
        <v>4.52</v>
      </c>
      <c r="N33" s="9"/>
      <c r="O33" s="9"/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1</v>
      </c>
      <c r="BO33" s="20">
        <v>1</v>
      </c>
      <c r="BP33" s="20"/>
      <c r="BQ33" s="13">
        <f t="shared" si="0"/>
        <v>1.6437349958794651</v>
      </c>
    </row>
    <row r="34" spans="1:69" ht="13.5">
      <c r="A34" s="5" t="s">
        <v>75</v>
      </c>
      <c r="B34" s="6">
        <v>13</v>
      </c>
      <c r="C34" s="7" t="s">
        <v>128</v>
      </c>
      <c r="D34" s="7" t="s">
        <v>130</v>
      </c>
      <c r="E34" s="16">
        <v>36.2</v>
      </c>
      <c r="F34" s="16">
        <v>132.2</v>
      </c>
      <c r="G34" s="6">
        <v>150</v>
      </c>
      <c r="H34" s="6">
        <v>53</v>
      </c>
      <c r="I34" s="6">
        <v>9176</v>
      </c>
      <c r="J34" s="6">
        <v>11.4</v>
      </c>
      <c r="K34" s="9"/>
      <c r="L34" s="9"/>
      <c r="M34" s="19">
        <v>0.67</v>
      </c>
      <c r="N34" s="9"/>
      <c r="O34" s="9"/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20">
        <v>1</v>
      </c>
      <c r="BP34" s="20"/>
      <c r="BQ34" s="13">
        <f t="shared" si="0"/>
        <v>1.6439141495574903</v>
      </c>
    </row>
    <row r="35" spans="1:69" ht="13.5">
      <c r="A35" s="5" t="s">
        <v>76</v>
      </c>
      <c r="B35" s="6">
        <v>14</v>
      </c>
      <c r="C35" s="7" t="s">
        <v>128</v>
      </c>
      <c r="D35" s="7" t="s">
        <v>131</v>
      </c>
      <c r="E35" s="16">
        <v>36.4</v>
      </c>
      <c r="F35" s="16">
        <v>132.2</v>
      </c>
      <c r="G35" s="6">
        <v>150</v>
      </c>
      <c r="H35" s="6">
        <v>43</v>
      </c>
      <c r="I35" s="6">
        <v>8245</v>
      </c>
      <c r="J35" s="6">
        <v>11.6</v>
      </c>
      <c r="K35" s="9"/>
      <c r="L35" s="9"/>
      <c r="M35" s="19">
        <v>0.36</v>
      </c>
      <c r="N35" s="9"/>
      <c r="O35" s="9"/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20">
        <v>1</v>
      </c>
      <c r="BP35" s="20"/>
      <c r="BQ35" s="13">
        <f t="shared" si="0"/>
        <v>1.4771220753162062</v>
      </c>
    </row>
    <row r="36" spans="1:69" ht="13.5">
      <c r="A36" s="5" t="s">
        <v>77</v>
      </c>
      <c r="B36" s="6">
        <v>21</v>
      </c>
      <c r="C36" s="7" t="s">
        <v>132</v>
      </c>
      <c r="D36" s="7" t="s">
        <v>133</v>
      </c>
      <c r="E36" s="16">
        <v>35.2</v>
      </c>
      <c r="F36" s="16">
        <v>131.4</v>
      </c>
      <c r="G36" s="6">
        <v>147</v>
      </c>
      <c r="H36" s="6">
        <v>28</v>
      </c>
      <c r="I36" s="6">
        <v>7223</v>
      </c>
      <c r="J36" s="6">
        <v>12.3</v>
      </c>
      <c r="K36" s="9"/>
      <c r="L36" s="9"/>
      <c r="M36" s="19">
        <v>1.18</v>
      </c>
      <c r="N36" s="9"/>
      <c r="O36" s="9"/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1</v>
      </c>
      <c r="BH36" s="6">
        <v>0</v>
      </c>
      <c r="BI36" s="6">
        <v>0</v>
      </c>
      <c r="BJ36" s="6">
        <v>3</v>
      </c>
      <c r="BK36" s="6">
        <v>0</v>
      </c>
      <c r="BL36" s="6">
        <v>1</v>
      </c>
      <c r="BM36" s="6">
        <v>0</v>
      </c>
      <c r="BN36" s="6">
        <v>0</v>
      </c>
      <c r="BO36" s="20">
        <v>1</v>
      </c>
      <c r="BP36" s="20"/>
      <c r="BQ36" s="13">
        <f t="shared" si="0"/>
        <v>1.3204357309945367</v>
      </c>
    </row>
    <row r="37" spans="1:69" ht="13.5">
      <c r="A37" s="5" t="s">
        <v>78</v>
      </c>
      <c r="B37" s="6"/>
      <c r="C37" s="7"/>
      <c r="D37" s="7"/>
      <c r="E37" s="6"/>
      <c r="F37" s="6"/>
      <c r="G37" s="6"/>
      <c r="H37" s="6"/>
      <c r="I37" s="6"/>
      <c r="J37" s="6"/>
      <c r="K37" s="9"/>
      <c r="L37" s="9"/>
      <c r="M37" s="19"/>
      <c r="N37" s="9"/>
      <c r="O37" s="9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20"/>
      <c r="BP37" s="20"/>
      <c r="BQ37" s="13" t="e">
        <f t="shared" si="0"/>
        <v>#DIV/0!</v>
      </c>
    </row>
    <row r="38" spans="1:69" ht="13.5">
      <c r="A38" s="5" t="s">
        <v>79</v>
      </c>
      <c r="B38" s="6"/>
      <c r="C38" s="7"/>
      <c r="D38" s="7"/>
      <c r="E38" s="6"/>
      <c r="F38" s="6"/>
      <c r="G38" s="6"/>
      <c r="H38" s="6"/>
      <c r="I38" s="6"/>
      <c r="J38" s="6"/>
      <c r="K38" s="9"/>
      <c r="L38" s="9"/>
      <c r="M38" s="19"/>
      <c r="N38" s="9"/>
      <c r="O38" s="9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20"/>
      <c r="BP38" s="20"/>
      <c r="BQ38" s="13" t="e">
        <f t="shared" si="0"/>
        <v>#DIV/0!</v>
      </c>
    </row>
    <row r="39" spans="1:69" ht="13.5">
      <c r="A39" s="5" t="s">
        <v>80</v>
      </c>
      <c r="B39" s="6"/>
      <c r="C39" s="7"/>
      <c r="D39" s="7"/>
      <c r="E39" s="6"/>
      <c r="F39" s="6"/>
      <c r="G39" s="6"/>
      <c r="H39" s="6"/>
      <c r="I39" s="6"/>
      <c r="J39" s="6"/>
      <c r="K39" s="9"/>
      <c r="L39" s="9"/>
      <c r="M39" s="19"/>
      <c r="N39" s="9"/>
      <c r="O39" s="9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20"/>
      <c r="BP39" s="20"/>
      <c r="BQ39" s="13" t="e">
        <f t="shared" si="0"/>
        <v>#DIV/0!</v>
      </c>
    </row>
    <row r="40" spans="1:69" ht="13.5">
      <c r="A40" s="5" t="s">
        <v>81</v>
      </c>
      <c r="B40" s="6"/>
      <c r="C40" s="7"/>
      <c r="D40" s="7"/>
      <c r="E40" s="6"/>
      <c r="F40" s="6"/>
      <c r="G40" s="6"/>
      <c r="H40" s="6"/>
      <c r="I40" s="6"/>
      <c r="J40" s="6"/>
      <c r="K40" s="9"/>
      <c r="L40" s="9"/>
      <c r="M40" s="19"/>
      <c r="N40" s="9"/>
      <c r="O40" s="9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20"/>
      <c r="BP40" s="20"/>
      <c r="BQ40" s="13" t="e">
        <f t="shared" si="0"/>
        <v>#DIV/0!</v>
      </c>
    </row>
    <row r="41" spans="1:69" ht="13.5">
      <c r="A41" s="5" t="s">
        <v>82</v>
      </c>
      <c r="B41" s="6"/>
      <c r="C41" s="7"/>
      <c r="D41" s="7"/>
      <c r="E41" s="6"/>
      <c r="F41" s="6"/>
      <c r="G41" s="6"/>
      <c r="H41" s="6"/>
      <c r="I41" s="6"/>
      <c r="J41" s="6"/>
      <c r="K41" s="9"/>
      <c r="L41" s="9"/>
      <c r="M41" s="19"/>
      <c r="N41" s="9"/>
      <c r="O41" s="9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20"/>
      <c r="BP41" s="20"/>
      <c r="BQ41" s="13" t="e">
        <f t="shared" si="0"/>
        <v>#DIV/0!</v>
      </c>
    </row>
    <row r="42" spans="1:69" ht="13.5">
      <c r="A42" s="5" t="s">
        <v>83</v>
      </c>
      <c r="B42" s="6"/>
      <c r="C42" s="7"/>
      <c r="D42" s="7"/>
      <c r="E42" s="6"/>
      <c r="F42" s="6"/>
      <c r="G42" s="6"/>
      <c r="H42" s="6"/>
      <c r="I42" s="6"/>
      <c r="J42" s="6"/>
      <c r="K42" s="9"/>
      <c r="L42" s="9"/>
      <c r="M42" s="19"/>
      <c r="N42" s="9"/>
      <c r="O42" s="9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20"/>
      <c r="BP42" s="20"/>
      <c r="BQ42" s="13" t="e">
        <f t="shared" si="0"/>
        <v>#DIV/0!</v>
      </c>
    </row>
    <row r="43" spans="1:69" ht="13.5">
      <c r="A43" s="5" t="s">
        <v>84</v>
      </c>
      <c r="B43" s="6"/>
      <c r="C43" s="7"/>
      <c r="D43" s="7"/>
      <c r="E43" s="6"/>
      <c r="F43" s="6"/>
      <c r="G43" s="6"/>
      <c r="H43" s="6"/>
      <c r="I43" s="6"/>
      <c r="J43" s="6"/>
      <c r="K43" s="9"/>
      <c r="L43" s="9"/>
      <c r="M43" s="19"/>
      <c r="N43" s="9"/>
      <c r="O43" s="9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20"/>
      <c r="BP43" s="20"/>
      <c r="BQ43" s="13" t="e">
        <f t="shared" si="0"/>
        <v>#DIV/0!</v>
      </c>
    </row>
    <row r="44" spans="1:69" ht="13.5">
      <c r="A44" s="5" t="s">
        <v>85</v>
      </c>
      <c r="B44" s="6"/>
      <c r="C44" s="7"/>
      <c r="D44" s="7"/>
      <c r="E44" s="6"/>
      <c r="F44" s="6"/>
      <c r="G44" s="6"/>
      <c r="H44" s="6"/>
      <c r="I44" s="6"/>
      <c r="J44" s="6"/>
      <c r="K44" s="9"/>
      <c r="L44" s="9"/>
      <c r="M44" s="19"/>
      <c r="N44" s="9"/>
      <c r="O44" s="9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20"/>
      <c r="BP44" s="20"/>
      <c r="BQ44" s="13" t="e">
        <f t="shared" si="0"/>
        <v>#DIV/0!</v>
      </c>
    </row>
    <row r="45" spans="1:69" ht="13.5">
      <c r="A45" s="5" t="s">
        <v>86</v>
      </c>
      <c r="B45" s="6"/>
      <c r="C45" s="6"/>
      <c r="D45" s="6"/>
      <c r="E45" s="6"/>
      <c r="F45" s="6"/>
      <c r="G45" s="6"/>
      <c r="H45" s="6"/>
      <c r="I45" s="6"/>
      <c r="J45" s="6"/>
      <c r="K45" s="9"/>
      <c r="L45" s="9"/>
      <c r="M45" s="19"/>
      <c r="N45" s="9"/>
      <c r="O45" s="9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20"/>
      <c r="BP45" s="20"/>
      <c r="BQ45" s="13" t="e">
        <f t="shared" si="0"/>
        <v>#DIV/0!</v>
      </c>
    </row>
  </sheetData>
  <sheetProtection/>
  <mergeCells count="20">
    <mergeCell ref="BF14:BH14"/>
    <mergeCell ref="BJ14:BL14"/>
    <mergeCell ref="AC14:AI14"/>
    <mergeCell ref="AJ14:AP14"/>
    <mergeCell ref="AQ14:AR14"/>
    <mergeCell ref="AT14:AV14"/>
    <mergeCell ref="AZ14:BB14"/>
    <mergeCell ref="BC14:BE14"/>
    <mergeCell ref="D11:E11"/>
    <mergeCell ref="F11:J11"/>
    <mergeCell ref="A14:K14"/>
    <mergeCell ref="L14:N14"/>
    <mergeCell ref="P14:V14"/>
    <mergeCell ref="W14:AB14"/>
    <mergeCell ref="D5:E5"/>
    <mergeCell ref="D6:E6"/>
    <mergeCell ref="D7:E7"/>
    <mergeCell ref="D8:E8"/>
    <mergeCell ref="D10:E10"/>
    <mergeCell ref="F10:J10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2" sqref="C2"/>
    </sheetView>
  </sheetViews>
  <sheetFormatPr defaultColWidth="9.00390625" defaultRowHeight="13.5"/>
  <cols>
    <col min="15" max="15" width="3.75390625" style="0" customWidth="1"/>
    <col min="19" max="19" width="10.00390625" style="0" customWidth="1"/>
    <col min="26" max="26" width="10.875" style="0" customWidth="1"/>
    <col min="32" max="32" width="10.375" style="0" customWidth="1"/>
    <col min="39" max="39" width="11.125" style="0" customWidth="1"/>
    <col min="46" max="46" width="10.25390625" style="0" customWidth="1"/>
    <col min="49" max="49" width="10.625" style="0" customWidth="1"/>
    <col min="52" max="52" width="10.625" style="0" customWidth="1"/>
    <col min="55" max="55" width="10.625" style="0" customWidth="1"/>
    <col min="58" max="58" width="11.125" style="0" customWidth="1"/>
    <col min="62" max="62" width="11.625" style="0" customWidth="1"/>
    <col min="65" max="65" width="18.125" style="0" customWidth="1"/>
    <col min="66" max="66" width="11.875" style="0" customWidth="1"/>
    <col min="67" max="67" width="10.00390625" style="0" customWidth="1"/>
    <col min="68" max="68" width="24.50390625" style="0" customWidth="1"/>
    <col min="69" max="69" width="14.75390625" style="0" customWidth="1"/>
  </cols>
  <sheetData>
    <row r="1" spans="2:6" ht="13.5">
      <c r="B1">
        <v>2011</v>
      </c>
      <c r="C1" t="s">
        <v>0</v>
      </c>
      <c r="D1">
        <v>4</v>
      </c>
      <c r="E1" t="s">
        <v>1</v>
      </c>
      <c r="F1" s="1" t="s">
        <v>2</v>
      </c>
    </row>
    <row r="5" spans="1:10" ht="13.5">
      <c r="A5" s="2" t="s">
        <v>3</v>
      </c>
      <c r="B5" s="3"/>
      <c r="C5" s="2" t="s">
        <v>4</v>
      </c>
      <c r="D5" s="25" t="s">
        <v>5</v>
      </c>
      <c r="E5" s="26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3.5">
      <c r="A6" s="5" t="s">
        <v>11</v>
      </c>
      <c r="B6" s="3"/>
      <c r="C6" s="6">
        <v>350100</v>
      </c>
      <c r="D6" s="27" t="s">
        <v>103</v>
      </c>
      <c r="E6" s="28"/>
      <c r="F6" s="7" t="s">
        <v>12</v>
      </c>
      <c r="G6" s="6" t="s">
        <v>13</v>
      </c>
      <c r="H6" s="6">
        <v>3</v>
      </c>
      <c r="I6" s="6">
        <v>92</v>
      </c>
      <c r="J6" s="6">
        <v>3</v>
      </c>
    </row>
    <row r="7" spans="1:10" ht="13.5">
      <c r="A7" s="3"/>
      <c r="B7" s="3"/>
      <c r="C7" s="3"/>
      <c r="D7" s="25" t="s">
        <v>14</v>
      </c>
      <c r="E7" s="26"/>
      <c r="F7" s="3"/>
      <c r="G7" s="3"/>
      <c r="H7" s="3"/>
      <c r="I7" s="3"/>
      <c r="J7" s="3"/>
    </row>
    <row r="8" spans="1:10" ht="13.5">
      <c r="A8" s="3"/>
      <c r="B8" s="3"/>
      <c r="C8" s="3"/>
      <c r="D8" s="29">
        <v>3511</v>
      </c>
      <c r="E8" s="30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25" t="s">
        <v>19</v>
      </c>
      <c r="E10" s="26"/>
      <c r="F10" s="25" t="s">
        <v>20</v>
      </c>
      <c r="G10" s="31"/>
      <c r="H10" s="31"/>
      <c r="I10" s="31"/>
      <c r="J10" s="26"/>
    </row>
    <row r="11" spans="1:10" ht="13.5">
      <c r="A11" s="9"/>
      <c r="B11" s="6">
        <v>150</v>
      </c>
      <c r="C11" s="6">
        <v>-1</v>
      </c>
      <c r="D11" s="29">
        <v>5581.8</v>
      </c>
      <c r="E11" s="30"/>
      <c r="F11" s="32" t="s">
        <v>104</v>
      </c>
      <c r="G11" s="33"/>
      <c r="H11" s="33"/>
      <c r="I11" s="33"/>
      <c r="J11" s="34"/>
    </row>
    <row r="13" spans="16:69" ht="13.5">
      <c r="P13" s="10" t="s">
        <v>134</v>
      </c>
      <c r="BQ13" s="11" t="s">
        <v>88</v>
      </c>
    </row>
    <row r="14" spans="1:69" ht="13.5">
      <c r="A14" s="25" t="s">
        <v>21</v>
      </c>
      <c r="B14" s="31"/>
      <c r="C14" s="31"/>
      <c r="D14" s="31"/>
      <c r="E14" s="31"/>
      <c r="F14" s="31"/>
      <c r="G14" s="31"/>
      <c r="H14" s="31"/>
      <c r="I14" s="31"/>
      <c r="J14" s="31"/>
      <c r="K14" s="26"/>
      <c r="L14" s="25" t="s">
        <v>22</v>
      </c>
      <c r="M14" s="31"/>
      <c r="N14" s="26"/>
      <c r="O14" s="8"/>
      <c r="P14" s="25" t="s">
        <v>23</v>
      </c>
      <c r="Q14" s="31"/>
      <c r="R14" s="31"/>
      <c r="S14" s="31"/>
      <c r="T14" s="31"/>
      <c r="U14" s="31"/>
      <c r="V14" s="26"/>
      <c r="W14" s="25" t="s">
        <v>24</v>
      </c>
      <c r="X14" s="31"/>
      <c r="Y14" s="31"/>
      <c r="Z14" s="31"/>
      <c r="AA14" s="31"/>
      <c r="AB14" s="26"/>
      <c r="AC14" s="25" t="s">
        <v>25</v>
      </c>
      <c r="AD14" s="31"/>
      <c r="AE14" s="31"/>
      <c r="AF14" s="31"/>
      <c r="AG14" s="31"/>
      <c r="AH14" s="31"/>
      <c r="AI14" s="26"/>
      <c r="AJ14" s="25" t="s">
        <v>26</v>
      </c>
      <c r="AK14" s="31"/>
      <c r="AL14" s="31"/>
      <c r="AM14" s="31"/>
      <c r="AN14" s="31"/>
      <c r="AO14" s="31"/>
      <c r="AP14" s="26"/>
      <c r="AQ14" s="25" t="s">
        <v>27</v>
      </c>
      <c r="AR14" s="26"/>
      <c r="AS14" s="2" t="s">
        <v>28</v>
      </c>
      <c r="AT14" s="25" t="s">
        <v>29</v>
      </c>
      <c r="AU14" s="31"/>
      <c r="AV14" s="26"/>
      <c r="AW14" s="2" t="s">
        <v>30</v>
      </c>
      <c r="AX14" s="2" t="s">
        <v>135</v>
      </c>
      <c r="AY14" s="2" t="s">
        <v>31</v>
      </c>
      <c r="AZ14" s="25" t="s">
        <v>32</v>
      </c>
      <c r="BA14" s="31"/>
      <c r="BB14" s="26"/>
      <c r="BC14" s="25" t="s">
        <v>33</v>
      </c>
      <c r="BD14" s="31"/>
      <c r="BE14" s="26"/>
      <c r="BF14" s="25" t="s">
        <v>34</v>
      </c>
      <c r="BG14" s="31"/>
      <c r="BH14" s="26"/>
      <c r="BI14" s="2" t="s">
        <v>35</v>
      </c>
      <c r="BJ14" s="25" t="s">
        <v>36</v>
      </c>
      <c r="BK14" s="31"/>
      <c r="BL14" s="26"/>
      <c r="BM14" s="2" t="s">
        <v>136</v>
      </c>
      <c r="BN14" s="4" t="s">
        <v>37</v>
      </c>
      <c r="BO14" s="14" t="s">
        <v>137</v>
      </c>
      <c r="BP14" s="14" t="s">
        <v>87</v>
      </c>
      <c r="BQ14" s="11" t="s">
        <v>89</v>
      </c>
    </row>
    <row r="15" spans="1:69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50</v>
      </c>
      <c r="O15" s="2"/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57</v>
      </c>
      <c r="W15" s="2" t="s">
        <v>51</v>
      </c>
      <c r="X15" s="2" t="s">
        <v>52</v>
      </c>
      <c r="Y15" s="2" t="s">
        <v>53</v>
      </c>
      <c r="Z15" s="2" t="s">
        <v>54</v>
      </c>
      <c r="AA15" s="2" t="s">
        <v>56</v>
      </c>
      <c r="AB15" s="2" t="s">
        <v>57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57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2" t="s">
        <v>57</v>
      </c>
      <c r="AQ15" s="2" t="s">
        <v>56</v>
      </c>
      <c r="AR15" s="2" t="s">
        <v>57</v>
      </c>
      <c r="AS15" s="2" t="s">
        <v>92</v>
      </c>
      <c r="AT15" s="2" t="s">
        <v>138</v>
      </c>
      <c r="AU15" s="2" t="s">
        <v>56</v>
      </c>
      <c r="AV15" s="2" t="s">
        <v>57</v>
      </c>
      <c r="AW15" s="2" t="s">
        <v>138</v>
      </c>
      <c r="AX15" s="2" t="s">
        <v>139</v>
      </c>
      <c r="AY15" s="2" t="s">
        <v>93</v>
      </c>
      <c r="AZ15" s="2" t="s">
        <v>138</v>
      </c>
      <c r="BA15" s="2" t="s">
        <v>56</v>
      </c>
      <c r="BB15" s="2" t="s">
        <v>57</v>
      </c>
      <c r="BC15" s="2" t="s">
        <v>138</v>
      </c>
      <c r="BD15" s="2" t="s">
        <v>56</v>
      </c>
      <c r="BE15" s="2" t="s">
        <v>57</v>
      </c>
      <c r="BF15" s="2" t="s">
        <v>138</v>
      </c>
      <c r="BG15" s="2" t="s">
        <v>56</v>
      </c>
      <c r="BH15" s="2" t="s">
        <v>57</v>
      </c>
      <c r="BI15" s="2" t="s">
        <v>57</v>
      </c>
      <c r="BJ15" s="2" t="s">
        <v>138</v>
      </c>
      <c r="BK15" s="2" t="s">
        <v>56</v>
      </c>
      <c r="BL15" s="2" t="s">
        <v>57</v>
      </c>
      <c r="BM15" s="2" t="s">
        <v>93</v>
      </c>
      <c r="BN15" s="4"/>
      <c r="BO15" s="14" t="s">
        <v>90</v>
      </c>
      <c r="BP15" s="14"/>
      <c r="BQ15" s="12" t="s">
        <v>91</v>
      </c>
    </row>
    <row r="16" spans="1:69" ht="13.5">
      <c r="A16" s="5" t="s">
        <v>58</v>
      </c>
      <c r="B16" s="6" t="s">
        <v>94</v>
      </c>
      <c r="C16" s="7" t="s">
        <v>140</v>
      </c>
      <c r="D16" s="7" t="s">
        <v>141</v>
      </c>
      <c r="E16" s="16">
        <v>34.53</v>
      </c>
      <c r="F16" s="16">
        <v>132</v>
      </c>
      <c r="G16" s="6">
        <v>58</v>
      </c>
      <c r="H16" s="6">
        <v>6</v>
      </c>
      <c r="I16" s="6">
        <v>2329</v>
      </c>
      <c r="J16" s="15">
        <v>13.7</v>
      </c>
      <c r="K16" s="9"/>
      <c r="L16" s="9"/>
      <c r="M16" s="19">
        <v>1.51</v>
      </c>
      <c r="N16" s="9"/>
      <c r="O16" s="9"/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1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2</v>
      </c>
      <c r="BK16" s="6">
        <v>0</v>
      </c>
      <c r="BL16" s="6">
        <v>0</v>
      </c>
      <c r="BM16" s="6">
        <v>0</v>
      </c>
      <c r="BN16" s="6">
        <v>6</v>
      </c>
      <c r="BO16" s="20">
        <v>1</v>
      </c>
      <c r="BP16" s="20"/>
      <c r="BQ16" s="13">
        <f aca="true" t="shared" si="0" ref="BQ16:BQ45">(I16/G16)/($D$11/$B$11)</f>
        <v>1.079092024448917</v>
      </c>
    </row>
    <row r="17" spans="1:69" ht="13.5">
      <c r="A17" s="5" t="s">
        <v>59</v>
      </c>
      <c r="B17" s="6" t="s">
        <v>95</v>
      </c>
      <c r="C17" s="7" t="s">
        <v>142</v>
      </c>
      <c r="D17" s="7" t="s">
        <v>143</v>
      </c>
      <c r="E17" s="16">
        <v>34.55</v>
      </c>
      <c r="F17" s="16">
        <v>132</v>
      </c>
      <c r="G17" s="6">
        <v>96</v>
      </c>
      <c r="H17" s="6">
        <v>34</v>
      </c>
      <c r="I17" s="6">
        <v>4771</v>
      </c>
      <c r="J17" s="15">
        <v>13.8</v>
      </c>
      <c r="K17" s="9"/>
      <c r="L17" s="9"/>
      <c r="M17" s="19">
        <v>3.89</v>
      </c>
      <c r="N17" s="9"/>
      <c r="O17" s="9"/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1</v>
      </c>
      <c r="Z17" s="6">
        <v>0</v>
      </c>
      <c r="AA17" s="6">
        <v>0</v>
      </c>
      <c r="AB17" s="6">
        <v>7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2</v>
      </c>
      <c r="BK17" s="6">
        <v>1</v>
      </c>
      <c r="BL17" s="6">
        <v>3</v>
      </c>
      <c r="BM17" s="6">
        <v>0</v>
      </c>
      <c r="BN17" s="6">
        <f>3*2</f>
        <v>6</v>
      </c>
      <c r="BO17" s="20">
        <v>2</v>
      </c>
      <c r="BP17" s="20"/>
      <c r="BQ17" s="13">
        <f t="shared" si="0"/>
        <v>1.3355346841520654</v>
      </c>
    </row>
    <row r="18" spans="1:69" ht="13.5">
      <c r="A18" s="5" t="s">
        <v>60</v>
      </c>
      <c r="B18" s="6" t="s">
        <v>96</v>
      </c>
      <c r="C18" s="7" t="s">
        <v>142</v>
      </c>
      <c r="D18" s="7" t="s">
        <v>144</v>
      </c>
      <c r="E18" s="16">
        <v>35.05</v>
      </c>
      <c r="F18" s="16">
        <v>132</v>
      </c>
      <c r="G18" s="6">
        <v>150</v>
      </c>
      <c r="H18" s="6">
        <v>40</v>
      </c>
      <c r="I18" s="6">
        <v>7079</v>
      </c>
      <c r="J18" s="15">
        <v>14</v>
      </c>
      <c r="K18" s="9"/>
      <c r="L18" s="9"/>
      <c r="M18" s="19">
        <v>3.62</v>
      </c>
      <c r="N18" s="9"/>
      <c r="O18" s="9"/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3</v>
      </c>
      <c r="Z18" s="6">
        <v>0</v>
      </c>
      <c r="AA18" s="6">
        <v>6</v>
      </c>
      <c r="AB18" s="6">
        <v>29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5</v>
      </c>
      <c r="AM18" s="6">
        <v>0</v>
      </c>
      <c r="AN18" s="6">
        <v>0</v>
      </c>
      <c r="AO18" s="6">
        <v>2</v>
      </c>
      <c r="AP18" s="6">
        <v>1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4</v>
      </c>
      <c r="AW18" s="6">
        <v>0</v>
      </c>
      <c r="AX18" s="6">
        <v>0</v>
      </c>
      <c r="AY18" s="6">
        <v>1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1</v>
      </c>
      <c r="BK18" s="6">
        <v>1</v>
      </c>
      <c r="BL18" s="6">
        <v>5</v>
      </c>
      <c r="BM18" s="6">
        <v>0</v>
      </c>
      <c r="BN18" s="6">
        <f>5*4</f>
        <v>20</v>
      </c>
      <c r="BO18" s="20">
        <v>4</v>
      </c>
      <c r="BP18" s="20"/>
      <c r="BQ18" s="13">
        <f t="shared" si="0"/>
        <v>1.2682288867390448</v>
      </c>
    </row>
    <row r="19" spans="1:69" ht="13.5">
      <c r="A19" s="5" t="s">
        <v>61</v>
      </c>
      <c r="B19" s="6">
        <v>3</v>
      </c>
      <c r="C19" s="7" t="s">
        <v>142</v>
      </c>
      <c r="D19" s="7" t="s">
        <v>145</v>
      </c>
      <c r="E19" s="16">
        <v>35.2</v>
      </c>
      <c r="F19" s="16">
        <v>132</v>
      </c>
      <c r="G19" s="6">
        <v>150</v>
      </c>
      <c r="H19" s="6">
        <v>32</v>
      </c>
      <c r="I19" s="6">
        <v>7559</v>
      </c>
      <c r="J19" s="15">
        <v>13.6</v>
      </c>
      <c r="K19" s="9"/>
      <c r="L19" s="9"/>
      <c r="M19" s="19">
        <v>3.04</v>
      </c>
      <c r="N19" s="9"/>
      <c r="O19" s="9"/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2</v>
      </c>
      <c r="X19" s="6">
        <v>3</v>
      </c>
      <c r="Y19" s="6">
        <v>7</v>
      </c>
      <c r="Z19" s="6">
        <v>0</v>
      </c>
      <c r="AA19" s="6">
        <v>0</v>
      </c>
      <c r="AB19" s="6">
        <v>8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164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1</v>
      </c>
      <c r="BM19" s="6">
        <v>0</v>
      </c>
      <c r="BN19" s="6">
        <v>0</v>
      </c>
      <c r="BO19" s="20">
        <v>1</v>
      </c>
      <c r="BP19" s="20"/>
      <c r="BQ19" s="13">
        <f t="shared" si="0"/>
        <v>1.3542226521910492</v>
      </c>
    </row>
    <row r="20" spans="1:69" ht="13.5">
      <c r="A20" s="5" t="s">
        <v>62</v>
      </c>
      <c r="B20" s="6" t="s">
        <v>97</v>
      </c>
      <c r="C20" s="7" t="s">
        <v>146</v>
      </c>
      <c r="D20" s="7" t="s">
        <v>147</v>
      </c>
      <c r="E20" s="16">
        <v>35.3</v>
      </c>
      <c r="F20" s="16">
        <v>132</v>
      </c>
      <c r="G20" s="6">
        <v>150</v>
      </c>
      <c r="H20" s="6">
        <v>38</v>
      </c>
      <c r="I20" s="6">
        <v>6878</v>
      </c>
      <c r="J20" s="15">
        <v>13.6</v>
      </c>
      <c r="K20" s="9"/>
      <c r="L20" s="9"/>
      <c r="M20" s="19">
        <v>2</v>
      </c>
      <c r="N20" s="9"/>
      <c r="O20" s="9"/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22</v>
      </c>
      <c r="X20" s="6">
        <v>1</v>
      </c>
      <c r="Y20" s="6">
        <v>2</v>
      </c>
      <c r="Z20" s="6">
        <v>1</v>
      </c>
      <c r="AA20" s="6">
        <v>3</v>
      </c>
      <c r="AB20" s="6">
        <v>24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43</v>
      </c>
      <c r="AU20" s="6">
        <v>33</v>
      </c>
      <c r="AV20" s="6">
        <v>4</v>
      </c>
      <c r="AW20" s="6">
        <v>4</v>
      </c>
      <c r="AX20" s="6">
        <v>0</v>
      </c>
      <c r="AY20" s="6">
        <v>7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1</v>
      </c>
      <c r="BH20" s="6">
        <v>0</v>
      </c>
      <c r="BI20" s="6">
        <v>0</v>
      </c>
      <c r="BJ20" s="6">
        <v>1</v>
      </c>
      <c r="BK20" s="6">
        <v>1</v>
      </c>
      <c r="BL20" s="6">
        <v>2</v>
      </c>
      <c r="BM20" s="6">
        <v>0</v>
      </c>
      <c r="BN20" s="6">
        <f>5*2</f>
        <v>10</v>
      </c>
      <c r="BO20" s="20">
        <v>2</v>
      </c>
      <c r="BP20" s="20"/>
      <c r="BQ20" s="13">
        <f t="shared" si="0"/>
        <v>1.2322189974560176</v>
      </c>
    </row>
    <row r="21" spans="1:69" ht="13.5">
      <c r="A21" s="5" t="s">
        <v>11</v>
      </c>
      <c r="B21" s="6">
        <v>4</v>
      </c>
      <c r="C21" s="7" t="s">
        <v>146</v>
      </c>
      <c r="D21" s="7" t="s">
        <v>148</v>
      </c>
      <c r="E21" s="16">
        <v>35.4</v>
      </c>
      <c r="F21" s="16">
        <v>132</v>
      </c>
      <c r="G21" s="6">
        <v>150</v>
      </c>
      <c r="H21" s="6">
        <v>28</v>
      </c>
      <c r="I21" s="6">
        <v>6273</v>
      </c>
      <c r="J21" s="15">
        <v>12.2</v>
      </c>
      <c r="K21" s="9"/>
      <c r="L21" s="9"/>
      <c r="M21" s="19">
        <v>3.3</v>
      </c>
      <c r="N21" s="9"/>
      <c r="O21" s="9"/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5</v>
      </c>
      <c r="AU21" s="6">
        <v>0</v>
      </c>
      <c r="AV21" s="6">
        <v>0</v>
      </c>
      <c r="AW21" s="6">
        <v>18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2</v>
      </c>
      <c r="BO21" s="20">
        <v>1</v>
      </c>
      <c r="BP21" s="20"/>
      <c r="BQ21" s="13">
        <f t="shared" si="0"/>
        <v>1.1238310222508867</v>
      </c>
    </row>
    <row r="22" spans="1:69" ht="13.5">
      <c r="A22" s="5" t="s">
        <v>63</v>
      </c>
      <c r="B22" s="6">
        <v>5</v>
      </c>
      <c r="C22" s="7" t="s">
        <v>146</v>
      </c>
      <c r="D22" s="7" t="s">
        <v>149</v>
      </c>
      <c r="E22" s="16">
        <v>36</v>
      </c>
      <c r="F22" s="16">
        <v>132</v>
      </c>
      <c r="G22" s="6">
        <v>150</v>
      </c>
      <c r="H22" s="6">
        <v>28</v>
      </c>
      <c r="I22" s="6">
        <v>6072</v>
      </c>
      <c r="J22" s="15">
        <v>12.9</v>
      </c>
      <c r="K22" s="9"/>
      <c r="L22" s="9"/>
      <c r="M22" s="19">
        <v>3.85</v>
      </c>
      <c r="N22" s="9"/>
      <c r="O22" s="9"/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2</v>
      </c>
      <c r="AU22" s="6">
        <v>0</v>
      </c>
      <c r="AV22" s="6">
        <v>0</v>
      </c>
      <c r="AW22" s="6">
        <v>4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f>6*32</f>
        <v>192</v>
      </c>
      <c r="BO22" s="20">
        <v>32</v>
      </c>
      <c r="BP22" s="20"/>
      <c r="BQ22" s="13">
        <f t="shared" si="0"/>
        <v>1.0878211329678598</v>
      </c>
    </row>
    <row r="23" spans="1:69" ht="13.5">
      <c r="A23" s="5" t="s">
        <v>65</v>
      </c>
      <c r="B23" s="6">
        <v>6</v>
      </c>
      <c r="C23" s="7" t="s">
        <v>146</v>
      </c>
      <c r="D23" s="7" t="s">
        <v>150</v>
      </c>
      <c r="E23" s="16">
        <v>36</v>
      </c>
      <c r="F23" s="16">
        <v>132.38</v>
      </c>
      <c r="G23" s="6">
        <v>150</v>
      </c>
      <c r="H23" s="6">
        <v>33</v>
      </c>
      <c r="I23" s="6">
        <v>7172</v>
      </c>
      <c r="J23" s="15">
        <v>13.4</v>
      </c>
      <c r="K23" s="9"/>
      <c r="L23" s="9"/>
      <c r="M23" s="19">
        <v>1.75</v>
      </c>
      <c r="N23" s="9"/>
      <c r="O23" s="9"/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10</v>
      </c>
      <c r="X23" s="6">
        <v>2</v>
      </c>
      <c r="Y23" s="6">
        <v>0</v>
      </c>
      <c r="Z23" s="6">
        <v>2</v>
      </c>
      <c r="AA23" s="6">
        <v>0</v>
      </c>
      <c r="AB23" s="6">
        <v>2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4</v>
      </c>
      <c r="AU23" s="6">
        <v>0</v>
      </c>
      <c r="AV23" s="6">
        <v>8</v>
      </c>
      <c r="AW23" s="6">
        <v>46</v>
      </c>
      <c r="AX23" s="6">
        <v>0</v>
      </c>
      <c r="AY23" s="6">
        <v>5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5</v>
      </c>
      <c r="BO23" s="20">
        <v>1</v>
      </c>
      <c r="BP23" s="20"/>
      <c r="BQ23" s="13">
        <f t="shared" si="0"/>
        <v>1.2848901787953706</v>
      </c>
    </row>
    <row r="24" spans="1:69" ht="13.5">
      <c r="A24" s="5" t="s">
        <v>64</v>
      </c>
      <c r="B24" s="6" t="s">
        <v>98</v>
      </c>
      <c r="C24" s="7" t="s">
        <v>146</v>
      </c>
      <c r="D24" s="7" t="s">
        <v>151</v>
      </c>
      <c r="E24" s="16">
        <v>35.5</v>
      </c>
      <c r="F24" s="16">
        <v>132.38</v>
      </c>
      <c r="G24" s="6">
        <v>150</v>
      </c>
      <c r="H24" s="6">
        <v>20</v>
      </c>
      <c r="I24" s="6">
        <v>6131</v>
      </c>
      <c r="J24" s="15">
        <v>12.6</v>
      </c>
      <c r="K24" s="9"/>
      <c r="L24" s="9"/>
      <c r="M24" s="19">
        <v>1.73</v>
      </c>
      <c r="N24" s="9"/>
      <c r="O24" s="9"/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10</v>
      </c>
      <c r="X24" s="6">
        <v>4</v>
      </c>
      <c r="Y24" s="6">
        <v>3</v>
      </c>
      <c r="Z24" s="6">
        <v>0</v>
      </c>
      <c r="AA24" s="6">
        <v>0</v>
      </c>
      <c r="AB24" s="6">
        <v>1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22</v>
      </c>
      <c r="AU24" s="6">
        <v>43</v>
      </c>
      <c r="AV24" s="6">
        <v>6</v>
      </c>
      <c r="AW24" s="6">
        <v>37</v>
      </c>
      <c r="AX24" s="6">
        <v>0</v>
      </c>
      <c r="AY24" s="6">
        <v>30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1</v>
      </c>
      <c r="BM24" s="6">
        <v>0</v>
      </c>
      <c r="BN24" s="6">
        <f>5*4</f>
        <v>20</v>
      </c>
      <c r="BO24" s="20">
        <v>4</v>
      </c>
      <c r="BP24" s="20"/>
      <c r="BQ24" s="13">
        <f t="shared" si="0"/>
        <v>1.0983911999713354</v>
      </c>
    </row>
    <row r="25" spans="1:69" ht="13.5">
      <c r="A25" s="5" t="s">
        <v>66</v>
      </c>
      <c r="B25" s="6" t="s">
        <v>99</v>
      </c>
      <c r="C25" s="7" t="s">
        <v>146</v>
      </c>
      <c r="D25" s="7" t="s">
        <v>152</v>
      </c>
      <c r="E25" s="16">
        <v>35.45</v>
      </c>
      <c r="F25" s="16">
        <v>132.38</v>
      </c>
      <c r="G25" s="6">
        <v>150</v>
      </c>
      <c r="H25" s="6">
        <v>13</v>
      </c>
      <c r="I25" s="6">
        <v>6075</v>
      </c>
      <c r="J25" s="15">
        <v>13.6</v>
      </c>
      <c r="K25" s="9"/>
      <c r="L25" s="9"/>
      <c r="M25" s="19">
        <v>3.66</v>
      </c>
      <c r="N25" s="9"/>
      <c r="O25" s="9"/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5</v>
      </c>
      <c r="Y25" s="6">
        <v>0</v>
      </c>
      <c r="Z25" s="6">
        <v>0</v>
      </c>
      <c r="AA25" s="6">
        <v>1</v>
      </c>
      <c r="AB25" s="6">
        <v>1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8</v>
      </c>
      <c r="AU25" s="6">
        <v>0</v>
      </c>
      <c r="AV25" s="6">
        <v>3</v>
      </c>
      <c r="AW25" s="6">
        <v>1</v>
      </c>
      <c r="AX25" s="6">
        <v>0</v>
      </c>
      <c r="AY25" s="6">
        <v>1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1</v>
      </c>
      <c r="BM25" s="6">
        <v>0</v>
      </c>
      <c r="BN25" s="6">
        <f>2*2</f>
        <v>4</v>
      </c>
      <c r="BO25" s="20">
        <v>2</v>
      </c>
      <c r="BP25" s="20"/>
      <c r="BQ25" s="13">
        <f t="shared" si="0"/>
        <v>1.0883585940019347</v>
      </c>
    </row>
    <row r="26" spans="1:69" ht="13.5">
      <c r="A26" s="5" t="s">
        <v>67</v>
      </c>
      <c r="B26" s="6">
        <v>7</v>
      </c>
      <c r="C26" s="7" t="s">
        <v>153</v>
      </c>
      <c r="D26" s="7" t="s">
        <v>154</v>
      </c>
      <c r="E26" s="16">
        <v>35.4</v>
      </c>
      <c r="F26" s="16">
        <v>132.38</v>
      </c>
      <c r="G26" s="6">
        <v>143</v>
      </c>
      <c r="H26" s="6">
        <v>23</v>
      </c>
      <c r="I26" s="6">
        <v>6000</v>
      </c>
      <c r="J26" s="15">
        <v>13.8</v>
      </c>
      <c r="K26" s="9"/>
      <c r="L26" s="9"/>
      <c r="M26" s="19">
        <v>3.57</v>
      </c>
      <c r="N26" s="9"/>
      <c r="O26" s="9"/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1</v>
      </c>
      <c r="Y26" s="6">
        <v>1</v>
      </c>
      <c r="Z26" s="6">
        <v>1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1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1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1</v>
      </c>
      <c r="BJ26" s="6">
        <v>4</v>
      </c>
      <c r="BK26" s="6">
        <v>1</v>
      </c>
      <c r="BL26" s="6">
        <v>1</v>
      </c>
      <c r="BM26" s="6">
        <v>0</v>
      </c>
      <c r="BN26" s="6">
        <f>5*2</f>
        <v>10</v>
      </c>
      <c r="BO26" s="20">
        <v>2</v>
      </c>
      <c r="BP26" s="20"/>
      <c r="BQ26" s="13">
        <f t="shared" si="0"/>
        <v>1.1275406309266354</v>
      </c>
    </row>
    <row r="27" spans="1:69" ht="13.5">
      <c r="A27" s="5" t="s">
        <v>68</v>
      </c>
      <c r="B27" s="6">
        <v>9</v>
      </c>
      <c r="C27" s="7" t="s">
        <v>146</v>
      </c>
      <c r="D27" s="7" t="s">
        <v>155</v>
      </c>
      <c r="E27" s="16">
        <v>35.2</v>
      </c>
      <c r="F27" s="16">
        <v>132.2</v>
      </c>
      <c r="G27" s="6">
        <v>142</v>
      </c>
      <c r="H27" s="6">
        <v>18</v>
      </c>
      <c r="I27" s="6">
        <v>5637</v>
      </c>
      <c r="J27" s="15">
        <v>13.9</v>
      </c>
      <c r="K27" s="9"/>
      <c r="L27" s="9"/>
      <c r="M27" s="19">
        <v>2.98</v>
      </c>
      <c r="N27" s="9"/>
      <c r="O27" s="9"/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1</v>
      </c>
      <c r="AB27" s="6">
        <v>2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2</v>
      </c>
      <c r="AK27" s="6">
        <v>1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12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3</v>
      </c>
      <c r="BK27" s="6">
        <v>0</v>
      </c>
      <c r="BL27" s="6">
        <v>1</v>
      </c>
      <c r="BM27" s="6">
        <v>0</v>
      </c>
      <c r="BN27" s="6">
        <f>5*2</f>
        <v>10</v>
      </c>
      <c r="BO27" s="20">
        <v>2</v>
      </c>
      <c r="BP27" s="20"/>
      <c r="BQ27" s="13">
        <f t="shared" si="0"/>
        <v>1.06678445390174</v>
      </c>
    </row>
    <row r="28" spans="1:69" ht="13.5">
      <c r="A28" s="5" t="s">
        <v>69</v>
      </c>
      <c r="B28" s="6" t="s">
        <v>100</v>
      </c>
      <c r="C28" s="7" t="s">
        <v>146</v>
      </c>
      <c r="D28" s="7" t="s">
        <v>156</v>
      </c>
      <c r="E28" s="16">
        <v>35.15</v>
      </c>
      <c r="F28" s="16">
        <v>132.2</v>
      </c>
      <c r="G28" s="6">
        <v>131</v>
      </c>
      <c r="H28" s="6">
        <v>18</v>
      </c>
      <c r="I28" s="6">
        <v>5080</v>
      </c>
      <c r="J28" s="15">
        <v>14</v>
      </c>
      <c r="K28" s="9"/>
      <c r="L28" s="9"/>
      <c r="M28" s="19">
        <v>3.99</v>
      </c>
      <c r="N28" s="9"/>
      <c r="O28" s="9"/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1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5</v>
      </c>
      <c r="BK28" s="6">
        <v>1</v>
      </c>
      <c r="BL28" s="6">
        <v>1</v>
      </c>
      <c r="BM28" s="6">
        <v>0</v>
      </c>
      <c r="BN28" s="6">
        <f>8*2</f>
        <v>16</v>
      </c>
      <c r="BO28" s="20">
        <v>2</v>
      </c>
      <c r="BP28" s="20"/>
      <c r="BQ28" s="13">
        <f t="shared" si="0"/>
        <v>1.0421000202676145</v>
      </c>
    </row>
    <row r="29" spans="1:69" ht="13.5">
      <c r="A29" s="5" t="s">
        <v>70</v>
      </c>
      <c r="B29" s="6" t="s">
        <v>101</v>
      </c>
      <c r="C29" s="7" t="s">
        <v>146</v>
      </c>
      <c r="D29" s="7" t="s">
        <v>157</v>
      </c>
      <c r="E29" s="16">
        <v>35.11</v>
      </c>
      <c r="F29" s="16">
        <v>132.2</v>
      </c>
      <c r="G29" s="6">
        <v>100</v>
      </c>
      <c r="H29" s="6">
        <v>17</v>
      </c>
      <c r="I29" s="6">
        <v>4796</v>
      </c>
      <c r="J29" s="15">
        <v>14.3</v>
      </c>
      <c r="K29" s="9"/>
      <c r="L29" s="9"/>
      <c r="M29" s="19">
        <v>3.4</v>
      </c>
      <c r="N29" s="9"/>
      <c r="O29" s="9"/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1</v>
      </c>
      <c r="V29" s="6">
        <v>0</v>
      </c>
      <c r="W29" s="6">
        <v>35</v>
      </c>
      <c r="X29" s="6">
        <v>0</v>
      </c>
      <c r="Y29" s="6">
        <v>0</v>
      </c>
      <c r="Z29" s="6">
        <v>0</v>
      </c>
      <c r="AA29" s="6">
        <v>0</v>
      </c>
      <c r="AB29" s="6">
        <v>5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1</v>
      </c>
      <c r="BK29" s="6">
        <v>0</v>
      </c>
      <c r="BL29" s="6">
        <v>1</v>
      </c>
      <c r="BM29" s="6">
        <v>0</v>
      </c>
      <c r="BN29" s="6">
        <f>7*4</f>
        <v>28</v>
      </c>
      <c r="BO29" s="20">
        <v>4</v>
      </c>
      <c r="BP29" s="20"/>
      <c r="BQ29" s="13">
        <f t="shared" si="0"/>
        <v>1.2888315597119209</v>
      </c>
    </row>
    <row r="30" spans="1:69" ht="13.5">
      <c r="A30" s="5" t="s">
        <v>71</v>
      </c>
      <c r="B30" s="6" t="s">
        <v>102</v>
      </c>
      <c r="C30" s="7" t="s">
        <v>146</v>
      </c>
      <c r="D30" s="7" t="s">
        <v>215</v>
      </c>
      <c r="E30" s="16">
        <v>35.08</v>
      </c>
      <c r="F30" s="16">
        <v>132.2</v>
      </c>
      <c r="G30" s="6">
        <v>67</v>
      </c>
      <c r="H30" s="6">
        <v>12</v>
      </c>
      <c r="I30" s="6">
        <v>2888</v>
      </c>
      <c r="J30" s="15">
        <v>14.7</v>
      </c>
      <c r="K30" s="9"/>
      <c r="L30" s="9"/>
      <c r="M30" s="19">
        <v>3.33</v>
      </c>
      <c r="N30" s="9"/>
      <c r="O30" s="9"/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19</v>
      </c>
      <c r="X30" s="6">
        <v>0</v>
      </c>
      <c r="Y30" s="6">
        <v>0</v>
      </c>
      <c r="Z30" s="6">
        <v>0</v>
      </c>
      <c r="AA30" s="6">
        <v>1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2</v>
      </c>
      <c r="BM30" s="6">
        <v>0</v>
      </c>
      <c r="BN30" s="6">
        <f>5*4</f>
        <v>20</v>
      </c>
      <c r="BO30" s="20">
        <v>4</v>
      </c>
      <c r="BP30" s="20"/>
      <c r="BQ30" s="13">
        <f t="shared" si="0"/>
        <v>1.1583488555288695</v>
      </c>
    </row>
    <row r="31" spans="1:69" ht="13.5">
      <c r="A31" s="5" t="s">
        <v>72</v>
      </c>
      <c r="B31" s="6">
        <v>10</v>
      </c>
      <c r="C31" s="7" t="s">
        <v>146</v>
      </c>
      <c r="D31" s="7" t="s">
        <v>158</v>
      </c>
      <c r="E31" s="16">
        <v>35.3</v>
      </c>
      <c r="F31" s="16">
        <v>132.2</v>
      </c>
      <c r="G31" s="6">
        <v>150</v>
      </c>
      <c r="H31" s="6">
        <v>12</v>
      </c>
      <c r="I31" s="6">
        <v>5589</v>
      </c>
      <c r="J31" s="15">
        <v>13.8</v>
      </c>
      <c r="K31" s="9"/>
      <c r="L31" s="9"/>
      <c r="M31" s="19">
        <v>2.5</v>
      </c>
      <c r="N31" s="9"/>
      <c r="O31" s="9"/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18</v>
      </c>
      <c r="Y31" s="6">
        <v>1</v>
      </c>
      <c r="Z31" s="6">
        <v>0</v>
      </c>
      <c r="AA31" s="6">
        <v>5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1</v>
      </c>
      <c r="AL31" s="6">
        <v>1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109</v>
      </c>
      <c r="AU31" s="6">
        <v>2</v>
      </c>
      <c r="AV31" s="6">
        <v>0</v>
      </c>
      <c r="AW31" s="6">
        <v>1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1</v>
      </c>
      <c r="BM31" s="6">
        <v>0</v>
      </c>
      <c r="BN31" s="6">
        <f>5*2</f>
        <v>10</v>
      </c>
      <c r="BO31" s="20">
        <v>2</v>
      </c>
      <c r="BP31" s="20"/>
      <c r="BQ31" s="13">
        <f t="shared" si="0"/>
        <v>1.00128990648178</v>
      </c>
    </row>
    <row r="32" spans="1:69" ht="13.5">
      <c r="A32" s="5" t="s">
        <v>73</v>
      </c>
      <c r="B32" s="6">
        <v>11</v>
      </c>
      <c r="C32" s="7" t="s">
        <v>146</v>
      </c>
      <c r="D32" s="7" t="s">
        <v>159</v>
      </c>
      <c r="E32" s="16">
        <v>35.4</v>
      </c>
      <c r="F32" s="16">
        <v>132.2</v>
      </c>
      <c r="G32" s="6">
        <v>150</v>
      </c>
      <c r="H32" s="6">
        <v>12</v>
      </c>
      <c r="I32" s="6">
        <v>6510</v>
      </c>
      <c r="J32" s="15">
        <v>13.6</v>
      </c>
      <c r="K32" s="9"/>
      <c r="L32" s="9"/>
      <c r="M32" s="19">
        <v>2.85</v>
      </c>
      <c r="N32" s="9"/>
      <c r="O32" s="9"/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1</v>
      </c>
      <c r="X32" s="6">
        <v>1</v>
      </c>
      <c r="Y32" s="6">
        <v>2</v>
      </c>
      <c r="Z32" s="6">
        <v>1</v>
      </c>
      <c r="AA32" s="6">
        <v>1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25</v>
      </c>
      <c r="AU32" s="6">
        <v>24</v>
      </c>
      <c r="AV32" s="6">
        <v>5</v>
      </c>
      <c r="AW32" s="6">
        <v>12</v>
      </c>
      <c r="AX32" s="6">
        <v>0</v>
      </c>
      <c r="AY32" s="6">
        <v>5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2</v>
      </c>
      <c r="BK32" s="6">
        <v>0</v>
      </c>
      <c r="BL32" s="6">
        <v>0</v>
      </c>
      <c r="BM32" s="6">
        <v>0</v>
      </c>
      <c r="BN32" s="6">
        <v>6</v>
      </c>
      <c r="BO32" s="20">
        <v>1</v>
      </c>
      <c r="BP32" s="20"/>
      <c r="BQ32" s="13">
        <f t="shared" si="0"/>
        <v>1.1662904439428141</v>
      </c>
    </row>
    <row r="33" spans="1:69" ht="13.5">
      <c r="A33" s="5" t="s">
        <v>74</v>
      </c>
      <c r="B33" s="6">
        <v>12</v>
      </c>
      <c r="C33" s="7" t="s">
        <v>146</v>
      </c>
      <c r="D33" s="7" t="s">
        <v>160</v>
      </c>
      <c r="E33" s="16">
        <v>36</v>
      </c>
      <c r="F33" s="16">
        <v>132.2</v>
      </c>
      <c r="G33" s="6">
        <v>150</v>
      </c>
      <c r="H33" s="6">
        <v>38</v>
      </c>
      <c r="I33" s="6">
        <v>7558</v>
      </c>
      <c r="J33" s="15">
        <v>13</v>
      </c>
      <c r="K33" s="9"/>
      <c r="L33" s="9"/>
      <c r="M33" s="19">
        <v>6.19</v>
      </c>
      <c r="N33" s="9"/>
      <c r="O33" s="9"/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8</v>
      </c>
      <c r="AU33" s="6">
        <v>1</v>
      </c>
      <c r="AV33" s="6">
        <v>1</v>
      </c>
      <c r="AW33" s="6">
        <v>32</v>
      </c>
      <c r="AX33" s="6">
        <v>0</v>
      </c>
      <c r="AY33" s="6">
        <v>4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f>5*2</f>
        <v>10</v>
      </c>
      <c r="BO33" s="20">
        <v>2</v>
      </c>
      <c r="BP33" s="20" t="s">
        <v>161</v>
      </c>
      <c r="BQ33" s="13">
        <f t="shared" si="0"/>
        <v>1.3540434985130243</v>
      </c>
    </row>
    <row r="34" spans="1:69" ht="13.5">
      <c r="A34" s="5" t="s">
        <v>75</v>
      </c>
      <c r="B34" s="6">
        <v>13</v>
      </c>
      <c r="C34" s="7" t="s">
        <v>146</v>
      </c>
      <c r="D34" s="7" t="s">
        <v>162</v>
      </c>
      <c r="E34" s="16">
        <v>36.2</v>
      </c>
      <c r="F34" s="16">
        <v>132.2</v>
      </c>
      <c r="G34" s="6">
        <v>150</v>
      </c>
      <c r="H34" s="6">
        <v>18</v>
      </c>
      <c r="I34" s="6">
        <v>7737</v>
      </c>
      <c r="J34" s="15">
        <v>11.7</v>
      </c>
      <c r="K34" s="9"/>
      <c r="L34" s="9"/>
      <c r="M34" s="19">
        <v>1.36</v>
      </c>
      <c r="N34" s="9"/>
      <c r="O34" s="9"/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2</v>
      </c>
      <c r="AU34" s="6">
        <v>1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1</v>
      </c>
      <c r="BO34" s="20">
        <v>1</v>
      </c>
      <c r="BP34" s="20"/>
      <c r="BQ34" s="13">
        <f t="shared" si="0"/>
        <v>1.386112006879501</v>
      </c>
    </row>
    <row r="35" spans="1:69" ht="13.5">
      <c r="A35" s="5" t="s">
        <v>76</v>
      </c>
      <c r="B35" s="6">
        <v>14</v>
      </c>
      <c r="C35" s="7" t="s">
        <v>146</v>
      </c>
      <c r="D35" s="7" t="s">
        <v>163</v>
      </c>
      <c r="E35" s="16">
        <v>36.4</v>
      </c>
      <c r="F35" s="16">
        <v>132.2</v>
      </c>
      <c r="G35" s="6">
        <v>150</v>
      </c>
      <c r="H35" s="6">
        <v>30</v>
      </c>
      <c r="I35" s="6">
        <v>9025</v>
      </c>
      <c r="J35" s="15">
        <v>11.9</v>
      </c>
      <c r="K35" s="9"/>
      <c r="L35" s="9"/>
      <c r="M35" s="19">
        <v>5.31</v>
      </c>
      <c r="N35" s="9"/>
      <c r="O35" s="9"/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1</v>
      </c>
      <c r="AU35" s="6">
        <v>0</v>
      </c>
      <c r="AV35" s="6">
        <v>1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1</v>
      </c>
      <c r="BM35" s="6">
        <v>0</v>
      </c>
      <c r="BN35" s="6">
        <v>22</v>
      </c>
      <c r="BO35" s="20">
        <v>1</v>
      </c>
      <c r="BP35" s="20"/>
      <c r="BQ35" s="13">
        <f t="shared" si="0"/>
        <v>1.6168619441757137</v>
      </c>
    </row>
    <row r="36" spans="1:69" ht="13.5">
      <c r="A36" s="5" t="s">
        <v>77</v>
      </c>
      <c r="B36" s="6">
        <v>21</v>
      </c>
      <c r="C36" s="7" t="s">
        <v>140</v>
      </c>
      <c r="D36" s="7" t="s">
        <v>164</v>
      </c>
      <c r="E36" s="16">
        <v>35.2</v>
      </c>
      <c r="F36" s="16">
        <v>131.4</v>
      </c>
      <c r="G36" s="6">
        <v>150</v>
      </c>
      <c r="H36" s="6">
        <v>30</v>
      </c>
      <c r="I36" s="21">
        <v>-1</v>
      </c>
      <c r="J36" s="15">
        <v>14.3</v>
      </c>
      <c r="K36" s="9"/>
      <c r="L36" s="9"/>
      <c r="M36" s="19">
        <v>2.18</v>
      </c>
      <c r="N36" s="9"/>
      <c r="O36" s="9"/>
      <c r="P36" s="6">
        <v>0</v>
      </c>
      <c r="Q36" s="6">
        <v>0</v>
      </c>
      <c r="R36" s="6">
        <v>1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62</v>
      </c>
      <c r="Y36" s="6">
        <v>19</v>
      </c>
      <c r="Z36" s="6">
        <v>0</v>
      </c>
      <c r="AA36" s="6">
        <v>12</v>
      </c>
      <c r="AB36" s="6">
        <v>10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55</v>
      </c>
      <c r="AU36" s="6">
        <v>10</v>
      </c>
      <c r="AV36" s="6">
        <v>0</v>
      </c>
      <c r="AW36" s="6">
        <v>0</v>
      </c>
      <c r="AX36" s="6">
        <v>0</v>
      </c>
      <c r="AY36" s="6">
        <v>5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1</v>
      </c>
      <c r="BH36" s="6">
        <v>1</v>
      </c>
      <c r="BI36" s="6">
        <v>0</v>
      </c>
      <c r="BJ36" s="6">
        <v>0</v>
      </c>
      <c r="BK36" s="6">
        <v>0</v>
      </c>
      <c r="BL36" s="6">
        <v>2</v>
      </c>
      <c r="BM36" s="6">
        <v>0</v>
      </c>
      <c r="BN36" s="6">
        <v>8</v>
      </c>
      <c r="BO36" s="20">
        <v>1</v>
      </c>
      <c r="BP36" s="20"/>
      <c r="BQ36" s="13">
        <f t="shared" si="0"/>
        <v>-0.00017915367802500985</v>
      </c>
    </row>
    <row r="37" spans="1:69" ht="13.5">
      <c r="A37" s="5" t="s">
        <v>78</v>
      </c>
      <c r="B37" s="6"/>
      <c r="C37" s="7"/>
      <c r="D37" s="7"/>
      <c r="E37" s="6"/>
      <c r="F37" s="6"/>
      <c r="G37" s="6"/>
      <c r="H37" s="6"/>
      <c r="I37" s="6"/>
      <c r="J37" s="6"/>
      <c r="K37" s="9"/>
      <c r="L37" s="9"/>
      <c r="M37" s="19"/>
      <c r="N37" s="9"/>
      <c r="O37" s="9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20"/>
      <c r="BP37" s="20"/>
      <c r="BQ37" s="13" t="e">
        <f t="shared" si="0"/>
        <v>#DIV/0!</v>
      </c>
    </row>
    <row r="38" spans="1:69" ht="13.5">
      <c r="A38" s="5" t="s">
        <v>79</v>
      </c>
      <c r="B38" s="6"/>
      <c r="C38" s="7"/>
      <c r="D38" s="7"/>
      <c r="E38" s="6"/>
      <c r="F38" s="6"/>
      <c r="G38" s="6"/>
      <c r="H38" s="6"/>
      <c r="I38" s="6"/>
      <c r="J38" s="6"/>
      <c r="K38" s="9"/>
      <c r="L38" s="9"/>
      <c r="M38" s="9"/>
      <c r="N38" s="9"/>
      <c r="O38" s="9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20"/>
      <c r="BP38" s="20"/>
      <c r="BQ38" s="13" t="e">
        <f t="shared" si="0"/>
        <v>#DIV/0!</v>
      </c>
    </row>
    <row r="39" spans="1:69" ht="13.5">
      <c r="A39" s="5" t="s">
        <v>80</v>
      </c>
      <c r="B39" s="6"/>
      <c r="C39" s="7"/>
      <c r="D39" s="7"/>
      <c r="E39" s="6"/>
      <c r="F39" s="6"/>
      <c r="G39" s="6"/>
      <c r="H39" s="6"/>
      <c r="I39" s="6"/>
      <c r="J39" s="6"/>
      <c r="K39" s="9"/>
      <c r="L39" s="9"/>
      <c r="M39" s="9"/>
      <c r="N39" s="9"/>
      <c r="O39" s="9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20"/>
      <c r="BP39" s="20"/>
      <c r="BQ39" s="13" t="e">
        <f t="shared" si="0"/>
        <v>#DIV/0!</v>
      </c>
    </row>
    <row r="40" spans="1:69" ht="13.5">
      <c r="A40" s="5" t="s">
        <v>81</v>
      </c>
      <c r="B40" s="6"/>
      <c r="C40" s="7"/>
      <c r="D40" s="7"/>
      <c r="E40" s="6"/>
      <c r="F40" s="6"/>
      <c r="G40" s="6"/>
      <c r="H40" s="6"/>
      <c r="I40" s="6"/>
      <c r="J40" s="6"/>
      <c r="K40" s="9"/>
      <c r="L40" s="9"/>
      <c r="M40" s="9"/>
      <c r="N40" s="9"/>
      <c r="O40" s="9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20"/>
      <c r="BP40" s="20"/>
      <c r="BQ40" s="13" t="e">
        <f t="shared" si="0"/>
        <v>#DIV/0!</v>
      </c>
    </row>
    <row r="41" spans="1:69" ht="13.5">
      <c r="A41" s="5" t="s">
        <v>82</v>
      </c>
      <c r="B41" s="6"/>
      <c r="C41" s="7"/>
      <c r="D41" s="7"/>
      <c r="E41" s="6"/>
      <c r="F41" s="6"/>
      <c r="G41" s="6"/>
      <c r="H41" s="6"/>
      <c r="I41" s="6"/>
      <c r="J41" s="6"/>
      <c r="K41" s="9"/>
      <c r="L41" s="9"/>
      <c r="M41" s="9"/>
      <c r="N41" s="9"/>
      <c r="O41" s="9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20"/>
      <c r="BP41" s="20"/>
      <c r="BQ41" s="13" t="e">
        <f t="shared" si="0"/>
        <v>#DIV/0!</v>
      </c>
    </row>
    <row r="42" spans="1:69" ht="13.5">
      <c r="A42" s="5" t="s">
        <v>83</v>
      </c>
      <c r="B42" s="6"/>
      <c r="C42" s="7"/>
      <c r="D42" s="7"/>
      <c r="E42" s="6"/>
      <c r="F42" s="6"/>
      <c r="G42" s="6"/>
      <c r="H42" s="6"/>
      <c r="I42" s="6"/>
      <c r="J42" s="6"/>
      <c r="K42" s="9"/>
      <c r="L42" s="9"/>
      <c r="M42" s="9"/>
      <c r="N42" s="9"/>
      <c r="O42" s="9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20"/>
      <c r="BP42" s="20"/>
      <c r="BQ42" s="13" t="e">
        <f t="shared" si="0"/>
        <v>#DIV/0!</v>
      </c>
    </row>
    <row r="43" spans="1:69" ht="13.5">
      <c r="A43" s="5" t="s">
        <v>84</v>
      </c>
      <c r="B43" s="6"/>
      <c r="C43" s="7"/>
      <c r="D43" s="7"/>
      <c r="E43" s="6"/>
      <c r="F43" s="6"/>
      <c r="G43" s="6"/>
      <c r="H43" s="6"/>
      <c r="I43" s="6"/>
      <c r="J43" s="6"/>
      <c r="K43" s="9"/>
      <c r="L43" s="9"/>
      <c r="M43" s="9"/>
      <c r="N43" s="9"/>
      <c r="O43" s="9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20"/>
      <c r="BP43" s="20"/>
      <c r="BQ43" s="13" t="e">
        <f t="shared" si="0"/>
        <v>#DIV/0!</v>
      </c>
    </row>
    <row r="44" spans="1:69" ht="13.5">
      <c r="A44" s="5" t="s">
        <v>85</v>
      </c>
      <c r="B44" s="6"/>
      <c r="C44" s="7"/>
      <c r="D44" s="7"/>
      <c r="E44" s="6"/>
      <c r="F44" s="6"/>
      <c r="G44" s="6"/>
      <c r="H44" s="6"/>
      <c r="I44" s="6"/>
      <c r="J44" s="6"/>
      <c r="K44" s="9"/>
      <c r="L44" s="9"/>
      <c r="M44" s="9"/>
      <c r="N44" s="9"/>
      <c r="O44" s="9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20"/>
      <c r="BP44" s="20"/>
      <c r="BQ44" s="13" t="e">
        <f t="shared" si="0"/>
        <v>#DIV/0!</v>
      </c>
    </row>
    <row r="45" spans="1:69" ht="13.5">
      <c r="A45" s="5" t="s">
        <v>86</v>
      </c>
      <c r="B45" s="6"/>
      <c r="C45" s="6"/>
      <c r="D45" s="6"/>
      <c r="E45" s="6"/>
      <c r="F45" s="6"/>
      <c r="G45" s="6"/>
      <c r="H45" s="6"/>
      <c r="I45" s="6"/>
      <c r="J45" s="6"/>
      <c r="K45" s="9"/>
      <c r="L45" s="9"/>
      <c r="M45" s="9"/>
      <c r="N45" s="9"/>
      <c r="O45" s="9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20"/>
      <c r="BP45" s="20"/>
      <c r="BQ45" s="13" t="e">
        <f t="shared" si="0"/>
        <v>#DIV/0!</v>
      </c>
    </row>
  </sheetData>
  <sheetProtection/>
  <mergeCells count="20">
    <mergeCell ref="P14:V14"/>
    <mergeCell ref="W14:AB14"/>
    <mergeCell ref="D5:E5"/>
    <mergeCell ref="D6:E6"/>
    <mergeCell ref="D7:E7"/>
    <mergeCell ref="D8:E8"/>
    <mergeCell ref="D10:E10"/>
    <mergeCell ref="F10:J10"/>
    <mergeCell ref="D11:E11"/>
    <mergeCell ref="F11:J11"/>
    <mergeCell ref="A14:K14"/>
    <mergeCell ref="L14:N14"/>
    <mergeCell ref="BF14:BH14"/>
    <mergeCell ref="BJ14:BL14"/>
    <mergeCell ref="AC14:AI14"/>
    <mergeCell ref="AJ14:AP14"/>
    <mergeCell ref="AQ14:AR14"/>
    <mergeCell ref="AT14:AV14"/>
    <mergeCell ref="AZ14:BB14"/>
    <mergeCell ref="BC14:BE14"/>
  </mergeCells>
  <printOptions/>
  <pageMargins left="0.787" right="0.787" top="0.984" bottom="0.984" header="0.512" footer="0.512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5"/>
  <sheetViews>
    <sheetView zoomScalePageLayoutView="0" workbookViewId="0" topLeftCell="A1">
      <pane xSplit="2" topLeftCell="C1" activePane="topRight" state="frozen"/>
      <selection pane="topLeft" activeCell="M15" sqref="M15"/>
      <selection pane="topRight" activeCell="B2" sqref="B2"/>
    </sheetView>
  </sheetViews>
  <sheetFormatPr defaultColWidth="9.00390625" defaultRowHeight="13.5"/>
  <cols>
    <col min="15" max="15" width="3.75390625" style="0" customWidth="1"/>
    <col min="19" max="19" width="10.00390625" style="0" customWidth="1"/>
    <col min="26" max="26" width="10.875" style="0" customWidth="1"/>
    <col min="32" max="32" width="10.375" style="0" customWidth="1"/>
    <col min="39" max="39" width="11.125" style="0" customWidth="1"/>
    <col min="46" max="46" width="10.25390625" style="0" customWidth="1"/>
    <col min="49" max="49" width="10.625" style="0" customWidth="1"/>
    <col min="52" max="52" width="10.625" style="0" customWidth="1"/>
    <col min="55" max="55" width="10.625" style="0" customWidth="1"/>
    <col min="58" max="58" width="11.125" style="0" customWidth="1"/>
    <col min="62" max="62" width="11.625" style="0" customWidth="1"/>
    <col min="65" max="65" width="18.125" style="0" customWidth="1"/>
    <col min="66" max="66" width="11.875" style="0" customWidth="1"/>
    <col min="67" max="67" width="10.00390625" style="0" customWidth="1"/>
    <col min="68" max="68" width="24.50390625" style="0" customWidth="1"/>
    <col min="69" max="69" width="14.75390625" style="0" customWidth="1"/>
  </cols>
  <sheetData>
    <row r="1" spans="2:6" ht="13.5">
      <c r="B1">
        <v>2011</v>
      </c>
      <c r="C1" t="s">
        <v>0</v>
      </c>
      <c r="D1">
        <v>5</v>
      </c>
      <c r="E1" t="s">
        <v>1</v>
      </c>
      <c r="F1" s="1" t="s">
        <v>2</v>
      </c>
    </row>
    <row r="5" spans="1:10" ht="13.5">
      <c r="A5" s="2" t="s">
        <v>3</v>
      </c>
      <c r="B5" s="3"/>
      <c r="C5" s="2" t="s">
        <v>4</v>
      </c>
      <c r="D5" s="25" t="s">
        <v>5</v>
      </c>
      <c r="E5" s="26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3.5">
      <c r="A6" s="5" t="s">
        <v>11</v>
      </c>
      <c r="B6" s="3"/>
      <c r="C6" s="6">
        <v>350100</v>
      </c>
      <c r="D6" s="27" t="s">
        <v>103</v>
      </c>
      <c r="E6" s="28"/>
      <c r="F6" s="7" t="s">
        <v>12</v>
      </c>
      <c r="G6" s="6" t="s">
        <v>13</v>
      </c>
      <c r="H6" s="6">
        <v>3</v>
      </c>
      <c r="I6" s="6">
        <v>92</v>
      </c>
      <c r="J6" s="6">
        <v>3</v>
      </c>
    </row>
    <row r="7" spans="1:10" ht="13.5">
      <c r="A7" s="3"/>
      <c r="B7" s="3"/>
      <c r="C7" s="3"/>
      <c r="D7" s="25" t="s">
        <v>14</v>
      </c>
      <c r="E7" s="26"/>
      <c r="F7" s="3"/>
      <c r="G7" s="3"/>
      <c r="H7" s="3"/>
      <c r="I7" s="3"/>
      <c r="J7" s="3"/>
    </row>
    <row r="8" spans="1:10" ht="13.5">
      <c r="A8" s="3"/>
      <c r="B8" s="3"/>
      <c r="C8" s="3"/>
      <c r="D8" s="29">
        <v>3511</v>
      </c>
      <c r="E8" s="30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25" t="s">
        <v>19</v>
      </c>
      <c r="E10" s="26"/>
      <c r="F10" s="25" t="s">
        <v>20</v>
      </c>
      <c r="G10" s="31"/>
      <c r="H10" s="31"/>
      <c r="I10" s="31"/>
      <c r="J10" s="26"/>
    </row>
    <row r="11" spans="1:10" ht="13.5">
      <c r="A11" s="9"/>
      <c r="B11" s="6">
        <v>150</v>
      </c>
      <c r="C11" s="6">
        <v>-1</v>
      </c>
      <c r="D11" s="29">
        <v>5581.8</v>
      </c>
      <c r="E11" s="30"/>
      <c r="F11" s="32" t="s">
        <v>104</v>
      </c>
      <c r="G11" s="33"/>
      <c r="H11" s="33"/>
      <c r="I11" s="33"/>
      <c r="J11" s="34"/>
    </row>
    <row r="13" spans="16:69" ht="13.5">
      <c r="P13" s="10" t="s">
        <v>134</v>
      </c>
      <c r="BQ13" s="11" t="s">
        <v>88</v>
      </c>
    </row>
    <row r="14" spans="1:69" ht="13.5">
      <c r="A14" s="25" t="s">
        <v>21</v>
      </c>
      <c r="B14" s="31"/>
      <c r="C14" s="31"/>
      <c r="D14" s="31"/>
      <c r="E14" s="31"/>
      <c r="F14" s="31"/>
      <c r="G14" s="31"/>
      <c r="H14" s="31"/>
      <c r="I14" s="31"/>
      <c r="J14" s="31"/>
      <c r="K14" s="26"/>
      <c r="L14" s="25" t="s">
        <v>22</v>
      </c>
      <c r="M14" s="31"/>
      <c r="N14" s="26"/>
      <c r="O14" s="8"/>
      <c r="P14" s="25" t="s">
        <v>23</v>
      </c>
      <c r="Q14" s="31"/>
      <c r="R14" s="31"/>
      <c r="S14" s="31"/>
      <c r="T14" s="31"/>
      <c r="U14" s="31"/>
      <c r="V14" s="26"/>
      <c r="W14" s="25" t="s">
        <v>24</v>
      </c>
      <c r="X14" s="31"/>
      <c r="Y14" s="31"/>
      <c r="Z14" s="31"/>
      <c r="AA14" s="31"/>
      <c r="AB14" s="26"/>
      <c r="AC14" s="25" t="s">
        <v>25</v>
      </c>
      <c r="AD14" s="31"/>
      <c r="AE14" s="31"/>
      <c r="AF14" s="31"/>
      <c r="AG14" s="31"/>
      <c r="AH14" s="31"/>
      <c r="AI14" s="26"/>
      <c r="AJ14" s="25" t="s">
        <v>26</v>
      </c>
      <c r="AK14" s="31"/>
      <c r="AL14" s="31"/>
      <c r="AM14" s="31"/>
      <c r="AN14" s="31"/>
      <c r="AO14" s="31"/>
      <c r="AP14" s="26"/>
      <c r="AQ14" s="25" t="s">
        <v>27</v>
      </c>
      <c r="AR14" s="26"/>
      <c r="AS14" s="2" t="s">
        <v>28</v>
      </c>
      <c r="AT14" s="25" t="s">
        <v>29</v>
      </c>
      <c r="AU14" s="31"/>
      <c r="AV14" s="26"/>
      <c r="AW14" s="2" t="s">
        <v>30</v>
      </c>
      <c r="AX14" s="2" t="s">
        <v>135</v>
      </c>
      <c r="AY14" s="2" t="s">
        <v>31</v>
      </c>
      <c r="AZ14" s="25" t="s">
        <v>32</v>
      </c>
      <c r="BA14" s="31"/>
      <c r="BB14" s="26"/>
      <c r="BC14" s="25" t="s">
        <v>33</v>
      </c>
      <c r="BD14" s="31"/>
      <c r="BE14" s="26"/>
      <c r="BF14" s="25" t="s">
        <v>34</v>
      </c>
      <c r="BG14" s="31"/>
      <c r="BH14" s="26"/>
      <c r="BI14" s="2" t="s">
        <v>35</v>
      </c>
      <c r="BJ14" s="25" t="s">
        <v>36</v>
      </c>
      <c r="BK14" s="31"/>
      <c r="BL14" s="26"/>
      <c r="BM14" s="2" t="s">
        <v>136</v>
      </c>
      <c r="BN14" s="4" t="s">
        <v>37</v>
      </c>
      <c r="BO14" s="14" t="s">
        <v>137</v>
      </c>
      <c r="BP14" s="14" t="s">
        <v>87</v>
      </c>
      <c r="BQ14" s="11" t="s">
        <v>89</v>
      </c>
    </row>
    <row r="15" spans="1:69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50</v>
      </c>
      <c r="O15" s="2"/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57</v>
      </c>
      <c r="W15" s="2" t="s">
        <v>51</v>
      </c>
      <c r="X15" s="2" t="s">
        <v>52</v>
      </c>
      <c r="Y15" s="2" t="s">
        <v>53</v>
      </c>
      <c r="Z15" s="2" t="s">
        <v>54</v>
      </c>
      <c r="AA15" s="2" t="s">
        <v>56</v>
      </c>
      <c r="AB15" s="2" t="s">
        <v>57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57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2" t="s">
        <v>57</v>
      </c>
      <c r="AQ15" s="2" t="s">
        <v>56</v>
      </c>
      <c r="AR15" s="2" t="s">
        <v>57</v>
      </c>
      <c r="AS15" s="2" t="s">
        <v>92</v>
      </c>
      <c r="AT15" s="2" t="s">
        <v>138</v>
      </c>
      <c r="AU15" s="2" t="s">
        <v>56</v>
      </c>
      <c r="AV15" s="2" t="s">
        <v>57</v>
      </c>
      <c r="AW15" s="2" t="s">
        <v>138</v>
      </c>
      <c r="AX15" s="2" t="s">
        <v>139</v>
      </c>
      <c r="AY15" s="2" t="s">
        <v>93</v>
      </c>
      <c r="AZ15" s="2" t="s">
        <v>138</v>
      </c>
      <c r="BA15" s="2" t="s">
        <v>56</v>
      </c>
      <c r="BB15" s="2" t="s">
        <v>57</v>
      </c>
      <c r="BC15" s="2" t="s">
        <v>138</v>
      </c>
      <c r="BD15" s="2" t="s">
        <v>56</v>
      </c>
      <c r="BE15" s="2" t="s">
        <v>57</v>
      </c>
      <c r="BF15" s="2" t="s">
        <v>138</v>
      </c>
      <c r="BG15" s="2" t="s">
        <v>56</v>
      </c>
      <c r="BH15" s="2" t="s">
        <v>57</v>
      </c>
      <c r="BI15" s="2" t="s">
        <v>57</v>
      </c>
      <c r="BJ15" s="2" t="s">
        <v>138</v>
      </c>
      <c r="BK15" s="2" t="s">
        <v>56</v>
      </c>
      <c r="BL15" s="2" t="s">
        <v>57</v>
      </c>
      <c r="BM15" s="2" t="s">
        <v>93</v>
      </c>
      <c r="BN15" s="4"/>
      <c r="BO15" s="14" t="s">
        <v>90</v>
      </c>
      <c r="BP15" s="14"/>
      <c r="BQ15" s="12" t="s">
        <v>91</v>
      </c>
    </row>
    <row r="16" spans="1:69" ht="13.5">
      <c r="A16" s="5" t="s">
        <v>58</v>
      </c>
      <c r="B16" s="6" t="s">
        <v>94</v>
      </c>
      <c r="C16" s="7" t="s">
        <v>165</v>
      </c>
      <c r="D16" s="7" t="s">
        <v>166</v>
      </c>
      <c r="E16" s="16">
        <v>34.53</v>
      </c>
      <c r="F16" s="16">
        <v>132</v>
      </c>
      <c r="G16" s="6">
        <v>53</v>
      </c>
      <c r="H16" s="6">
        <v>10</v>
      </c>
      <c r="I16" s="6">
        <v>2632</v>
      </c>
      <c r="J16" s="15">
        <v>14.6</v>
      </c>
      <c r="K16" s="9"/>
      <c r="L16" s="9"/>
      <c r="M16" s="9">
        <v>1.69</v>
      </c>
      <c r="N16" s="9"/>
      <c r="O16" s="9"/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23</v>
      </c>
      <c r="AB16" s="6">
        <v>10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1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3</v>
      </c>
      <c r="BK16" s="6">
        <v>5</v>
      </c>
      <c r="BL16" s="6">
        <v>3</v>
      </c>
      <c r="BM16" s="6">
        <v>0</v>
      </c>
      <c r="BN16" s="6">
        <f>9*64</f>
        <v>576</v>
      </c>
      <c r="BO16" s="20">
        <v>64</v>
      </c>
      <c r="BP16" s="20"/>
      <c r="BQ16" s="13">
        <f aca="true" t="shared" si="0" ref="BQ16:BQ45">(I16/G16)/($D$11/$B$11)</f>
        <v>1.334525888382526</v>
      </c>
    </row>
    <row r="17" spans="1:69" ht="13.5">
      <c r="A17" s="5" t="s">
        <v>59</v>
      </c>
      <c r="B17" s="6" t="s">
        <v>95</v>
      </c>
      <c r="C17" s="7" t="s">
        <v>167</v>
      </c>
      <c r="D17" s="7" t="s">
        <v>168</v>
      </c>
      <c r="E17" s="16">
        <v>34.55</v>
      </c>
      <c r="F17" s="16">
        <v>132</v>
      </c>
      <c r="G17" s="6">
        <v>100</v>
      </c>
      <c r="H17" s="6">
        <v>32</v>
      </c>
      <c r="I17" s="6">
        <v>5129</v>
      </c>
      <c r="J17" s="15">
        <v>14.2</v>
      </c>
      <c r="K17" s="9"/>
      <c r="L17" s="9"/>
      <c r="M17" s="9">
        <v>3.41</v>
      </c>
      <c r="N17" s="9"/>
      <c r="O17" s="9"/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80</v>
      </c>
      <c r="AB17" s="6">
        <v>8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2</v>
      </c>
      <c r="AS17" s="6">
        <v>0</v>
      </c>
      <c r="AT17" s="6">
        <v>0</v>
      </c>
      <c r="AU17" s="6">
        <v>7</v>
      </c>
      <c r="AV17" s="6">
        <v>1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41</v>
      </c>
      <c r="BK17" s="6">
        <v>5</v>
      </c>
      <c r="BL17" s="6">
        <v>23</v>
      </c>
      <c r="BM17" s="6">
        <v>0</v>
      </c>
      <c r="BN17" s="6">
        <f>6*512</f>
        <v>3072</v>
      </c>
      <c r="BO17" s="20">
        <v>512</v>
      </c>
      <c r="BP17" s="20"/>
      <c r="BQ17" s="13">
        <f t="shared" si="0"/>
        <v>1.3783188218854132</v>
      </c>
    </row>
    <row r="18" spans="1:69" ht="13.5">
      <c r="A18" s="5" t="s">
        <v>60</v>
      </c>
      <c r="B18" s="6" t="s">
        <v>96</v>
      </c>
      <c r="C18" s="7" t="s">
        <v>167</v>
      </c>
      <c r="D18" s="7" t="s">
        <v>169</v>
      </c>
      <c r="E18" s="16">
        <v>35.05</v>
      </c>
      <c r="F18" s="16">
        <v>132</v>
      </c>
      <c r="G18" s="6">
        <v>134</v>
      </c>
      <c r="H18" s="6">
        <v>50</v>
      </c>
      <c r="I18" s="6">
        <v>6780</v>
      </c>
      <c r="J18" s="15">
        <v>14.4</v>
      </c>
      <c r="K18" s="9"/>
      <c r="L18" s="9"/>
      <c r="M18" s="9">
        <v>3.22</v>
      </c>
      <c r="N18" s="9"/>
      <c r="O18" s="9"/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9</v>
      </c>
      <c r="X18" s="6">
        <v>46</v>
      </c>
      <c r="Y18" s="6">
        <v>27</v>
      </c>
      <c r="Z18" s="6">
        <v>0</v>
      </c>
      <c r="AA18" s="6">
        <v>58</v>
      </c>
      <c r="AB18" s="6">
        <v>126</v>
      </c>
      <c r="AC18" s="6">
        <v>1</v>
      </c>
      <c r="AD18" s="6">
        <v>7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1</v>
      </c>
      <c r="AS18" s="6">
        <v>4</v>
      </c>
      <c r="AT18" s="6">
        <v>0</v>
      </c>
      <c r="AU18" s="6">
        <v>11</v>
      </c>
      <c r="AV18" s="6">
        <v>6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f>6*256</f>
        <v>1536</v>
      </c>
      <c r="BO18" s="20">
        <v>256</v>
      </c>
      <c r="BP18" s="20"/>
      <c r="BQ18" s="13">
        <f>(I18/G18)/($D$11/$B$11)</f>
        <v>1.3596961981450375</v>
      </c>
    </row>
    <row r="19" spans="1:69" ht="13.5">
      <c r="A19" s="5" t="s">
        <v>61</v>
      </c>
      <c r="B19" s="6">
        <v>3</v>
      </c>
      <c r="C19" s="7" t="s">
        <v>167</v>
      </c>
      <c r="D19" s="7" t="s">
        <v>170</v>
      </c>
      <c r="E19" s="16">
        <v>35.2</v>
      </c>
      <c r="F19" s="16">
        <v>132</v>
      </c>
      <c r="G19" s="6">
        <v>150</v>
      </c>
      <c r="H19" s="6">
        <v>46</v>
      </c>
      <c r="I19" s="6">
        <v>8520</v>
      </c>
      <c r="J19" s="15">
        <v>13.5</v>
      </c>
      <c r="K19" s="9"/>
      <c r="L19" s="9"/>
      <c r="M19" s="9">
        <v>2.59</v>
      </c>
      <c r="N19" s="9"/>
      <c r="O19" s="9"/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3</v>
      </c>
      <c r="X19" s="6">
        <v>11</v>
      </c>
      <c r="Y19" s="6">
        <v>5</v>
      </c>
      <c r="Z19" s="6">
        <v>0</v>
      </c>
      <c r="AA19" s="6">
        <v>28</v>
      </c>
      <c r="AB19" s="6">
        <v>165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31</v>
      </c>
      <c r="AU19" s="6">
        <v>7</v>
      </c>
      <c r="AV19" s="6">
        <v>12</v>
      </c>
      <c r="AW19" s="6">
        <v>14</v>
      </c>
      <c r="AX19" s="6">
        <v>0</v>
      </c>
      <c r="AY19" s="6">
        <v>2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f>9*64</f>
        <v>576</v>
      </c>
      <c r="BO19" s="20">
        <v>64</v>
      </c>
      <c r="BP19" s="20"/>
      <c r="BQ19" s="13">
        <f t="shared" si="0"/>
        <v>1.5263893367730836</v>
      </c>
    </row>
    <row r="20" spans="1:69" ht="13.5">
      <c r="A20" s="5" t="s">
        <v>62</v>
      </c>
      <c r="B20" s="6" t="s">
        <v>97</v>
      </c>
      <c r="C20" s="7" t="s">
        <v>171</v>
      </c>
      <c r="D20" s="7" t="s">
        <v>206</v>
      </c>
      <c r="E20" s="16">
        <v>35.3</v>
      </c>
      <c r="F20" s="16">
        <v>132</v>
      </c>
      <c r="G20" s="6">
        <v>150</v>
      </c>
      <c r="H20" s="6">
        <v>53</v>
      </c>
      <c r="I20" s="6">
        <v>7740</v>
      </c>
      <c r="J20" s="15">
        <v>13.6</v>
      </c>
      <c r="K20" s="9"/>
      <c r="L20" s="9"/>
      <c r="M20" s="9">
        <v>2.91</v>
      </c>
      <c r="N20" s="9"/>
      <c r="O20" s="9"/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2</v>
      </c>
      <c r="X20" s="6">
        <v>1</v>
      </c>
      <c r="Y20" s="6">
        <v>9</v>
      </c>
      <c r="Z20" s="6">
        <v>0</v>
      </c>
      <c r="AA20" s="6">
        <v>14</v>
      </c>
      <c r="AB20" s="6">
        <v>124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2</v>
      </c>
      <c r="AP20" s="6">
        <v>0</v>
      </c>
      <c r="AQ20" s="6">
        <v>0</v>
      </c>
      <c r="AR20" s="6">
        <v>0</v>
      </c>
      <c r="AS20" s="6">
        <v>0</v>
      </c>
      <c r="AT20" s="6">
        <v>6</v>
      </c>
      <c r="AU20" s="6">
        <v>17</v>
      </c>
      <c r="AV20" s="6">
        <v>27</v>
      </c>
      <c r="AW20" s="6">
        <v>27</v>
      </c>
      <c r="AX20" s="6">
        <v>0</v>
      </c>
      <c r="AY20" s="6">
        <v>6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f>6*32</f>
        <v>192</v>
      </c>
      <c r="BO20" s="20">
        <v>32</v>
      </c>
      <c r="BP20" s="20" t="s">
        <v>172</v>
      </c>
      <c r="BQ20" s="13">
        <f t="shared" si="0"/>
        <v>1.3866494679135761</v>
      </c>
    </row>
    <row r="21" spans="1:69" ht="13.5">
      <c r="A21" s="5" t="s">
        <v>11</v>
      </c>
      <c r="B21" s="6">
        <v>4</v>
      </c>
      <c r="C21" s="7" t="s">
        <v>171</v>
      </c>
      <c r="D21" s="7" t="s">
        <v>216</v>
      </c>
      <c r="E21" s="16">
        <v>35.4</v>
      </c>
      <c r="F21" s="16">
        <v>132</v>
      </c>
      <c r="G21" s="6">
        <v>150</v>
      </c>
      <c r="H21" s="6">
        <v>49</v>
      </c>
      <c r="I21" s="6">
        <v>6262</v>
      </c>
      <c r="J21" s="15">
        <v>13.6</v>
      </c>
      <c r="K21" s="9"/>
      <c r="L21" s="9"/>
      <c r="M21" s="9">
        <v>1.98</v>
      </c>
      <c r="N21" s="9"/>
      <c r="O21" s="9"/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14</v>
      </c>
      <c r="X21" s="6">
        <v>42</v>
      </c>
      <c r="Y21" s="6">
        <v>23</v>
      </c>
      <c r="Z21" s="6">
        <v>0</v>
      </c>
      <c r="AA21" s="6">
        <v>39</v>
      </c>
      <c r="AB21" s="6">
        <v>389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8</v>
      </c>
      <c r="AU21" s="6">
        <v>0</v>
      </c>
      <c r="AV21" s="6">
        <v>12</v>
      </c>
      <c r="AW21" s="6">
        <v>18</v>
      </c>
      <c r="AX21" s="6">
        <v>0</v>
      </c>
      <c r="AY21" s="6">
        <v>12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f>9*1024</f>
        <v>9216</v>
      </c>
      <c r="BO21" s="20">
        <v>1024</v>
      </c>
      <c r="BP21" s="20"/>
      <c r="BQ21" s="13">
        <f t="shared" si="0"/>
        <v>1.1218603317926117</v>
      </c>
    </row>
    <row r="22" spans="1:69" ht="13.5">
      <c r="A22" s="5" t="s">
        <v>63</v>
      </c>
      <c r="B22" s="6">
        <v>5</v>
      </c>
      <c r="C22" s="7" t="s">
        <v>173</v>
      </c>
      <c r="D22" s="7" t="s">
        <v>217</v>
      </c>
      <c r="E22" s="7" t="s">
        <v>218</v>
      </c>
      <c r="F22" s="16">
        <v>132</v>
      </c>
      <c r="G22" s="6">
        <v>150</v>
      </c>
      <c r="H22" s="6">
        <v>22</v>
      </c>
      <c r="I22" s="6">
        <v>6173</v>
      </c>
      <c r="J22" s="15">
        <v>12.4</v>
      </c>
      <c r="K22" s="9"/>
      <c r="L22" s="9"/>
      <c r="M22" s="9">
        <v>1.05</v>
      </c>
      <c r="N22" s="9"/>
      <c r="O22" s="9"/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1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4</v>
      </c>
      <c r="AU22" s="6">
        <v>6</v>
      </c>
      <c r="AV22" s="6">
        <v>5</v>
      </c>
      <c r="AW22" s="6">
        <v>1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2</v>
      </c>
      <c r="BO22" s="20">
        <v>1</v>
      </c>
      <c r="BP22" s="20"/>
      <c r="BQ22" s="13">
        <f t="shared" si="0"/>
        <v>1.1059156544483857</v>
      </c>
    </row>
    <row r="23" spans="1:69" ht="13.5">
      <c r="A23" s="5" t="s">
        <v>65</v>
      </c>
      <c r="B23" s="6">
        <v>6</v>
      </c>
      <c r="C23" s="7" t="s">
        <v>171</v>
      </c>
      <c r="D23" s="7" t="s">
        <v>175</v>
      </c>
      <c r="E23" s="7" t="s">
        <v>174</v>
      </c>
      <c r="F23" s="16">
        <v>132.38</v>
      </c>
      <c r="G23" s="6">
        <v>150</v>
      </c>
      <c r="H23" s="6">
        <v>40</v>
      </c>
      <c r="I23" s="6">
        <v>6187</v>
      </c>
      <c r="J23" s="15">
        <v>14</v>
      </c>
      <c r="K23" s="9"/>
      <c r="L23" s="9"/>
      <c r="M23" s="9">
        <v>1.58</v>
      </c>
      <c r="N23" s="9"/>
      <c r="O23" s="9"/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73</v>
      </c>
      <c r="X23" s="6">
        <v>74</v>
      </c>
      <c r="Y23" s="6">
        <v>90</v>
      </c>
      <c r="Z23" s="6">
        <v>0</v>
      </c>
      <c r="AA23" s="6">
        <v>27</v>
      </c>
      <c r="AB23" s="6">
        <v>286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31</v>
      </c>
      <c r="AU23" s="6">
        <v>0</v>
      </c>
      <c r="AV23" s="6">
        <v>4</v>
      </c>
      <c r="AW23" s="6">
        <v>20</v>
      </c>
      <c r="AX23" s="6">
        <v>0</v>
      </c>
      <c r="AY23" s="6">
        <v>6</v>
      </c>
      <c r="AZ23" s="6">
        <v>0</v>
      </c>
      <c r="BA23" s="6">
        <v>0</v>
      </c>
      <c r="BB23" s="6">
        <v>0</v>
      </c>
      <c r="BC23" s="6">
        <v>0</v>
      </c>
      <c r="BD23" s="6">
        <v>1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f>51*32</f>
        <v>1632</v>
      </c>
      <c r="BO23" s="20">
        <v>32</v>
      </c>
      <c r="BP23" s="20"/>
      <c r="BQ23" s="13">
        <f t="shared" si="0"/>
        <v>1.1084238059407359</v>
      </c>
    </row>
    <row r="24" spans="1:69" ht="13.5">
      <c r="A24" s="5" t="s">
        <v>64</v>
      </c>
      <c r="B24" s="6" t="s">
        <v>98</v>
      </c>
      <c r="C24" s="7" t="s">
        <v>219</v>
      </c>
      <c r="D24" s="7" t="s">
        <v>176</v>
      </c>
      <c r="E24" s="16">
        <v>35.5</v>
      </c>
      <c r="F24" s="16">
        <v>132.38</v>
      </c>
      <c r="G24" s="6">
        <v>150</v>
      </c>
      <c r="H24" s="6">
        <v>33</v>
      </c>
      <c r="I24" s="6">
        <v>6407</v>
      </c>
      <c r="J24" s="15">
        <v>14.1</v>
      </c>
      <c r="K24" s="9"/>
      <c r="L24" s="9"/>
      <c r="M24" s="9">
        <v>1.57</v>
      </c>
      <c r="N24" s="9"/>
      <c r="O24" s="9"/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123</v>
      </c>
      <c r="X24" s="6">
        <v>20</v>
      </c>
      <c r="Y24" s="6">
        <v>90</v>
      </c>
      <c r="Z24" s="6">
        <v>1</v>
      </c>
      <c r="AA24" s="6">
        <v>9</v>
      </c>
      <c r="AB24" s="6">
        <v>209</v>
      </c>
      <c r="AC24" s="6">
        <v>0</v>
      </c>
      <c r="AD24" s="6">
        <v>0</v>
      </c>
      <c r="AE24" s="6">
        <v>2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1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2</v>
      </c>
      <c r="AR24" s="6">
        <v>2</v>
      </c>
      <c r="AS24" s="6">
        <v>1</v>
      </c>
      <c r="AT24" s="6">
        <v>124</v>
      </c>
      <c r="AU24" s="6">
        <v>112</v>
      </c>
      <c r="AV24" s="6">
        <v>16</v>
      </c>
      <c r="AW24" s="6">
        <v>3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10</v>
      </c>
      <c r="BM24" s="6">
        <v>0</v>
      </c>
      <c r="BN24" s="6">
        <f>8*1024</f>
        <v>8192</v>
      </c>
      <c r="BO24" s="20">
        <v>1024</v>
      </c>
      <c r="BP24" s="20"/>
      <c r="BQ24" s="13">
        <f t="shared" si="0"/>
        <v>1.147837615106238</v>
      </c>
    </row>
    <row r="25" spans="1:69" ht="13.5">
      <c r="A25" s="5" t="s">
        <v>66</v>
      </c>
      <c r="B25" s="6" t="s">
        <v>99</v>
      </c>
      <c r="C25" s="7" t="s">
        <v>171</v>
      </c>
      <c r="D25" s="7" t="s">
        <v>177</v>
      </c>
      <c r="E25" s="16">
        <v>35.45</v>
      </c>
      <c r="F25" s="16">
        <v>132.38</v>
      </c>
      <c r="G25" s="6">
        <v>150</v>
      </c>
      <c r="H25" s="6">
        <v>21</v>
      </c>
      <c r="I25" s="6">
        <v>6191</v>
      </c>
      <c r="J25" s="15">
        <v>14.1</v>
      </c>
      <c r="K25" s="9"/>
      <c r="L25" s="9"/>
      <c r="M25" s="9">
        <v>3.61</v>
      </c>
      <c r="N25" s="9"/>
      <c r="O25" s="9"/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7</v>
      </c>
      <c r="X25" s="6">
        <v>6</v>
      </c>
      <c r="Y25" s="6">
        <v>0</v>
      </c>
      <c r="Z25" s="6">
        <v>0</v>
      </c>
      <c r="AA25" s="6">
        <v>23</v>
      </c>
      <c r="AB25" s="6">
        <v>164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3</v>
      </c>
      <c r="AL25" s="6">
        <v>0</v>
      </c>
      <c r="AM25" s="6">
        <v>0</v>
      </c>
      <c r="AN25" s="6">
        <v>0</v>
      </c>
      <c r="AO25" s="6">
        <v>0</v>
      </c>
      <c r="AP25" s="6">
        <v>2</v>
      </c>
      <c r="AQ25" s="6">
        <v>0</v>
      </c>
      <c r="AR25" s="6">
        <v>3</v>
      </c>
      <c r="AS25" s="6">
        <v>3</v>
      </c>
      <c r="AT25" s="6">
        <v>81</v>
      </c>
      <c r="AU25" s="6">
        <v>17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1</v>
      </c>
      <c r="BK25" s="6">
        <v>1</v>
      </c>
      <c r="BL25" s="6">
        <v>17</v>
      </c>
      <c r="BM25" s="6">
        <v>0</v>
      </c>
      <c r="BN25" s="6">
        <f>4*1024</f>
        <v>4096</v>
      </c>
      <c r="BO25" s="20">
        <v>1024</v>
      </c>
      <c r="BP25" s="20"/>
      <c r="BQ25" s="13">
        <f t="shared" si="0"/>
        <v>1.109140420652836</v>
      </c>
    </row>
    <row r="26" spans="1:69" ht="13.5">
      <c r="A26" s="5" t="s">
        <v>67</v>
      </c>
      <c r="B26" s="6">
        <v>7</v>
      </c>
      <c r="C26" s="7" t="s">
        <v>171</v>
      </c>
      <c r="D26" s="7" t="s">
        <v>178</v>
      </c>
      <c r="E26" s="16">
        <v>35.4</v>
      </c>
      <c r="F26" s="16">
        <v>132.38</v>
      </c>
      <c r="G26" s="6">
        <v>144</v>
      </c>
      <c r="H26" s="6">
        <v>12</v>
      </c>
      <c r="I26" s="6">
        <v>5668</v>
      </c>
      <c r="J26" s="15">
        <v>14.1</v>
      </c>
      <c r="K26" s="9"/>
      <c r="L26" s="9"/>
      <c r="M26" s="9">
        <v>4.48</v>
      </c>
      <c r="N26" s="9"/>
      <c r="O26" s="9"/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1</v>
      </c>
      <c r="Z26" s="6">
        <v>0</v>
      </c>
      <c r="AA26" s="6">
        <v>15</v>
      </c>
      <c r="AB26" s="6">
        <v>21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4</v>
      </c>
      <c r="AM26" s="6">
        <v>0</v>
      </c>
      <c r="AN26" s="6">
        <v>0</v>
      </c>
      <c r="AO26" s="6">
        <v>0</v>
      </c>
      <c r="AP26" s="6">
        <v>2</v>
      </c>
      <c r="AQ26" s="6">
        <v>0</v>
      </c>
      <c r="AR26" s="6">
        <v>1</v>
      </c>
      <c r="AS26" s="6">
        <v>0</v>
      </c>
      <c r="AT26" s="6">
        <v>339</v>
      </c>
      <c r="AU26" s="6">
        <v>25</v>
      </c>
      <c r="AV26" s="6">
        <v>2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1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1</v>
      </c>
      <c r="BK26" s="6">
        <v>0</v>
      </c>
      <c r="BL26" s="6">
        <v>4</v>
      </c>
      <c r="BM26" s="6">
        <v>0</v>
      </c>
      <c r="BN26" s="6">
        <f>70*32</f>
        <v>2240</v>
      </c>
      <c r="BO26" s="20">
        <v>32</v>
      </c>
      <c r="BP26" s="20"/>
      <c r="BQ26" s="13">
        <f t="shared" si="0"/>
        <v>1.0577531740059958</v>
      </c>
    </row>
    <row r="27" spans="1:69" ht="13.5">
      <c r="A27" s="5" t="s">
        <v>68</v>
      </c>
      <c r="B27" s="6">
        <v>9</v>
      </c>
      <c r="C27" s="7" t="s">
        <v>171</v>
      </c>
      <c r="D27" s="7" t="s">
        <v>179</v>
      </c>
      <c r="E27" s="16">
        <v>35.2</v>
      </c>
      <c r="F27" s="16">
        <v>132.2</v>
      </c>
      <c r="G27" s="6">
        <v>148</v>
      </c>
      <c r="H27" s="6">
        <v>40</v>
      </c>
      <c r="I27" s="6">
        <v>5565</v>
      </c>
      <c r="J27" s="15">
        <v>14.4</v>
      </c>
      <c r="K27" s="9"/>
      <c r="L27" s="9"/>
      <c r="M27" s="9">
        <v>2.16</v>
      </c>
      <c r="N27" s="9"/>
      <c r="O27" s="9"/>
      <c r="P27" s="6">
        <v>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77</v>
      </c>
      <c r="X27" s="6">
        <v>84</v>
      </c>
      <c r="Y27" s="6">
        <v>34</v>
      </c>
      <c r="Z27" s="6">
        <v>0</v>
      </c>
      <c r="AA27" s="6">
        <v>110</v>
      </c>
      <c r="AB27" s="6">
        <v>114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2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72</v>
      </c>
      <c r="AU27" s="6">
        <v>16</v>
      </c>
      <c r="AV27" s="6">
        <v>19</v>
      </c>
      <c r="AW27" s="6">
        <v>0</v>
      </c>
      <c r="AX27" s="6">
        <v>0</v>
      </c>
      <c r="AY27" s="6">
        <v>2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f>9*16</f>
        <v>144</v>
      </c>
      <c r="BO27" s="20">
        <v>16</v>
      </c>
      <c r="BP27" s="20"/>
      <c r="BQ27" s="13">
        <f t="shared" si="0"/>
        <v>1.0104630589957904</v>
      </c>
    </row>
    <row r="28" spans="1:69" ht="13.5">
      <c r="A28" s="5" t="s">
        <v>69</v>
      </c>
      <c r="B28" s="6" t="s">
        <v>100</v>
      </c>
      <c r="C28" s="7" t="s">
        <v>171</v>
      </c>
      <c r="D28" s="7" t="s">
        <v>180</v>
      </c>
      <c r="E28" s="16">
        <v>35.15</v>
      </c>
      <c r="F28" s="16">
        <v>132.2</v>
      </c>
      <c r="G28" s="6">
        <v>133</v>
      </c>
      <c r="H28" s="6">
        <v>40</v>
      </c>
      <c r="I28" s="6">
        <v>6022</v>
      </c>
      <c r="J28" s="15">
        <v>14.4</v>
      </c>
      <c r="K28" s="9"/>
      <c r="L28" s="9"/>
      <c r="M28" s="9">
        <v>4.38</v>
      </c>
      <c r="N28" s="9"/>
      <c r="O28" s="9"/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34</v>
      </c>
      <c r="Y28" s="6">
        <v>45</v>
      </c>
      <c r="Z28" s="6">
        <v>0</v>
      </c>
      <c r="AA28" s="6">
        <v>42</v>
      </c>
      <c r="AB28" s="6">
        <v>311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4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1</v>
      </c>
      <c r="AS28" s="6">
        <v>1</v>
      </c>
      <c r="AT28" s="6">
        <v>112</v>
      </c>
      <c r="AU28" s="6">
        <v>19</v>
      </c>
      <c r="AV28" s="6">
        <v>11</v>
      </c>
      <c r="AW28" s="6">
        <v>0</v>
      </c>
      <c r="AX28" s="6">
        <v>0</v>
      </c>
      <c r="AY28" s="6">
        <v>1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1</v>
      </c>
      <c r="BF28" s="6">
        <v>0</v>
      </c>
      <c r="BG28" s="6">
        <v>0</v>
      </c>
      <c r="BH28" s="6">
        <v>0</v>
      </c>
      <c r="BI28" s="6">
        <v>0</v>
      </c>
      <c r="BJ28" s="6">
        <v>1</v>
      </c>
      <c r="BK28" s="6">
        <v>2</v>
      </c>
      <c r="BL28" s="6">
        <v>7</v>
      </c>
      <c r="BM28" s="6">
        <v>0</v>
      </c>
      <c r="BN28" s="6">
        <f>60*1024</f>
        <v>61440</v>
      </c>
      <c r="BO28" s="20">
        <v>1024</v>
      </c>
      <c r="BP28" s="20"/>
      <c r="BQ28" s="13">
        <f t="shared" si="0"/>
        <v>1.216763288420988</v>
      </c>
    </row>
    <row r="29" spans="1:69" ht="13.5">
      <c r="A29" s="5" t="s">
        <v>70</v>
      </c>
      <c r="B29" s="6" t="s">
        <v>101</v>
      </c>
      <c r="C29" s="7" t="s">
        <v>171</v>
      </c>
      <c r="D29" s="7" t="s">
        <v>181</v>
      </c>
      <c r="E29" s="16">
        <v>35.11</v>
      </c>
      <c r="F29" s="16">
        <v>132.2</v>
      </c>
      <c r="G29" s="6">
        <v>102</v>
      </c>
      <c r="H29" s="6">
        <v>27</v>
      </c>
      <c r="I29" s="6">
        <v>4394</v>
      </c>
      <c r="J29" s="15">
        <v>14.5</v>
      </c>
      <c r="K29" s="9"/>
      <c r="L29" s="9"/>
      <c r="M29" s="9">
        <v>5.17</v>
      </c>
      <c r="N29" s="9"/>
      <c r="O29" s="9"/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13</v>
      </c>
      <c r="AB29" s="6">
        <v>81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1</v>
      </c>
      <c r="AO29" s="6">
        <v>2</v>
      </c>
      <c r="AP29" s="6">
        <v>0</v>
      </c>
      <c r="AQ29" s="6">
        <v>0</v>
      </c>
      <c r="AR29" s="6">
        <v>4</v>
      </c>
      <c r="AS29" s="6">
        <v>1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1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31</v>
      </c>
      <c r="BK29" s="6">
        <v>5</v>
      </c>
      <c r="BL29" s="6">
        <v>27</v>
      </c>
      <c r="BM29" s="6">
        <v>0</v>
      </c>
      <c r="BN29" s="6">
        <f>8*512</f>
        <v>4096</v>
      </c>
      <c r="BO29" s="20">
        <v>512</v>
      </c>
      <c r="BP29" s="20"/>
      <c r="BQ29" s="13">
        <f t="shared" si="0"/>
        <v>1.1576489135910195</v>
      </c>
    </row>
    <row r="30" spans="1:69" ht="13.5">
      <c r="A30" s="5" t="s">
        <v>71</v>
      </c>
      <c r="B30" s="6" t="s">
        <v>102</v>
      </c>
      <c r="C30" s="7" t="s">
        <v>171</v>
      </c>
      <c r="D30" s="7" t="s">
        <v>182</v>
      </c>
      <c r="E30" s="16">
        <v>35.08</v>
      </c>
      <c r="F30" s="16">
        <v>132.2</v>
      </c>
      <c r="G30" s="6">
        <v>69</v>
      </c>
      <c r="H30" s="6">
        <v>16</v>
      </c>
      <c r="I30" s="6">
        <v>4041</v>
      </c>
      <c r="J30" s="15">
        <v>14.7</v>
      </c>
      <c r="K30" s="9"/>
      <c r="L30" s="9"/>
      <c r="M30" s="9">
        <v>2.13</v>
      </c>
      <c r="N30" s="9"/>
      <c r="O30" s="9"/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8</v>
      </c>
      <c r="AB30" s="6">
        <v>24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1</v>
      </c>
      <c r="AQ30" s="6">
        <v>0</v>
      </c>
      <c r="AR30" s="6">
        <v>1</v>
      </c>
      <c r="AS30" s="6">
        <v>1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17</v>
      </c>
      <c r="BK30" s="6">
        <v>5</v>
      </c>
      <c r="BL30" s="6">
        <v>14</v>
      </c>
      <c r="BM30" s="6">
        <v>0</v>
      </c>
      <c r="BN30" s="6">
        <f>42*32</f>
        <v>1344</v>
      </c>
      <c r="BO30" s="20">
        <v>32</v>
      </c>
      <c r="BP30" s="20"/>
      <c r="BQ30" s="13">
        <f t="shared" si="0"/>
        <v>1.5738261149979669</v>
      </c>
    </row>
    <row r="31" spans="1:69" ht="13.5">
      <c r="A31" s="5" t="s">
        <v>72</v>
      </c>
      <c r="B31" s="6">
        <v>10</v>
      </c>
      <c r="C31" s="7" t="s">
        <v>171</v>
      </c>
      <c r="D31" s="7" t="s">
        <v>183</v>
      </c>
      <c r="E31" s="16">
        <v>35.3</v>
      </c>
      <c r="F31" s="16">
        <v>132.2</v>
      </c>
      <c r="G31" s="6">
        <v>150</v>
      </c>
      <c r="H31" s="6">
        <v>38</v>
      </c>
      <c r="I31" s="6">
        <v>6673</v>
      </c>
      <c r="J31" s="15">
        <v>13.9</v>
      </c>
      <c r="K31" s="9"/>
      <c r="L31" s="9"/>
      <c r="M31" s="9">
        <v>4.27</v>
      </c>
      <c r="N31" s="9"/>
      <c r="O31" s="9"/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1</v>
      </c>
      <c r="W31" s="6">
        <v>168</v>
      </c>
      <c r="X31" s="6">
        <v>232</v>
      </c>
      <c r="Y31" s="6">
        <v>328</v>
      </c>
      <c r="Z31" s="6">
        <v>4</v>
      </c>
      <c r="AA31" s="6">
        <v>174</v>
      </c>
      <c r="AB31" s="6">
        <v>143</v>
      </c>
      <c r="AC31" s="6">
        <v>0</v>
      </c>
      <c r="AD31" s="6">
        <v>1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81</v>
      </c>
      <c r="AU31" s="6">
        <v>54</v>
      </c>
      <c r="AV31" s="6">
        <v>0</v>
      </c>
      <c r="AW31" s="6">
        <v>0</v>
      </c>
      <c r="AX31" s="6">
        <v>0</v>
      </c>
      <c r="AY31" s="6">
        <v>1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2</v>
      </c>
      <c r="BM31" s="6">
        <v>0</v>
      </c>
      <c r="BN31" s="6">
        <f>9*256</f>
        <v>2304</v>
      </c>
      <c r="BO31" s="20">
        <v>256</v>
      </c>
      <c r="BP31" s="20"/>
      <c r="BQ31" s="13">
        <f t="shared" si="0"/>
        <v>1.1954924934608906</v>
      </c>
    </row>
    <row r="32" spans="1:69" ht="13.5">
      <c r="A32" s="5" t="s">
        <v>73</v>
      </c>
      <c r="B32" s="6">
        <v>11</v>
      </c>
      <c r="C32" s="7" t="s">
        <v>171</v>
      </c>
      <c r="D32" s="7" t="s">
        <v>184</v>
      </c>
      <c r="E32" s="16">
        <v>35.4</v>
      </c>
      <c r="F32" s="16">
        <v>132.2</v>
      </c>
      <c r="G32" s="6">
        <v>150</v>
      </c>
      <c r="H32" s="6">
        <v>47</v>
      </c>
      <c r="I32" s="6">
        <v>8615</v>
      </c>
      <c r="J32" s="15">
        <v>14</v>
      </c>
      <c r="K32" s="9"/>
      <c r="L32" s="9"/>
      <c r="M32" s="9">
        <v>2.48</v>
      </c>
      <c r="N32" s="9"/>
      <c r="O32" s="9"/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6</v>
      </c>
      <c r="X32" s="6">
        <v>1</v>
      </c>
      <c r="Y32" s="6">
        <v>1</v>
      </c>
      <c r="Z32" s="6">
        <v>0</v>
      </c>
      <c r="AA32" s="6">
        <v>1</v>
      </c>
      <c r="AB32" s="6">
        <v>135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17</v>
      </c>
      <c r="AU32" s="6">
        <v>2</v>
      </c>
      <c r="AV32" s="6">
        <v>0</v>
      </c>
      <c r="AW32" s="6">
        <v>20</v>
      </c>
      <c r="AX32" s="6">
        <v>0</v>
      </c>
      <c r="AY32" s="6">
        <v>1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f>6*32</f>
        <v>192</v>
      </c>
      <c r="BO32" s="20">
        <v>32</v>
      </c>
      <c r="BP32" s="20"/>
      <c r="BQ32" s="13">
        <f t="shared" si="0"/>
        <v>1.5434089361854597</v>
      </c>
    </row>
    <row r="33" spans="1:69" ht="13.5">
      <c r="A33" s="5" t="s">
        <v>74</v>
      </c>
      <c r="B33" s="6">
        <v>12</v>
      </c>
      <c r="C33" s="7" t="s">
        <v>171</v>
      </c>
      <c r="D33" s="7" t="s">
        <v>185</v>
      </c>
      <c r="E33" s="16">
        <v>36</v>
      </c>
      <c r="F33" s="16">
        <v>132.2</v>
      </c>
      <c r="G33" s="6">
        <v>150</v>
      </c>
      <c r="H33" s="6">
        <v>47</v>
      </c>
      <c r="I33" s="6">
        <v>8070</v>
      </c>
      <c r="J33" s="15">
        <v>13.6</v>
      </c>
      <c r="K33" s="9"/>
      <c r="L33" s="9"/>
      <c r="M33" s="9">
        <v>2.23</v>
      </c>
      <c r="N33" s="9"/>
      <c r="O33" s="9"/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24</v>
      </c>
      <c r="X33" s="6">
        <v>16</v>
      </c>
      <c r="Y33" s="6">
        <v>54</v>
      </c>
      <c r="Z33" s="6">
        <v>0</v>
      </c>
      <c r="AA33" s="6">
        <v>25</v>
      </c>
      <c r="AB33" s="6">
        <v>56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6</v>
      </c>
      <c r="AU33" s="6">
        <v>3</v>
      </c>
      <c r="AV33" s="6">
        <v>2</v>
      </c>
      <c r="AW33" s="6">
        <v>4</v>
      </c>
      <c r="AX33" s="6">
        <v>0</v>
      </c>
      <c r="AY33" s="6">
        <v>1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1</v>
      </c>
      <c r="BK33" s="6">
        <v>0</v>
      </c>
      <c r="BL33" s="6">
        <v>0</v>
      </c>
      <c r="BM33" s="6">
        <v>0</v>
      </c>
      <c r="BN33" s="6">
        <f>7*65</f>
        <v>455</v>
      </c>
      <c r="BO33" s="20">
        <v>32</v>
      </c>
      <c r="BP33" s="20" t="s">
        <v>172</v>
      </c>
      <c r="BQ33" s="13">
        <f t="shared" si="0"/>
        <v>1.4457701816618294</v>
      </c>
    </row>
    <row r="34" spans="1:69" ht="13.5">
      <c r="A34" s="5" t="s">
        <v>75</v>
      </c>
      <c r="B34" s="6">
        <v>13</v>
      </c>
      <c r="C34" s="7" t="s">
        <v>171</v>
      </c>
      <c r="D34" s="7" t="s">
        <v>162</v>
      </c>
      <c r="E34" s="16">
        <v>36.2</v>
      </c>
      <c r="F34" s="16">
        <v>132.2</v>
      </c>
      <c r="G34" s="6">
        <v>150</v>
      </c>
      <c r="H34" s="6">
        <v>40</v>
      </c>
      <c r="I34" s="6">
        <v>7927</v>
      </c>
      <c r="J34" s="15">
        <v>13.9</v>
      </c>
      <c r="K34" s="9"/>
      <c r="L34" s="9"/>
      <c r="M34" s="9">
        <v>1.32</v>
      </c>
      <c r="N34" s="9"/>
      <c r="O34" s="9"/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33</v>
      </c>
      <c r="X34" s="6">
        <v>79</v>
      </c>
      <c r="Y34" s="6">
        <v>75</v>
      </c>
      <c r="Z34" s="6">
        <v>0</v>
      </c>
      <c r="AA34" s="6">
        <v>35</v>
      </c>
      <c r="AB34" s="6">
        <v>139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5</v>
      </c>
      <c r="AU34" s="6">
        <v>4</v>
      </c>
      <c r="AV34" s="6">
        <v>9</v>
      </c>
      <c r="AW34" s="6">
        <v>4</v>
      </c>
      <c r="AX34" s="6">
        <v>0</v>
      </c>
      <c r="AY34" s="6">
        <v>1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1</v>
      </c>
      <c r="BL34" s="6">
        <v>0</v>
      </c>
      <c r="BM34" s="6">
        <v>0</v>
      </c>
      <c r="BN34" s="6">
        <f>6*64</f>
        <v>384</v>
      </c>
      <c r="BO34" s="20">
        <v>64</v>
      </c>
      <c r="BP34" s="20"/>
      <c r="BQ34" s="13">
        <f t="shared" si="0"/>
        <v>1.420151205704253</v>
      </c>
    </row>
    <row r="35" spans="1:69" ht="13.5">
      <c r="A35" s="5" t="s">
        <v>76</v>
      </c>
      <c r="B35" s="6">
        <v>14</v>
      </c>
      <c r="C35" s="7" t="s">
        <v>171</v>
      </c>
      <c r="D35" s="7" t="s">
        <v>186</v>
      </c>
      <c r="E35" s="16">
        <v>36.4</v>
      </c>
      <c r="F35" s="16">
        <v>132.2</v>
      </c>
      <c r="G35" s="6">
        <v>150</v>
      </c>
      <c r="H35" s="6">
        <v>46</v>
      </c>
      <c r="I35" s="6">
        <v>8788</v>
      </c>
      <c r="J35" s="15">
        <v>12.1</v>
      </c>
      <c r="K35" s="9"/>
      <c r="L35" s="9"/>
      <c r="M35" s="9">
        <v>1.9</v>
      </c>
      <c r="N35" s="9"/>
      <c r="O35" s="9"/>
      <c r="P35" s="6">
        <v>0</v>
      </c>
      <c r="Q35" s="6">
        <v>0</v>
      </c>
      <c r="R35" s="6">
        <v>1</v>
      </c>
      <c r="S35" s="6">
        <v>0</v>
      </c>
      <c r="T35" s="6">
        <v>0</v>
      </c>
      <c r="U35" s="6">
        <v>0</v>
      </c>
      <c r="V35" s="6">
        <v>0</v>
      </c>
      <c r="W35" s="6">
        <v>5</v>
      </c>
      <c r="X35" s="6">
        <v>14</v>
      </c>
      <c r="Y35" s="6">
        <v>57</v>
      </c>
      <c r="Z35" s="6">
        <v>0</v>
      </c>
      <c r="AA35" s="6">
        <v>39</v>
      </c>
      <c r="AB35" s="6">
        <v>33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21</v>
      </c>
      <c r="AU35" s="6">
        <v>9</v>
      </c>
      <c r="AV35" s="6">
        <v>9</v>
      </c>
      <c r="AW35" s="6">
        <v>1</v>
      </c>
      <c r="AX35" s="6">
        <v>0</v>
      </c>
      <c r="AY35" s="6">
        <v>8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1</v>
      </c>
      <c r="BK35" s="6">
        <v>0</v>
      </c>
      <c r="BL35" s="6">
        <v>0</v>
      </c>
      <c r="BM35" s="6">
        <v>0</v>
      </c>
      <c r="BN35" s="6">
        <f>6*512</f>
        <v>3072</v>
      </c>
      <c r="BO35" s="20">
        <v>512</v>
      </c>
      <c r="BP35" s="20" t="s">
        <v>172</v>
      </c>
      <c r="BQ35" s="13">
        <f t="shared" si="0"/>
        <v>1.5744025224837865</v>
      </c>
    </row>
    <row r="36" spans="1:69" ht="13.5">
      <c r="A36" s="5" t="s">
        <v>77</v>
      </c>
      <c r="B36" s="6">
        <v>21</v>
      </c>
      <c r="C36" s="7" t="s">
        <v>165</v>
      </c>
      <c r="D36" s="7" t="s">
        <v>187</v>
      </c>
      <c r="E36" s="16">
        <v>35.2</v>
      </c>
      <c r="F36" s="16">
        <v>131.4</v>
      </c>
      <c r="G36" s="6">
        <v>136</v>
      </c>
      <c r="H36" s="6">
        <v>38</v>
      </c>
      <c r="I36" s="6">
        <v>7033</v>
      </c>
      <c r="J36" s="15">
        <v>14</v>
      </c>
      <c r="K36" s="9"/>
      <c r="L36" s="9"/>
      <c r="M36" s="9">
        <v>1.73</v>
      </c>
      <c r="N36" s="9"/>
      <c r="O36" s="9"/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38</v>
      </c>
      <c r="X36" s="6">
        <v>22</v>
      </c>
      <c r="Y36" s="6">
        <v>11</v>
      </c>
      <c r="Z36" s="6">
        <v>0</v>
      </c>
      <c r="AA36" s="6">
        <v>115</v>
      </c>
      <c r="AB36" s="6">
        <v>204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1</v>
      </c>
      <c r="AT36" s="6">
        <v>85</v>
      </c>
      <c r="AU36" s="6">
        <v>10</v>
      </c>
      <c r="AV36" s="6">
        <v>19</v>
      </c>
      <c r="AW36" s="6">
        <v>0</v>
      </c>
      <c r="AX36" s="6">
        <v>0</v>
      </c>
      <c r="AY36" s="6">
        <v>23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f>7*32</f>
        <v>224</v>
      </c>
      <c r="BO36" s="20">
        <v>32</v>
      </c>
      <c r="BP36" s="20" t="s">
        <v>172</v>
      </c>
      <c r="BQ36" s="13">
        <f t="shared" si="0"/>
        <v>1.3896924458270892</v>
      </c>
    </row>
    <row r="37" spans="1:69" ht="13.5">
      <c r="A37" s="5" t="s">
        <v>78</v>
      </c>
      <c r="B37" s="6"/>
      <c r="C37" s="7"/>
      <c r="D37" s="7"/>
      <c r="E37" s="6"/>
      <c r="F37" s="6"/>
      <c r="G37" s="6"/>
      <c r="H37" s="6"/>
      <c r="I37" s="6"/>
      <c r="J37" s="15"/>
      <c r="K37" s="9"/>
      <c r="L37" s="9"/>
      <c r="M37" s="9"/>
      <c r="N37" s="9"/>
      <c r="O37" s="9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20"/>
      <c r="BP37" s="20"/>
      <c r="BQ37" s="13" t="e">
        <f t="shared" si="0"/>
        <v>#DIV/0!</v>
      </c>
    </row>
    <row r="38" spans="1:69" ht="13.5">
      <c r="A38" s="5" t="s">
        <v>79</v>
      </c>
      <c r="B38" s="6"/>
      <c r="C38" s="7"/>
      <c r="D38" s="7"/>
      <c r="E38" s="6"/>
      <c r="F38" s="6"/>
      <c r="G38" s="6"/>
      <c r="H38" s="6"/>
      <c r="I38" s="6"/>
      <c r="J38" s="15"/>
      <c r="K38" s="9"/>
      <c r="L38" s="9"/>
      <c r="M38" s="9"/>
      <c r="N38" s="9"/>
      <c r="O38" s="9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20"/>
      <c r="BP38" s="20"/>
      <c r="BQ38" s="13" t="e">
        <f t="shared" si="0"/>
        <v>#DIV/0!</v>
      </c>
    </row>
    <row r="39" spans="1:69" ht="13.5">
      <c r="A39" s="5" t="s">
        <v>80</v>
      </c>
      <c r="B39" s="6"/>
      <c r="C39" s="7"/>
      <c r="D39" s="7"/>
      <c r="E39" s="6"/>
      <c r="F39" s="6"/>
      <c r="G39" s="6"/>
      <c r="H39" s="6"/>
      <c r="I39" s="6"/>
      <c r="J39" s="6"/>
      <c r="K39" s="9"/>
      <c r="L39" s="9"/>
      <c r="M39" s="9"/>
      <c r="N39" s="9"/>
      <c r="O39" s="9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20"/>
      <c r="BP39" s="20"/>
      <c r="BQ39" s="13" t="e">
        <f t="shared" si="0"/>
        <v>#DIV/0!</v>
      </c>
    </row>
    <row r="40" spans="1:69" ht="13.5">
      <c r="A40" s="5" t="s">
        <v>81</v>
      </c>
      <c r="B40" s="6"/>
      <c r="C40" s="7"/>
      <c r="D40" s="7"/>
      <c r="E40" s="6"/>
      <c r="F40" s="6"/>
      <c r="G40" s="6"/>
      <c r="H40" s="6"/>
      <c r="I40" s="6"/>
      <c r="J40" s="6"/>
      <c r="K40" s="9"/>
      <c r="L40" s="9"/>
      <c r="M40" s="9"/>
      <c r="N40" s="9"/>
      <c r="O40" s="9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20"/>
      <c r="BP40" s="20"/>
      <c r="BQ40" s="13" t="e">
        <f t="shared" si="0"/>
        <v>#DIV/0!</v>
      </c>
    </row>
    <row r="41" spans="1:69" ht="13.5">
      <c r="A41" s="5" t="s">
        <v>82</v>
      </c>
      <c r="B41" s="6"/>
      <c r="C41" s="7"/>
      <c r="D41" s="7"/>
      <c r="E41" s="6"/>
      <c r="F41" s="6"/>
      <c r="G41" s="6"/>
      <c r="H41" s="6"/>
      <c r="I41" s="6"/>
      <c r="J41" s="6"/>
      <c r="K41" s="9"/>
      <c r="L41" s="9"/>
      <c r="M41" s="9"/>
      <c r="N41" s="9"/>
      <c r="O41" s="9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20"/>
      <c r="BP41" s="20"/>
      <c r="BQ41" s="13" t="e">
        <f t="shared" si="0"/>
        <v>#DIV/0!</v>
      </c>
    </row>
    <row r="42" spans="1:69" ht="13.5">
      <c r="A42" s="5" t="s">
        <v>83</v>
      </c>
      <c r="B42" s="6"/>
      <c r="C42" s="7"/>
      <c r="D42" s="7"/>
      <c r="E42" s="6"/>
      <c r="F42" s="6"/>
      <c r="G42" s="6"/>
      <c r="H42" s="6"/>
      <c r="I42" s="6"/>
      <c r="J42" s="6"/>
      <c r="K42" s="9"/>
      <c r="L42" s="9"/>
      <c r="M42" s="9"/>
      <c r="N42" s="9"/>
      <c r="O42" s="9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20"/>
      <c r="BP42" s="20"/>
      <c r="BQ42" s="13" t="e">
        <f t="shared" si="0"/>
        <v>#DIV/0!</v>
      </c>
    </row>
    <row r="43" spans="1:69" ht="13.5">
      <c r="A43" s="5" t="s">
        <v>84</v>
      </c>
      <c r="B43" s="6"/>
      <c r="C43" s="7"/>
      <c r="D43" s="7"/>
      <c r="E43" s="6"/>
      <c r="F43" s="6"/>
      <c r="G43" s="6"/>
      <c r="H43" s="6"/>
      <c r="I43" s="6"/>
      <c r="J43" s="6"/>
      <c r="K43" s="9"/>
      <c r="L43" s="9"/>
      <c r="M43" s="9"/>
      <c r="N43" s="9"/>
      <c r="O43" s="9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20"/>
      <c r="BP43" s="20"/>
      <c r="BQ43" s="13" t="e">
        <f t="shared" si="0"/>
        <v>#DIV/0!</v>
      </c>
    </row>
    <row r="44" spans="1:69" ht="13.5">
      <c r="A44" s="5" t="s">
        <v>85</v>
      </c>
      <c r="B44" s="6"/>
      <c r="C44" s="7"/>
      <c r="D44" s="7"/>
      <c r="E44" s="6"/>
      <c r="F44" s="6"/>
      <c r="G44" s="6"/>
      <c r="H44" s="6"/>
      <c r="I44" s="6"/>
      <c r="J44" s="6"/>
      <c r="K44" s="9"/>
      <c r="L44" s="9"/>
      <c r="M44" s="9"/>
      <c r="N44" s="9"/>
      <c r="O44" s="9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20"/>
      <c r="BP44" s="20"/>
      <c r="BQ44" s="13" t="e">
        <f t="shared" si="0"/>
        <v>#DIV/0!</v>
      </c>
    </row>
    <row r="45" spans="1:69" ht="13.5">
      <c r="A45" s="5" t="s">
        <v>86</v>
      </c>
      <c r="B45" s="6"/>
      <c r="C45" s="6"/>
      <c r="D45" s="6"/>
      <c r="E45" s="6"/>
      <c r="F45" s="6"/>
      <c r="G45" s="6"/>
      <c r="H45" s="6"/>
      <c r="I45" s="6"/>
      <c r="J45" s="6"/>
      <c r="K45" s="9"/>
      <c r="L45" s="9"/>
      <c r="M45" s="9"/>
      <c r="N45" s="9"/>
      <c r="O45" s="9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20"/>
      <c r="BP45" s="20"/>
      <c r="BQ45" s="13" t="e">
        <f t="shared" si="0"/>
        <v>#DIV/0!</v>
      </c>
    </row>
  </sheetData>
  <sheetProtection/>
  <mergeCells count="20">
    <mergeCell ref="AZ14:BB14"/>
    <mergeCell ref="BC14:BE14"/>
    <mergeCell ref="BF14:BH14"/>
    <mergeCell ref="BJ14:BL14"/>
    <mergeCell ref="AC14:AI14"/>
    <mergeCell ref="AJ14:AP14"/>
    <mergeCell ref="AQ14:AR14"/>
    <mergeCell ref="AT14:AV14"/>
    <mergeCell ref="P14:V14"/>
    <mergeCell ref="W14:AB14"/>
    <mergeCell ref="D10:E10"/>
    <mergeCell ref="F10:J10"/>
    <mergeCell ref="D11:E11"/>
    <mergeCell ref="F11:J11"/>
    <mergeCell ref="D5:E5"/>
    <mergeCell ref="D6:E6"/>
    <mergeCell ref="D7:E7"/>
    <mergeCell ref="D8:E8"/>
    <mergeCell ref="A14:K14"/>
    <mergeCell ref="L14:N14"/>
  </mergeCells>
  <printOptions/>
  <pageMargins left="0.787" right="0.787" top="0.984" bottom="0.984" header="0.512" footer="0.512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45"/>
  <sheetViews>
    <sheetView zoomScalePageLayoutView="0" workbookViewId="0" topLeftCell="A1">
      <pane xSplit="2" topLeftCell="C1" activePane="topRight" state="frozen"/>
      <selection pane="topLeft" activeCell="M15" sqref="M15"/>
      <selection pane="topRight" activeCell="B2" sqref="B2"/>
    </sheetView>
  </sheetViews>
  <sheetFormatPr defaultColWidth="9.00390625" defaultRowHeight="13.5"/>
  <cols>
    <col min="15" max="15" width="3.75390625" style="0" customWidth="1"/>
    <col min="19" max="19" width="10.00390625" style="0" customWidth="1"/>
    <col min="26" max="26" width="10.875" style="0" customWidth="1"/>
    <col min="32" max="32" width="10.375" style="0" customWidth="1"/>
    <col min="39" max="39" width="11.125" style="0" customWidth="1"/>
    <col min="46" max="46" width="10.25390625" style="0" customWidth="1"/>
    <col min="49" max="49" width="10.625" style="0" customWidth="1"/>
    <col min="52" max="52" width="10.625" style="0" customWidth="1"/>
    <col min="55" max="55" width="10.625" style="0" customWidth="1"/>
    <col min="58" max="58" width="11.125" style="0" customWidth="1"/>
    <col min="62" max="62" width="11.625" style="0" customWidth="1"/>
    <col min="65" max="65" width="18.125" style="0" customWidth="1"/>
    <col min="66" max="66" width="11.875" style="0" customWidth="1"/>
    <col min="67" max="67" width="10.00390625" style="0" customWidth="1"/>
    <col min="68" max="68" width="24.50390625" style="0" customWidth="1"/>
    <col min="69" max="69" width="14.75390625" style="0" customWidth="1"/>
  </cols>
  <sheetData>
    <row r="1" spans="2:6" ht="13.5">
      <c r="B1">
        <v>2011</v>
      </c>
      <c r="C1" t="s">
        <v>0</v>
      </c>
      <c r="D1">
        <v>6</v>
      </c>
      <c r="E1" t="s">
        <v>1</v>
      </c>
      <c r="F1" s="1" t="s">
        <v>2</v>
      </c>
    </row>
    <row r="5" spans="1:10" ht="13.5">
      <c r="A5" s="2" t="s">
        <v>3</v>
      </c>
      <c r="B5" s="3"/>
      <c r="C5" s="2" t="s">
        <v>4</v>
      </c>
      <c r="D5" s="25" t="s">
        <v>5</v>
      </c>
      <c r="E5" s="26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3.5">
      <c r="A6" s="5" t="s">
        <v>11</v>
      </c>
      <c r="B6" s="3"/>
      <c r="C6" s="6">
        <v>350100</v>
      </c>
      <c r="D6" s="27" t="s">
        <v>103</v>
      </c>
      <c r="E6" s="28"/>
      <c r="F6" s="7" t="s">
        <v>12</v>
      </c>
      <c r="G6" s="6" t="s">
        <v>13</v>
      </c>
      <c r="H6" s="6">
        <v>3</v>
      </c>
      <c r="I6" s="6">
        <v>92</v>
      </c>
      <c r="J6" s="6">
        <v>3</v>
      </c>
    </row>
    <row r="7" spans="1:10" ht="13.5">
      <c r="A7" s="3"/>
      <c r="B7" s="3"/>
      <c r="C7" s="3"/>
      <c r="D7" s="25" t="s">
        <v>14</v>
      </c>
      <c r="E7" s="26"/>
      <c r="F7" s="3"/>
      <c r="G7" s="3"/>
      <c r="H7" s="3"/>
      <c r="I7" s="3"/>
      <c r="J7" s="3"/>
    </row>
    <row r="8" spans="1:10" ht="13.5">
      <c r="A8" s="3"/>
      <c r="B8" s="3"/>
      <c r="C8" s="3"/>
      <c r="D8" s="29">
        <v>3511</v>
      </c>
      <c r="E8" s="30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25" t="s">
        <v>19</v>
      </c>
      <c r="E10" s="26"/>
      <c r="F10" s="25" t="s">
        <v>20</v>
      </c>
      <c r="G10" s="31"/>
      <c r="H10" s="31"/>
      <c r="I10" s="31"/>
      <c r="J10" s="26"/>
    </row>
    <row r="11" spans="1:10" ht="13.5">
      <c r="A11" s="9"/>
      <c r="B11" s="6">
        <v>150</v>
      </c>
      <c r="C11" s="6">
        <v>-1</v>
      </c>
      <c r="D11" s="29">
        <v>5581.8</v>
      </c>
      <c r="E11" s="30"/>
      <c r="F11" s="32" t="s">
        <v>104</v>
      </c>
      <c r="G11" s="33"/>
      <c r="H11" s="33"/>
      <c r="I11" s="33"/>
      <c r="J11" s="34"/>
    </row>
    <row r="13" spans="16:69" ht="13.5">
      <c r="P13" s="10" t="s">
        <v>134</v>
      </c>
      <c r="BQ13" s="11" t="s">
        <v>88</v>
      </c>
    </row>
    <row r="14" spans="1:69" ht="13.5">
      <c r="A14" s="25" t="s">
        <v>21</v>
      </c>
      <c r="B14" s="31"/>
      <c r="C14" s="31"/>
      <c r="D14" s="31"/>
      <c r="E14" s="31"/>
      <c r="F14" s="31"/>
      <c r="G14" s="31"/>
      <c r="H14" s="31"/>
      <c r="I14" s="31"/>
      <c r="J14" s="31"/>
      <c r="K14" s="26"/>
      <c r="L14" s="25" t="s">
        <v>22</v>
      </c>
      <c r="M14" s="31"/>
      <c r="N14" s="26"/>
      <c r="O14" s="8"/>
      <c r="P14" s="25" t="s">
        <v>23</v>
      </c>
      <c r="Q14" s="31"/>
      <c r="R14" s="31"/>
      <c r="S14" s="31"/>
      <c r="T14" s="31"/>
      <c r="U14" s="31"/>
      <c r="V14" s="26"/>
      <c r="W14" s="25" t="s">
        <v>24</v>
      </c>
      <c r="X14" s="31"/>
      <c r="Y14" s="31"/>
      <c r="Z14" s="31"/>
      <c r="AA14" s="31"/>
      <c r="AB14" s="26"/>
      <c r="AC14" s="25" t="s">
        <v>25</v>
      </c>
      <c r="AD14" s="31"/>
      <c r="AE14" s="31"/>
      <c r="AF14" s="31"/>
      <c r="AG14" s="31"/>
      <c r="AH14" s="31"/>
      <c r="AI14" s="26"/>
      <c r="AJ14" s="25" t="s">
        <v>26</v>
      </c>
      <c r="AK14" s="31"/>
      <c r="AL14" s="31"/>
      <c r="AM14" s="31"/>
      <c r="AN14" s="31"/>
      <c r="AO14" s="31"/>
      <c r="AP14" s="26"/>
      <c r="AQ14" s="25" t="s">
        <v>27</v>
      </c>
      <c r="AR14" s="26"/>
      <c r="AS14" s="2" t="s">
        <v>28</v>
      </c>
      <c r="AT14" s="25" t="s">
        <v>29</v>
      </c>
      <c r="AU14" s="31"/>
      <c r="AV14" s="26"/>
      <c r="AW14" s="2" t="s">
        <v>30</v>
      </c>
      <c r="AX14" s="2" t="s">
        <v>135</v>
      </c>
      <c r="AY14" s="2" t="s">
        <v>31</v>
      </c>
      <c r="AZ14" s="25" t="s">
        <v>32</v>
      </c>
      <c r="BA14" s="31"/>
      <c r="BB14" s="26"/>
      <c r="BC14" s="25" t="s">
        <v>33</v>
      </c>
      <c r="BD14" s="31"/>
      <c r="BE14" s="26"/>
      <c r="BF14" s="25" t="s">
        <v>34</v>
      </c>
      <c r="BG14" s="31"/>
      <c r="BH14" s="26"/>
      <c r="BI14" s="2" t="s">
        <v>35</v>
      </c>
      <c r="BJ14" s="25" t="s">
        <v>36</v>
      </c>
      <c r="BK14" s="31"/>
      <c r="BL14" s="26"/>
      <c r="BM14" s="2" t="s">
        <v>136</v>
      </c>
      <c r="BN14" s="4" t="s">
        <v>37</v>
      </c>
      <c r="BO14" s="14" t="s">
        <v>137</v>
      </c>
      <c r="BP14" s="14" t="s">
        <v>87</v>
      </c>
      <c r="BQ14" s="11" t="s">
        <v>89</v>
      </c>
    </row>
    <row r="15" spans="1:69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50</v>
      </c>
      <c r="O15" s="2"/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57</v>
      </c>
      <c r="W15" s="2" t="s">
        <v>51</v>
      </c>
      <c r="X15" s="2" t="s">
        <v>52</v>
      </c>
      <c r="Y15" s="2" t="s">
        <v>53</v>
      </c>
      <c r="Z15" s="2" t="s">
        <v>54</v>
      </c>
      <c r="AA15" s="2" t="s">
        <v>56</v>
      </c>
      <c r="AB15" s="2" t="s">
        <v>57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57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2" t="s">
        <v>57</v>
      </c>
      <c r="AQ15" s="2" t="s">
        <v>56</v>
      </c>
      <c r="AR15" s="2" t="s">
        <v>57</v>
      </c>
      <c r="AS15" s="2" t="s">
        <v>92</v>
      </c>
      <c r="AT15" s="2" t="s">
        <v>138</v>
      </c>
      <c r="AU15" s="2" t="s">
        <v>56</v>
      </c>
      <c r="AV15" s="2" t="s">
        <v>57</v>
      </c>
      <c r="AW15" s="2" t="s">
        <v>138</v>
      </c>
      <c r="AX15" s="2" t="s">
        <v>139</v>
      </c>
      <c r="AY15" s="2" t="s">
        <v>93</v>
      </c>
      <c r="AZ15" s="2" t="s">
        <v>138</v>
      </c>
      <c r="BA15" s="2" t="s">
        <v>56</v>
      </c>
      <c r="BB15" s="2" t="s">
        <v>57</v>
      </c>
      <c r="BC15" s="2" t="s">
        <v>138</v>
      </c>
      <c r="BD15" s="2" t="s">
        <v>56</v>
      </c>
      <c r="BE15" s="2" t="s">
        <v>57</v>
      </c>
      <c r="BF15" s="2" t="s">
        <v>138</v>
      </c>
      <c r="BG15" s="2" t="s">
        <v>56</v>
      </c>
      <c r="BH15" s="2" t="s">
        <v>57</v>
      </c>
      <c r="BI15" s="2" t="s">
        <v>57</v>
      </c>
      <c r="BJ15" s="2" t="s">
        <v>138</v>
      </c>
      <c r="BK15" s="2" t="s">
        <v>56</v>
      </c>
      <c r="BL15" s="2" t="s">
        <v>57</v>
      </c>
      <c r="BM15" s="2" t="s">
        <v>93</v>
      </c>
      <c r="BN15" s="4"/>
      <c r="BO15" s="14" t="s">
        <v>90</v>
      </c>
      <c r="BP15" s="14"/>
      <c r="BQ15" s="12" t="s">
        <v>91</v>
      </c>
    </row>
    <row r="16" spans="1:69" ht="13.5">
      <c r="A16" s="5" t="s">
        <v>58</v>
      </c>
      <c r="B16" s="6" t="s">
        <v>94</v>
      </c>
      <c r="C16" s="7" t="s">
        <v>188</v>
      </c>
      <c r="D16" s="7" t="s">
        <v>189</v>
      </c>
      <c r="E16" s="16">
        <v>34.53</v>
      </c>
      <c r="F16" s="16">
        <v>132</v>
      </c>
      <c r="G16" s="6">
        <v>62</v>
      </c>
      <c r="H16" s="6">
        <v>14</v>
      </c>
      <c r="I16" s="6">
        <v>2903</v>
      </c>
      <c r="J16" s="15">
        <v>17.4</v>
      </c>
      <c r="K16" s="9"/>
      <c r="L16" s="9"/>
      <c r="M16" s="19">
        <v>5.57</v>
      </c>
      <c r="N16" s="9"/>
      <c r="O16" s="9"/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1</v>
      </c>
      <c r="Y16" s="6">
        <v>0</v>
      </c>
      <c r="Z16" s="6">
        <v>0</v>
      </c>
      <c r="AA16" s="6">
        <v>4</v>
      </c>
      <c r="AB16" s="6">
        <v>15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1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1</v>
      </c>
      <c r="BK16" s="6">
        <v>1</v>
      </c>
      <c r="BL16" s="6">
        <v>2</v>
      </c>
      <c r="BM16" s="6">
        <v>0</v>
      </c>
      <c r="BN16" s="6">
        <f>12*1024</f>
        <v>12288</v>
      </c>
      <c r="BO16" s="20">
        <v>1024</v>
      </c>
      <c r="BP16" s="20"/>
      <c r="BQ16" s="13">
        <f aca="true" t="shared" si="0" ref="BQ16:BQ45">(I16/G16)/($D$11/$B$11)</f>
        <v>1.2582656305804925</v>
      </c>
    </row>
    <row r="17" spans="1:69" ht="13.5">
      <c r="A17" s="5" t="s">
        <v>59</v>
      </c>
      <c r="B17" s="6" t="s">
        <v>95</v>
      </c>
      <c r="C17" s="7" t="s">
        <v>188</v>
      </c>
      <c r="D17" s="7" t="s">
        <v>190</v>
      </c>
      <c r="E17" s="16">
        <v>34.55</v>
      </c>
      <c r="F17" s="16">
        <v>132</v>
      </c>
      <c r="G17" s="6">
        <v>95</v>
      </c>
      <c r="H17" s="6">
        <v>33</v>
      </c>
      <c r="I17" s="6">
        <v>5444</v>
      </c>
      <c r="J17" s="15">
        <v>17.4</v>
      </c>
      <c r="K17" s="9"/>
      <c r="L17" s="9"/>
      <c r="M17" s="19">
        <v>5.31</v>
      </c>
      <c r="N17" s="9"/>
      <c r="O17" s="9"/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80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4</v>
      </c>
      <c r="BJ17" s="6">
        <v>6</v>
      </c>
      <c r="BK17" s="6">
        <v>1</v>
      </c>
      <c r="BL17" s="6">
        <v>6</v>
      </c>
      <c r="BM17" s="6">
        <v>0</v>
      </c>
      <c r="BN17" s="6">
        <f>54*64</f>
        <v>3456</v>
      </c>
      <c r="BO17" s="20">
        <v>64</v>
      </c>
      <c r="BP17" s="20"/>
      <c r="BQ17" s="13">
        <f t="shared" si="0"/>
        <v>1.5399672997391898</v>
      </c>
    </row>
    <row r="18" spans="1:69" ht="13.5">
      <c r="A18" s="5" t="s">
        <v>60</v>
      </c>
      <c r="B18" s="6" t="s">
        <v>96</v>
      </c>
      <c r="C18" s="7" t="s">
        <v>188</v>
      </c>
      <c r="D18" s="7" t="s">
        <v>191</v>
      </c>
      <c r="E18" s="16">
        <v>35.05</v>
      </c>
      <c r="F18" s="16">
        <v>132</v>
      </c>
      <c r="G18" s="6">
        <v>139</v>
      </c>
      <c r="H18" s="6">
        <v>10</v>
      </c>
      <c r="I18" s="6">
        <v>6922</v>
      </c>
      <c r="J18" s="15">
        <v>17.4</v>
      </c>
      <c r="K18" s="9"/>
      <c r="L18" s="9"/>
      <c r="M18" s="19">
        <v>5.32</v>
      </c>
      <c r="N18" s="9"/>
      <c r="O18" s="9"/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49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2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2</v>
      </c>
      <c r="BK18" s="6">
        <v>0</v>
      </c>
      <c r="BL18" s="6">
        <v>4</v>
      </c>
      <c r="BM18" s="6">
        <v>0</v>
      </c>
      <c r="BN18" s="6">
        <f>8*16</f>
        <v>128</v>
      </c>
      <c r="BO18" s="20">
        <v>16</v>
      </c>
      <c r="BP18" s="20"/>
      <c r="BQ18" s="13">
        <f t="shared" si="0"/>
        <v>1.3382393085853792</v>
      </c>
    </row>
    <row r="19" spans="1:69" ht="13.5">
      <c r="A19" s="5" t="s">
        <v>61</v>
      </c>
      <c r="B19" s="6">
        <v>3</v>
      </c>
      <c r="C19" s="7" t="s">
        <v>188</v>
      </c>
      <c r="D19" s="7" t="s">
        <v>192</v>
      </c>
      <c r="E19" s="16">
        <v>35.2</v>
      </c>
      <c r="F19" s="16">
        <v>132</v>
      </c>
      <c r="G19" s="6">
        <v>148</v>
      </c>
      <c r="H19" s="6">
        <v>12</v>
      </c>
      <c r="I19" s="6">
        <v>6496</v>
      </c>
      <c r="J19" s="15">
        <v>16</v>
      </c>
      <c r="K19" s="9"/>
      <c r="L19" s="9"/>
      <c r="M19" s="19">
        <v>5.39</v>
      </c>
      <c r="N19" s="9"/>
      <c r="O19" s="9"/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7</v>
      </c>
      <c r="X19" s="6">
        <v>2</v>
      </c>
      <c r="Y19" s="6">
        <v>3</v>
      </c>
      <c r="Z19" s="6">
        <v>0</v>
      </c>
      <c r="AA19" s="6">
        <v>6</v>
      </c>
      <c r="AB19" s="6">
        <v>24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81</v>
      </c>
      <c r="AU19" s="6">
        <v>5</v>
      </c>
      <c r="AV19" s="6">
        <v>9</v>
      </c>
      <c r="AW19" s="6">
        <v>286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2</v>
      </c>
      <c r="BM19" s="6">
        <v>0</v>
      </c>
      <c r="BN19" s="6">
        <f>7*4</f>
        <v>28</v>
      </c>
      <c r="BO19" s="20">
        <v>4</v>
      </c>
      <c r="BP19" s="20"/>
      <c r="BQ19" s="13">
        <f t="shared" si="0"/>
        <v>1.179509080186281</v>
      </c>
    </row>
    <row r="20" spans="1:69" ht="13.5">
      <c r="A20" s="5" t="s">
        <v>62</v>
      </c>
      <c r="B20" s="6" t="s">
        <v>97</v>
      </c>
      <c r="C20" s="7" t="s">
        <v>188</v>
      </c>
      <c r="D20" s="7" t="s">
        <v>193</v>
      </c>
      <c r="E20" s="16">
        <v>35.3</v>
      </c>
      <c r="F20" s="16">
        <v>132</v>
      </c>
      <c r="G20" s="6">
        <v>150</v>
      </c>
      <c r="H20" s="6">
        <v>5</v>
      </c>
      <c r="I20" s="6">
        <v>6442</v>
      </c>
      <c r="J20" s="15">
        <v>16.1</v>
      </c>
      <c r="K20" s="9"/>
      <c r="L20" s="9"/>
      <c r="M20" s="19">
        <v>3.96</v>
      </c>
      <c r="N20" s="9"/>
      <c r="O20" s="9"/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10</v>
      </c>
      <c r="X20" s="6">
        <v>0</v>
      </c>
      <c r="Y20" s="6">
        <v>3</v>
      </c>
      <c r="Z20" s="6">
        <v>0</v>
      </c>
      <c r="AA20" s="6">
        <v>4</v>
      </c>
      <c r="AB20" s="6">
        <v>27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9</v>
      </c>
      <c r="AU20" s="6">
        <v>1</v>
      </c>
      <c r="AV20" s="6">
        <v>10</v>
      </c>
      <c r="AW20" s="6">
        <v>136</v>
      </c>
      <c r="AX20" s="6">
        <v>0</v>
      </c>
      <c r="AY20" s="6">
        <v>9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f>5*4</f>
        <v>20</v>
      </c>
      <c r="BO20" s="20">
        <v>4</v>
      </c>
      <c r="BP20" s="20"/>
      <c r="BQ20" s="13">
        <f t="shared" si="0"/>
        <v>1.1541079938371133</v>
      </c>
    </row>
    <row r="21" spans="1:69" ht="13.5">
      <c r="A21" s="5" t="s">
        <v>11</v>
      </c>
      <c r="B21" s="6">
        <v>4</v>
      </c>
      <c r="C21" s="7" t="s">
        <v>188</v>
      </c>
      <c r="D21" s="7" t="s">
        <v>194</v>
      </c>
      <c r="E21" s="16">
        <v>35.4</v>
      </c>
      <c r="F21" s="16">
        <v>132</v>
      </c>
      <c r="G21" s="6">
        <v>150</v>
      </c>
      <c r="H21" s="6">
        <v>7</v>
      </c>
      <c r="I21" s="6">
        <v>6055</v>
      </c>
      <c r="J21" s="15">
        <v>16.3</v>
      </c>
      <c r="K21" s="9"/>
      <c r="L21" s="9"/>
      <c r="M21" s="19">
        <v>3.83</v>
      </c>
      <c r="N21" s="9"/>
      <c r="O21" s="9"/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2</v>
      </c>
      <c r="X21" s="6">
        <v>0</v>
      </c>
      <c r="Y21" s="6">
        <v>1</v>
      </c>
      <c r="Z21" s="6">
        <v>0</v>
      </c>
      <c r="AA21" s="6">
        <v>4</v>
      </c>
      <c r="AB21" s="6">
        <v>11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12</v>
      </c>
      <c r="AU21" s="6">
        <v>2</v>
      </c>
      <c r="AV21" s="6">
        <v>4</v>
      </c>
      <c r="AW21" s="6">
        <v>55</v>
      </c>
      <c r="AX21" s="6">
        <v>0</v>
      </c>
      <c r="AY21" s="6">
        <v>10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5</v>
      </c>
      <c r="BO21" s="20">
        <v>1</v>
      </c>
      <c r="BP21" s="20"/>
      <c r="BQ21" s="13">
        <f t="shared" si="0"/>
        <v>1.0847755204414347</v>
      </c>
    </row>
    <row r="22" spans="1:69" ht="13.5">
      <c r="A22" s="5" t="s">
        <v>63</v>
      </c>
      <c r="B22" s="6">
        <v>5</v>
      </c>
      <c r="C22" s="7" t="s">
        <v>195</v>
      </c>
      <c r="D22" s="7" t="s">
        <v>196</v>
      </c>
      <c r="E22" s="16">
        <v>36</v>
      </c>
      <c r="F22" s="16">
        <v>132</v>
      </c>
      <c r="G22" s="6">
        <v>150</v>
      </c>
      <c r="H22" s="6">
        <v>4</v>
      </c>
      <c r="I22" s="6">
        <v>5916</v>
      </c>
      <c r="J22" s="15">
        <v>15.4</v>
      </c>
      <c r="K22" s="9"/>
      <c r="L22" s="9"/>
      <c r="M22" s="19">
        <v>13.74</v>
      </c>
      <c r="N22" s="9"/>
      <c r="O22" s="9"/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2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6</v>
      </c>
      <c r="AU22" s="6">
        <v>0</v>
      </c>
      <c r="AV22" s="6">
        <v>0</v>
      </c>
      <c r="AW22" s="6">
        <v>1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20">
        <v>1</v>
      </c>
      <c r="BP22" s="20"/>
      <c r="BQ22" s="13">
        <f t="shared" si="0"/>
        <v>1.059873159195958</v>
      </c>
    </row>
    <row r="23" spans="1:69" ht="13.5">
      <c r="A23" s="5" t="s">
        <v>65</v>
      </c>
      <c r="B23" s="6">
        <v>6</v>
      </c>
      <c r="C23" s="7" t="s">
        <v>195</v>
      </c>
      <c r="D23" s="7" t="s">
        <v>197</v>
      </c>
      <c r="E23" s="16">
        <v>36</v>
      </c>
      <c r="F23" s="16">
        <v>132.38</v>
      </c>
      <c r="G23" s="6">
        <v>150</v>
      </c>
      <c r="H23" s="6">
        <v>38</v>
      </c>
      <c r="I23" s="6">
        <v>7965</v>
      </c>
      <c r="J23" s="15">
        <v>17</v>
      </c>
      <c r="K23" s="9"/>
      <c r="L23" s="9"/>
      <c r="M23" s="19">
        <v>1.94</v>
      </c>
      <c r="N23" s="9"/>
      <c r="O23" s="9"/>
      <c r="P23" s="6">
        <v>0</v>
      </c>
      <c r="Q23" s="6">
        <v>0</v>
      </c>
      <c r="R23" s="6">
        <v>1</v>
      </c>
      <c r="S23" s="6">
        <v>0</v>
      </c>
      <c r="T23" s="6">
        <v>0</v>
      </c>
      <c r="U23" s="6">
        <v>0</v>
      </c>
      <c r="V23" s="6">
        <v>0</v>
      </c>
      <c r="W23" s="6">
        <v>231</v>
      </c>
      <c r="X23" s="6">
        <v>25</v>
      </c>
      <c r="Y23" s="6">
        <v>49</v>
      </c>
      <c r="Z23" s="6">
        <v>0</v>
      </c>
      <c r="AA23" s="6">
        <v>1</v>
      </c>
      <c r="AB23" s="6">
        <v>31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52</v>
      </c>
      <c r="AU23" s="6">
        <v>5</v>
      </c>
      <c r="AV23" s="6">
        <v>13</v>
      </c>
      <c r="AW23" s="6">
        <v>141</v>
      </c>
      <c r="AX23" s="6">
        <v>0</v>
      </c>
      <c r="AY23" s="6">
        <v>35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1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f>3*32</f>
        <v>96</v>
      </c>
      <c r="BO23" s="20">
        <v>32</v>
      </c>
      <c r="BP23" s="20"/>
      <c r="BQ23" s="13">
        <f t="shared" si="0"/>
        <v>1.4269590454692034</v>
      </c>
    </row>
    <row r="24" spans="1:69" ht="13.5">
      <c r="A24" s="5" t="s">
        <v>64</v>
      </c>
      <c r="B24" s="6" t="s">
        <v>98</v>
      </c>
      <c r="C24" s="7" t="s">
        <v>195</v>
      </c>
      <c r="D24" s="7" t="s">
        <v>198</v>
      </c>
      <c r="E24" s="16">
        <v>35.5</v>
      </c>
      <c r="F24" s="16">
        <v>132.38</v>
      </c>
      <c r="G24" s="6">
        <v>150</v>
      </c>
      <c r="H24" s="6">
        <v>40</v>
      </c>
      <c r="I24" s="6">
        <v>7577</v>
      </c>
      <c r="J24" s="15">
        <v>17.3</v>
      </c>
      <c r="K24" s="9"/>
      <c r="L24" s="9"/>
      <c r="M24" s="19">
        <v>4.91</v>
      </c>
      <c r="N24" s="9"/>
      <c r="O24" s="9"/>
      <c r="P24" s="6">
        <v>1</v>
      </c>
      <c r="Q24" s="6">
        <v>0</v>
      </c>
      <c r="R24" s="6">
        <v>1</v>
      </c>
      <c r="S24" s="6">
        <v>0</v>
      </c>
      <c r="T24" s="6">
        <v>0</v>
      </c>
      <c r="U24" s="6">
        <v>0</v>
      </c>
      <c r="V24" s="6">
        <v>0</v>
      </c>
      <c r="W24" s="6">
        <v>177</v>
      </c>
      <c r="X24" s="6">
        <v>65</v>
      </c>
      <c r="Y24" s="6">
        <v>85</v>
      </c>
      <c r="Z24" s="6">
        <v>13</v>
      </c>
      <c r="AA24" s="6">
        <v>54</v>
      </c>
      <c r="AB24" s="6">
        <v>40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4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116</v>
      </c>
      <c r="AU24" s="6">
        <v>97</v>
      </c>
      <c r="AV24" s="6">
        <v>6</v>
      </c>
      <c r="AW24" s="6">
        <v>65</v>
      </c>
      <c r="AX24" s="6">
        <v>0</v>
      </c>
      <c r="AY24" s="6">
        <v>15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1</v>
      </c>
      <c r="BF24" s="6">
        <v>0</v>
      </c>
      <c r="BG24" s="6">
        <v>0</v>
      </c>
      <c r="BH24" s="6">
        <v>0</v>
      </c>
      <c r="BI24" s="6">
        <v>1</v>
      </c>
      <c r="BJ24" s="6">
        <v>1</v>
      </c>
      <c r="BK24" s="6">
        <v>0</v>
      </c>
      <c r="BL24" s="6">
        <v>4</v>
      </c>
      <c r="BM24" s="6">
        <v>0</v>
      </c>
      <c r="BN24" s="6">
        <f>6*16</f>
        <v>96</v>
      </c>
      <c r="BO24" s="20">
        <v>16</v>
      </c>
      <c r="BP24" s="20"/>
      <c r="BQ24" s="13">
        <f t="shared" si="0"/>
        <v>1.3574474183954996</v>
      </c>
    </row>
    <row r="25" spans="1:69" ht="13.5">
      <c r="A25" s="5" t="s">
        <v>66</v>
      </c>
      <c r="B25" s="6" t="s">
        <v>99</v>
      </c>
      <c r="C25" s="7" t="s">
        <v>195</v>
      </c>
      <c r="D25" s="7" t="s">
        <v>199</v>
      </c>
      <c r="E25" s="16">
        <v>35.45</v>
      </c>
      <c r="F25" s="16">
        <v>132.38</v>
      </c>
      <c r="G25" s="6">
        <v>150</v>
      </c>
      <c r="H25" s="6">
        <v>34</v>
      </c>
      <c r="I25" s="6">
        <v>7225</v>
      </c>
      <c r="J25" s="15">
        <v>17.5</v>
      </c>
      <c r="K25" s="9"/>
      <c r="L25" s="9"/>
      <c r="M25" s="19">
        <v>4.07</v>
      </c>
      <c r="N25" s="9"/>
      <c r="O25" s="9"/>
      <c r="P25" s="6">
        <v>2</v>
      </c>
      <c r="Q25" s="6">
        <v>1</v>
      </c>
      <c r="R25" s="6">
        <v>2</v>
      </c>
      <c r="S25" s="6">
        <v>0</v>
      </c>
      <c r="T25" s="6">
        <v>0</v>
      </c>
      <c r="U25" s="6">
        <v>0</v>
      </c>
      <c r="V25" s="6">
        <v>0</v>
      </c>
      <c r="W25" s="6">
        <v>166</v>
      </c>
      <c r="X25" s="6">
        <v>43</v>
      </c>
      <c r="Y25" s="6">
        <v>1</v>
      </c>
      <c r="Z25" s="6">
        <v>0</v>
      </c>
      <c r="AA25" s="6">
        <v>1</v>
      </c>
      <c r="AB25" s="6">
        <v>8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1</v>
      </c>
      <c r="AK25" s="6">
        <v>3</v>
      </c>
      <c r="AL25" s="6">
        <v>8</v>
      </c>
      <c r="AM25" s="6">
        <v>0</v>
      </c>
      <c r="AN25" s="6">
        <v>0</v>
      </c>
      <c r="AO25" s="6">
        <v>3</v>
      </c>
      <c r="AP25" s="6">
        <v>0</v>
      </c>
      <c r="AQ25" s="6">
        <v>0</v>
      </c>
      <c r="AR25" s="6">
        <v>0</v>
      </c>
      <c r="AS25" s="6">
        <v>0</v>
      </c>
      <c r="AT25" s="6">
        <v>332</v>
      </c>
      <c r="AU25" s="6">
        <v>9</v>
      </c>
      <c r="AV25" s="6">
        <v>0</v>
      </c>
      <c r="AW25" s="6">
        <v>49</v>
      </c>
      <c r="AX25" s="6">
        <v>0</v>
      </c>
      <c r="AY25" s="6">
        <v>1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1</v>
      </c>
      <c r="BK25" s="6">
        <v>0</v>
      </c>
      <c r="BL25" s="6">
        <v>2</v>
      </c>
      <c r="BM25" s="6">
        <v>0</v>
      </c>
      <c r="BN25" s="6">
        <f>7*64</f>
        <v>448</v>
      </c>
      <c r="BO25" s="20">
        <v>64</v>
      </c>
      <c r="BP25" s="20"/>
      <c r="BQ25" s="13">
        <f t="shared" si="0"/>
        <v>1.294385323730696</v>
      </c>
    </row>
    <row r="26" spans="1:69" ht="13.5">
      <c r="A26" s="5" t="s">
        <v>67</v>
      </c>
      <c r="B26" s="6">
        <v>7</v>
      </c>
      <c r="C26" s="7" t="s">
        <v>195</v>
      </c>
      <c r="D26" s="7" t="s">
        <v>200</v>
      </c>
      <c r="E26" s="16">
        <v>35.4</v>
      </c>
      <c r="F26" s="16">
        <v>132.38</v>
      </c>
      <c r="G26" s="6">
        <v>150</v>
      </c>
      <c r="H26" s="6">
        <v>25</v>
      </c>
      <c r="I26" s="6">
        <v>7171</v>
      </c>
      <c r="J26" s="15">
        <v>17.4</v>
      </c>
      <c r="K26" s="9"/>
      <c r="L26" s="9"/>
      <c r="M26" s="19">
        <v>5.08</v>
      </c>
      <c r="N26" s="9"/>
      <c r="O26" s="9"/>
      <c r="P26" s="6">
        <v>8</v>
      </c>
      <c r="Q26" s="6">
        <v>4</v>
      </c>
      <c r="R26" s="6">
        <v>0</v>
      </c>
      <c r="S26" s="6">
        <v>1</v>
      </c>
      <c r="T26" s="6">
        <v>0</v>
      </c>
      <c r="U26" s="6">
        <v>0</v>
      </c>
      <c r="V26" s="6">
        <v>0</v>
      </c>
      <c r="W26" s="6">
        <v>15</v>
      </c>
      <c r="X26" s="6">
        <v>24</v>
      </c>
      <c r="Y26" s="6">
        <v>0</v>
      </c>
      <c r="Z26" s="6">
        <v>9</v>
      </c>
      <c r="AA26" s="6">
        <v>0</v>
      </c>
      <c r="AB26" s="6">
        <v>2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6</v>
      </c>
      <c r="AK26" s="6">
        <v>14</v>
      </c>
      <c r="AL26" s="6">
        <v>1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45</v>
      </c>
      <c r="AU26" s="6">
        <v>1</v>
      </c>
      <c r="AV26" s="6">
        <v>0</v>
      </c>
      <c r="AW26" s="6">
        <v>6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2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f>5*16</f>
        <v>80</v>
      </c>
      <c r="BO26" s="20">
        <v>16</v>
      </c>
      <c r="BP26" s="20"/>
      <c r="BQ26" s="13">
        <f t="shared" si="0"/>
        <v>1.2847110251173455</v>
      </c>
    </row>
    <row r="27" spans="1:69" ht="13.5">
      <c r="A27" s="5" t="s">
        <v>68</v>
      </c>
      <c r="B27" s="6">
        <v>9</v>
      </c>
      <c r="C27" s="7" t="s">
        <v>195</v>
      </c>
      <c r="D27" s="7" t="s">
        <v>201</v>
      </c>
      <c r="E27" s="16">
        <v>35.2</v>
      </c>
      <c r="F27" s="16">
        <v>132.2</v>
      </c>
      <c r="G27" s="6">
        <v>150</v>
      </c>
      <c r="H27" s="6">
        <v>22</v>
      </c>
      <c r="I27" s="6">
        <v>6397</v>
      </c>
      <c r="J27" s="15">
        <v>17.1</v>
      </c>
      <c r="K27" s="9"/>
      <c r="L27" s="9"/>
      <c r="M27" s="19">
        <v>3.87</v>
      </c>
      <c r="N27" s="9"/>
      <c r="O27" s="9"/>
      <c r="P27" s="6">
        <v>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40</v>
      </c>
      <c r="X27" s="6">
        <v>305</v>
      </c>
      <c r="Y27" s="6">
        <v>75</v>
      </c>
      <c r="Z27" s="6">
        <v>8</v>
      </c>
      <c r="AA27" s="6">
        <v>0</v>
      </c>
      <c r="AB27" s="6">
        <v>110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24</v>
      </c>
      <c r="AU27" s="6">
        <v>0</v>
      </c>
      <c r="AV27" s="6">
        <v>0</v>
      </c>
      <c r="AW27" s="6">
        <v>0</v>
      </c>
      <c r="AX27" s="6">
        <v>0</v>
      </c>
      <c r="AY27" s="6">
        <v>10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2</v>
      </c>
      <c r="BM27" s="6">
        <v>1</v>
      </c>
      <c r="BN27" s="6">
        <f>4*16</f>
        <v>64</v>
      </c>
      <c r="BO27" s="20">
        <v>16</v>
      </c>
      <c r="BP27" s="20"/>
      <c r="BQ27" s="13">
        <f t="shared" si="0"/>
        <v>1.146046078325988</v>
      </c>
    </row>
    <row r="28" spans="1:69" ht="13.5">
      <c r="A28" s="5" t="s">
        <v>69</v>
      </c>
      <c r="B28" s="6" t="s">
        <v>100</v>
      </c>
      <c r="C28" s="7" t="s">
        <v>195</v>
      </c>
      <c r="D28" s="7" t="s">
        <v>202</v>
      </c>
      <c r="E28" s="16">
        <v>35.15</v>
      </c>
      <c r="F28" s="16">
        <v>132.2</v>
      </c>
      <c r="G28" s="6">
        <v>132</v>
      </c>
      <c r="H28" s="6">
        <v>18</v>
      </c>
      <c r="I28" s="6">
        <v>5083</v>
      </c>
      <c r="J28" s="15">
        <v>17.5</v>
      </c>
      <c r="K28" s="9"/>
      <c r="L28" s="9"/>
      <c r="M28" s="19">
        <v>11.32</v>
      </c>
      <c r="N28" s="9"/>
      <c r="O28" s="9"/>
      <c r="P28" s="6">
        <v>0</v>
      </c>
      <c r="Q28" s="6">
        <v>0</v>
      </c>
      <c r="R28" s="6">
        <v>0</v>
      </c>
      <c r="S28" s="6">
        <v>0</v>
      </c>
      <c r="T28" s="6">
        <v>1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17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3</v>
      </c>
      <c r="BK28" s="6">
        <v>1</v>
      </c>
      <c r="BL28" s="6">
        <v>7</v>
      </c>
      <c r="BM28" s="6">
        <v>0</v>
      </c>
      <c r="BN28" s="6">
        <f>14*128</f>
        <v>1792</v>
      </c>
      <c r="BO28" s="20">
        <v>128</v>
      </c>
      <c r="BP28" s="20"/>
      <c r="BQ28" s="13">
        <f t="shared" si="0"/>
        <v>1.0348160743194603</v>
      </c>
    </row>
    <row r="29" spans="1:69" ht="13.5">
      <c r="A29" s="5" t="s">
        <v>70</v>
      </c>
      <c r="B29" s="6" t="s">
        <v>101</v>
      </c>
      <c r="C29" s="7" t="s">
        <v>195</v>
      </c>
      <c r="D29" s="7" t="s">
        <v>203</v>
      </c>
      <c r="E29" s="16">
        <v>35.11</v>
      </c>
      <c r="F29" s="16">
        <v>132.2</v>
      </c>
      <c r="G29" s="6">
        <v>108</v>
      </c>
      <c r="H29" s="6">
        <v>26</v>
      </c>
      <c r="I29" s="6">
        <v>4763</v>
      </c>
      <c r="J29" s="15">
        <v>17.2</v>
      </c>
      <c r="K29" s="9"/>
      <c r="L29" s="9"/>
      <c r="M29" s="19">
        <v>14.54</v>
      </c>
      <c r="N29" s="9"/>
      <c r="O29" s="9"/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29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1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5</v>
      </c>
      <c r="BK29" s="6">
        <v>0</v>
      </c>
      <c r="BL29" s="6">
        <v>6</v>
      </c>
      <c r="BM29" s="6">
        <v>0</v>
      </c>
      <c r="BN29" s="6">
        <f>11*1024</f>
        <v>11264</v>
      </c>
      <c r="BO29" s="20">
        <v>1024</v>
      </c>
      <c r="BP29" s="20"/>
      <c r="BQ29" s="13">
        <f t="shared" si="0"/>
        <v>1.1851513450460027</v>
      </c>
    </row>
    <row r="30" spans="1:69" ht="13.5">
      <c r="A30" s="5" t="s">
        <v>71</v>
      </c>
      <c r="B30" s="6" t="s">
        <v>102</v>
      </c>
      <c r="C30" s="7" t="s">
        <v>195</v>
      </c>
      <c r="D30" s="7" t="s">
        <v>204</v>
      </c>
      <c r="E30" s="16">
        <v>35.08</v>
      </c>
      <c r="F30" s="16">
        <v>132.2</v>
      </c>
      <c r="G30" s="6">
        <v>74</v>
      </c>
      <c r="H30" s="6">
        <v>13</v>
      </c>
      <c r="I30" s="6">
        <v>2900</v>
      </c>
      <c r="J30" s="15">
        <v>17.2</v>
      </c>
      <c r="K30" s="9"/>
      <c r="L30" s="9"/>
      <c r="M30" s="19">
        <v>11.66</v>
      </c>
      <c r="N30" s="9"/>
      <c r="O30" s="9"/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8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2</v>
      </c>
      <c r="BK30" s="6">
        <v>0</v>
      </c>
      <c r="BL30" s="6">
        <v>4</v>
      </c>
      <c r="BM30" s="6">
        <v>0</v>
      </c>
      <c r="BN30" s="6">
        <f>3*2048</f>
        <v>6144</v>
      </c>
      <c r="BO30" s="20">
        <v>2048</v>
      </c>
      <c r="BP30" s="20" t="s">
        <v>172</v>
      </c>
      <c r="BQ30" s="13">
        <f t="shared" si="0"/>
        <v>1.0531331073091794</v>
      </c>
    </row>
    <row r="31" spans="1:69" ht="13.5">
      <c r="A31" s="5" t="s">
        <v>72</v>
      </c>
      <c r="B31" s="6">
        <v>10</v>
      </c>
      <c r="C31" s="7" t="s">
        <v>195</v>
      </c>
      <c r="D31" s="7" t="s">
        <v>205</v>
      </c>
      <c r="E31" s="16">
        <v>35.3</v>
      </c>
      <c r="F31" s="16">
        <v>132.2</v>
      </c>
      <c r="G31" s="6">
        <v>150</v>
      </c>
      <c r="H31" s="6">
        <v>20</v>
      </c>
      <c r="I31" s="6">
        <v>7193</v>
      </c>
      <c r="J31" s="15">
        <v>16.9</v>
      </c>
      <c r="K31" s="9"/>
      <c r="L31" s="9"/>
      <c r="M31" s="19">
        <v>1.49</v>
      </c>
      <c r="N31" s="9"/>
      <c r="O31" s="9"/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66</v>
      </c>
      <c r="X31" s="6">
        <v>45</v>
      </c>
      <c r="Y31" s="6">
        <v>304</v>
      </c>
      <c r="Z31" s="6">
        <v>20</v>
      </c>
      <c r="AA31" s="6">
        <v>23</v>
      </c>
      <c r="AB31" s="6">
        <v>25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71</v>
      </c>
      <c r="AU31" s="6">
        <v>14</v>
      </c>
      <c r="AV31" s="6">
        <v>0</v>
      </c>
      <c r="AW31" s="6">
        <v>7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f>5*4</f>
        <v>20</v>
      </c>
      <c r="BO31" s="20">
        <v>4</v>
      </c>
      <c r="BP31" s="20"/>
      <c r="BQ31" s="13">
        <f t="shared" si="0"/>
        <v>1.2886524060338957</v>
      </c>
    </row>
    <row r="32" spans="1:69" ht="13.5">
      <c r="A32" s="5" t="s">
        <v>73</v>
      </c>
      <c r="B32" s="6">
        <v>11</v>
      </c>
      <c r="C32" s="7" t="s">
        <v>188</v>
      </c>
      <c r="D32" s="7" t="s">
        <v>206</v>
      </c>
      <c r="E32" s="16">
        <v>35.4</v>
      </c>
      <c r="F32" s="16">
        <v>132.2</v>
      </c>
      <c r="G32" s="6">
        <v>150</v>
      </c>
      <c r="H32" s="6">
        <v>10</v>
      </c>
      <c r="I32" s="6">
        <v>6547</v>
      </c>
      <c r="J32" s="15">
        <v>16.1</v>
      </c>
      <c r="K32" s="9"/>
      <c r="L32" s="9"/>
      <c r="M32" s="19">
        <v>5.84</v>
      </c>
      <c r="N32" s="9"/>
      <c r="O32" s="9"/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4</v>
      </c>
      <c r="X32" s="6">
        <v>28</v>
      </c>
      <c r="Y32" s="6">
        <v>12</v>
      </c>
      <c r="Z32" s="6">
        <v>0</v>
      </c>
      <c r="AA32" s="6">
        <v>22</v>
      </c>
      <c r="AB32" s="6">
        <v>93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2</v>
      </c>
      <c r="AM32" s="6">
        <v>0</v>
      </c>
      <c r="AN32" s="6">
        <v>0</v>
      </c>
      <c r="AO32" s="6">
        <v>2</v>
      </c>
      <c r="AP32" s="6">
        <v>1</v>
      </c>
      <c r="AQ32" s="6">
        <v>0</v>
      </c>
      <c r="AR32" s="6">
        <v>0</v>
      </c>
      <c r="AS32" s="6">
        <v>0</v>
      </c>
      <c r="AT32" s="6">
        <v>59</v>
      </c>
      <c r="AU32" s="6">
        <v>81</v>
      </c>
      <c r="AV32" s="6">
        <v>6</v>
      </c>
      <c r="AW32" s="6">
        <v>29</v>
      </c>
      <c r="AX32" s="6">
        <v>0</v>
      </c>
      <c r="AY32" s="6">
        <v>4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1</v>
      </c>
      <c r="BJ32" s="6">
        <v>0</v>
      </c>
      <c r="BK32" s="6">
        <v>0</v>
      </c>
      <c r="BL32" s="6">
        <v>4</v>
      </c>
      <c r="BM32" s="6">
        <v>0</v>
      </c>
      <c r="BN32" s="6">
        <f>5*32</f>
        <v>160</v>
      </c>
      <c r="BO32" s="20">
        <v>32</v>
      </c>
      <c r="BP32" s="20"/>
      <c r="BQ32" s="13">
        <f t="shared" si="0"/>
        <v>1.1729191300297395</v>
      </c>
    </row>
    <row r="33" spans="1:69" ht="13.5">
      <c r="A33" s="5" t="s">
        <v>74</v>
      </c>
      <c r="B33" s="6">
        <v>12</v>
      </c>
      <c r="C33" s="7" t="s">
        <v>195</v>
      </c>
      <c r="D33" s="7" t="s">
        <v>207</v>
      </c>
      <c r="E33" s="16">
        <v>36</v>
      </c>
      <c r="F33" s="16">
        <v>132.2</v>
      </c>
      <c r="G33" s="6">
        <v>150</v>
      </c>
      <c r="H33" s="6">
        <v>9</v>
      </c>
      <c r="I33" s="6">
        <v>6886</v>
      </c>
      <c r="J33" s="15">
        <v>16.3</v>
      </c>
      <c r="K33" s="9"/>
      <c r="L33" s="9"/>
      <c r="M33" s="19">
        <v>3.32</v>
      </c>
      <c r="N33" s="9"/>
      <c r="O33" s="9"/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4</v>
      </c>
      <c r="X33" s="6">
        <v>1</v>
      </c>
      <c r="Y33" s="6">
        <v>1</v>
      </c>
      <c r="Z33" s="6">
        <v>0</v>
      </c>
      <c r="AA33" s="6">
        <v>2</v>
      </c>
      <c r="AB33" s="6">
        <v>4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5</v>
      </c>
      <c r="AU33" s="6">
        <v>0</v>
      </c>
      <c r="AV33" s="6">
        <v>0</v>
      </c>
      <c r="AW33" s="6">
        <v>23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f>4*16</f>
        <v>64</v>
      </c>
      <c r="BO33" s="20">
        <v>16</v>
      </c>
      <c r="BP33" s="20"/>
      <c r="BQ33" s="13">
        <f t="shared" si="0"/>
        <v>1.2336522268802177</v>
      </c>
    </row>
    <row r="34" spans="1:69" ht="13.5">
      <c r="A34" s="5" t="s">
        <v>75</v>
      </c>
      <c r="B34" s="6">
        <v>13</v>
      </c>
      <c r="C34" s="7" t="s">
        <v>195</v>
      </c>
      <c r="D34" s="7" t="s">
        <v>208</v>
      </c>
      <c r="E34" s="16">
        <v>36.2</v>
      </c>
      <c r="F34" s="16">
        <v>132.2</v>
      </c>
      <c r="G34" s="6">
        <v>150</v>
      </c>
      <c r="H34" s="6">
        <v>20</v>
      </c>
      <c r="I34" s="6">
        <v>5974</v>
      </c>
      <c r="J34" s="15">
        <v>16.8</v>
      </c>
      <c r="K34" s="9"/>
      <c r="L34" s="9"/>
      <c r="M34" s="19">
        <v>3.84</v>
      </c>
      <c r="N34" s="9"/>
      <c r="O34" s="9"/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9</v>
      </c>
      <c r="Z34" s="6">
        <v>1</v>
      </c>
      <c r="AA34" s="6">
        <v>21</v>
      </c>
      <c r="AB34" s="6">
        <v>20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25</v>
      </c>
      <c r="AU34" s="6">
        <v>22</v>
      </c>
      <c r="AV34" s="6">
        <v>3</v>
      </c>
      <c r="AW34" s="6">
        <v>71</v>
      </c>
      <c r="AX34" s="6">
        <v>0</v>
      </c>
      <c r="AY34" s="6">
        <v>42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f>7*8</f>
        <v>56</v>
      </c>
      <c r="BO34" s="20">
        <v>8</v>
      </c>
      <c r="BP34" s="20" t="s">
        <v>172</v>
      </c>
      <c r="BQ34" s="13">
        <f t="shared" si="0"/>
        <v>1.0702640725214088</v>
      </c>
    </row>
    <row r="35" spans="1:69" ht="13.5">
      <c r="A35" s="5" t="s">
        <v>76</v>
      </c>
      <c r="B35" s="6">
        <v>14</v>
      </c>
      <c r="C35" s="7" t="s">
        <v>195</v>
      </c>
      <c r="D35" s="7" t="s">
        <v>114</v>
      </c>
      <c r="E35" s="16">
        <v>36.4</v>
      </c>
      <c r="F35" s="16">
        <v>132.2</v>
      </c>
      <c r="G35" s="6">
        <v>150</v>
      </c>
      <c r="H35" s="6">
        <v>3</v>
      </c>
      <c r="I35" s="6">
        <v>5827</v>
      </c>
      <c r="J35" s="15">
        <v>17.3</v>
      </c>
      <c r="K35" s="9"/>
      <c r="L35" s="9"/>
      <c r="M35" s="19">
        <v>7.4</v>
      </c>
      <c r="N35" s="9"/>
      <c r="O35" s="9"/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4</v>
      </c>
      <c r="AU35" s="6">
        <v>0</v>
      </c>
      <c r="AV35" s="6">
        <v>4</v>
      </c>
      <c r="AW35" s="6">
        <v>1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f>5*4</f>
        <v>20</v>
      </c>
      <c r="BO35" s="20">
        <v>4</v>
      </c>
      <c r="BP35" s="20"/>
      <c r="BQ35" s="13">
        <f t="shared" si="0"/>
        <v>1.0439284818517323</v>
      </c>
    </row>
    <row r="36" spans="1:69" ht="13.5">
      <c r="A36" s="5" t="s">
        <v>77</v>
      </c>
      <c r="B36" s="6">
        <v>21</v>
      </c>
      <c r="C36" s="7" t="s">
        <v>220</v>
      </c>
      <c r="D36" s="7" t="s">
        <v>221</v>
      </c>
      <c r="E36" s="16">
        <v>35.2</v>
      </c>
      <c r="F36" s="16">
        <v>131.4</v>
      </c>
      <c r="G36" s="6">
        <v>145</v>
      </c>
      <c r="H36" s="6">
        <v>30</v>
      </c>
      <c r="I36" s="6">
        <v>5905</v>
      </c>
      <c r="J36" s="15">
        <v>17.1</v>
      </c>
      <c r="K36" s="9"/>
      <c r="L36" s="9"/>
      <c r="M36" s="19">
        <v>7.91</v>
      </c>
      <c r="N36" s="9"/>
      <c r="O36" s="9"/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1</v>
      </c>
      <c r="Y36" s="6">
        <v>6</v>
      </c>
      <c r="Z36" s="6">
        <v>0</v>
      </c>
      <c r="AA36" s="6">
        <v>24</v>
      </c>
      <c r="AB36" s="6">
        <v>1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121</v>
      </c>
      <c r="AU36" s="6">
        <v>18</v>
      </c>
      <c r="AV36" s="6">
        <v>18</v>
      </c>
      <c r="AW36" s="6">
        <v>41</v>
      </c>
      <c r="AX36" s="6">
        <v>0</v>
      </c>
      <c r="AY36" s="6">
        <v>16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1</v>
      </c>
      <c r="BK36" s="6">
        <v>0</v>
      </c>
      <c r="BL36" s="6">
        <v>1</v>
      </c>
      <c r="BM36" s="6">
        <v>0</v>
      </c>
      <c r="BN36" s="6">
        <f>8*2</f>
        <v>16</v>
      </c>
      <c r="BO36" s="20">
        <v>2</v>
      </c>
      <c r="BP36" s="20"/>
      <c r="BQ36" s="13">
        <f t="shared" si="0"/>
        <v>1.0943818642113963</v>
      </c>
    </row>
    <row r="37" spans="1:69" ht="13.5">
      <c r="A37" s="5" t="s">
        <v>78</v>
      </c>
      <c r="B37" s="6"/>
      <c r="C37" s="7"/>
      <c r="D37" s="7"/>
      <c r="E37" s="6"/>
      <c r="F37" s="6"/>
      <c r="G37" s="6"/>
      <c r="H37" s="6"/>
      <c r="I37" s="6"/>
      <c r="J37" s="15"/>
      <c r="K37" s="9"/>
      <c r="L37" s="9"/>
      <c r="M37" s="9"/>
      <c r="N37" s="9"/>
      <c r="O37" s="9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20"/>
      <c r="BP37" s="20"/>
      <c r="BQ37" s="13" t="e">
        <f t="shared" si="0"/>
        <v>#DIV/0!</v>
      </c>
    </row>
    <row r="38" spans="1:69" ht="13.5">
      <c r="A38" s="5" t="s">
        <v>79</v>
      </c>
      <c r="B38" s="6"/>
      <c r="C38" s="7"/>
      <c r="D38" s="7"/>
      <c r="E38" s="6"/>
      <c r="F38" s="6"/>
      <c r="G38" s="6"/>
      <c r="H38" s="6"/>
      <c r="I38" s="6"/>
      <c r="J38" s="6"/>
      <c r="K38" s="9"/>
      <c r="L38" s="9"/>
      <c r="M38" s="9"/>
      <c r="N38" s="9"/>
      <c r="O38" s="9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20"/>
      <c r="BP38" s="20"/>
      <c r="BQ38" s="13" t="e">
        <f t="shared" si="0"/>
        <v>#DIV/0!</v>
      </c>
    </row>
    <row r="39" spans="1:69" ht="13.5">
      <c r="A39" s="5" t="s">
        <v>80</v>
      </c>
      <c r="B39" s="6"/>
      <c r="C39" s="7"/>
      <c r="D39" s="7"/>
      <c r="E39" s="6"/>
      <c r="F39" s="6"/>
      <c r="G39" s="6"/>
      <c r="H39" s="6"/>
      <c r="I39" s="6"/>
      <c r="J39" s="6"/>
      <c r="K39" s="9"/>
      <c r="L39" s="9"/>
      <c r="M39" s="9"/>
      <c r="N39" s="9"/>
      <c r="O39" s="9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20"/>
      <c r="BP39" s="20"/>
      <c r="BQ39" s="13" t="e">
        <f t="shared" si="0"/>
        <v>#DIV/0!</v>
      </c>
    </row>
    <row r="40" spans="1:69" ht="13.5">
      <c r="A40" s="5" t="s">
        <v>81</v>
      </c>
      <c r="B40" s="6"/>
      <c r="C40" s="7"/>
      <c r="D40" s="7"/>
      <c r="E40" s="6"/>
      <c r="F40" s="6"/>
      <c r="G40" s="6"/>
      <c r="H40" s="6"/>
      <c r="I40" s="6"/>
      <c r="J40" s="6"/>
      <c r="K40" s="9"/>
      <c r="L40" s="9"/>
      <c r="M40" s="9"/>
      <c r="N40" s="9"/>
      <c r="O40" s="9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20"/>
      <c r="BP40" s="20"/>
      <c r="BQ40" s="13" t="e">
        <f t="shared" si="0"/>
        <v>#DIV/0!</v>
      </c>
    </row>
    <row r="41" spans="1:69" ht="13.5">
      <c r="A41" s="5" t="s">
        <v>82</v>
      </c>
      <c r="B41" s="6"/>
      <c r="C41" s="7"/>
      <c r="D41" s="7"/>
      <c r="E41" s="6"/>
      <c r="F41" s="6"/>
      <c r="G41" s="6"/>
      <c r="H41" s="6"/>
      <c r="I41" s="6"/>
      <c r="J41" s="6"/>
      <c r="K41" s="9"/>
      <c r="L41" s="9"/>
      <c r="M41" s="9"/>
      <c r="N41" s="9"/>
      <c r="O41" s="9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20"/>
      <c r="BP41" s="20"/>
      <c r="BQ41" s="13" t="e">
        <f t="shared" si="0"/>
        <v>#DIV/0!</v>
      </c>
    </row>
    <row r="42" spans="1:69" ht="13.5">
      <c r="A42" s="5" t="s">
        <v>83</v>
      </c>
      <c r="B42" s="6"/>
      <c r="C42" s="7"/>
      <c r="D42" s="7"/>
      <c r="E42" s="6"/>
      <c r="F42" s="6"/>
      <c r="G42" s="6"/>
      <c r="H42" s="6"/>
      <c r="I42" s="6"/>
      <c r="J42" s="6"/>
      <c r="K42" s="9"/>
      <c r="L42" s="9"/>
      <c r="M42" s="9"/>
      <c r="N42" s="9"/>
      <c r="O42" s="9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20"/>
      <c r="BP42" s="20"/>
      <c r="BQ42" s="13" t="e">
        <f t="shared" si="0"/>
        <v>#DIV/0!</v>
      </c>
    </row>
    <row r="43" spans="1:69" ht="13.5">
      <c r="A43" s="5" t="s">
        <v>84</v>
      </c>
      <c r="B43" s="6"/>
      <c r="C43" s="7"/>
      <c r="D43" s="7"/>
      <c r="E43" s="6"/>
      <c r="F43" s="6"/>
      <c r="G43" s="6"/>
      <c r="H43" s="6"/>
      <c r="I43" s="6"/>
      <c r="J43" s="6"/>
      <c r="K43" s="9"/>
      <c r="L43" s="9"/>
      <c r="M43" s="9"/>
      <c r="N43" s="9"/>
      <c r="O43" s="9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20"/>
      <c r="BP43" s="20"/>
      <c r="BQ43" s="13" t="e">
        <f t="shared" si="0"/>
        <v>#DIV/0!</v>
      </c>
    </row>
    <row r="44" spans="1:69" ht="13.5">
      <c r="A44" s="5" t="s">
        <v>85</v>
      </c>
      <c r="B44" s="6"/>
      <c r="C44" s="7"/>
      <c r="D44" s="7"/>
      <c r="E44" s="6"/>
      <c r="F44" s="6"/>
      <c r="G44" s="6"/>
      <c r="H44" s="6"/>
      <c r="I44" s="6"/>
      <c r="J44" s="6"/>
      <c r="K44" s="9"/>
      <c r="L44" s="9"/>
      <c r="M44" s="9"/>
      <c r="N44" s="9"/>
      <c r="O44" s="9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20"/>
      <c r="BP44" s="20"/>
      <c r="BQ44" s="13" t="e">
        <f t="shared" si="0"/>
        <v>#DIV/0!</v>
      </c>
    </row>
    <row r="45" spans="1:69" ht="13.5">
      <c r="A45" s="5" t="s">
        <v>86</v>
      </c>
      <c r="B45" s="6"/>
      <c r="C45" s="6"/>
      <c r="D45" s="6"/>
      <c r="E45" s="6"/>
      <c r="F45" s="6"/>
      <c r="G45" s="6"/>
      <c r="H45" s="6"/>
      <c r="I45" s="6"/>
      <c r="J45" s="6"/>
      <c r="K45" s="9"/>
      <c r="L45" s="9"/>
      <c r="M45" s="9"/>
      <c r="N45" s="9"/>
      <c r="O45" s="9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20"/>
      <c r="BP45" s="20"/>
      <c r="BQ45" s="13" t="e">
        <f t="shared" si="0"/>
        <v>#DIV/0!</v>
      </c>
    </row>
  </sheetData>
  <sheetProtection/>
  <mergeCells count="20">
    <mergeCell ref="D10:E10"/>
    <mergeCell ref="F10:J10"/>
    <mergeCell ref="D5:E5"/>
    <mergeCell ref="D6:E6"/>
    <mergeCell ref="D7:E7"/>
    <mergeCell ref="D8:E8"/>
    <mergeCell ref="D11:E11"/>
    <mergeCell ref="F11:J11"/>
    <mergeCell ref="A14:K14"/>
    <mergeCell ref="L14:N14"/>
    <mergeCell ref="P14:V14"/>
    <mergeCell ref="W14:AB14"/>
    <mergeCell ref="BF14:BH14"/>
    <mergeCell ref="BJ14:BL14"/>
    <mergeCell ref="AC14:AI14"/>
    <mergeCell ref="AJ14:AP14"/>
    <mergeCell ref="AQ14:AR14"/>
    <mergeCell ref="AT14:AV14"/>
    <mergeCell ref="AZ14:BB14"/>
    <mergeCell ref="BC14:BE14"/>
  </mergeCells>
  <printOptions/>
  <pageMargins left="0.787" right="0.787" top="0.984" bottom="0.984" header="0.512" footer="0.512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45"/>
  <sheetViews>
    <sheetView zoomScalePageLayoutView="0" workbookViewId="0" topLeftCell="A1">
      <pane xSplit="2" topLeftCell="C1" activePane="topRight" state="frozen"/>
      <selection pane="topLeft" activeCell="M16" sqref="M16"/>
      <selection pane="topRight" activeCell="K10" sqref="K10"/>
    </sheetView>
  </sheetViews>
  <sheetFormatPr defaultColWidth="9.00390625" defaultRowHeight="13.5"/>
  <cols>
    <col min="15" max="15" width="3.75390625" style="0" customWidth="1"/>
    <col min="19" max="19" width="10.00390625" style="0" customWidth="1"/>
    <col min="26" max="26" width="10.875" style="0" customWidth="1"/>
    <col min="32" max="32" width="10.375" style="0" customWidth="1"/>
    <col min="39" max="39" width="11.125" style="0" customWidth="1"/>
    <col min="46" max="46" width="10.25390625" style="0" customWidth="1"/>
    <col min="49" max="49" width="10.625" style="0" customWidth="1"/>
    <col min="52" max="52" width="10.625" style="0" customWidth="1"/>
    <col min="55" max="55" width="10.625" style="0" customWidth="1"/>
    <col min="58" max="58" width="11.125" style="0" customWidth="1"/>
    <col min="62" max="62" width="11.625" style="0" customWidth="1"/>
    <col min="65" max="65" width="18.125" style="0" customWidth="1"/>
    <col min="66" max="66" width="11.875" style="0" customWidth="1"/>
    <col min="67" max="67" width="10.00390625" style="0" customWidth="1"/>
    <col min="68" max="68" width="24.50390625" style="0" customWidth="1"/>
    <col min="69" max="69" width="14.75390625" style="0" customWidth="1"/>
  </cols>
  <sheetData>
    <row r="1" spans="2:6" ht="13.5">
      <c r="B1">
        <v>2011</v>
      </c>
      <c r="C1" t="s">
        <v>0</v>
      </c>
      <c r="D1">
        <v>10</v>
      </c>
      <c r="E1" t="s">
        <v>1</v>
      </c>
      <c r="F1" s="1" t="s">
        <v>2</v>
      </c>
    </row>
    <row r="5" spans="1:10" ht="13.5">
      <c r="A5" s="2" t="s">
        <v>3</v>
      </c>
      <c r="B5" s="3"/>
      <c r="C5" s="2" t="s">
        <v>4</v>
      </c>
      <c r="D5" s="25" t="s">
        <v>5</v>
      </c>
      <c r="E5" s="26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3.5">
      <c r="A6" s="5" t="s">
        <v>11</v>
      </c>
      <c r="B6" s="3"/>
      <c r="C6" s="22">
        <v>350100</v>
      </c>
      <c r="D6" s="35" t="s">
        <v>103</v>
      </c>
      <c r="E6" s="36"/>
      <c r="F6" s="7" t="s">
        <v>12</v>
      </c>
      <c r="G6" s="6" t="s">
        <v>13</v>
      </c>
      <c r="H6" s="6">
        <v>3</v>
      </c>
      <c r="I6" s="6">
        <v>92</v>
      </c>
      <c r="J6" s="6">
        <v>3</v>
      </c>
    </row>
    <row r="7" spans="1:10" ht="13.5">
      <c r="A7" s="3"/>
      <c r="B7" s="3"/>
      <c r="C7" s="23"/>
      <c r="D7" s="37" t="s">
        <v>14</v>
      </c>
      <c r="E7" s="38"/>
      <c r="F7" s="3"/>
      <c r="G7" s="3"/>
      <c r="H7" s="3"/>
      <c r="I7" s="3"/>
      <c r="J7" s="3"/>
    </row>
    <row r="8" spans="1:10" ht="13.5">
      <c r="A8" s="3"/>
      <c r="B8" s="3"/>
      <c r="C8" s="23"/>
      <c r="D8" s="39">
        <v>3511</v>
      </c>
      <c r="E8" s="40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25" t="s">
        <v>19</v>
      </c>
      <c r="E10" s="26"/>
      <c r="F10" s="25" t="s">
        <v>20</v>
      </c>
      <c r="G10" s="31"/>
      <c r="H10" s="31"/>
      <c r="I10" s="31"/>
      <c r="J10" s="26"/>
    </row>
    <row r="11" spans="1:10" ht="13.5">
      <c r="A11" s="9"/>
      <c r="B11" s="6">
        <v>150</v>
      </c>
      <c r="C11" s="6">
        <v>-1</v>
      </c>
      <c r="D11" s="29">
        <v>5581.8</v>
      </c>
      <c r="E11" s="30"/>
      <c r="F11" s="32" t="s">
        <v>104</v>
      </c>
      <c r="G11" s="33"/>
      <c r="H11" s="33"/>
      <c r="I11" s="33"/>
      <c r="J11" s="34"/>
    </row>
    <row r="13" spans="16:69" ht="13.5">
      <c r="P13" s="10" t="s">
        <v>134</v>
      </c>
      <c r="BQ13" s="11" t="s">
        <v>88</v>
      </c>
    </row>
    <row r="14" spans="1:69" ht="13.5">
      <c r="A14" s="25" t="s">
        <v>21</v>
      </c>
      <c r="B14" s="31"/>
      <c r="C14" s="31"/>
      <c r="D14" s="31"/>
      <c r="E14" s="31"/>
      <c r="F14" s="31"/>
      <c r="G14" s="31"/>
      <c r="H14" s="31"/>
      <c r="I14" s="31"/>
      <c r="J14" s="31"/>
      <c r="K14" s="26"/>
      <c r="L14" s="25" t="s">
        <v>22</v>
      </c>
      <c r="M14" s="31"/>
      <c r="N14" s="26"/>
      <c r="O14" s="8"/>
      <c r="P14" s="25" t="s">
        <v>23</v>
      </c>
      <c r="Q14" s="31"/>
      <c r="R14" s="31"/>
      <c r="S14" s="31"/>
      <c r="T14" s="31"/>
      <c r="U14" s="31"/>
      <c r="V14" s="26"/>
      <c r="W14" s="25" t="s">
        <v>24</v>
      </c>
      <c r="X14" s="31"/>
      <c r="Y14" s="31"/>
      <c r="Z14" s="31"/>
      <c r="AA14" s="31"/>
      <c r="AB14" s="26"/>
      <c r="AC14" s="25" t="s">
        <v>25</v>
      </c>
      <c r="AD14" s="31"/>
      <c r="AE14" s="31"/>
      <c r="AF14" s="31"/>
      <c r="AG14" s="31"/>
      <c r="AH14" s="31"/>
      <c r="AI14" s="26"/>
      <c r="AJ14" s="25" t="s">
        <v>26</v>
      </c>
      <c r="AK14" s="31"/>
      <c r="AL14" s="31"/>
      <c r="AM14" s="31"/>
      <c r="AN14" s="31"/>
      <c r="AO14" s="31"/>
      <c r="AP14" s="26"/>
      <c r="AQ14" s="25" t="s">
        <v>27</v>
      </c>
      <c r="AR14" s="26"/>
      <c r="AS14" s="2" t="s">
        <v>28</v>
      </c>
      <c r="AT14" s="25" t="s">
        <v>29</v>
      </c>
      <c r="AU14" s="31"/>
      <c r="AV14" s="26"/>
      <c r="AW14" s="2" t="s">
        <v>30</v>
      </c>
      <c r="AX14" s="2" t="s">
        <v>135</v>
      </c>
      <c r="AY14" s="2" t="s">
        <v>31</v>
      </c>
      <c r="AZ14" s="25" t="s">
        <v>32</v>
      </c>
      <c r="BA14" s="31"/>
      <c r="BB14" s="26"/>
      <c r="BC14" s="25" t="s">
        <v>33</v>
      </c>
      <c r="BD14" s="31"/>
      <c r="BE14" s="26"/>
      <c r="BF14" s="25" t="s">
        <v>34</v>
      </c>
      <c r="BG14" s="31"/>
      <c r="BH14" s="26"/>
      <c r="BI14" s="2" t="s">
        <v>35</v>
      </c>
      <c r="BJ14" s="25" t="s">
        <v>36</v>
      </c>
      <c r="BK14" s="31"/>
      <c r="BL14" s="26"/>
      <c r="BM14" s="2" t="s">
        <v>136</v>
      </c>
      <c r="BN14" s="4" t="s">
        <v>37</v>
      </c>
      <c r="BO14" s="14" t="s">
        <v>137</v>
      </c>
      <c r="BP14" s="14" t="s">
        <v>87</v>
      </c>
      <c r="BQ14" s="11" t="s">
        <v>89</v>
      </c>
    </row>
    <row r="15" spans="1:69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50</v>
      </c>
      <c r="O15" s="2"/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57</v>
      </c>
      <c r="W15" s="2" t="s">
        <v>51</v>
      </c>
      <c r="X15" s="2" t="s">
        <v>52</v>
      </c>
      <c r="Y15" s="2" t="s">
        <v>53</v>
      </c>
      <c r="Z15" s="2" t="s">
        <v>54</v>
      </c>
      <c r="AA15" s="2" t="s">
        <v>56</v>
      </c>
      <c r="AB15" s="2" t="s">
        <v>57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57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2" t="s">
        <v>57</v>
      </c>
      <c r="AQ15" s="2" t="s">
        <v>56</v>
      </c>
      <c r="AR15" s="2" t="s">
        <v>57</v>
      </c>
      <c r="AS15" s="2" t="s">
        <v>92</v>
      </c>
      <c r="AT15" s="2" t="s">
        <v>138</v>
      </c>
      <c r="AU15" s="2" t="s">
        <v>56</v>
      </c>
      <c r="AV15" s="2" t="s">
        <v>57</v>
      </c>
      <c r="AW15" s="2" t="s">
        <v>138</v>
      </c>
      <c r="AX15" s="2" t="s">
        <v>139</v>
      </c>
      <c r="AY15" s="2" t="s">
        <v>93</v>
      </c>
      <c r="AZ15" s="2" t="s">
        <v>138</v>
      </c>
      <c r="BA15" s="2" t="s">
        <v>56</v>
      </c>
      <c r="BB15" s="2" t="s">
        <v>57</v>
      </c>
      <c r="BC15" s="2" t="s">
        <v>138</v>
      </c>
      <c r="BD15" s="2" t="s">
        <v>56</v>
      </c>
      <c r="BE15" s="2" t="s">
        <v>57</v>
      </c>
      <c r="BF15" s="2" t="s">
        <v>138</v>
      </c>
      <c r="BG15" s="2" t="s">
        <v>56</v>
      </c>
      <c r="BH15" s="2" t="s">
        <v>57</v>
      </c>
      <c r="BI15" s="2" t="s">
        <v>57</v>
      </c>
      <c r="BJ15" s="2" t="s">
        <v>138</v>
      </c>
      <c r="BK15" s="2" t="s">
        <v>56</v>
      </c>
      <c r="BL15" s="2" t="s">
        <v>57</v>
      </c>
      <c r="BM15" s="2" t="s">
        <v>93</v>
      </c>
      <c r="BN15" s="4"/>
      <c r="BO15" s="14" t="s">
        <v>90</v>
      </c>
      <c r="BP15" s="14"/>
      <c r="BQ15" s="12" t="s">
        <v>91</v>
      </c>
    </row>
    <row r="16" spans="1:69" ht="13.5">
      <c r="A16" s="5" t="s">
        <v>58</v>
      </c>
      <c r="B16" s="6">
        <v>9</v>
      </c>
      <c r="C16" s="7" t="s">
        <v>222</v>
      </c>
      <c r="D16" s="7" t="s">
        <v>223</v>
      </c>
      <c r="E16" s="16">
        <v>35.2</v>
      </c>
      <c r="F16" s="16">
        <v>132.2</v>
      </c>
      <c r="G16" s="6">
        <v>148</v>
      </c>
      <c r="H16" s="6">
        <v>25</v>
      </c>
      <c r="I16" s="6">
        <v>6717</v>
      </c>
      <c r="J16" s="15">
        <v>24.1</v>
      </c>
      <c r="K16" s="9"/>
      <c r="L16" s="9"/>
      <c r="M16" s="9">
        <v>1.71</v>
      </c>
      <c r="N16" s="9"/>
      <c r="O16" s="9"/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1</v>
      </c>
      <c r="AA16" s="6">
        <v>2</v>
      </c>
      <c r="AB16" s="6">
        <v>3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2</v>
      </c>
      <c r="AT16" s="6">
        <v>5</v>
      </c>
      <c r="AU16" s="6">
        <v>0</v>
      </c>
      <c r="AV16" s="6">
        <v>13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1</v>
      </c>
      <c r="BL16" s="6">
        <v>2</v>
      </c>
      <c r="BM16" s="6">
        <v>0</v>
      </c>
      <c r="BN16" s="6">
        <f>6*64</f>
        <v>384</v>
      </c>
      <c r="BO16" s="17">
        <v>64</v>
      </c>
      <c r="BQ16" s="13">
        <f aca="true" t="shared" si="0" ref="BQ16:BQ45">(I16/G16)/($D$11/$B$11)</f>
        <v>1.2196370830682342</v>
      </c>
    </row>
    <row r="17" spans="1:69" ht="13.5">
      <c r="A17" s="5" t="s">
        <v>59</v>
      </c>
      <c r="B17" s="6">
        <v>10</v>
      </c>
      <c r="C17" s="7" t="s">
        <v>222</v>
      </c>
      <c r="D17" s="7" t="s">
        <v>224</v>
      </c>
      <c r="E17" s="16">
        <v>35.3</v>
      </c>
      <c r="F17" s="16">
        <v>132.2</v>
      </c>
      <c r="G17" s="6">
        <v>150</v>
      </c>
      <c r="H17" s="6">
        <v>30</v>
      </c>
      <c r="I17" s="6">
        <v>7748</v>
      </c>
      <c r="J17" s="15">
        <v>23.5</v>
      </c>
      <c r="K17" s="9"/>
      <c r="L17" s="9"/>
      <c r="M17" s="9">
        <v>0.96</v>
      </c>
      <c r="N17" s="9"/>
      <c r="O17" s="9"/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2</v>
      </c>
      <c r="AB17" s="6">
        <v>4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2</v>
      </c>
      <c r="AU17" s="6">
        <v>1</v>
      </c>
      <c r="AV17" s="6">
        <v>11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1</v>
      </c>
      <c r="BL17" s="6">
        <v>8</v>
      </c>
      <c r="BM17" s="6">
        <v>0</v>
      </c>
      <c r="BN17" s="6">
        <f>7*32</f>
        <v>224</v>
      </c>
      <c r="BO17" s="17">
        <v>32</v>
      </c>
      <c r="BQ17" s="13">
        <f t="shared" si="0"/>
        <v>1.3880826973377762</v>
      </c>
    </row>
    <row r="18" spans="1:69" ht="13.5">
      <c r="A18" s="5" t="s">
        <v>60</v>
      </c>
      <c r="B18" s="6">
        <v>11</v>
      </c>
      <c r="C18" s="7" t="s">
        <v>222</v>
      </c>
      <c r="D18" s="7" t="s">
        <v>225</v>
      </c>
      <c r="E18" s="16">
        <v>35.4</v>
      </c>
      <c r="F18" s="16">
        <v>132.2</v>
      </c>
      <c r="G18" s="6">
        <v>150</v>
      </c>
      <c r="H18" s="6">
        <v>52</v>
      </c>
      <c r="I18" s="6">
        <v>9406</v>
      </c>
      <c r="J18" s="15">
        <v>22.6</v>
      </c>
      <c r="K18" s="9"/>
      <c r="L18" s="9"/>
      <c r="M18" s="9">
        <v>2.22</v>
      </c>
      <c r="N18" s="9"/>
      <c r="O18" s="9"/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1</v>
      </c>
      <c r="X18" s="6">
        <v>0</v>
      </c>
      <c r="Y18" s="6">
        <v>1</v>
      </c>
      <c r="Z18" s="6">
        <v>0</v>
      </c>
      <c r="AA18" s="6">
        <v>7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8</v>
      </c>
      <c r="AU18" s="6">
        <v>3</v>
      </c>
      <c r="AV18" s="6">
        <v>26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1</v>
      </c>
      <c r="BL18" s="6">
        <v>2</v>
      </c>
      <c r="BM18" s="6">
        <v>0</v>
      </c>
      <c r="BN18" s="6">
        <f>10*16</f>
        <v>160</v>
      </c>
      <c r="BO18" s="17">
        <v>16</v>
      </c>
      <c r="BQ18" s="13">
        <f t="shared" si="0"/>
        <v>1.6851194955032425</v>
      </c>
    </row>
    <row r="19" spans="1:69" ht="13.5">
      <c r="A19" s="5" t="s">
        <v>61</v>
      </c>
      <c r="B19" s="6">
        <v>12</v>
      </c>
      <c r="C19" s="7" t="s">
        <v>222</v>
      </c>
      <c r="D19" s="7" t="s">
        <v>226</v>
      </c>
      <c r="E19" s="16">
        <v>36</v>
      </c>
      <c r="F19" s="16">
        <v>132.2</v>
      </c>
      <c r="G19" s="6">
        <v>150</v>
      </c>
      <c r="H19" s="6">
        <v>35</v>
      </c>
      <c r="I19" s="6">
        <v>7796</v>
      </c>
      <c r="J19" s="15">
        <v>24.3</v>
      </c>
      <c r="K19" s="9"/>
      <c r="L19" s="9"/>
      <c r="M19" s="9">
        <v>2.51</v>
      </c>
      <c r="N19" s="9"/>
      <c r="O19" s="9"/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1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3</v>
      </c>
      <c r="AU19" s="6">
        <v>0</v>
      </c>
      <c r="AV19" s="6">
        <v>17</v>
      </c>
      <c r="AW19" s="6">
        <v>0</v>
      </c>
      <c r="AX19" s="6">
        <v>0</v>
      </c>
      <c r="AY19" s="6">
        <v>1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2</v>
      </c>
      <c r="BM19" s="6">
        <v>1</v>
      </c>
      <c r="BN19" s="6">
        <f>6*32</f>
        <v>192</v>
      </c>
      <c r="BO19" s="18">
        <v>32</v>
      </c>
      <c r="BQ19" s="13">
        <f t="shared" si="0"/>
        <v>1.3966820738829768</v>
      </c>
    </row>
    <row r="20" spans="1:69" ht="13.5">
      <c r="A20" s="5" t="s">
        <v>62</v>
      </c>
      <c r="B20" s="6">
        <v>13</v>
      </c>
      <c r="C20" s="7" t="s">
        <v>222</v>
      </c>
      <c r="D20" s="7" t="s">
        <v>227</v>
      </c>
      <c r="E20" s="16">
        <v>36.2</v>
      </c>
      <c r="F20" s="16">
        <v>132.2</v>
      </c>
      <c r="G20" s="6">
        <v>150</v>
      </c>
      <c r="H20" s="6">
        <v>22</v>
      </c>
      <c r="I20" s="6">
        <v>6732</v>
      </c>
      <c r="J20" s="15">
        <v>23.2</v>
      </c>
      <c r="K20" s="9"/>
      <c r="L20" s="9"/>
      <c r="M20" s="9">
        <v>5.28</v>
      </c>
      <c r="N20" s="9"/>
      <c r="O20" s="9"/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11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2</v>
      </c>
      <c r="AU20" s="6">
        <v>1</v>
      </c>
      <c r="AV20" s="6">
        <v>35</v>
      </c>
      <c r="AW20" s="6">
        <v>0</v>
      </c>
      <c r="AX20" s="6">
        <v>0</v>
      </c>
      <c r="AY20" s="6">
        <v>4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4</v>
      </c>
      <c r="BM20" s="6">
        <v>0</v>
      </c>
      <c r="BN20" s="6">
        <f>12*128</f>
        <v>1536</v>
      </c>
      <c r="BO20" s="18">
        <v>128</v>
      </c>
      <c r="BQ20" s="13">
        <f t="shared" si="0"/>
        <v>1.2060625604643662</v>
      </c>
    </row>
    <row r="21" spans="1:69" ht="13.5">
      <c r="A21" s="5" t="s">
        <v>11</v>
      </c>
      <c r="B21" s="6">
        <v>14</v>
      </c>
      <c r="C21" s="7" t="s">
        <v>222</v>
      </c>
      <c r="D21" s="7" t="s">
        <v>168</v>
      </c>
      <c r="E21" s="16">
        <v>36.4</v>
      </c>
      <c r="F21" s="16">
        <v>132.2</v>
      </c>
      <c r="G21" s="6">
        <v>150</v>
      </c>
      <c r="H21" s="6">
        <v>25</v>
      </c>
      <c r="I21" s="6">
        <v>7202</v>
      </c>
      <c r="J21" s="15">
        <v>21.1</v>
      </c>
      <c r="K21" s="9"/>
      <c r="L21" s="9"/>
      <c r="M21" s="9">
        <v>1.39</v>
      </c>
      <c r="N21" s="9"/>
      <c r="O21" s="9"/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1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6</v>
      </c>
      <c r="BO21" s="18">
        <v>1</v>
      </c>
      <c r="BQ21" s="13">
        <f t="shared" si="0"/>
        <v>1.290264789136121</v>
      </c>
    </row>
    <row r="22" spans="1:69" ht="13.5">
      <c r="A22" s="5" t="s">
        <v>63</v>
      </c>
      <c r="B22" s="6">
        <v>21</v>
      </c>
      <c r="C22" s="7" t="s">
        <v>228</v>
      </c>
      <c r="D22" s="7" t="s">
        <v>229</v>
      </c>
      <c r="E22" s="16">
        <v>35.2</v>
      </c>
      <c r="F22" s="16">
        <v>131.4</v>
      </c>
      <c r="G22" s="6">
        <v>149</v>
      </c>
      <c r="H22" s="6">
        <v>37</v>
      </c>
      <c r="I22" s="6">
        <v>7127</v>
      </c>
      <c r="J22" s="15">
        <v>24</v>
      </c>
      <c r="K22" s="9"/>
      <c r="L22" s="9"/>
      <c r="M22" s="9">
        <v>2.49</v>
      </c>
      <c r="N22" s="9"/>
      <c r="O22" s="9"/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8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41</v>
      </c>
      <c r="AU22" s="6">
        <v>0</v>
      </c>
      <c r="AV22" s="6">
        <v>5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5</v>
      </c>
      <c r="BM22" s="6">
        <v>0</v>
      </c>
      <c r="BN22" s="6">
        <f>5*128</f>
        <v>640</v>
      </c>
      <c r="BO22" s="18">
        <v>128</v>
      </c>
      <c r="BQ22" s="13">
        <f t="shared" si="0"/>
        <v>1.285397580487495</v>
      </c>
    </row>
    <row r="23" spans="1:69" ht="13.5">
      <c r="A23" s="5" t="s">
        <v>65</v>
      </c>
      <c r="B23" s="6"/>
      <c r="C23" s="7"/>
      <c r="D23" s="7"/>
      <c r="E23" s="6"/>
      <c r="F23" s="6"/>
      <c r="G23" s="6"/>
      <c r="H23" s="6"/>
      <c r="I23" s="6"/>
      <c r="J23" s="6"/>
      <c r="K23" s="9"/>
      <c r="L23" s="9"/>
      <c r="M23" s="9"/>
      <c r="N23" s="9"/>
      <c r="O23" s="9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Q23" s="13" t="e">
        <f t="shared" si="0"/>
        <v>#DIV/0!</v>
      </c>
    </row>
    <row r="24" spans="1:69" ht="13.5">
      <c r="A24" s="5" t="s">
        <v>64</v>
      </c>
      <c r="B24" s="6"/>
      <c r="C24" s="7"/>
      <c r="D24" s="7"/>
      <c r="E24" s="6"/>
      <c r="F24" s="6"/>
      <c r="G24" s="6"/>
      <c r="H24" s="6"/>
      <c r="I24" s="6"/>
      <c r="J24" s="6"/>
      <c r="K24" s="9"/>
      <c r="L24" s="9"/>
      <c r="M24" s="9"/>
      <c r="N24" s="9"/>
      <c r="O24" s="9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Q24" s="13" t="e">
        <f t="shared" si="0"/>
        <v>#DIV/0!</v>
      </c>
    </row>
    <row r="25" spans="1:69" ht="13.5">
      <c r="A25" s="5" t="s">
        <v>66</v>
      </c>
      <c r="B25" s="6"/>
      <c r="C25" s="7"/>
      <c r="D25" s="7"/>
      <c r="E25" s="6"/>
      <c r="F25" s="6"/>
      <c r="G25" s="6"/>
      <c r="H25" s="6"/>
      <c r="I25" s="6"/>
      <c r="J25" s="6"/>
      <c r="K25" s="9"/>
      <c r="L25" s="9"/>
      <c r="M25" s="9"/>
      <c r="N25" s="9"/>
      <c r="O25" s="9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Q25" s="13" t="e">
        <f t="shared" si="0"/>
        <v>#DIV/0!</v>
      </c>
    </row>
    <row r="26" spans="1:69" ht="13.5">
      <c r="A26" s="5" t="s">
        <v>67</v>
      </c>
      <c r="B26" s="6"/>
      <c r="C26" s="7"/>
      <c r="D26" s="7"/>
      <c r="E26" s="6"/>
      <c r="F26" s="6"/>
      <c r="G26" s="6"/>
      <c r="H26" s="6"/>
      <c r="I26" s="6"/>
      <c r="J26" s="6"/>
      <c r="K26" s="9"/>
      <c r="L26" s="9"/>
      <c r="M26" s="9"/>
      <c r="N26" s="9"/>
      <c r="O26" s="9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Q26" s="13" t="e">
        <f t="shared" si="0"/>
        <v>#DIV/0!</v>
      </c>
    </row>
    <row r="27" spans="1:69" ht="13.5">
      <c r="A27" s="5" t="s">
        <v>68</v>
      </c>
      <c r="B27" s="6"/>
      <c r="C27" s="7"/>
      <c r="D27" s="7"/>
      <c r="E27" s="6"/>
      <c r="F27" s="6"/>
      <c r="G27" s="6"/>
      <c r="H27" s="6"/>
      <c r="I27" s="6"/>
      <c r="J27" s="6"/>
      <c r="K27" s="9"/>
      <c r="L27" s="9"/>
      <c r="M27" s="9"/>
      <c r="N27" s="9"/>
      <c r="O27" s="9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Q27" s="13" t="e">
        <f t="shared" si="0"/>
        <v>#DIV/0!</v>
      </c>
    </row>
    <row r="28" spans="1:69" ht="13.5">
      <c r="A28" s="5" t="s">
        <v>69</v>
      </c>
      <c r="B28" s="6"/>
      <c r="C28" s="7"/>
      <c r="D28" s="7"/>
      <c r="E28" s="6"/>
      <c r="F28" s="6"/>
      <c r="G28" s="6"/>
      <c r="H28" s="6"/>
      <c r="I28" s="6"/>
      <c r="J28" s="6"/>
      <c r="K28" s="9"/>
      <c r="L28" s="9"/>
      <c r="M28" s="9"/>
      <c r="N28" s="9"/>
      <c r="O28" s="9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Q28" s="13" t="e">
        <f t="shared" si="0"/>
        <v>#DIV/0!</v>
      </c>
    </row>
    <row r="29" spans="1:69" ht="13.5">
      <c r="A29" s="5" t="s">
        <v>70</v>
      </c>
      <c r="B29" s="6"/>
      <c r="C29" s="7"/>
      <c r="D29" s="7"/>
      <c r="E29" s="6"/>
      <c r="F29" s="6"/>
      <c r="G29" s="6"/>
      <c r="H29" s="6"/>
      <c r="I29" s="6"/>
      <c r="J29" s="6"/>
      <c r="K29" s="9"/>
      <c r="L29" s="9"/>
      <c r="M29" s="9"/>
      <c r="N29" s="9"/>
      <c r="O29" s="9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Q29" s="13" t="e">
        <f t="shared" si="0"/>
        <v>#DIV/0!</v>
      </c>
    </row>
    <row r="30" spans="1:69" ht="13.5">
      <c r="A30" s="5" t="s">
        <v>71</v>
      </c>
      <c r="B30" s="6"/>
      <c r="C30" s="7"/>
      <c r="D30" s="7"/>
      <c r="E30" s="6"/>
      <c r="F30" s="6"/>
      <c r="G30" s="6"/>
      <c r="H30" s="6"/>
      <c r="I30" s="6"/>
      <c r="J30" s="6"/>
      <c r="K30" s="9"/>
      <c r="L30" s="9"/>
      <c r="M30" s="9"/>
      <c r="N30" s="9"/>
      <c r="O30" s="9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Q30" s="13" t="e">
        <f t="shared" si="0"/>
        <v>#DIV/0!</v>
      </c>
    </row>
    <row r="31" spans="1:69" ht="13.5">
      <c r="A31" s="5" t="s">
        <v>72</v>
      </c>
      <c r="B31" s="6"/>
      <c r="C31" s="7"/>
      <c r="D31" s="7"/>
      <c r="E31" s="6"/>
      <c r="F31" s="6"/>
      <c r="G31" s="6"/>
      <c r="H31" s="6"/>
      <c r="I31" s="6"/>
      <c r="J31" s="6"/>
      <c r="K31" s="9"/>
      <c r="L31" s="9"/>
      <c r="M31" s="9"/>
      <c r="N31" s="9"/>
      <c r="O31" s="9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Q31" s="13" t="e">
        <f t="shared" si="0"/>
        <v>#DIV/0!</v>
      </c>
    </row>
    <row r="32" spans="1:69" ht="13.5">
      <c r="A32" s="5" t="s">
        <v>73</v>
      </c>
      <c r="B32" s="6"/>
      <c r="C32" s="7"/>
      <c r="D32" s="7"/>
      <c r="E32" s="6"/>
      <c r="F32" s="6"/>
      <c r="G32" s="6"/>
      <c r="H32" s="6"/>
      <c r="I32" s="6"/>
      <c r="J32" s="6"/>
      <c r="K32" s="9"/>
      <c r="L32" s="9"/>
      <c r="M32" s="9"/>
      <c r="N32" s="9"/>
      <c r="O32" s="9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Q32" s="13" t="e">
        <f t="shared" si="0"/>
        <v>#DIV/0!</v>
      </c>
    </row>
    <row r="33" spans="1:69" ht="13.5">
      <c r="A33" s="5" t="s">
        <v>74</v>
      </c>
      <c r="B33" s="6"/>
      <c r="C33" s="7"/>
      <c r="D33" s="7"/>
      <c r="E33" s="6"/>
      <c r="F33" s="6"/>
      <c r="G33" s="6"/>
      <c r="H33" s="6"/>
      <c r="I33" s="6"/>
      <c r="J33" s="6"/>
      <c r="K33" s="9"/>
      <c r="L33" s="9"/>
      <c r="M33" s="9"/>
      <c r="N33" s="9"/>
      <c r="O33" s="9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Q33" s="13" t="e">
        <f t="shared" si="0"/>
        <v>#DIV/0!</v>
      </c>
    </row>
    <row r="34" spans="1:69" ht="13.5">
      <c r="A34" s="5" t="s">
        <v>75</v>
      </c>
      <c r="B34" s="6"/>
      <c r="C34" s="7"/>
      <c r="D34" s="7"/>
      <c r="E34" s="6"/>
      <c r="F34" s="6"/>
      <c r="G34" s="6"/>
      <c r="H34" s="6"/>
      <c r="I34" s="6"/>
      <c r="J34" s="6"/>
      <c r="K34" s="9"/>
      <c r="L34" s="9"/>
      <c r="M34" s="9"/>
      <c r="N34" s="9"/>
      <c r="O34" s="9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Q34" s="13" t="e">
        <f t="shared" si="0"/>
        <v>#DIV/0!</v>
      </c>
    </row>
    <row r="35" spans="1:69" ht="13.5">
      <c r="A35" s="5" t="s">
        <v>76</v>
      </c>
      <c r="B35" s="6"/>
      <c r="C35" s="7"/>
      <c r="D35" s="7"/>
      <c r="E35" s="6"/>
      <c r="F35" s="6"/>
      <c r="G35" s="6"/>
      <c r="H35" s="6"/>
      <c r="I35" s="6"/>
      <c r="J35" s="6"/>
      <c r="K35" s="9"/>
      <c r="L35" s="9"/>
      <c r="M35" s="9"/>
      <c r="N35" s="9"/>
      <c r="O35" s="9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Q35" s="13" t="e">
        <f t="shared" si="0"/>
        <v>#DIV/0!</v>
      </c>
    </row>
    <row r="36" spans="1:69" ht="13.5">
      <c r="A36" s="5" t="s">
        <v>77</v>
      </c>
      <c r="B36" s="6"/>
      <c r="C36" s="7"/>
      <c r="D36" s="7"/>
      <c r="E36" s="6"/>
      <c r="F36" s="6"/>
      <c r="G36" s="6"/>
      <c r="H36" s="6"/>
      <c r="I36" s="6"/>
      <c r="J36" s="6"/>
      <c r="K36" s="9"/>
      <c r="L36" s="9"/>
      <c r="M36" s="9"/>
      <c r="N36" s="9"/>
      <c r="O36" s="9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Q36" s="13" t="e">
        <f t="shared" si="0"/>
        <v>#DIV/0!</v>
      </c>
    </row>
    <row r="37" spans="1:69" ht="13.5">
      <c r="A37" s="5" t="s">
        <v>78</v>
      </c>
      <c r="B37" s="6"/>
      <c r="C37" s="7"/>
      <c r="D37" s="7"/>
      <c r="E37" s="6"/>
      <c r="F37" s="6"/>
      <c r="G37" s="6"/>
      <c r="H37" s="6"/>
      <c r="I37" s="6"/>
      <c r="J37" s="6"/>
      <c r="K37" s="9"/>
      <c r="L37" s="9"/>
      <c r="M37" s="9"/>
      <c r="N37" s="9"/>
      <c r="O37" s="9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Q37" s="13" t="e">
        <f t="shared" si="0"/>
        <v>#DIV/0!</v>
      </c>
    </row>
    <row r="38" spans="1:69" ht="13.5">
      <c r="A38" s="5" t="s">
        <v>79</v>
      </c>
      <c r="B38" s="6"/>
      <c r="C38" s="7"/>
      <c r="D38" s="7"/>
      <c r="E38" s="6"/>
      <c r="F38" s="6"/>
      <c r="G38" s="6"/>
      <c r="H38" s="6"/>
      <c r="I38" s="6"/>
      <c r="J38" s="6"/>
      <c r="K38" s="9"/>
      <c r="L38" s="9"/>
      <c r="M38" s="9"/>
      <c r="N38" s="9"/>
      <c r="O38" s="9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Q38" s="13" t="e">
        <f t="shared" si="0"/>
        <v>#DIV/0!</v>
      </c>
    </row>
    <row r="39" spans="1:69" ht="13.5">
      <c r="A39" s="5" t="s">
        <v>80</v>
      </c>
      <c r="B39" s="6"/>
      <c r="C39" s="7"/>
      <c r="D39" s="7"/>
      <c r="E39" s="6"/>
      <c r="F39" s="6"/>
      <c r="G39" s="6"/>
      <c r="H39" s="6"/>
      <c r="I39" s="6"/>
      <c r="J39" s="6"/>
      <c r="K39" s="9"/>
      <c r="L39" s="9"/>
      <c r="M39" s="9"/>
      <c r="N39" s="9"/>
      <c r="O39" s="9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Q39" s="13" t="e">
        <f t="shared" si="0"/>
        <v>#DIV/0!</v>
      </c>
    </row>
    <row r="40" spans="1:69" ht="13.5">
      <c r="A40" s="5" t="s">
        <v>81</v>
      </c>
      <c r="B40" s="6"/>
      <c r="C40" s="7"/>
      <c r="D40" s="7"/>
      <c r="E40" s="6"/>
      <c r="F40" s="6"/>
      <c r="G40" s="6"/>
      <c r="H40" s="6"/>
      <c r="I40" s="6"/>
      <c r="J40" s="6"/>
      <c r="K40" s="9"/>
      <c r="L40" s="9"/>
      <c r="M40" s="9"/>
      <c r="N40" s="9"/>
      <c r="O40" s="9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Q40" s="13" t="e">
        <f t="shared" si="0"/>
        <v>#DIV/0!</v>
      </c>
    </row>
    <row r="41" spans="1:69" ht="13.5">
      <c r="A41" s="5" t="s">
        <v>82</v>
      </c>
      <c r="B41" s="6"/>
      <c r="C41" s="7"/>
      <c r="D41" s="7"/>
      <c r="E41" s="6"/>
      <c r="F41" s="6"/>
      <c r="G41" s="6"/>
      <c r="H41" s="6"/>
      <c r="I41" s="6"/>
      <c r="J41" s="6"/>
      <c r="K41" s="9"/>
      <c r="L41" s="9"/>
      <c r="M41" s="9"/>
      <c r="N41" s="9"/>
      <c r="O41" s="9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Q41" s="13" t="e">
        <f t="shared" si="0"/>
        <v>#DIV/0!</v>
      </c>
    </row>
    <row r="42" spans="1:69" ht="13.5">
      <c r="A42" s="5" t="s">
        <v>83</v>
      </c>
      <c r="B42" s="6"/>
      <c r="C42" s="7"/>
      <c r="D42" s="7"/>
      <c r="E42" s="6"/>
      <c r="F42" s="6"/>
      <c r="G42" s="6"/>
      <c r="H42" s="6"/>
      <c r="I42" s="6"/>
      <c r="J42" s="6"/>
      <c r="K42" s="9"/>
      <c r="L42" s="9"/>
      <c r="M42" s="9"/>
      <c r="N42" s="9"/>
      <c r="O42" s="9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Q42" s="13" t="e">
        <f t="shared" si="0"/>
        <v>#DIV/0!</v>
      </c>
    </row>
    <row r="43" spans="1:69" ht="13.5">
      <c r="A43" s="5" t="s">
        <v>84</v>
      </c>
      <c r="B43" s="6"/>
      <c r="C43" s="7"/>
      <c r="D43" s="7"/>
      <c r="E43" s="6"/>
      <c r="F43" s="6"/>
      <c r="G43" s="6"/>
      <c r="H43" s="6"/>
      <c r="I43" s="6"/>
      <c r="J43" s="6"/>
      <c r="K43" s="9"/>
      <c r="L43" s="9"/>
      <c r="M43" s="9"/>
      <c r="N43" s="9"/>
      <c r="O43" s="9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Q43" s="13" t="e">
        <f t="shared" si="0"/>
        <v>#DIV/0!</v>
      </c>
    </row>
    <row r="44" spans="1:69" ht="13.5">
      <c r="A44" s="5" t="s">
        <v>85</v>
      </c>
      <c r="B44" s="6"/>
      <c r="C44" s="7"/>
      <c r="D44" s="7"/>
      <c r="E44" s="6"/>
      <c r="F44" s="6"/>
      <c r="G44" s="6"/>
      <c r="H44" s="6"/>
      <c r="I44" s="6"/>
      <c r="J44" s="6"/>
      <c r="K44" s="9"/>
      <c r="L44" s="9"/>
      <c r="M44" s="9"/>
      <c r="N44" s="9"/>
      <c r="O44" s="9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Q44" s="13" t="e">
        <f t="shared" si="0"/>
        <v>#DIV/0!</v>
      </c>
    </row>
    <row r="45" spans="1:69" ht="13.5">
      <c r="A45" s="5" t="s">
        <v>86</v>
      </c>
      <c r="B45" s="6"/>
      <c r="C45" s="6"/>
      <c r="D45" s="6"/>
      <c r="E45" s="6"/>
      <c r="F45" s="6"/>
      <c r="G45" s="6"/>
      <c r="H45" s="6"/>
      <c r="I45" s="6"/>
      <c r="J45" s="6"/>
      <c r="K45" s="9"/>
      <c r="L45" s="9"/>
      <c r="M45" s="9"/>
      <c r="N45" s="9"/>
      <c r="O45" s="9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Q45" s="13" t="e">
        <f t="shared" si="0"/>
        <v>#DIV/0!</v>
      </c>
    </row>
  </sheetData>
  <sheetProtection/>
  <mergeCells count="20">
    <mergeCell ref="AZ14:BB14"/>
    <mergeCell ref="BC14:BE14"/>
    <mergeCell ref="BF14:BH14"/>
    <mergeCell ref="BJ14:BL14"/>
    <mergeCell ref="AC14:AI14"/>
    <mergeCell ref="AJ14:AP14"/>
    <mergeCell ref="AQ14:AR14"/>
    <mergeCell ref="AT14:AV14"/>
    <mergeCell ref="P14:V14"/>
    <mergeCell ref="W14:AB14"/>
    <mergeCell ref="D10:E10"/>
    <mergeCell ref="F10:J10"/>
    <mergeCell ref="D11:E11"/>
    <mergeCell ref="F11:J11"/>
    <mergeCell ref="D5:E5"/>
    <mergeCell ref="D6:E6"/>
    <mergeCell ref="D7:E7"/>
    <mergeCell ref="D8:E8"/>
    <mergeCell ref="A14:K14"/>
    <mergeCell ref="L14:N14"/>
  </mergeCells>
  <printOptions/>
  <pageMargins left="0.787" right="0.787" top="0.984" bottom="0.984" header="0.512" footer="0.512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45"/>
  <sheetViews>
    <sheetView zoomScalePageLayoutView="0" workbookViewId="0" topLeftCell="A1">
      <pane xSplit="2" topLeftCell="C1" activePane="topRight" state="frozen"/>
      <selection pane="topLeft" activeCell="Q16" sqref="Q16:BM22"/>
      <selection pane="topRight" activeCell="L10" sqref="L10"/>
    </sheetView>
  </sheetViews>
  <sheetFormatPr defaultColWidth="9.00390625" defaultRowHeight="13.5"/>
  <cols>
    <col min="15" max="15" width="3.75390625" style="0" customWidth="1"/>
    <col min="19" max="19" width="10.00390625" style="0" customWidth="1"/>
    <col min="26" max="26" width="10.875" style="0" customWidth="1"/>
    <col min="32" max="32" width="10.375" style="0" customWidth="1"/>
    <col min="39" max="39" width="11.125" style="0" customWidth="1"/>
    <col min="46" max="46" width="10.25390625" style="0" customWidth="1"/>
    <col min="49" max="49" width="10.625" style="0" customWidth="1"/>
    <col min="52" max="52" width="10.625" style="0" customWidth="1"/>
    <col min="55" max="55" width="10.625" style="0" customWidth="1"/>
    <col min="58" max="58" width="11.125" style="0" customWidth="1"/>
    <col min="62" max="62" width="11.625" style="0" customWidth="1"/>
    <col min="65" max="65" width="18.125" style="0" customWidth="1"/>
    <col min="66" max="66" width="11.875" style="0" customWidth="1"/>
    <col min="67" max="67" width="10.00390625" style="0" customWidth="1"/>
    <col min="68" max="68" width="24.50390625" style="0" customWidth="1"/>
    <col min="69" max="69" width="14.75390625" style="0" customWidth="1"/>
  </cols>
  <sheetData>
    <row r="1" spans="2:6" ht="13.5">
      <c r="B1">
        <v>2011</v>
      </c>
      <c r="C1" t="s">
        <v>0</v>
      </c>
      <c r="D1">
        <v>11</v>
      </c>
      <c r="E1" t="s">
        <v>1</v>
      </c>
      <c r="F1" s="1" t="s">
        <v>2</v>
      </c>
    </row>
    <row r="5" spans="1:10" ht="13.5">
      <c r="A5" s="2" t="s">
        <v>3</v>
      </c>
      <c r="B5" s="3"/>
      <c r="C5" s="2" t="s">
        <v>4</v>
      </c>
      <c r="D5" s="25" t="s">
        <v>5</v>
      </c>
      <c r="E5" s="26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3.5">
      <c r="A6" s="5" t="s">
        <v>11</v>
      </c>
      <c r="B6" s="3"/>
      <c r="C6" s="22">
        <v>350100</v>
      </c>
      <c r="D6" s="35" t="s">
        <v>103</v>
      </c>
      <c r="E6" s="36"/>
      <c r="F6" s="7" t="s">
        <v>12</v>
      </c>
      <c r="G6" s="6" t="s">
        <v>13</v>
      </c>
      <c r="H6" s="6">
        <v>3</v>
      </c>
      <c r="I6" s="6">
        <v>92</v>
      </c>
      <c r="J6" s="6">
        <v>3</v>
      </c>
    </row>
    <row r="7" spans="1:10" ht="13.5">
      <c r="A7" s="3"/>
      <c r="B7" s="3"/>
      <c r="C7" s="23"/>
      <c r="D7" s="37" t="s">
        <v>14</v>
      </c>
      <c r="E7" s="38"/>
      <c r="F7" s="3"/>
      <c r="G7" s="3"/>
      <c r="H7" s="3"/>
      <c r="I7" s="3"/>
      <c r="J7" s="3"/>
    </row>
    <row r="8" spans="1:10" ht="13.5">
      <c r="A8" s="3"/>
      <c r="B8" s="3"/>
      <c r="C8" s="23"/>
      <c r="D8" s="39">
        <v>3511</v>
      </c>
      <c r="E8" s="40"/>
      <c r="F8" s="3"/>
      <c r="G8" s="3"/>
      <c r="H8" s="3"/>
      <c r="I8" s="3"/>
      <c r="J8" s="3"/>
    </row>
    <row r="9" spans="1:10" ht="13.5">
      <c r="A9" s="2" t="s">
        <v>15</v>
      </c>
      <c r="B9" s="3"/>
      <c r="C9" s="23"/>
      <c r="D9" s="23"/>
      <c r="E9" s="2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25" t="s">
        <v>19</v>
      </c>
      <c r="E10" s="26"/>
      <c r="F10" s="25" t="s">
        <v>20</v>
      </c>
      <c r="G10" s="31"/>
      <c r="H10" s="31"/>
      <c r="I10" s="31"/>
      <c r="J10" s="26"/>
    </row>
    <row r="11" spans="1:10" ht="13.5">
      <c r="A11" s="9"/>
      <c r="B11" s="6">
        <v>150</v>
      </c>
      <c r="C11" s="6">
        <v>-1</v>
      </c>
      <c r="D11" s="29">
        <v>5581.8</v>
      </c>
      <c r="E11" s="30"/>
      <c r="F11" s="32" t="s">
        <v>104</v>
      </c>
      <c r="G11" s="33"/>
      <c r="H11" s="33"/>
      <c r="I11" s="33"/>
      <c r="J11" s="34"/>
    </row>
    <row r="13" spans="16:69" ht="13.5">
      <c r="P13" s="10" t="s">
        <v>134</v>
      </c>
      <c r="BQ13" s="11" t="s">
        <v>88</v>
      </c>
    </row>
    <row r="14" spans="1:69" ht="13.5">
      <c r="A14" s="25" t="s">
        <v>21</v>
      </c>
      <c r="B14" s="31"/>
      <c r="C14" s="31"/>
      <c r="D14" s="31"/>
      <c r="E14" s="31"/>
      <c r="F14" s="31"/>
      <c r="G14" s="31"/>
      <c r="H14" s="31"/>
      <c r="I14" s="31"/>
      <c r="J14" s="31"/>
      <c r="K14" s="26"/>
      <c r="L14" s="25" t="s">
        <v>22</v>
      </c>
      <c r="M14" s="31"/>
      <c r="N14" s="26"/>
      <c r="O14" s="8"/>
      <c r="P14" s="25" t="s">
        <v>23</v>
      </c>
      <c r="Q14" s="31"/>
      <c r="R14" s="31"/>
      <c r="S14" s="31"/>
      <c r="T14" s="31"/>
      <c r="U14" s="31"/>
      <c r="V14" s="26"/>
      <c r="W14" s="25" t="s">
        <v>24</v>
      </c>
      <c r="X14" s="31"/>
      <c r="Y14" s="31"/>
      <c r="Z14" s="31"/>
      <c r="AA14" s="31"/>
      <c r="AB14" s="26"/>
      <c r="AC14" s="25" t="s">
        <v>25</v>
      </c>
      <c r="AD14" s="31"/>
      <c r="AE14" s="31"/>
      <c r="AF14" s="31"/>
      <c r="AG14" s="31"/>
      <c r="AH14" s="31"/>
      <c r="AI14" s="26"/>
      <c r="AJ14" s="25" t="s">
        <v>26</v>
      </c>
      <c r="AK14" s="31"/>
      <c r="AL14" s="31"/>
      <c r="AM14" s="31"/>
      <c r="AN14" s="31"/>
      <c r="AO14" s="31"/>
      <c r="AP14" s="26"/>
      <c r="AQ14" s="25" t="s">
        <v>27</v>
      </c>
      <c r="AR14" s="26"/>
      <c r="AS14" s="2" t="s">
        <v>28</v>
      </c>
      <c r="AT14" s="25" t="s">
        <v>29</v>
      </c>
      <c r="AU14" s="31"/>
      <c r="AV14" s="26"/>
      <c r="AW14" s="2" t="s">
        <v>30</v>
      </c>
      <c r="AX14" s="2" t="s">
        <v>135</v>
      </c>
      <c r="AY14" s="2" t="s">
        <v>31</v>
      </c>
      <c r="AZ14" s="25" t="s">
        <v>32</v>
      </c>
      <c r="BA14" s="31"/>
      <c r="BB14" s="26"/>
      <c r="BC14" s="25" t="s">
        <v>33</v>
      </c>
      <c r="BD14" s="31"/>
      <c r="BE14" s="26"/>
      <c r="BF14" s="25" t="s">
        <v>34</v>
      </c>
      <c r="BG14" s="31"/>
      <c r="BH14" s="26"/>
      <c r="BI14" s="2" t="s">
        <v>35</v>
      </c>
      <c r="BJ14" s="25" t="s">
        <v>36</v>
      </c>
      <c r="BK14" s="31"/>
      <c r="BL14" s="26"/>
      <c r="BM14" s="2" t="s">
        <v>136</v>
      </c>
      <c r="BN14" s="4" t="s">
        <v>37</v>
      </c>
      <c r="BO14" s="14" t="s">
        <v>137</v>
      </c>
      <c r="BP14" s="14" t="s">
        <v>87</v>
      </c>
      <c r="BQ14" s="11" t="s">
        <v>89</v>
      </c>
    </row>
    <row r="15" spans="1:69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50</v>
      </c>
      <c r="O15" s="2"/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57</v>
      </c>
      <c r="W15" s="2" t="s">
        <v>51</v>
      </c>
      <c r="X15" s="2" t="s">
        <v>52</v>
      </c>
      <c r="Y15" s="2" t="s">
        <v>53</v>
      </c>
      <c r="Z15" s="2" t="s">
        <v>54</v>
      </c>
      <c r="AA15" s="2" t="s">
        <v>56</v>
      </c>
      <c r="AB15" s="2" t="s">
        <v>57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57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2" t="s">
        <v>57</v>
      </c>
      <c r="AQ15" s="2" t="s">
        <v>56</v>
      </c>
      <c r="AR15" s="2" t="s">
        <v>57</v>
      </c>
      <c r="AS15" s="2" t="s">
        <v>92</v>
      </c>
      <c r="AT15" s="2" t="s">
        <v>138</v>
      </c>
      <c r="AU15" s="2" t="s">
        <v>56</v>
      </c>
      <c r="AV15" s="2" t="s">
        <v>57</v>
      </c>
      <c r="AW15" s="2" t="s">
        <v>138</v>
      </c>
      <c r="AX15" s="2" t="s">
        <v>230</v>
      </c>
      <c r="AY15" s="2" t="s">
        <v>93</v>
      </c>
      <c r="AZ15" s="2" t="s">
        <v>231</v>
      </c>
      <c r="BA15" s="2" t="s">
        <v>56</v>
      </c>
      <c r="BB15" s="2" t="s">
        <v>57</v>
      </c>
      <c r="BC15" s="2" t="s">
        <v>232</v>
      </c>
      <c r="BD15" s="2" t="s">
        <v>56</v>
      </c>
      <c r="BE15" s="2" t="s">
        <v>57</v>
      </c>
      <c r="BF15" s="2" t="s">
        <v>231</v>
      </c>
      <c r="BG15" s="2" t="s">
        <v>56</v>
      </c>
      <c r="BH15" s="2" t="s">
        <v>57</v>
      </c>
      <c r="BI15" s="2" t="s">
        <v>57</v>
      </c>
      <c r="BJ15" s="2" t="s">
        <v>138</v>
      </c>
      <c r="BK15" s="2" t="s">
        <v>56</v>
      </c>
      <c r="BL15" s="2" t="s">
        <v>57</v>
      </c>
      <c r="BM15" s="2" t="s">
        <v>93</v>
      </c>
      <c r="BN15" s="4"/>
      <c r="BO15" s="14" t="s">
        <v>90</v>
      </c>
      <c r="BP15" s="14"/>
      <c r="BQ15" s="12" t="s">
        <v>91</v>
      </c>
    </row>
    <row r="16" spans="1:69" ht="13.5">
      <c r="A16" s="5" t="s">
        <v>58</v>
      </c>
      <c r="B16" s="6">
        <v>9</v>
      </c>
      <c r="C16" s="7" t="s">
        <v>233</v>
      </c>
      <c r="D16" s="7" t="s">
        <v>234</v>
      </c>
      <c r="E16" s="16">
        <v>35.2</v>
      </c>
      <c r="F16" s="16">
        <v>132.2</v>
      </c>
      <c r="G16" s="6">
        <v>148</v>
      </c>
      <c r="H16" s="6">
        <v>30</v>
      </c>
      <c r="I16" s="6">
        <v>835</v>
      </c>
      <c r="J16" s="15">
        <v>22.1</v>
      </c>
      <c r="K16" s="9"/>
      <c r="L16" s="9"/>
      <c r="M16" s="24">
        <v>2.91</v>
      </c>
      <c r="N16" s="9"/>
      <c r="O16" s="9"/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3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1</v>
      </c>
      <c r="BM16" s="6">
        <v>0</v>
      </c>
      <c r="BN16" s="6">
        <v>0</v>
      </c>
      <c r="BO16" s="17">
        <v>1</v>
      </c>
      <c r="BQ16" s="13">
        <f aca="true" t="shared" si="0" ref="BQ16:BQ45">(I16/G16)/($D$11/$B$11)</f>
        <v>0.15161485251778706</v>
      </c>
    </row>
    <row r="17" spans="1:69" ht="13.5">
      <c r="A17" s="5" t="s">
        <v>59</v>
      </c>
      <c r="B17" s="6">
        <v>10</v>
      </c>
      <c r="C17" s="7" t="s">
        <v>235</v>
      </c>
      <c r="D17" s="7" t="s">
        <v>236</v>
      </c>
      <c r="E17" s="16">
        <v>35.3</v>
      </c>
      <c r="F17" s="16">
        <v>132.2</v>
      </c>
      <c r="G17" s="6">
        <v>150</v>
      </c>
      <c r="H17" s="6">
        <v>41</v>
      </c>
      <c r="I17" s="6">
        <v>395</v>
      </c>
      <c r="J17" s="15">
        <v>21.9</v>
      </c>
      <c r="K17" s="9"/>
      <c r="L17" s="9"/>
      <c r="M17" s="24">
        <v>1.73</v>
      </c>
      <c r="N17" s="9"/>
      <c r="O17" s="9"/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13</v>
      </c>
      <c r="AU17" s="6">
        <v>0</v>
      </c>
      <c r="AV17" s="6">
        <v>2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2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1</v>
      </c>
      <c r="BK17" s="6">
        <v>0</v>
      </c>
      <c r="BL17" s="6">
        <v>2</v>
      </c>
      <c r="BM17" s="6">
        <v>1</v>
      </c>
      <c r="BN17" s="6">
        <v>8</v>
      </c>
      <c r="BO17" s="17">
        <v>1</v>
      </c>
      <c r="BQ17" s="13">
        <f t="shared" si="0"/>
        <v>0.07076570281987889</v>
      </c>
    </row>
    <row r="18" spans="1:69" ht="13.5">
      <c r="A18" s="5" t="s">
        <v>60</v>
      </c>
      <c r="B18" s="6">
        <v>11</v>
      </c>
      <c r="C18" s="7" t="s">
        <v>233</v>
      </c>
      <c r="D18" s="7" t="s">
        <v>237</v>
      </c>
      <c r="E18" s="16">
        <v>35.4</v>
      </c>
      <c r="F18" s="16">
        <v>132.2</v>
      </c>
      <c r="G18" s="6">
        <v>150</v>
      </c>
      <c r="H18" s="6">
        <v>46</v>
      </c>
      <c r="I18" s="6">
        <v>9860</v>
      </c>
      <c r="J18" s="15">
        <v>22.3</v>
      </c>
      <c r="K18" s="9"/>
      <c r="L18" s="9"/>
      <c r="M18" s="24">
        <v>0.13</v>
      </c>
      <c r="N18" s="9"/>
      <c r="O18" s="9"/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5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1</v>
      </c>
      <c r="BL18" s="6">
        <v>0</v>
      </c>
      <c r="BM18" s="6">
        <v>0</v>
      </c>
      <c r="BN18" s="6">
        <v>1</v>
      </c>
      <c r="BO18" s="17">
        <v>1</v>
      </c>
      <c r="BQ18" s="13">
        <f t="shared" si="0"/>
        <v>1.766455265326597</v>
      </c>
    </row>
    <row r="19" spans="1:69" ht="13.5">
      <c r="A19" s="5" t="s">
        <v>61</v>
      </c>
      <c r="B19" s="6">
        <v>12</v>
      </c>
      <c r="C19" s="7" t="s">
        <v>233</v>
      </c>
      <c r="D19" s="7" t="s">
        <v>238</v>
      </c>
      <c r="E19" s="16">
        <v>36</v>
      </c>
      <c r="F19" s="16">
        <v>132.2</v>
      </c>
      <c r="G19" s="6">
        <v>150</v>
      </c>
      <c r="H19" s="6">
        <v>38</v>
      </c>
      <c r="I19" s="6">
        <v>7894</v>
      </c>
      <c r="J19" s="15">
        <v>21.9</v>
      </c>
      <c r="K19" s="9"/>
      <c r="L19" s="9"/>
      <c r="M19" s="24">
        <v>3.85</v>
      </c>
      <c r="N19" s="9"/>
      <c r="O19" s="9"/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1</v>
      </c>
      <c r="AU19" s="6">
        <v>0</v>
      </c>
      <c r="AV19" s="6">
        <v>3</v>
      </c>
      <c r="AW19" s="6">
        <v>1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1</v>
      </c>
      <c r="BM19" s="6">
        <v>0</v>
      </c>
      <c r="BN19" s="6">
        <f>5*32</f>
        <v>160</v>
      </c>
      <c r="BO19" s="18">
        <v>32</v>
      </c>
      <c r="BQ19" s="13">
        <f t="shared" si="0"/>
        <v>1.4142391343294276</v>
      </c>
    </row>
    <row r="20" spans="1:69" ht="13.5">
      <c r="A20" s="5" t="s">
        <v>62</v>
      </c>
      <c r="B20" s="6">
        <v>13</v>
      </c>
      <c r="C20" s="7" t="s">
        <v>233</v>
      </c>
      <c r="D20" s="7" t="s">
        <v>239</v>
      </c>
      <c r="E20" s="16">
        <v>36.2</v>
      </c>
      <c r="F20" s="16">
        <v>132.2</v>
      </c>
      <c r="G20" s="6">
        <v>150</v>
      </c>
      <c r="H20" s="6">
        <v>26</v>
      </c>
      <c r="I20" s="6">
        <v>7821</v>
      </c>
      <c r="J20" s="15">
        <v>21.3</v>
      </c>
      <c r="K20" s="9"/>
      <c r="L20" s="9"/>
      <c r="M20" s="24">
        <v>1.93</v>
      </c>
      <c r="N20" s="9"/>
      <c r="O20" s="9"/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1</v>
      </c>
      <c r="AT20" s="6">
        <v>1</v>
      </c>
      <c r="AU20" s="6">
        <v>0</v>
      </c>
      <c r="AV20" s="6">
        <v>3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2</v>
      </c>
      <c r="BM20" s="6">
        <v>0</v>
      </c>
      <c r="BN20" s="6">
        <f>10*4</f>
        <v>40</v>
      </c>
      <c r="BO20" s="18">
        <v>4</v>
      </c>
      <c r="BQ20" s="13">
        <f t="shared" si="0"/>
        <v>1.401160915833602</v>
      </c>
    </row>
    <row r="21" spans="1:69" ht="13.5">
      <c r="A21" s="5" t="s">
        <v>11</v>
      </c>
      <c r="B21" s="6">
        <v>14</v>
      </c>
      <c r="C21" s="7" t="s">
        <v>233</v>
      </c>
      <c r="D21" s="7" t="s">
        <v>240</v>
      </c>
      <c r="E21" s="16">
        <v>36.4</v>
      </c>
      <c r="F21" s="16">
        <v>132.2</v>
      </c>
      <c r="G21" s="6">
        <v>150</v>
      </c>
      <c r="H21" s="6">
        <v>31</v>
      </c>
      <c r="I21" s="6">
        <v>7117</v>
      </c>
      <c r="J21" s="15">
        <v>21.5</v>
      </c>
      <c r="K21" s="9"/>
      <c r="L21" s="9"/>
      <c r="M21" s="24">
        <v>3.2</v>
      </c>
      <c r="N21" s="9"/>
      <c r="O21" s="9"/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1</v>
      </c>
      <c r="AT21" s="6">
        <v>0</v>
      </c>
      <c r="AU21" s="6">
        <v>0</v>
      </c>
      <c r="AV21" s="6">
        <v>6</v>
      </c>
      <c r="AW21" s="6">
        <v>1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1</v>
      </c>
      <c r="BM21" s="6">
        <v>0</v>
      </c>
      <c r="BN21" s="6">
        <f>8*8</f>
        <v>64</v>
      </c>
      <c r="BO21" s="18">
        <v>8</v>
      </c>
      <c r="BQ21" s="13">
        <f t="shared" si="0"/>
        <v>1.275036726503995</v>
      </c>
    </row>
    <row r="22" spans="1:69" ht="13.5">
      <c r="A22" s="5" t="s">
        <v>63</v>
      </c>
      <c r="B22" s="6">
        <v>21</v>
      </c>
      <c r="C22" s="7" t="s">
        <v>241</v>
      </c>
      <c r="D22" s="7" t="s">
        <v>242</v>
      </c>
      <c r="E22" s="16">
        <v>35.2</v>
      </c>
      <c r="F22" s="16">
        <v>131.4</v>
      </c>
      <c r="G22" s="6">
        <v>144</v>
      </c>
      <c r="H22" s="6">
        <v>3</v>
      </c>
      <c r="I22" s="6">
        <v>6118</v>
      </c>
      <c r="J22" s="15">
        <v>20.2</v>
      </c>
      <c r="K22" s="9"/>
      <c r="L22" s="9"/>
      <c r="M22" s="24">
        <v>3.68</v>
      </c>
      <c r="N22" s="9"/>
      <c r="O22" s="9"/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3</v>
      </c>
      <c r="AU22" s="6">
        <v>1</v>
      </c>
      <c r="AV22" s="6">
        <v>7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1</v>
      </c>
      <c r="BM22" s="6">
        <v>0</v>
      </c>
      <c r="BN22" s="6">
        <f>6*64</f>
        <v>384</v>
      </c>
      <c r="BO22" s="18">
        <v>64</v>
      </c>
      <c r="BQ22" s="13">
        <f t="shared" si="0"/>
        <v>1.1417314605802191</v>
      </c>
    </row>
    <row r="23" spans="1:69" ht="13.5">
      <c r="A23" s="5" t="s">
        <v>65</v>
      </c>
      <c r="B23" s="6"/>
      <c r="C23" s="7"/>
      <c r="D23" s="7"/>
      <c r="E23" s="6"/>
      <c r="F23" s="6"/>
      <c r="G23" s="6"/>
      <c r="H23" s="6"/>
      <c r="I23" s="6"/>
      <c r="J23" s="6"/>
      <c r="K23" s="9"/>
      <c r="L23" s="9"/>
      <c r="M23" s="9"/>
      <c r="N23" s="9"/>
      <c r="O23" s="9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Q23" s="13" t="e">
        <f t="shared" si="0"/>
        <v>#DIV/0!</v>
      </c>
    </row>
    <row r="24" spans="1:69" ht="13.5">
      <c r="A24" s="5" t="s">
        <v>64</v>
      </c>
      <c r="B24" s="6"/>
      <c r="C24" s="7"/>
      <c r="D24" s="7"/>
      <c r="E24" s="6"/>
      <c r="F24" s="6"/>
      <c r="G24" s="6"/>
      <c r="H24" s="6"/>
      <c r="I24" s="6"/>
      <c r="J24" s="6"/>
      <c r="K24" s="9"/>
      <c r="L24" s="9"/>
      <c r="M24" s="9"/>
      <c r="N24" s="9"/>
      <c r="O24" s="9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Q24" s="13" t="e">
        <f t="shared" si="0"/>
        <v>#DIV/0!</v>
      </c>
    </row>
    <row r="25" spans="1:69" ht="13.5">
      <c r="A25" s="5" t="s">
        <v>66</v>
      </c>
      <c r="B25" s="6"/>
      <c r="C25" s="7"/>
      <c r="D25" s="7"/>
      <c r="E25" s="6"/>
      <c r="F25" s="6"/>
      <c r="G25" s="6"/>
      <c r="H25" s="6"/>
      <c r="I25" s="6"/>
      <c r="J25" s="6"/>
      <c r="K25" s="9"/>
      <c r="L25" s="9"/>
      <c r="M25" s="9"/>
      <c r="N25" s="9"/>
      <c r="O25" s="9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Q25" s="13" t="e">
        <f t="shared" si="0"/>
        <v>#DIV/0!</v>
      </c>
    </row>
    <row r="26" spans="1:69" ht="13.5">
      <c r="A26" s="5" t="s">
        <v>67</v>
      </c>
      <c r="B26" s="6"/>
      <c r="C26" s="7"/>
      <c r="D26" s="7"/>
      <c r="E26" s="6"/>
      <c r="F26" s="6"/>
      <c r="G26" s="6"/>
      <c r="H26" s="6"/>
      <c r="I26" s="6"/>
      <c r="J26" s="6"/>
      <c r="K26" s="9"/>
      <c r="L26" s="9"/>
      <c r="M26" s="9"/>
      <c r="N26" s="9"/>
      <c r="O26" s="9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Q26" s="13" t="e">
        <f t="shared" si="0"/>
        <v>#DIV/0!</v>
      </c>
    </row>
    <row r="27" spans="1:69" ht="13.5">
      <c r="A27" s="5" t="s">
        <v>68</v>
      </c>
      <c r="B27" s="6"/>
      <c r="C27" s="7"/>
      <c r="D27" s="7"/>
      <c r="E27" s="6"/>
      <c r="F27" s="6"/>
      <c r="G27" s="6"/>
      <c r="H27" s="6"/>
      <c r="I27" s="6"/>
      <c r="J27" s="6"/>
      <c r="K27" s="9"/>
      <c r="L27" s="9"/>
      <c r="M27" s="9"/>
      <c r="N27" s="9"/>
      <c r="O27" s="9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Q27" s="13" t="e">
        <f t="shared" si="0"/>
        <v>#DIV/0!</v>
      </c>
    </row>
    <row r="28" spans="1:69" ht="13.5">
      <c r="A28" s="5" t="s">
        <v>69</v>
      </c>
      <c r="B28" s="6"/>
      <c r="C28" s="7"/>
      <c r="D28" s="7"/>
      <c r="E28" s="6"/>
      <c r="F28" s="6"/>
      <c r="G28" s="6"/>
      <c r="H28" s="6"/>
      <c r="I28" s="6"/>
      <c r="J28" s="6"/>
      <c r="K28" s="9"/>
      <c r="L28" s="9"/>
      <c r="M28" s="9"/>
      <c r="N28" s="9"/>
      <c r="O28" s="9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Q28" s="13" t="e">
        <f t="shared" si="0"/>
        <v>#DIV/0!</v>
      </c>
    </row>
    <row r="29" spans="1:69" ht="13.5">
      <c r="A29" s="5" t="s">
        <v>70</v>
      </c>
      <c r="B29" s="6"/>
      <c r="C29" s="7"/>
      <c r="D29" s="7"/>
      <c r="E29" s="6"/>
      <c r="F29" s="6"/>
      <c r="G29" s="6"/>
      <c r="H29" s="6"/>
      <c r="I29" s="6"/>
      <c r="J29" s="6"/>
      <c r="K29" s="9"/>
      <c r="L29" s="9"/>
      <c r="M29" s="9"/>
      <c r="N29" s="9"/>
      <c r="O29" s="9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Q29" s="13" t="e">
        <f t="shared" si="0"/>
        <v>#DIV/0!</v>
      </c>
    </row>
    <row r="30" spans="1:69" ht="13.5">
      <c r="A30" s="5" t="s">
        <v>71</v>
      </c>
      <c r="B30" s="6"/>
      <c r="C30" s="7"/>
      <c r="D30" s="7"/>
      <c r="E30" s="6"/>
      <c r="F30" s="6"/>
      <c r="G30" s="6"/>
      <c r="H30" s="6"/>
      <c r="I30" s="6"/>
      <c r="J30" s="6"/>
      <c r="K30" s="9"/>
      <c r="L30" s="9"/>
      <c r="M30" s="9"/>
      <c r="N30" s="9"/>
      <c r="O30" s="9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Q30" s="13" t="e">
        <f t="shared" si="0"/>
        <v>#DIV/0!</v>
      </c>
    </row>
    <row r="31" spans="1:69" ht="13.5">
      <c r="A31" s="5" t="s">
        <v>72</v>
      </c>
      <c r="B31" s="6"/>
      <c r="C31" s="7"/>
      <c r="D31" s="7"/>
      <c r="E31" s="6"/>
      <c r="F31" s="6"/>
      <c r="G31" s="6"/>
      <c r="H31" s="6"/>
      <c r="I31" s="6"/>
      <c r="J31" s="6"/>
      <c r="K31" s="9"/>
      <c r="L31" s="9"/>
      <c r="M31" s="9"/>
      <c r="N31" s="9"/>
      <c r="O31" s="9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Q31" s="13" t="e">
        <f t="shared" si="0"/>
        <v>#DIV/0!</v>
      </c>
    </row>
    <row r="32" spans="1:69" ht="13.5">
      <c r="A32" s="5" t="s">
        <v>73</v>
      </c>
      <c r="B32" s="6"/>
      <c r="C32" s="7"/>
      <c r="D32" s="7"/>
      <c r="E32" s="6"/>
      <c r="F32" s="6"/>
      <c r="G32" s="6"/>
      <c r="H32" s="6"/>
      <c r="I32" s="6"/>
      <c r="J32" s="6"/>
      <c r="K32" s="9"/>
      <c r="L32" s="9"/>
      <c r="M32" s="9"/>
      <c r="N32" s="9"/>
      <c r="O32" s="9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Q32" s="13" t="e">
        <f t="shared" si="0"/>
        <v>#DIV/0!</v>
      </c>
    </row>
    <row r="33" spans="1:69" ht="13.5">
      <c r="A33" s="5" t="s">
        <v>74</v>
      </c>
      <c r="B33" s="6"/>
      <c r="C33" s="7"/>
      <c r="D33" s="7"/>
      <c r="E33" s="6"/>
      <c r="F33" s="6"/>
      <c r="G33" s="6"/>
      <c r="H33" s="6"/>
      <c r="I33" s="6"/>
      <c r="J33" s="6"/>
      <c r="K33" s="9"/>
      <c r="L33" s="9"/>
      <c r="M33" s="9"/>
      <c r="N33" s="9"/>
      <c r="O33" s="9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Q33" s="13" t="e">
        <f t="shared" si="0"/>
        <v>#DIV/0!</v>
      </c>
    </row>
    <row r="34" spans="1:69" ht="13.5">
      <c r="A34" s="5" t="s">
        <v>75</v>
      </c>
      <c r="B34" s="6"/>
      <c r="C34" s="7"/>
      <c r="D34" s="7"/>
      <c r="E34" s="6"/>
      <c r="F34" s="6"/>
      <c r="G34" s="6"/>
      <c r="H34" s="6"/>
      <c r="I34" s="6"/>
      <c r="J34" s="6"/>
      <c r="K34" s="9"/>
      <c r="L34" s="9"/>
      <c r="M34" s="9"/>
      <c r="N34" s="9"/>
      <c r="O34" s="9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Q34" s="13" t="e">
        <f t="shared" si="0"/>
        <v>#DIV/0!</v>
      </c>
    </row>
    <row r="35" spans="1:69" ht="13.5">
      <c r="A35" s="5" t="s">
        <v>76</v>
      </c>
      <c r="B35" s="6"/>
      <c r="C35" s="7"/>
      <c r="D35" s="7"/>
      <c r="E35" s="6"/>
      <c r="F35" s="6"/>
      <c r="G35" s="6"/>
      <c r="H35" s="6"/>
      <c r="I35" s="6"/>
      <c r="J35" s="6"/>
      <c r="K35" s="9"/>
      <c r="L35" s="9"/>
      <c r="M35" s="9"/>
      <c r="N35" s="9"/>
      <c r="O35" s="9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Q35" s="13" t="e">
        <f t="shared" si="0"/>
        <v>#DIV/0!</v>
      </c>
    </row>
    <row r="36" spans="1:69" ht="13.5">
      <c r="A36" s="5" t="s">
        <v>77</v>
      </c>
      <c r="B36" s="6"/>
      <c r="C36" s="7"/>
      <c r="D36" s="7"/>
      <c r="E36" s="6"/>
      <c r="F36" s="6"/>
      <c r="G36" s="6"/>
      <c r="H36" s="6"/>
      <c r="I36" s="6"/>
      <c r="J36" s="6"/>
      <c r="K36" s="9"/>
      <c r="L36" s="9"/>
      <c r="M36" s="9"/>
      <c r="N36" s="9"/>
      <c r="O36" s="9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Q36" s="13" t="e">
        <f t="shared" si="0"/>
        <v>#DIV/0!</v>
      </c>
    </row>
    <row r="37" spans="1:69" ht="13.5">
      <c r="A37" s="5" t="s">
        <v>78</v>
      </c>
      <c r="B37" s="6"/>
      <c r="C37" s="7"/>
      <c r="D37" s="7"/>
      <c r="E37" s="6"/>
      <c r="F37" s="6"/>
      <c r="G37" s="6"/>
      <c r="H37" s="6"/>
      <c r="I37" s="6"/>
      <c r="J37" s="6"/>
      <c r="K37" s="9"/>
      <c r="L37" s="9"/>
      <c r="M37" s="9"/>
      <c r="N37" s="9"/>
      <c r="O37" s="9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Q37" s="13" t="e">
        <f t="shared" si="0"/>
        <v>#DIV/0!</v>
      </c>
    </row>
    <row r="38" spans="1:69" ht="13.5">
      <c r="A38" s="5" t="s">
        <v>79</v>
      </c>
      <c r="B38" s="6"/>
      <c r="C38" s="7"/>
      <c r="D38" s="7"/>
      <c r="E38" s="6"/>
      <c r="F38" s="6"/>
      <c r="G38" s="6"/>
      <c r="H38" s="6"/>
      <c r="I38" s="6"/>
      <c r="J38" s="6"/>
      <c r="K38" s="9"/>
      <c r="L38" s="9"/>
      <c r="M38" s="9"/>
      <c r="N38" s="9"/>
      <c r="O38" s="9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Q38" s="13" t="e">
        <f t="shared" si="0"/>
        <v>#DIV/0!</v>
      </c>
    </row>
    <row r="39" spans="1:69" ht="13.5">
      <c r="A39" s="5" t="s">
        <v>80</v>
      </c>
      <c r="B39" s="6"/>
      <c r="C39" s="7"/>
      <c r="D39" s="7"/>
      <c r="E39" s="6"/>
      <c r="F39" s="6"/>
      <c r="G39" s="6"/>
      <c r="H39" s="6"/>
      <c r="I39" s="6"/>
      <c r="J39" s="6"/>
      <c r="K39" s="9"/>
      <c r="L39" s="9"/>
      <c r="M39" s="9"/>
      <c r="N39" s="9"/>
      <c r="O39" s="9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Q39" s="13" t="e">
        <f t="shared" si="0"/>
        <v>#DIV/0!</v>
      </c>
    </row>
    <row r="40" spans="1:69" ht="13.5">
      <c r="A40" s="5" t="s">
        <v>81</v>
      </c>
      <c r="B40" s="6"/>
      <c r="C40" s="7"/>
      <c r="D40" s="7"/>
      <c r="E40" s="6"/>
      <c r="F40" s="6"/>
      <c r="G40" s="6"/>
      <c r="H40" s="6"/>
      <c r="I40" s="6"/>
      <c r="J40" s="6"/>
      <c r="K40" s="9"/>
      <c r="L40" s="9"/>
      <c r="M40" s="9"/>
      <c r="N40" s="9"/>
      <c r="O40" s="9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Q40" s="13" t="e">
        <f t="shared" si="0"/>
        <v>#DIV/0!</v>
      </c>
    </row>
    <row r="41" spans="1:69" ht="13.5">
      <c r="A41" s="5" t="s">
        <v>82</v>
      </c>
      <c r="B41" s="6"/>
      <c r="C41" s="7"/>
      <c r="D41" s="7"/>
      <c r="E41" s="6"/>
      <c r="F41" s="6"/>
      <c r="G41" s="6"/>
      <c r="H41" s="6"/>
      <c r="I41" s="6"/>
      <c r="J41" s="6"/>
      <c r="K41" s="9"/>
      <c r="L41" s="9"/>
      <c r="M41" s="9"/>
      <c r="N41" s="9"/>
      <c r="O41" s="9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Q41" s="13" t="e">
        <f t="shared" si="0"/>
        <v>#DIV/0!</v>
      </c>
    </row>
    <row r="42" spans="1:69" ht="13.5">
      <c r="A42" s="5" t="s">
        <v>83</v>
      </c>
      <c r="B42" s="6"/>
      <c r="C42" s="7"/>
      <c r="D42" s="7"/>
      <c r="E42" s="6"/>
      <c r="F42" s="6"/>
      <c r="G42" s="6"/>
      <c r="H42" s="6"/>
      <c r="I42" s="6"/>
      <c r="J42" s="6"/>
      <c r="K42" s="9"/>
      <c r="L42" s="9"/>
      <c r="M42" s="9"/>
      <c r="N42" s="9"/>
      <c r="O42" s="9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Q42" s="13" t="e">
        <f t="shared" si="0"/>
        <v>#DIV/0!</v>
      </c>
    </row>
    <row r="43" spans="1:69" ht="13.5">
      <c r="A43" s="5" t="s">
        <v>84</v>
      </c>
      <c r="B43" s="6"/>
      <c r="C43" s="7"/>
      <c r="D43" s="7"/>
      <c r="E43" s="6"/>
      <c r="F43" s="6"/>
      <c r="G43" s="6"/>
      <c r="H43" s="6"/>
      <c r="I43" s="6"/>
      <c r="J43" s="6"/>
      <c r="K43" s="9"/>
      <c r="L43" s="9"/>
      <c r="M43" s="9"/>
      <c r="N43" s="9"/>
      <c r="O43" s="9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Q43" s="13" t="e">
        <f t="shared" si="0"/>
        <v>#DIV/0!</v>
      </c>
    </row>
    <row r="44" spans="1:69" ht="13.5">
      <c r="A44" s="5" t="s">
        <v>85</v>
      </c>
      <c r="B44" s="6"/>
      <c r="C44" s="7"/>
      <c r="D44" s="7"/>
      <c r="E44" s="6"/>
      <c r="F44" s="6"/>
      <c r="G44" s="6"/>
      <c r="H44" s="6"/>
      <c r="I44" s="6"/>
      <c r="J44" s="6"/>
      <c r="K44" s="9"/>
      <c r="L44" s="9"/>
      <c r="M44" s="9"/>
      <c r="N44" s="9"/>
      <c r="O44" s="9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Q44" s="13" t="e">
        <f t="shared" si="0"/>
        <v>#DIV/0!</v>
      </c>
    </row>
    <row r="45" spans="1:69" ht="13.5">
      <c r="A45" s="5" t="s">
        <v>86</v>
      </c>
      <c r="B45" s="6"/>
      <c r="C45" s="6"/>
      <c r="D45" s="6"/>
      <c r="E45" s="6"/>
      <c r="F45" s="6"/>
      <c r="G45" s="6"/>
      <c r="H45" s="6"/>
      <c r="I45" s="6"/>
      <c r="J45" s="6"/>
      <c r="K45" s="9"/>
      <c r="L45" s="9"/>
      <c r="M45" s="9"/>
      <c r="N45" s="9"/>
      <c r="O45" s="9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Q45" s="13" t="e">
        <f t="shared" si="0"/>
        <v>#DIV/0!</v>
      </c>
    </row>
  </sheetData>
  <sheetProtection/>
  <mergeCells count="20">
    <mergeCell ref="P14:V14"/>
    <mergeCell ref="W14:AB14"/>
    <mergeCell ref="D5:E5"/>
    <mergeCell ref="D6:E6"/>
    <mergeCell ref="D7:E7"/>
    <mergeCell ref="D8:E8"/>
    <mergeCell ref="D10:E10"/>
    <mergeCell ref="F10:J10"/>
    <mergeCell ref="D11:E11"/>
    <mergeCell ref="F11:J11"/>
    <mergeCell ref="A14:K14"/>
    <mergeCell ref="L14:N14"/>
    <mergeCell ref="BF14:BH14"/>
    <mergeCell ref="BJ14:BL14"/>
    <mergeCell ref="AC14:AI14"/>
    <mergeCell ref="AJ14:AP14"/>
    <mergeCell ref="AQ14:AR14"/>
    <mergeCell ref="AT14:AV14"/>
    <mergeCell ref="AZ14:BB14"/>
    <mergeCell ref="BC14:BE14"/>
  </mergeCells>
  <printOptions/>
  <pageMargins left="0.787" right="0.787" top="0.984" bottom="0.984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藤川　裕司</cp:lastModifiedBy>
  <dcterms:created xsi:type="dcterms:W3CDTF">2007-07-17T02:40:16Z</dcterms:created>
  <dcterms:modified xsi:type="dcterms:W3CDTF">2012-08-03T01:56:28Z</dcterms:modified>
  <cp:category/>
  <cp:version/>
  <cp:contentType/>
  <cp:contentStatus/>
</cp:coreProperties>
</file>