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農林水産部\水産技術センター\水産技術センター共通\企画広報\情報発信\年報\R6水技センター年報\04_添付資料\"/>
    </mc:Choice>
  </mc:AlternateContent>
  <xr:revisionPtr revIDLastSave="0" documentId="13_ncr:1_{1E52D855-1882-47BD-AC11-1116E03C25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6年度第1四半期" sheetId="5" r:id="rId1"/>
    <sheet name="令和6年度第2四半期" sheetId="6" r:id="rId2"/>
    <sheet name="令和6年度第3四半期" sheetId="7" r:id="rId3"/>
    <sheet name="令和6年度第4四半期" sheetId="8" r:id="rId4"/>
  </sheets>
  <definedNames>
    <definedName name="_xlnm.Print_Area" localSheetId="0">令和6年度第1四半期!$A$1:$AM$50</definedName>
    <definedName name="_xlnm.Print_Area" localSheetId="1">令和6年度第2四半期!$A$1:$AM$50</definedName>
    <definedName name="_xlnm.Print_Area" localSheetId="2">令和6年度第3四半期!$A$1:$AM$50</definedName>
    <definedName name="_xlnm.Print_Area" localSheetId="3">令和6年度第4四半期!$A$1:$AM$50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71" i="8" l="1"/>
  <c r="BK71" i="8"/>
  <c r="BL70" i="8"/>
  <c r="BK70" i="8"/>
  <c r="BL69" i="8"/>
  <c r="BK69" i="8"/>
  <c r="BL68" i="8"/>
  <c r="BK68" i="8"/>
  <c r="BL67" i="8"/>
  <c r="BK67" i="8"/>
  <c r="BL66" i="8"/>
  <c r="BK66" i="8"/>
  <c r="BL65" i="8"/>
  <c r="BK65" i="8"/>
  <c r="BL64" i="8"/>
  <c r="BK64" i="8"/>
  <c r="BL63" i="8"/>
  <c r="BK63" i="8"/>
  <c r="BL62" i="8"/>
  <c r="BK62" i="8"/>
  <c r="BL61" i="8"/>
  <c r="BK61" i="8"/>
  <c r="BL60" i="8"/>
  <c r="BK60" i="8"/>
  <c r="BL59" i="8"/>
  <c r="BK59" i="8"/>
  <c r="BL58" i="8"/>
  <c r="BK58" i="8"/>
  <c r="BL57" i="8"/>
  <c r="BK57" i="8"/>
  <c r="BL56" i="8"/>
  <c r="BK56" i="8"/>
  <c r="BL55" i="8"/>
  <c r="BK55" i="8"/>
  <c r="BL54" i="8"/>
  <c r="BK54" i="8"/>
  <c r="AP11" i="8" s="1"/>
  <c r="BL53" i="8"/>
  <c r="BK53" i="8"/>
  <c r="BL52" i="8"/>
  <c r="BK52" i="8"/>
  <c r="BL51" i="8"/>
  <c r="BK51" i="8"/>
  <c r="BL50" i="8"/>
  <c r="BK50" i="8"/>
  <c r="BA50" i="8"/>
  <c r="AZ50" i="8"/>
  <c r="AY50" i="8"/>
  <c r="AX50" i="8"/>
  <c r="AT50" i="8"/>
  <c r="AW50" i="8" s="1"/>
  <c r="AP50" i="8"/>
  <c r="AQ50" i="8" s="1"/>
  <c r="BL49" i="8"/>
  <c r="BK49" i="8"/>
  <c r="BA49" i="8"/>
  <c r="AZ49" i="8"/>
  <c r="AY49" i="8"/>
  <c r="AX49" i="8"/>
  <c r="AT49" i="8"/>
  <c r="AW49" i="8" s="1"/>
  <c r="AP49" i="8"/>
  <c r="AS49" i="8" s="1"/>
  <c r="BL48" i="8"/>
  <c r="BK48" i="8"/>
  <c r="BA48" i="8"/>
  <c r="AZ48" i="8"/>
  <c r="AY48" i="8"/>
  <c r="AX48" i="8"/>
  <c r="AT48" i="8"/>
  <c r="AW48" i="8" s="1"/>
  <c r="AP48" i="8"/>
  <c r="AQ48" i="8" s="1"/>
  <c r="BL47" i="8"/>
  <c r="BK47" i="8"/>
  <c r="BA47" i="8"/>
  <c r="AZ47" i="8"/>
  <c r="AY47" i="8"/>
  <c r="AX47" i="8"/>
  <c r="AT47" i="8"/>
  <c r="AW47" i="8" s="1"/>
  <c r="AP47" i="8"/>
  <c r="AQ47" i="8" s="1"/>
  <c r="BL46" i="8"/>
  <c r="BK46" i="8"/>
  <c r="BA46" i="8"/>
  <c r="AZ46" i="8"/>
  <c r="AY46" i="8"/>
  <c r="AX46" i="8"/>
  <c r="AT46" i="8"/>
  <c r="AW46" i="8" s="1"/>
  <c r="AP46" i="8"/>
  <c r="AQ46" i="8" s="1"/>
  <c r="BL45" i="8"/>
  <c r="BK45" i="8"/>
  <c r="BA45" i="8"/>
  <c r="AZ45" i="8"/>
  <c r="AY45" i="8"/>
  <c r="AX45" i="8"/>
  <c r="AT45" i="8"/>
  <c r="AW45" i="8" s="1"/>
  <c r="AP45" i="8"/>
  <c r="AQ45" i="8" s="1"/>
  <c r="BL44" i="8"/>
  <c r="BK44" i="8"/>
  <c r="BA44" i="8"/>
  <c r="AZ44" i="8"/>
  <c r="AY44" i="8"/>
  <c r="AX44" i="8"/>
  <c r="AT44" i="8"/>
  <c r="AW44" i="8" s="1"/>
  <c r="AP44" i="8"/>
  <c r="AQ44" i="8" s="1"/>
  <c r="BL43" i="8"/>
  <c r="BK43" i="8"/>
  <c r="BA43" i="8"/>
  <c r="AZ43" i="8"/>
  <c r="AY43" i="8"/>
  <c r="AX43" i="8"/>
  <c r="AT43" i="8"/>
  <c r="AW43" i="8" s="1"/>
  <c r="AP43" i="8"/>
  <c r="AQ43" i="8" s="1"/>
  <c r="BL42" i="8"/>
  <c r="BK42" i="8"/>
  <c r="BA42" i="8"/>
  <c r="AZ42" i="8"/>
  <c r="AY42" i="8"/>
  <c r="AX42" i="8"/>
  <c r="AT42" i="8"/>
  <c r="AW42" i="8" s="1"/>
  <c r="AP42" i="8"/>
  <c r="AQ42" i="8" s="1"/>
  <c r="BL41" i="8"/>
  <c r="BK41" i="8"/>
  <c r="BA41" i="8"/>
  <c r="AZ41" i="8"/>
  <c r="AY41" i="8"/>
  <c r="AX41" i="8"/>
  <c r="AT41" i="8"/>
  <c r="AW41" i="8" s="1"/>
  <c r="AP41" i="8"/>
  <c r="AQ41" i="8" s="1"/>
  <c r="BL40" i="8"/>
  <c r="BK40" i="8"/>
  <c r="BA40" i="8"/>
  <c r="AZ40" i="8"/>
  <c r="AY40" i="8"/>
  <c r="AX40" i="8"/>
  <c r="AT40" i="8"/>
  <c r="AW40" i="8" s="1"/>
  <c r="AP40" i="8"/>
  <c r="AQ40" i="8" s="1"/>
  <c r="BL39" i="8"/>
  <c r="BK39" i="8"/>
  <c r="BA39" i="8"/>
  <c r="AZ39" i="8"/>
  <c r="AY39" i="8"/>
  <c r="AX39" i="8"/>
  <c r="AT39" i="8"/>
  <c r="AW39" i="8" s="1"/>
  <c r="AP39" i="8"/>
  <c r="AQ39" i="8" s="1"/>
  <c r="BL38" i="8"/>
  <c r="AQ9" i="8" s="1"/>
  <c r="BK38" i="8"/>
  <c r="BA38" i="8"/>
  <c r="AZ38" i="8"/>
  <c r="AY38" i="8"/>
  <c r="AX38" i="8"/>
  <c r="AT38" i="8"/>
  <c r="AW38" i="8" s="1"/>
  <c r="AP38" i="8"/>
  <c r="AS38" i="8" s="1"/>
  <c r="BA37" i="8"/>
  <c r="AZ37" i="8"/>
  <c r="AY37" i="8"/>
  <c r="AX37" i="8"/>
  <c r="AW37" i="8"/>
  <c r="AU37" i="8"/>
  <c r="AT37" i="8"/>
  <c r="AP37" i="8"/>
  <c r="AS37" i="8" s="1"/>
  <c r="AY36" i="8"/>
  <c r="AX36" i="8"/>
  <c r="AT36" i="8"/>
  <c r="BA36" i="8" s="1"/>
  <c r="AS36" i="8"/>
  <c r="AQ36" i="8"/>
  <c r="AP36" i="8"/>
  <c r="AX35" i="8"/>
  <c r="AT35" i="8"/>
  <c r="AP35" i="8"/>
  <c r="AX34" i="8"/>
  <c r="AT34" i="8"/>
  <c r="BA34" i="8" s="1"/>
  <c r="AP34" i="8"/>
  <c r="AY34" i="8" s="1"/>
  <c r="BA33" i="8"/>
  <c r="AZ33" i="8"/>
  <c r="AX33" i="8"/>
  <c r="AT33" i="8"/>
  <c r="AW33" i="8" s="1"/>
  <c r="AP33" i="8"/>
  <c r="AY33" i="8" s="1"/>
  <c r="BA32" i="8"/>
  <c r="AZ32" i="8"/>
  <c r="AY32" i="8"/>
  <c r="AX32" i="8"/>
  <c r="AT32" i="8"/>
  <c r="AW32" i="8" s="1"/>
  <c r="AP32" i="8"/>
  <c r="AS32" i="8" s="1"/>
  <c r="BA31" i="8"/>
  <c r="AZ31" i="8"/>
  <c r="AY31" i="8"/>
  <c r="AX31" i="8"/>
  <c r="AW31" i="8"/>
  <c r="AU31" i="8"/>
  <c r="AT31" i="8"/>
  <c r="AP31" i="8"/>
  <c r="AS31" i="8" s="1"/>
  <c r="AY30" i="8"/>
  <c r="AX30" i="8"/>
  <c r="AT30" i="8"/>
  <c r="AZ30" i="8" s="1"/>
  <c r="AS30" i="8"/>
  <c r="AQ30" i="8"/>
  <c r="AP30" i="8"/>
  <c r="AX29" i="8"/>
  <c r="AT29" i="8"/>
  <c r="AZ29" i="8" s="1"/>
  <c r="AP29" i="8"/>
  <c r="AX28" i="8"/>
  <c r="AT28" i="8"/>
  <c r="BA28" i="8" s="1"/>
  <c r="AP28" i="8"/>
  <c r="AY28" i="8" s="1"/>
  <c r="BA27" i="8"/>
  <c r="AZ27" i="8"/>
  <c r="AX27" i="8"/>
  <c r="AT27" i="8"/>
  <c r="AW27" i="8" s="1"/>
  <c r="AP27" i="8"/>
  <c r="AY27" i="8" s="1"/>
  <c r="BA26" i="8"/>
  <c r="AZ26" i="8"/>
  <c r="AY26" i="8"/>
  <c r="AX26" i="8"/>
  <c r="AT26" i="8"/>
  <c r="AW26" i="8" s="1"/>
  <c r="AP26" i="8"/>
  <c r="AS26" i="8" s="1"/>
  <c r="BA25" i="8"/>
  <c r="AZ25" i="8"/>
  <c r="AY25" i="8"/>
  <c r="AX25" i="8"/>
  <c r="AW25" i="8"/>
  <c r="AU25" i="8"/>
  <c r="AT25" i="8"/>
  <c r="AP25" i="8"/>
  <c r="AQ25" i="8" s="1"/>
  <c r="AY24" i="8"/>
  <c r="AX24" i="8"/>
  <c r="AT24" i="8"/>
  <c r="AZ24" i="8" s="1"/>
  <c r="AS24" i="8"/>
  <c r="AQ24" i="8"/>
  <c r="AP24" i="8"/>
  <c r="AX23" i="8"/>
  <c r="AT23" i="8"/>
  <c r="AZ23" i="8" s="1"/>
  <c r="AP23" i="8"/>
  <c r="AT19" i="8"/>
  <c r="AP16" i="8"/>
  <c r="AP15" i="8"/>
  <c r="AQ15" i="8" s="1"/>
  <c r="AP14" i="8"/>
  <c r="AQ14" i="8" s="1"/>
  <c r="AP13" i="8"/>
  <c r="AQ13" i="8" s="1"/>
  <c r="BC12" i="8"/>
  <c r="AW12" i="8"/>
  <c r="AV12" i="8"/>
  <c r="AQ12" i="8"/>
  <c r="AP12" i="8"/>
  <c r="BD11" i="8"/>
  <c r="BB11" i="8"/>
  <c r="AW11" i="8"/>
  <c r="AV11" i="8"/>
  <c r="BE10" i="8"/>
  <c r="BA10" i="8"/>
  <c r="AQ10" i="8"/>
  <c r="AP10" i="8"/>
  <c r="BF9" i="8"/>
  <c r="AZ9" i="8"/>
  <c r="AV9" i="8"/>
  <c r="AU9" i="8"/>
  <c r="BF8" i="8"/>
  <c r="AZ8" i="8"/>
  <c r="AV8" i="8"/>
  <c r="AU8" i="8"/>
  <c r="AQ8" i="8"/>
  <c r="AP8" i="8"/>
  <c r="BF7" i="8"/>
  <c r="AZ7" i="8"/>
  <c r="AW7" i="8"/>
  <c r="AU7" i="8"/>
  <c r="AT7" i="8"/>
  <c r="AS7" i="8"/>
  <c r="AQ7" i="8"/>
  <c r="AP7" i="8"/>
  <c r="BE6" i="8"/>
  <c r="BA6" i="8"/>
  <c r="AW6" i="8"/>
  <c r="AU6" i="8"/>
  <c r="AT6" i="8"/>
  <c r="AS6" i="8"/>
  <c r="AQ6" i="8"/>
  <c r="AP6" i="8"/>
  <c r="BD5" i="8"/>
  <c r="BB5" i="8"/>
  <c r="AQ5" i="8"/>
  <c r="BC4" i="8"/>
  <c r="AT3" i="8"/>
  <c r="AS3" i="8"/>
  <c r="AQ3" i="8"/>
  <c r="AS19" i="8" l="1"/>
  <c r="AP22" i="8"/>
  <c r="AS23" i="8"/>
  <c r="AY23" i="8"/>
  <c r="AQ23" i="8"/>
  <c r="AS20" i="8"/>
  <c r="AY35" i="8"/>
  <c r="AS35" i="8"/>
  <c r="AQ35" i="8"/>
  <c r="AQ11" i="8"/>
  <c r="BA35" i="8"/>
  <c r="AY29" i="8"/>
  <c r="AS29" i="8"/>
  <c r="AQ29" i="8"/>
  <c r="AT20" i="8"/>
  <c r="AU24" i="8"/>
  <c r="AU30" i="8"/>
  <c r="AU36" i="8"/>
  <c r="AW24" i="8"/>
  <c r="AQ28" i="8"/>
  <c r="AW30" i="8"/>
  <c r="AQ34" i="8"/>
  <c r="AW36" i="8"/>
  <c r="AU23" i="8"/>
  <c r="AS28" i="8"/>
  <c r="AU29" i="8"/>
  <c r="AS34" i="8"/>
  <c r="AU35" i="8"/>
  <c r="AW23" i="8"/>
  <c r="AQ27" i="8"/>
  <c r="AW29" i="8"/>
  <c r="AW35" i="8"/>
  <c r="AP9" i="8"/>
  <c r="AU28" i="8"/>
  <c r="AU34" i="8"/>
  <c r="BA24" i="8"/>
  <c r="AW28" i="8"/>
  <c r="BA30" i="8"/>
  <c r="AQ32" i="8"/>
  <c r="AW34" i="8"/>
  <c r="AQ38" i="8"/>
  <c r="AQ49" i="8"/>
  <c r="AU27" i="8"/>
  <c r="AU33" i="8"/>
  <c r="AS39" i="8"/>
  <c r="AS40" i="8"/>
  <c r="AS41" i="8"/>
  <c r="AS42" i="8"/>
  <c r="AS43" i="8"/>
  <c r="AS44" i="8"/>
  <c r="AS45" i="8"/>
  <c r="AS46" i="8"/>
  <c r="AS47" i="8"/>
  <c r="AS48" i="8"/>
  <c r="AS50" i="8"/>
  <c r="BA23" i="8"/>
  <c r="BA29" i="8"/>
  <c r="AQ31" i="8"/>
  <c r="AQ37" i="8"/>
  <c r="AQ16" i="8"/>
  <c r="AS25" i="8"/>
  <c r="AU26" i="8"/>
  <c r="AZ28" i="8"/>
  <c r="AU32" i="8"/>
  <c r="AZ34" i="8"/>
  <c r="AU38" i="8"/>
  <c r="AU39" i="8"/>
  <c r="AU40" i="8"/>
  <c r="AU41" i="8"/>
  <c r="AU42" i="8"/>
  <c r="AU43" i="8"/>
  <c r="AU44" i="8"/>
  <c r="AU45" i="8"/>
  <c r="AU46" i="8"/>
  <c r="AU47" i="8"/>
  <c r="AU48" i="8"/>
  <c r="AU49" i="8"/>
  <c r="AU50" i="8"/>
  <c r="AQ33" i="8"/>
  <c r="AS27" i="8"/>
  <c r="AS33" i="8"/>
  <c r="AZ36" i="8"/>
  <c r="AT22" i="8"/>
  <c r="AQ26" i="8"/>
  <c r="AZ35" i="8"/>
  <c r="BA22" i="8" l="1"/>
  <c r="AV22" i="8"/>
  <c r="AW22" i="8"/>
  <c r="AU22" i="8"/>
  <c r="AQ22" i="8"/>
  <c r="AS22" i="8"/>
  <c r="AR22" i="8"/>
  <c r="BL71" i="7" l="1"/>
  <c r="BK71" i="7"/>
  <c r="BL70" i="7"/>
  <c r="BK70" i="7"/>
  <c r="BL69" i="7"/>
  <c r="BK69" i="7"/>
  <c r="BL68" i="7"/>
  <c r="BK68" i="7"/>
  <c r="BL67" i="7"/>
  <c r="BK67" i="7"/>
  <c r="BL66" i="7"/>
  <c r="BK66" i="7"/>
  <c r="BL65" i="7"/>
  <c r="BK65" i="7"/>
  <c r="BL64" i="7"/>
  <c r="BK64" i="7"/>
  <c r="BL63" i="7"/>
  <c r="BK63" i="7"/>
  <c r="BL62" i="7"/>
  <c r="BK62" i="7"/>
  <c r="BL61" i="7"/>
  <c r="BK61" i="7"/>
  <c r="BL60" i="7"/>
  <c r="BK60" i="7"/>
  <c r="BL59" i="7"/>
  <c r="BK59" i="7"/>
  <c r="BL58" i="7"/>
  <c r="BK58" i="7"/>
  <c r="BL57" i="7"/>
  <c r="BK57" i="7"/>
  <c r="BL56" i="7"/>
  <c r="BK56" i="7"/>
  <c r="BL55" i="7"/>
  <c r="BK55" i="7"/>
  <c r="BL54" i="7"/>
  <c r="BK54" i="7"/>
  <c r="BL53" i="7"/>
  <c r="BK53" i="7"/>
  <c r="BL52" i="7"/>
  <c r="BK52" i="7"/>
  <c r="BL51" i="7"/>
  <c r="BK51" i="7"/>
  <c r="BL50" i="7"/>
  <c r="BK50" i="7"/>
  <c r="BA50" i="7"/>
  <c r="AZ50" i="7"/>
  <c r="AY50" i="7"/>
  <c r="AX50" i="7"/>
  <c r="AT50" i="7"/>
  <c r="AW50" i="7" s="1"/>
  <c r="AP50" i="7"/>
  <c r="AS50" i="7" s="1"/>
  <c r="BL49" i="7"/>
  <c r="BK49" i="7"/>
  <c r="BA49" i="7"/>
  <c r="AZ49" i="7"/>
  <c r="AY49" i="7"/>
  <c r="AX49" i="7"/>
  <c r="AT49" i="7"/>
  <c r="AW49" i="7" s="1"/>
  <c r="AP49" i="7"/>
  <c r="AS49" i="7" s="1"/>
  <c r="AL49" i="7"/>
  <c r="BL48" i="7"/>
  <c r="BK48" i="7"/>
  <c r="BA48" i="7"/>
  <c r="AZ48" i="7"/>
  <c r="AY48" i="7"/>
  <c r="AX48" i="7"/>
  <c r="AT48" i="7"/>
  <c r="AW48" i="7" s="1"/>
  <c r="AP48" i="7"/>
  <c r="AS48" i="7" s="1"/>
  <c r="BL47" i="7"/>
  <c r="BK47" i="7"/>
  <c r="BA47" i="7"/>
  <c r="AZ47" i="7"/>
  <c r="AY47" i="7"/>
  <c r="AX47" i="7"/>
  <c r="AT47" i="7"/>
  <c r="AW47" i="7" s="1"/>
  <c r="AP47" i="7"/>
  <c r="AS47" i="7" s="1"/>
  <c r="BL46" i="7"/>
  <c r="BK46" i="7"/>
  <c r="BA46" i="7"/>
  <c r="AZ46" i="7"/>
  <c r="AY46" i="7"/>
  <c r="AX46" i="7"/>
  <c r="AT46" i="7"/>
  <c r="AW46" i="7" s="1"/>
  <c r="AP46" i="7"/>
  <c r="AS46" i="7" s="1"/>
  <c r="BL45" i="7"/>
  <c r="BK45" i="7"/>
  <c r="BA45" i="7"/>
  <c r="AZ45" i="7"/>
  <c r="AY45" i="7"/>
  <c r="AX45" i="7"/>
  <c r="AT45" i="7"/>
  <c r="AW45" i="7" s="1"/>
  <c r="AP45" i="7"/>
  <c r="AS45" i="7" s="1"/>
  <c r="BL44" i="7"/>
  <c r="BK44" i="7"/>
  <c r="BA44" i="7"/>
  <c r="AZ44" i="7"/>
  <c r="AY44" i="7"/>
  <c r="AX44" i="7"/>
  <c r="AT44" i="7"/>
  <c r="AW44" i="7" s="1"/>
  <c r="AP44" i="7"/>
  <c r="AS44" i="7" s="1"/>
  <c r="BL43" i="7"/>
  <c r="BK43" i="7"/>
  <c r="BA43" i="7"/>
  <c r="AZ43" i="7"/>
  <c r="AY43" i="7"/>
  <c r="AX43" i="7"/>
  <c r="AT43" i="7"/>
  <c r="AW43" i="7" s="1"/>
  <c r="AP43" i="7"/>
  <c r="AS43" i="7" s="1"/>
  <c r="BL42" i="7"/>
  <c r="BK42" i="7"/>
  <c r="BA42" i="7"/>
  <c r="AZ42" i="7"/>
  <c r="AY42" i="7"/>
  <c r="AX42" i="7"/>
  <c r="AT42" i="7"/>
  <c r="AW42" i="7" s="1"/>
  <c r="AP42" i="7"/>
  <c r="AS42" i="7" s="1"/>
  <c r="BL41" i="7"/>
  <c r="BK41" i="7"/>
  <c r="BA41" i="7"/>
  <c r="AZ41" i="7"/>
  <c r="AY41" i="7"/>
  <c r="AX41" i="7"/>
  <c r="AT41" i="7"/>
  <c r="AW41" i="7" s="1"/>
  <c r="AP41" i="7"/>
  <c r="AS41" i="7" s="1"/>
  <c r="BL40" i="7"/>
  <c r="BK40" i="7"/>
  <c r="BA40" i="7"/>
  <c r="AZ40" i="7"/>
  <c r="AY40" i="7"/>
  <c r="AX40" i="7"/>
  <c r="AT40" i="7"/>
  <c r="AU40" i="7" s="1"/>
  <c r="AP40" i="7"/>
  <c r="AS40" i="7" s="1"/>
  <c r="BL39" i="7"/>
  <c r="BK39" i="7"/>
  <c r="BA39" i="7"/>
  <c r="AZ39" i="7"/>
  <c r="AY39" i="7"/>
  <c r="AX39" i="7"/>
  <c r="AT39" i="7"/>
  <c r="AW39" i="7" s="1"/>
  <c r="AP39" i="7"/>
  <c r="AS39" i="7" s="1"/>
  <c r="BL38" i="7"/>
  <c r="BK38" i="7"/>
  <c r="AQ11" i="7" s="1"/>
  <c r="BA38" i="7"/>
  <c r="AZ38" i="7"/>
  <c r="AY38" i="7"/>
  <c r="AX38" i="7"/>
  <c r="AT38" i="7"/>
  <c r="AW38" i="7" s="1"/>
  <c r="AP38" i="7"/>
  <c r="AS38" i="7" s="1"/>
  <c r="BA37" i="7"/>
  <c r="AZ37" i="7"/>
  <c r="AY37" i="7"/>
  <c r="AX37" i="7"/>
  <c r="AW37" i="7"/>
  <c r="AT37" i="7"/>
  <c r="AU37" i="7" s="1"/>
  <c r="AP37" i="7"/>
  <c r="AQ37" i="7" s="1"/>
  <c r="AY36" i="7"/>
  <c r="AX36" i="7"/>
  <c r="AT36" i="7"/>
  <c r="AP36" i="7"/>
  <c r="AS36" i="7" s="1"/>
  <c r="AY35" i="7"/>
  <c r="AX35" i="7"/>
  <c r="AT35" i="7"/>
  <c r="AW35" i="7" s="1"/>
  <c r="AS35" i="7"/>
  <c r="AQ35" i="7"/>
  <c r="AP35" i="7"/>
  <c r="AX34" i="7"/>
  <c r="AT34" i="7"/>
  <c r="AP34" i="7"/>
  <c r="AY34" i="7" s="1"/>
  <c r="AX33" i="7"/>
  <c r="AT33" i="7"/>
  <c r="AZ33" i="7" s="1"/>
  <c r="AP33" i="7"/>
  <c r="BA32" i="7"/>
  <c r="AZ32" i="7"/>
  <c r="AY32" i="7"/>
  <c r="AX32" i="7"/>
  <c r="AT32" i="7"/>
  <c r="AU32" i="7" s="1"/>
  <c r="AP32" i="7"/>
  <c r="AS32" i="7" s="1"/>
  <c r="BA31" i="7"/>
  <c r="AZ31" i="7"/>
  <c r="AY31" i="7"/>
  <c r="AX31" i="7"/>
  <c r="AW31" i="7"/>
  <c r="AT31" i="7"/>
  <c r="AU31" i="7" s="1"/>
  <c r="AP31" i="7"/>
  <c r="AS31" i="7" s="1"/>
  <c r="AY30" i="7"/>
  <c r="AX30" i="7"/>
  <c r="AT30" i="7"/>
  <c r="AW30" i="7" s="1"/>
  <c r="AP30" i="7"/>
  <c r="AS30" i="7" s="1"/>
  <c r="AY29" i="7"/>
  <c r="AX29" i="7"/>
  <c r="AT29" i="7"/>
  <c r="AW29" i="7" s="1"/>
  <c r="AS29" i="7"/>
  <c r="AQ29" i="7"/>
  <c r="AP29" i="7"/>
  <c r="AX28" i="7"/>
  <c r="AT28" i="7"/>
  <c r="AP28" i="7"/>
  <c r="AY28" i="7" s="1"/>
  <c r="AX27" i="7"/>
  <c r="AT27" i="7"/>
  <c r="AZ27" i="7" s="1"/>
  <c r="AP27" i="7"/>
  <c r="AY27" i="7" s="1"/>
  <c r="AZ26" i="7"/>
  <c r="AX26" i="7"/>
  <c r="AT26" i="7"/>
  <c r="AU26" i="7" s="1"/>
  <c r="AP26" i="7"/>
  <c r="BA25" i="7"/>
  <c r="AZ25" i="7"/>
  <c r="AY25" i="7"/>
  <c r="AX25" i="7"/>
  <c r="AW25" i="7"/>
  <c r="AU25" i="7"/>
  <c r="AT25" i="7"/>
  <c r="AP25" i="7"/>
  <c r="AQ25" i="7" s="1"/>
  <c r="AY24" i="7"/>
  <c r="AX24" i="7"/>
  <c r="AT24" i="7"/>
  <c r="BA24" i="7" s="1"/>
  <c r="AP24" i="7"/>
  <c r="AS24" i="7" s="1"/>
  <c r="AY23" i="7"/>
  <c r="AX23" i="7"/>
  <c r="AW23" i="7"/>
  <c r="AT23" i="7"/>
  <c r="AS23" i="7"/>
  <c r="AQ23" i="7"/>
  <c r="AP23" i="7"/>
  <c r="AT20" i="7"/>
  <c r="AP16" i="7"/>
  <c r="AP15" i="7"/>
  <c r="AQ16" i="7" s="1"/>
  <c r="AP14" i="7"/>
  <c r="AQ14" i="7" s="1"/>
  <c r="AP13" i="7"/>
  <c r="AQ13" i="7" s="1"/>
  <c r="BC12" i="7"/>
  <c r="AW12" i="7"/>
  <c r="AV12" i="7"/>
  <c r="AQ12" i="7"/>
  <c r="AP12" i="7"/>
  <c r="BD11" i="7"/>
  <c r="BB11" i="7"/>
  <c r="AW11" i="7"/>
  <c r="AV11" i="7"/>
  <c r="BE10" i="7"/>
  <c r="BA10" i="7"/>
  <c r="AQ10" i="7"/>
  <c r="AP10" i="7"/>
  <c r="BF9" i="7"/>
  <c r="AZ9" i="7"/>
  <c r="AV9" i="7"/>
  <c r="AU9" i="7"/>
  <c r="BF8" i="7"/>
  <c r="AZ8" i="7"/>
  <c r="AV8" i="7"/>
  <c r="AU8" i="7"/>
  <c r="AQ8" i="7"/>
  <c r="AP8" i="7"/>
  <c r="BF7" i="7"/>
  <c r="AZ7" i="7"/>
  <c r="AW7" i="7"/>
  <c r="AU7" i="7"/>
  <c r="AT7" i="7"/>
  <c r="AS7" i="7"/>
  <c r="AQ7" i="7"/>
  <c r="AP7" i="7"/>
  <c r="BE6" i="7"/>
  <c r="BA6" i="7"/>
  <c r="AW6" i="7"/>
  <c r="AU6" i="7"/>
  <c r="AT6" i="7"/>
  <c r="AS6" i="7"/>
  <c r="AQ6" i="7"/>
  <c r="AP6" i="7"/>
  <c r="K6" i="7"/>
  <c r="BD5" i="7"/>
  <c r="BB5" i="7"/>
  <c r="AQ5" i="7"/>
  <c r="BC4" i="7"/>
  <c r="AT3" i="7"/>
  <c r="AS3" i="7"/>
  <c r="AQ3" i="7"/>
  <c r="AS20" i="7" l="1"/>
  <c r="AS27" i="7"/>
  <c r="AY33" i="7"/>
  <c r="AS33" i="7"/>
  <c r="AP22" i="7"/>
  <c r="AU35" i="7"/>
  <c r="AQ9" i="7"/>
  <c r="AU24" i="7"/>
  <c r="BA27" i="7"/>
  <c r="AS26" i="7"/>
  <c r="AQ26" i="7"/>
  <c r="BA33" i="7"/>
  <c r="AS19" i="7"/>
  <c r="AS34" i="7"/>
  <c r="BA36" i="7"/>
  <c r="AZ36" i="7"/>
  <c r="AT19" i="7"/>
  <c r="BA23" i="7"/>
  <c r="AZ23" i="7"/>
  <c r="AT22" i="7"/>
  <c r="AZ34" i="7"/>
  <c r="BA34" i="7"/>
  <c r="AW34" i="7"/>
  <c r="AU34" i="7"/>
  <c r="AU36" i="7"/>
  <c r="AQ27" i="7"/>
  <c r="BA29" i="7"/>
  <c r="AZ29" i="7"/>
  <c r="AU29" i="7"/>
  <c r="AQ33" i="7"/>
  <c r="AZ35" i="7"/>
  <c r="BA35" i="7"/>
  <c r="AW24" i="7"/>
  <c r="AQ28" i="7"/>
  <c r="AP11" i="7"/>
  <c r="AS28" i="7"/>
  <c r="BA30" i="7"/>
  <c r="AZ30" i="7"/>
  <c r="AQ34" i="7"/>
  <c r="AZ24" i="7"/>
  <c r="AY26" i="7"/>
  <c r="AZ28" i="7"/>
  <c r="BA28" i="7"/>
  <c r="AW28" i="7"/>
  <c r="AU28" i="7"/>
  <c r="AU30" i="7"/>
  <c r="AP9" i="7"/>
  <c r="AU23" i="7"/>
  <c r="BA26" i="7"/>
  <c r="AW36" i="7"/>
  <c r="AQ32" i="7"/>
  <c r="AQ38" i="7"/>
  <c r="AQ39" i="7"/>
  <c r="AQ40" i="7"/>
  <c r="AQ41" i="7"/>
  <c r="AQ42" i="7"/>
  <c r="AQ43" i="7"/>
  <c r="AQ44" i="7"/>
  <c r="AQ45" i="7"/>
  <c r="AQ46" i="7"/>
  <c r="AQ47" i="7"/>
  <c r="AQ48" i="7"/>
  <c r="AQ15" i="7"/>
  <c r="AU27" i="7"/>
  <c r="AU33" i="7"/>
  <c r="AQ49" i="7"/>
  <c r="AQ50" i="7"/>
  <c r="AS25" i="7"/>
  <c r="AS37" i="7"/>
  <c r="AU38" i="7"/>
  <c r="AU39" i="7"/>
  <c r="AU41" i="7"/>
  <c r="AU42" i="7"/>
  <c r="AU43" i="7"/>
  <c r="AU44" i="7"/>
  <c r="AU45" i="7"/>
  <c r="AU46" i="7"/>
  <c r="AU47" i="7"/>
  <c r="AU48" i="7"/>
  <c r="AQ24" i="7"/>
  <c r="AW26" i="7"/>
  <c r="AQ30" i="7"/>
  <c r="AW32" i="7"/>
  <c r="AQ36" i="7"/>
  <c r="AW40" i="7"/>
  <c r="AU49" i="7"/>
  <c r="AU50" i="7"/>
  <c r="AW27" i="7"/>
  <c r="AQ31" i="7"/>
  <c r="AW33" i="7"/>
  <c r="BA22" i="7" l="1"/>
  <c r="AW22" i="7"/>
  <c r="AV22" i="7"/>
  <c r="AU22" i="7"/>
  <c r="AS22" i="7"/>
  <c r="AR22" i="7"/>
  <c r="AQ22" i="7"/>
  <c r="BL71" i="6" l="1"/>
  <c r="BK71" i="6"/>
  <c r="BL70" i="6"/>
  <c r="BK70" i="6"/>
  <c r="BL69" i="6"/>
  <c r="BK69" i="6"/>
  <c r="BL68" i="6"/>
  <c r="BK68" i="6"/>
  <c r="BL67" i="6"/>
  <c r="BK67" i="6"/>
  <c r="BL66" i="6"/>
  <c r="BK66" i="6"/>
  <c r="BL65" i="6"/>
  <c r="BK65" i="6"/>
  <c r="BL64" i="6"/>
  <c r="BK64" i="6"/>
  <c r="BL63" i="6"/>
  <c r="BK63" i="6"/>
  <c r="BL62" i="6"/>
  <c r="BK62" i="6"/>
  <c r="BL61" i="6"/>
  <c r="BK61" i="6"/>
  <c r="BL60" i="6"/>
  <c r="BK60" i="6"/>
  <c r="BL59" i="6"/>
  <c r="BK59" i="6"/>
  <c r="BL58" i="6"/>
  <c r="BK58" i="6"/>
  <c r="BL57" i="6"/>
  <c r="BK57" i="6"/>
  <c r="BL56" i="6"/>
  <c r="BK56" i="6"/>
  <c r="BL55" i="6"/>
  <c r="BK55" i="6"/>
  <c r="BL54" i="6"/>
  <c r="BK54" i="6"/>
  <c r="BL53" i="6"/>
  <c r="BK53" i="6"/>
  <c r="BL52" i="6"/>
  <c r="BK52" i="6"/>
  <c r="BL51" i="6"/>
  <c r="BK51" i="6"/>
  <c r="BL50" i="6"/>
  <c r="BK50" i="6"/>
  <c r="BA50" i="6"/>
  <c r="AZ50" i="6"/>
  <c r="AY50" i="6"/>
  <c r="AX50" i="6"/>
  <c r="AW50" i="6"/>
  <c r="AT50" i="6"/>
  <c r="AU50" i="6" s="1"/>
  <c r="AP50" i="6"/>
  <c r="AS50" i="6" s="1"/>
  <c r="BL49" i="6"/>
  <c r="BK49" i="6"/>
  <c r="BA49" i="6"/>
  <c r="AZ49" i="6"/>
  <c r="AY49" i="6"/>
  <c r="AX49" i="6"/>
  <c r="AW49" i="6"/>
  <c r="AT49" i="6"/>
  <c r="AU49" i="6" s="1"/>
  <c r="AP49" i="6"/>
  <c r="AS49" i="6" s="1"/>
  <c r="AL49" i="6"/>
  <c r="BL48" i="6"/>
  <c r="BK48" i="6"/>
  <c r="AX48" i="6"/>
  <c r="AT48" i="6"/>
  <c r="AZ48" i="6" s="1"/>
  <c r="AP48" i="6"/>
  <c r="AY48" i="6" s="1"/>
  <c r="BL47" i="6"/>
  <c r="BK47" i="6"/>
  <c r="AX47" i="6"/>
  <c r="AT47" i="6"/>
  <c r="AZ47" i="6" s="1"/>
  <c r="AP47" i="6"/>
  <c r="AY47" i="6" s="1"/>
  <c r="BL46" i="6"/>
  <c r="BK46" i="6"/>
  <c r="BA46" i="6"/>
  <c r="AX46" i="6"/>
  <c r="AT46" i="6"/>
  <c r="AZ46" i="6" s="1"/>
  <c r="AP46" i="6"/>
  <c r="AY46" i="6" s="1"/>
  <c r="BL45" i="6"/>
  <c r="BK45" i="6"/>
  <c r="AX45" i="6"/>
  <c r="AT45" i="6"/>
  <c r="AZ45" i="6" s="1"/>
  <c r="AP45" i="6"/>
  <c r="AY45" i="6" s="1"/>
  <c r="BL44" i="6"/>
  <c r="BK44" i="6"/>
  <c r="AX44" i="6"/>
  <c r="AT44" i="6"/>
  <c r="AZ44" i="6" s="1"/>
  <c r="AP44" i="6"/>
  <c r="AY44" i="6" s="1"/>
  <c r="BL43" i="6"/>
  <c r="BK43" i="6"/>
  <c r="BA43" i="6"/>
  <c r="AX43" i="6"/>
  <c r="AT43" i="6"/>
  <c r="AZ43" i="6" s="1"/>
  <c r="AP43" i="6"/>
  <c r="AY43" i="6" s="1"/>
  <c r="BL42" i="6"/>
  <c r="BK42" i="6"/>
  <c r="AX42" i="6"/>
  <c r="AT42" i="6"/>
  <c r="AZ42" i="6" s="1"/>
  <c r="AP42" i="6"/>
  <c r="AY42" i="6" s="1"/>
  <c r="BL41" i="6"/>
  <c r="BK41" i="6"/>
  <c r="AX41" i="6"/>
  <c r="AT41" i="6"/>
  <c r="AZ41" i="6" s="1"/>
  <c r="AP41" i="6"/>
  <c r="AY41" i="6" s="1"/>
  <c r="BL40" i="6"/>
  <c r="BK40" i="6"/>
  <c r="AP11" i="6" s="1"/>
  <c r="BA40" i="6"/>
  <c r="AX40" i="6"/>
  <c r="AT40" i="6"/>
  <c r="AZ40" i="6" s="1"/>
  <c r="AP40" i="6"/>
  <c r="AY40" i="6" s="1"/>
  <c r="BL39" i="6"/>
  <c r="BK39" i="6"/>
  <c r="AQ11" i="6" s="1"/>
  <c r="AX39" i="6"/>
  <c r="AT39" i="6"/>
  <c r="AZ39" i="6" s="1"/>
  <c r="AP39" i="6"/>
  <c r="AY39" i="6" s="1"/>
  <c r="BL38" i="6"/>
  <c r="AQ9" i="6" s="1"/>
  <c r="BK38" i="6"/>
  <c r="AX38" i="6"/>
  <c r="AT38" i="6"/>
  <c r="AZ38" i="6" s="1"/>
  <c r="AP38" i="6"/>
  <c r="AY38" i="6" s="1"/>
  <c r="BA37" i="6"/>
  <c r="AZ37" i="6"/>
  <c r="AY37" i="6"/>
  <c r="AX37" i="6"/>
  <c r="AT37" i="6"/>
  <c r="AW37" i="6" s="1"/>
  <c r="AP37" i="6"/>
  <c r="BA36" i="6"/>
  <c r="AZ36" i="6"/>
  <c r="AY36" i="6"/>
  <c r="AX36" i="6"/>
  <c r="AW36" i="6"/>
  <c r="AU36" i="6"/>
  <c r="AT36" i="6"/>
  <c r="AP36" i="6"/>
  <c r="AS36" i="6" s="1"/>
  <c r="AZ35" i="6"/>
  <c r="AY35" i="6"/>
  <c r="AX35" i="6"/>
  <c r="AT35" i="6"/>
  <c r="BA35" i="6" s="1"/>
  <c r="AS35" i="6"/>
  <c r="AP35" i="6"/>
  <c r="AQ35" i="6" s="1"/>
  <c r="AY34" i="6"/>
  <c r="AX34" i="6"/>
  <c r="AT34" i="6"/>
  <c r="AS34" i="6"/>
  <c r="AQ34" i="6"/>
  <c r="AP34" i="6"/>
  <c r="AX33" i="6"/>
  <c r="AT33" i="6"/>
  <c r="AP33" i="6"/>
  <c r="AY33" i="6" s="1"/>
  <c r="BA32" i="6"/>
  <c r="AX32" i="6"/>
  <c r="AT32" i="6"/>
  <c r="AZ32" i="6" s="1"/>
  <c r="AS32" i="6"/>
  <c r="AQ32" i="6"/>
  <c r="AP32" i="6"/>
  <c r="AY32" i="6" s="1"/>
  <c r="AZ31" i="6"/>
  <c r="AX31" i="6"/>
  <c r="AT31" i="6"/>
  <c r="AW31" i="6" s="1"/>
  <c r="AP31" i="6"/>
  <c r="BA30" i="6"/>
  <c r="AZ30" i="6"/>
  <c r="AY30" i="6"/>
  <c r="AX30" i="6"/>
  <c r="AW30" i="6"/>
  <c r="AU30" i="6"/>
  <c r="AT30" i="6"/>
  <c r="AP30" i="6"/>
  <c r="AS30" i="6" s="1"/>
  <c r="AY29" i="6"/>
  <c r="AX29" i="6"/>
  <c r="AT29" i="6"/>
  <c r="BA29" i="6" s="1"/>
  <c r="AS29" i="6"/>
  <c r="AP29" i="6"/>
  <c r="AQ29" i="6" s="1"/>
  <c r="AY28" i="6"/>
  <c r="AX28" i="6"/>
  <c r="AT28" i="6"/>
  <c r="AS28" i="6"/>
  <c r="AQ28" i="6"/>
  <c r="AP28" i="6"/>
  <c r="AX27" i="6"/>
  <c r="AT27" i="6"/>
  <c r="AS27" i="6"/>
  <c r="AQ27" i="6"/>
  <c r="AP27" i="6"/>
  <c r="AY27" i="6" s="1"/>
  <c r="AX26" i="6"/>
  <c r="AT26" i="6"/>
  <c r="AZ26" i="6" s="1"/>
  <c r="AP26" i="6"/>
  <c r="AY26" i="6" s="1"/>
  <c r="BA25" i="6"/>
  <c r="AZ25" i="6"/>
  <c r="AY25" i="6"/>
  <c r="AX25" i="6"/>
  <c r="AT25" i="6"/>
  <c r="AW25" i="6" s="1"/>
  <c r="AP25" i="6"/>
  <c r="BA24" i="6"/>
  <c r="AZ24" i="6"/>
  <c r="AY24" i="6"/>
  <c r="AX24" i="6"/>
  <c r="AW24" i="6"/>
  <c r="AU24" i="6"/>
  <c r="AT24" i="6"/>
  <c r="AP24" i="6"/>
  <c r="AS24" i="6" s="1"/>
  <c r="AZ23" i="6"/>
  <c r="AY23" i="6"/>
  <c r="AX23" i="6"/>
  <c r="AT23" i="6"/>
  <c r="AS23" i="6"/>
  <c r="AP23" i="6"/>
  <c r="AQ23" i="6" s="1"/>
  <c r="AP22" i="6"/>
  <c r="AP16" i="6"/>
  <c r="AP15" i="6"/>
  <c r="AQ16" i="6" s="1"/>
  <c r="AP14" i="6"/>
  <c r="AQ14" i="6" s="1"/>
  <c r="AP13" i="6"/>
  <c r="AQ13" i="6" s="1"/>
  <c r="BC12" i="6"/>
  <c r="AW12" i="6"/>
  <c r="AV12" i="6"/>
  <c r="AQ12" i="6"/>
  <c r="AP12" i="6"/>
  <c r="BD11" i="6"/>
  <c r="BB11" i="6"/>
  <c r="AW11" i="6"/>
  <c r="AV11" i="6"/>
  <c r="BE10" i="6"/>
  <c r="BA10" i="6"/>
  <c r="AQ10" i="6"/>
  <c r="AP10" i="6"/>
  <c r="BF9" i="6"/>
  <c r="AZ9" i="6"/>
  <c r="AV9" i="6"/>
  <c r="AU9" i="6"/>
  <c r="BF8" i="6"/>
  <c r="AZ8" i="6"/>
  <c r="AV8" i="6"/>
  <c r="AU8" i="6"/>
  <c r="AQ8" i="6"/>
  <c r="AP8" i="6"/>
  <c r="BF7" i="6"/>
  <c r="AZ7" i="6"/>
  <c r="AW7" i="6"/>
  <c r="AU7" i="6"/>
  <c r="AT7" i="6"/>
  <c r="AS7" i="6"/>
  <c r="AQ7" i="6"/>
  <c r="AP7" i="6"/>
  <c r="BE6" i="6"/>
  <c r="BA6" i="6"/>
  <c r="AW6" i="6"/>
  <c r="AU6" i="6"/>
  <c r="AT6" i="6"/>
  <c r="AS6" i="6"/>
  <c r="AQ6" i="6"/>
  <c r="AP6" i="6"/>
  <c r="K6" i="6"/>
  <c r="BD5" i="6"/>
  <c r="BB5" i="6"/>
  <c r="AQ5" i="6"/>
  <c r="BC4" i="6"/>
  <c r="AT3" i="6"/>
  <c r="AS3" i="6"/>
  <c r="AQ3" i="6"/>
  <c r="BA27" i="6" l="1"/>
  <c r="AZ27" i="6"/>
  <c r="AW27" i="6"/>
  <c r="BA34" i="6"/>
  <c r="AZ34" i="6"/>
  <c r="AQ39" i="6"/>
  <c r="AQ42" i="6"/>
  <c r="AQ45" i="6"/>
  <c r="AQ48" i="6"/>
  <c r="AR22" i="6"/>
  <c r="AU27" i="6"/>
  <c r="AU34" i="6"/>
  <c r="AS39" i="6"/>
  <c r="AS42" i="6"/>
  <c r="AS45" i="6"/>
  <c r="AS48" i="6"/>
  <c r="AS22" i="6"/>
  <c r="AU29" i="6"/>
  <c r="AW34" i="6"/>
  <c r="AT22" i="6"/>
  <c r="AW29" i="6"/>
  <c r="AS31" i="6"/>
  <c r="AQ31" i="6"/>
  <c r="AQ26" i="6"/>
  <c r="AQ33" i="6"/>
  <c r="AQ38" i="6"/>
  <c r="BA39" i="6"/>
  <c r="AQ41" i="6"/>
  <c r="BA42" i="6"/>
  <c r="AQ44" i="6"/>
  <c r="BA45" i="6"/>
  <c r="AQ47" i="6"/>
  <c r="BA48" i="6"/>
  <c r="AS26" i="6"/>
  <c r="AS33" i="6"/>
  <c r="AS38" i="6"/>
  <c r="AS41" i="6"/>
  <c r="AS44" i="6"/>
  <c r="AS47" i="6"/>
  <c r="BA28" i="6"/>
  <c r="AZ28" i="6"/>
  <c r="AZ29" i="6"/>
  <c r="AY31" i="6"/>
  <c r="AW33" i="6"/>
  <c r="BA33" i="6"/>
  <c r="AZ33" i="6"/>
  <c r="AP9" i="6"/>
  <c r="AT20" i="6"/>
  <c r="AT19" i="6"/>
  <c r="BA23" i="6"/>
  <c r="AU28" i="6"/>
  <c r="AU33" i="6"/>
  <c r="AU23" i="6"/>
  <c r="BA26" i="6"/>
  <c r="AW28" i="6"/>
  <c r="BA31" i="6"/>
  <c r="AU35" i="6"/>
  <c r="BA38" i="6"/>
  <c r="AQ40" i="6"/>
  <c r="BA41" i="6"/>
  <c r="AQ43" i="6"/>
  <c r="BA44" i="6"/>
  <c r="AQ46" i="6"/>
  <c r="BA47" i="6"/>
  <c r="AQ15" i="6"/>
  <c r="AW23" i="6"/>
  <c r="AS25" i="6"/>
  <c r="AQ25" i="6"/>
  <c r="AW35" i="6"/>
  <c r="AS37" i="6"/>
  <c r="AQ37" i="6"/>
  <c r="AS40" i="6"/>
  <c r="AS43" i="6"/>
  <c r="AS46" i="6"/>
  <c r="AU26" i="6"/>
  <c r="AU32" i="6"/>
  <c r="AU38" i="6"/>
  <c r="AU39" i="6"/>
  <c r="AU40" i="6"/>
  <c r="AU41" i="6"/>
  <c r="AU42" i="6"/>
  <c r="AU43" i="6"/>
  <c r="AU44" i="6"/>
  <c r="AU45" i="6"/>
  <c r="AU46" i="6"/>
  <c r="AU47" i="6"/>
  <c r="AU48" i="6"/>
  <c r="AQ49" i="6"/>
  <c r="AQ50" i="6"/>
  <c r="D49" i="6" s="1"/>
  <c r="AS19" i="6"/>
  <c r="AQ24" i="6"/>
  <c r="AW26" i="6"/>
  <c r="AQ30" i="6"/>
  <c r="AW32" i="6"/>
  <c r="AQ36" i="6"/>
  <c r="AW38" i="6"/>
  <c r="AW39" i="6"/>
  <c r="AW40" i="6"/>
  <c r="AW41" i="6"/>
  <c r="AW42" i="6"/>
  <c r="AW43" i="6"/>
  <c r="AW44" i="6"/>
  <c r="AW45" i="6"/>
  <c r="AW46" i="6"/>
  <c r="AW47" i="6"/>
  <c r="AW48" i="6"/>
  <c r="AU25" i="6"/>
  <c r="AU31" i="6"/>
  <c r="AU37" i="6"/>
  <c r="AS20" i="6"/>
  <c r="BA22" i="6" l="1"/>
  <c r="AW22" i="6"/>
  <c r="AV22" i="6"/>
  <c r="L49" i="6"/>
  <c r="AU22" i="6"/>
  <c r="AQ22" i="6"/>
  <c r="AQ3" i="5" l="1"/>
  <c r="AS3" i="5"/>
  <c r="AT3" i="5"/>
  <c r="BC4" i="5"/>
  <c r="AQ5" i="5"/>
  <c r="BB5" i="5"/>
  <c r="BD5" i="5"/>
  <c r="AP6" i="5"/>
  <c r="AQ6" i="5"/>
  <c r="AS6" i="5"/>
  <c r="AT6" i="5"/>
  <c r="AU6" i="5"/>
  <c r="AW6" i="5"/>
  <c r="BA6" i="5"/>
  <c r="BE6" i="5"/>
  <c r="AP7" i="5"/>
  <c r="AQ7" i="5"/>
  <c r="AS7" i="5"/>
  <c r="AT7" i="5"/>
  <c r="AU7" i="5"/>
  <c r="AW7" i="5"/>
  <c r="AZ7" i="5"/>
  <c r="BF7" i="5"/>
  <c r="AP8" i="5"/>
  <c r="AQ8" i="5"/>
  <c r="AU8" i="5"/>
  <c r="AV8" i="5"/>
  <c r="AZ8" i="5"/>
  <c r="BF8" i="5"/>
  <c r="AU9" i="5"/>
  <c r="AV9" i="5"/>
  <c r="AZ9" i="5"/>
  <c r="BF9" i="5"/>
  <c r="AP10" i="5"/>
  <c r="AQ10" i="5"/>
  <c r="BA10" i="5"/>
  <c r="BE10" i="5"/>
  <c r="AV11" i="5"/>
  <c r="AW11" i="5"/>
  <c r="BB11" i="5"/>
  <c r="BD11" i="5"/>
  <c r="AP12" i="5"/>
  <c r="AQ12" i="5"/>
  <c r="AV12" i="5"/>
  <c r="AW12" i="5"/>
  <c r="BC12" i="5"/>
  <c r="AP13" i="5"/>
  <c r="AQ13" i="5" s="1"/>
  <c r="AP14" i="5"/>
  <c r="AQ14" i="5"/>
  <c r="AP15" i="5"/>
  <c r="AP16" i="5"/>
  <c r="AQ15" i="5" s="1"/>
  <c r="AQ16" i="5"/>
  <c r="AT19" i="5"/>
  <c r="AP23" i="5"/>
  <c r="AS20" i="5" s="1"/>
  <c r="AT23" i="5"/>
  <c r="AU23" i="5" s="1"/>
  <c r="AW23" i="5"/>
  <c r="AX23" i="5"/>
  <c r="AZ23" i="5"/>
  <c r="AP24" i="5"/>
  <c r="AY24" i="5" s="1"/>
  <c r="AQ24" i="5"/>
  <c r="AS24" i="5"/>
  <c r="AT24" i="5"/>
  <c r="AU24" i="5"/>
  <c r="AW24" i="5"/>
  <c r="AX24" i="5"/>
  <c r="AZ24" i="5"/>
  <c r="AP25" i="5"/>
  <c r="AY25" i="5" s="1"/>
  <c r="AQ25" i="5"/>
  <c r="AS25" i="5"/>
  <c r="AT25" i="5"/>
  <c r="AW25" i="5" s="1"/>
  <c r="AU25" i="5"/>
  <c r="AX25" i="5"/>
  <c r="AP26" i="5"/>
  <c r="AY26" i="5" s="1"/>
  <c r="AQ26" i="5"/>
  <c r="AS26" i="5"/>
  <c r="AT26" i="5"/>
  <c r="AZ26" i="5" s="1"/>
  <c r="AU26" i="5"/>
  <c r="AW26" i="5"/>
  <c r="AX26" i="5"/>
  <c r="AP27" i="5"/>
  <c r="AQ27" i="5"/>
  <c r="AS27" i="5"/>
  <c r="AT27" i="5"/>
  <c r="BA27" i="5" s="1"/>
  <c r="AU27" i="5"/>
  <c r="AW27" i="5"/>
  <c r="AX27" i="5"/>
  <c r="AY27" i="5"/>
  <c r="AZ27" i="5"/>
  <c r="AP28" i="5"/>
  <c r="AQ28" i="5" s="1"/>
  <c r="AT28" i="5"/>
  <c r="AU28" i="5"/>
  <c r="AW28" i="5"/>
  <c r="AX28" i="5"/>
  <c r="AY28" i="5"/>
  <c r="AZ28" i="5"/>
  <c r="BA28" i="5"/>
  <c r="AP29" i="5"/>
  <c r="AQ29" i="5" s="1"/>
  <c r="AT29" i="5"/>
  <c r="AU29" i="5" s="1"/>
  <c r="AW29" i="5"/>
  <c r="AX29" i="5"/>
  <c r="AZ29" i="5"/>
  <c r="AP30" i="5"/>
  <c r="BA30" i="5" s="1"/>
  <c r="AQ30" i="5"/>
  <c r="AS30" i="5"/>
  <c r="AT30" i="5"/>
  <c r="AU30" i="5"/>
  <c r="AW30" i="5"/>
  <c r="AX30" i="5"/>
  <c r="AZ30" i="5"/>
  <c r="AP31" i="5"/>
  <c r="AY31" i="5" s="1"/>
  <c r="AQ31" i="5"/>
  <c r="AS31" i="5"/>
  <c r="AT31" i="5"/>
  <c r="AW31" i="5" s="1"/>
  <c r="AU31" i="5"/>
  <c r="AX31" i="5"/>
  <c r="AP32" i="5"/>
  <c r="AY32" i="5" s="1"/>
  <c r="AQ32" i="5"/>
  <c r="AS32" i="5"/>
  <c r="AT32" i="5"/>
  <c r="AZ32" i="5" s="1"/>
  <c r="AU32" i="5"/>
  <c r="AW32" i="5"/>
  <c r="AX32" i="5"/>
  <c r="AP33" i="5"/>
  <c r="AQ33" i="5"/>
  <c r="AS33" i="5"/>
  <c r="AT33" i="5"/>
  <c r="BA33" i="5" s="1"/>
  <c r="AU33" i="5"/>
  <c r="AW33" i="5"/>
  <c r="AX33" i="5"/>
  <c r="AY33" i="5"/>
  <c r="AZ33" i="5"/>
  <c r="AP34" i="5"/>
  <c r="AQ34" i="5" s="1"/>
  <c r="AT34" i="5"/>
  <c r="AU34" i="5"/>
  <c r="AW34" i="5"/>
  <c r="AX34" i="5"/>
  <c r="AY34" i="5"/>
  <c r="AZ34" i="5"/>
  <c r="BA34" i="5"/>
  <c r="AP35" i="5"/>
  <c r="AQ35" i="5" s="1"/>
  <c r="AT35" i="5"/>
  <c r="AU35" i="5" s="1"/>
  <c r="AW35" i="5"/>
  <c r="AX35" i="5"/>
  <c r="AZ35" i="5"/>
  <c r="AP36" i="5"/>
  <c r="BA36" i="5" s="1"/>
  <c r="AQ36" i="5"/>
  <c r="AS36" i="5"/>
  <c r="AT36" i="5"/>
  <c r="AU36" i="5"/>
  <c r="AW36" i="5"/>
  <c r="AX36" i="5"/>
  <c r="AZ36" i="5"/>
  <c r="AP37" i="5"/>
  <c r="AY37" i="5" s="1"/>
  <c r="AQ37" i="5"/>
  <c r="AS37" i="5"/>
  <c r="AT37" i="5"/>
  <c r="AW37" i="5" s="1"/>
  <c r="AU37" i="5"/>
  <c r="AX37" i="5"/>
  <c r="AP38" i="5"/>
  <c r="AY38" i="5" s="1"/>
  <c r="AQ38" i="5"/>
  <c r="AS38" i="5"/>
  <c r="AT38" i="5"/>
  <c r="AZ38" i="5" s="1"/>
  <c r="AU38" i="5"/>
  <c r="AW38" i="5"/>
  <c r="AX38" i="5"/>
  <c r="BK38" i="5"/>
  <c r="AP11" i="5" s="1"/>
  <c r="BL38" i="5"/>
  <c r="AP39" i="5"/>
  <c r="AY39" i="5" s="1"/>
  <c r="AQ39" i="5"/>
  <c r="AS39" i="5"/>
  <c r="AT39" i="5"/>
  <c r="AZ39" i="5" s="1"/>
  <c r="AU39" i="5"/>
  <c r="AW39" i="5"/>
  <c r="AX39" i="5"/>
  <c r="BK39" i="5"/>
  <c r="BL39" i="5"/>
  <c r="AP40" i="5"/>
  <c r="AY40" i="5" s="1"/>
  <c r="AQ40" i="5"/>
  <c r="AS40" i="5"/>
  <c r="AT40" i="5"/>
  <c r="AZ40" i="5" s="1"/>
  <c r="AU40" i="5"/>
  <c r="AW40" i="5"/>
  <c r="AX40" i="5"/>
  <c r="BK40" i="5"/>
  <c r="BL40" i="5"/>
  <c r="AP41" i="5"/>
  <c r="AY41" i="5" s="1"/>
  <c r="AQ41" i="5"/>
  <c r="AS41" i="5"/>
  <c r="AT41" i="5"/>
  <c r="AZ41" i="5" s="1"/>
  <c r="AU41" i="5"/>
  <c r="AW41" i="5"/>
  <c r="AX41" i="5"/>
  <c r="BK41" i="5"/>
  <c r="BL41" i="5"/>
  <c r="AP42" i="5"/>
  <c r="AY42" i="5" s="1"/>
  <c r="AQ42" i="5"/>
  <c r="AS42" i="5"/>
  <c r="AT42" i="5"/>
  <c r="AZ42" i="5" s="1"/>
  <c r="AU42" i="5"/>
  <c r="AW42" i="5"/>
  <c r="AX42" i="5"/>
  <c r="BK42" i="5"/>
  <c r="BL42" i="5"/>
  <c r="AP43" i="5"/>
  <c r="AY43" i="5" s="1"/>
  <c r="AQ43" i="5"/>
  <c r="AS43" i="5"/>
  <c r="AT43" i="5"/>
  <c r="AZ43" i="5" s="1"/>
  <c r="AU43" i="5"/>
  <c r="AW43" i="5"/>
  <c r="AX43" i="5"/>
  <c r="BK43" i="5"/>
  <c r="BL43" i="5"/>
  <c r="AP44" i="5"/>
  <c r="AY44" i="5" s="1"/>
  <c r="AQ44" i="5"/>
  <c r="AS44" i="5"/>
  <c r="AT44" i="5"/>
  <c r="AZ44" i="5" s="1"/>
  <c r="AU44" i="5"/>
  <c r="AW44" i="5"/>
  <c r="AX44" i="5"/>
  <c r="BK44" i="5"/>
  <c r="BL44" i="5"/>
  <c r="AP45" i="5"/>
  <c r="AY45" i="5" s="1"/>
  <c r="AQ45" i="5"/>
  <c r="AS45" i="5"/>
  <c r="AT45" i="5"/>
  <c r="AZ45" i="5" s="1"/>
  <c r="AU45" i="5"/>
  <c r="AW45" i="5"/>
  <c r="AX45" i="5"/>
  <c r="BK45" i="5"/>
  <c r="BL45" i="5"/>
  <c r="AP46" i="5"/>
  <c r="AY46" i="5" s="1"/>
  <c r="AQ46" i="5"/>
  <c r="AS46" i="5"/>
  <c r="AT46" i="5"/>
  <c r="AZ46" i="5" s="1"/>
  <c r="AU46" i="5"/>
  <c r="AW46" i="5"/>
  <c r="AX46" i="5"/>
  <c r="BK46" i="5"/>
  <c r="BL46" i="5"/>
  <c r="AP47" i="5"/>
  <c r="AY47" i="5" s="1"/>
  <c r="AQ47" i="5"/>
  <c r="AS47" i="5"/>
  <c r="AT47" i="5"/>
  <c r="AZ47" i="5" s="1"/>
  <c r="AU47" i="5"/>
  <c r="AW47" i="5"/>
  <c r="AX47" i="5"/>
  <c r="BK47" i="5"/>
  <c r="BL47" i="5"/>
  <c r="AP48" i="5"/>
  <c r="AY48" i="5" s="1"/>
  <c r="AQ48" i="5"/>
  <c r="AS48" i="5"/>
  <c r="AT48" i="5"/>
  <c r="AZ48" i="5" s="1"/>
  <c r="AU48" i="5"/>
  <c r="AW48" i="5"/>
  <c r="AX48" i="5"/>
  <c r="BK48" i="5"/>
  <c r="BL48" i="5"/>
  <c r="AP49" i="5"/>
  <c r="AY49" i="5" s="1"/>
  <c r="AQ49" i="5"/>
  <c r="AS49" i="5"/>
  <c r="AT49" i="5"/>
  <c r="AZ49" i="5" s="1"/>
  <c r="AU49" i="5"/>
  <c r="AW49" i="5"/>
  <c r="AX49" i="5"/>
  <c r="BK49" i="5"/>
  <c r="BL49" i="5"/>
  <c r="AP50" i="5"/>
  <c r="AQ50" i="5"/>
  <c r="AS50" i="5"/>
  <c r="AT50" i="5"/>
  <c r="BA50" i="5" s="1"/>
  <c r="AU50" i="5"/>
  <c r="AW50" i="5"/>
  <c r="AX50" i="5"/>
  <c r="AY50" i="5"/>
  <c r="AZ50" i="5"/>
  <c r="BK50" i="5"/>
  <c r="BL50" i="5"/>
  <c r="BK51" i="5"/>
  <c r="AQ11" i="5" s="1"/>
  <c r="BL51" i="5"/>
  <c r="AP9" i="5" s="1"/>
  <c r="BK52" i="5"/>
  <c r="BL52" i="5"/>
  <c r="BK53" i="5"/>
  <c r="BL53" i="5"/>
  <c r="BK54" i="5"/>
  <c r="BL54" i="5"/>
  <c r="BK55" i="5"/>
  <c r="BL55" i="5"/>
  <c r="BK56" i="5"/>
  <c r="BL56" i="5"/>
  <c r="BK57" i="5"/>
  <c r="BL57" i="5"/>
  <c r="BK58" i="5"/>
  <c r="BL58" i="5"/>
  <c r="BK59" i="5"/>
  <c r="BL59" i="5"/>
  <c r="BK60" i="5"/>
  <c r="BL60" i="5"/>
  <c r="BK61" i="5"/>
  <c r="BL61" i="5"/>
  <c r="BK62" i="5"/>
  <c r="BL62" i="5"/>
  <c r="BK63" i="5"/>
  <c r="BL63" i="5"/>
  <c r="BK64" i="5"/>
  <c r="BL64" i="5"/>
  <c r="BK65" i="5"/>
  <c r="BL65" i="5"/>
  <c r="BK66" i="5"/>
  <c r="BL66" i="5"/>
  <c r="BK67" i="5"/>
  <c r="BL67" i="5"/>
  <c r="BK68" i="5"/>
  <c r="BL68" i="5"/>
  <c r="BK69" i="5"/>
  <c r="BL69" i="5"/>
  <c r="BK70" i="5"/>
  <c r="BL70" i="5"/>
  <c r="BK71" i="5"/>
  <c r="BL71" i="5"/>
  <c r="AL49" i="5"/>
  <c r="K6" i="5"/>
  <c r="BA23" i="5" l="1"/>
  <c r="BA24" i="5"/>
  <c r="AY23" i="5"/>
  <c r="AT22" i="5"/>
  <c r="AQ9" i="5"/>
  <c r="BA37" i="5"/>
  <c r="AY36" i="5"/>
  <c r="BA31" i="5"/>
  <c r="AY30" i="5"/>
  <c r="AZ37" i="5"/>
  <c r="AS34" i="5"/>
  <c r="AZ31" i="5"/>
  <c r="AS28" i="5"/>
  <c r="AZ25" i="5"/>
  <c r="AY35" i="5"/>
  <c r="BA25" i="5"/>
  <c r="BA49" i="5"/>
  <c r="BA48" i="5"/>
  <c r="BA47" i="5"/>
  <c r="BA46" i="5"/>
  <c r="BA45" i="5"/>
  <c r="BA44" i="5"/>
  <c r="BA43" i="5"/>
  <c r="BA42" i="5"/>
  <c r="BA41" i="5"/>
  <c r="BA40" i="5"/>
  <c r="BA39" i="5"/>
  <c r="BA38" i="5"/>
  <c r="BA32" i="5"/>
  <c r="BA26" i="5"/>
  <c r="AP22" i="5"/>
  <c r="BA29" i="5"/>
  <c r="AS35" i="5"/>
  <c r="AS29" i="5"/>
  <c r="AS23" i="5"/>
  <c r="AT20" i="5"/>
  <c r="AS19" i="5"/>
  <c r="BA35" i="5"/>
  <c r="AY29" i="5"/>
  <c r="AQ23" i="5"/>
  <c r="AS22" i="5" l="1"/>
  <c r="AQ22" i="5"/>
  <c r="AR22" i="5"/>
  <c r="AV22" i="5"/>
  <c r="AW22" i="5"/>
  <c r="AU22" i="5"/>
  <c r="BA22" i="5"/>
  <c r="D49" i="5"/>
  <c r="L49" i="5"/>
</calcChain>
</file>

<file path=xl/sharedStrings.xml><?xml version="1.0" encoding="utf-8"?>
<sst xmlns="http://schemas.openxmlformats.org/spreadsheetml/2006/main" count="1551" uniqueCount="205">
  <si>
    <t>島根原子力発電所　沖合定線の水温</t>
    <rPh sb="14" eb="16">
      <t>スイオン</t>
    </rPh>
    <phoneticPr fontId="5"/>
  </si>
  <si>
    <t>測定定点</t>
  </si>
  <si>
    <t>2号機</t>
  </si>
  <si>
    <t>取水口</t>
  </si>
  <si>
    <t>時刻</t>
  </si>
  <si>
    <t>水深（ｍ）</t>
  </si>
  <si>
    <t>気</t>
    <rPh sb="0" eb="1">
      <t>キ</t>
    </rPh>
    <phoneticPr fontId="5"/>
  </si>
  <si>
    <t>天候</t>
  </si>
  <si>
    <t>C</t>
  </si>
  <si>
    <t>象</t>
    <rPh sb="0" eb="1">
      <t>ゾウ</t>
    </rPh>
    <phoneticPr fontId="5"/>
  </si>
  <si>
    <t>気温（℃）</t>
  </si>
  <si>
    <t>・</t>
    <phoneticPr fontId="5"/>
  </si>
  <si>
    <t>SE</t>
  </si>
  <si>
    <t>NE</t>
  </si>
  <si>
    <t>NNE</t>
  </si>
  <si>
    <t>ENE</t>
  </si>
  <si>
    <t>NNW</t>
  </si>
  <si>
    <t>海</t>
    <rPh sb="0" eb="1">
      <t>ウミ</t>
    </rPh>
    <phoneticPr fontId="5"/>
  </si>
  <si>
    <t>風速（ｍ／ｓ）</t>
  </si>
  <si>
    <t>透明度（ｍ）</t>
  </si>
  <si>
    <t>水色</t>
  </si>
  <si>
    <t/>
  </si>
  <si>
    <t>風浪</t>
  </si>
  <si>
    <t>基準</t>
  </si>
  <si>
    <t>うねり</t>
  </si>
  <si>
    <t>水温</t>
  </si>
  <si>
    <t>0ｍ</t>
  </si>
  <si>
    <t>1ｍ</t>
  </si>
  <si>
    <t>2ｍ</t>
  </si>
  <si>
    <t>3ｍ</t>
  </si>
  <si>
    <t>4ｍ</t>
  </si>
  <si>
    <t>5ｍ</t>
  </si>
  <si>
    <t>6ｍ</t>
  </si>
  <si>
    <t>7ｍ</t>
  </si>
  <si>
    <t>8ｍ</t>
  </si>
  <si>
    <t>9ｍ</t>
  </si>
  <si>
    <t>水</t>
    <rPh sb="0" eb="1">
      <t>ミズ</t>
    </rPh>
    <phoneticPr fontId="5"/>
  </si>
  <si>
    <t>10ｍ</t>
  </si>
  <si>
    <t>11ｍ</t>
  </si>
  <si>
    <t>12ｍ</t>
  </si>
  <si>
    <t>13ｍ</t>
  </si>
  <si>
    <t>温</t>
    <rPh sb="0" eb="1">
      <t>アツシ</t>
    </rPh>
    <phoneticPr fontId="5"/>
  </si>
  <si>
    <t>14ｍ</t>
  </si>
  <si>
    <t>15ｍ</t>
  </si>
  <si>
    <t>16ｍ</t>
  </si>
  <si>
    <t>（</t>
    <phoneticPr fontId="5"/>
  </si>
  <si>
    <t>17ｍ</t>
  </si>
  <si>
    <t>℃</t>
    <phoneticPr fontId="5"/>
  </si>
  <si>
    <t>18ｍ</t>
  </si>
  <si>
    <t>）</t>
    <phoneticPr fontId="5"/>
  </si>
  <si>
    <t>19ｍ</t>
  </si>
  <si>
    <t>20ｍ</t>
  </si>
  <si>
    <t>25ｍ</t>
  </si>
  <si>
    <t>30ｍ</t>
  </si>
  <si>
    <t>40ｍ</t>
  </si>
  <si>
    <t>50ｍ</t>
  </si>
  <si>
    <t>60ｍ</t>
  </si>
  <si>
    <t>70ｍ</t>
  </si>
  <si>
    <t>海底付近（℃）</t>
    <phoneticPr fontId="5"/>
  </si>
  <si>
    <t>海底付近（ｍ）</t>
    <phoneticPr fontId="5"/>
  </si>
  <si>
    <t>水温の最低点</t>
  </si>
  <si>
    <t>BC</t>
  </si>
  <si>
    <t>N</t>
  </si>
  <si>
    <t>SSW</t>
  </si>
  <si>
    <t>SW</t>
  </si>
  <si>
    <t>WSW</t>
  </si>
  <si>
    <t>B</t>
  </si>
  <si>
    <t>SSE</t>
  </si>
  <si>
    <t>W</t>
  </si>
  <si>
    <t>＊基準水温は定点15，16，17，20，21の5点の水深別の平均値</t>
  </si>
  <si>
    <t>WNW</t>
  </si>
  <si>
    <t>NW</t>
  </si>
  <si>
    <t>基準水温より1℃以上高かった点</t>
  </si>
  <si>
    <t>基準水温より0.5℃以上1℃未満高かった点</t>
  </si>
  <si>
    <t>E</t>
  </si>
  <si>
    <t>～</t>
  </si>
  <si>
    <t>　　２号機</t>
    <phoneticPr fontId="5"/>
  </si>
  <si>
    <t>　　出力（万kW）</t>
    <phoneticPr fontId="5"/>
  </si>
  <si>
    <r>
      <t>　</t>
    </r>
    <r>
      <rPr>
        <sz val="9"/>
        <rFont val="ＭＳ Ｐゴシック"/>
        <family val="3"/>
        <charset val="128"/>
      </rPr>
      <t>放水量（m</t>
    </r>
    <r>
      <rPr>
        <vertAlign val="superscript"/>
        <sz val="7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／s）</t>
    </r>
    <phoneticPr fontId="5"/>
  </si>
  <si>
    <t>令和</t>
    <rPh sb="0" eb="2">
      <t>レイワ</t>
    </rPh>
    <phoneticPr fontId="5"/>
  </si>
  <si>
    <t>～</t>
    <phoneticPr fontId="5"/>
  </si>
  <si>
    <t>放水口前</t>
    <phoneticPr fontId="5"/>
  </si>
  <si>
    <t>風向</t>
    <phoneticPr fontId="5"/>
  </si>
  <si>
    <t>80ｍ</t>
    <phoneticPr fontId="5"/>
  </si>
  <si>
    <t>太字</t>
    <rPh sb="0" eb="2">
      <t>フトジ</t>
    </rPh>
    <phoneticPr fontId="5"/>
  </si>
  <si>
    <t>基準水温より1℃以上高かった点</t>
    <phoneticPr fontId="5"/>
  </si>
  <si>
    <t>基準水温より0.5℃以上1℃未満高かった点</t>
    <phoneticPr fontId="5"/>
  </si>
  <si>
    <t>斜字</t>
    <rPh sb="0" eb="1">
      <t>ナナ</t>
    </rPh>
    <rPh sb="1" eb="2">
      <t>ジ</t>
    </rPh>
    <phoneticPr fontId="5"/>
  </si>
  <si>
    <t>ESE</t>
  </si>
  <si>
    <t>３号機</t>
    <phoneticPr fontId="5"/>
  </si>
  <si>
    <t>S</t>
  </si>
  <si>
    <t>参考表</t>
  </si>
  <si>
    <t>風向図</t>
    <rPh sb="0" eb="2">
      <t>フウコウ</t>
    </rPh>
    <rPh sb="2" eb="3">
      <t>ズ</t>
    </rPh>
    <phoneticPr fontId="5"/>
  </si>
  <si>
    <t>風浪階級表</t>
  </si>
  <si>
    <t>-</t>
    <phoneticPr fontId="5"/>
  </si>
  <si>
    <t>部会資料用</t>
    <rPh sb="0" eb="2">
      <t>ブカイ</t>
    </rPh>
    <rPh sb="2" eb="4">
      <t>シリョウ</t>
    </rPh>
    <rPh sb="4" eb="5">
      <t>ヨウ</t>
    </rPh>
    <phoneticPr fontId="5"/>
  </si>
  <si>
    <t>北</t>
    <rPh sb="0" eb="1">
      <t>キタ</t>
    </rPh>
    <phoneticPr fontId="5"/>
  </si>
  <si>
    <t>鏡のようになめらかである</t>
  </si>
  <si>
    <t>水　　　色</t>
    <rPh sb="0" eb="1">
      <t>ミズ</t>
    </rPh>
    <rPh sb="4" eb="5">
      <t>イロ</t>
    </rPh>
    <phoneticPr fontId="5"/>
  </si>
  <si>
    <t>北北西</t>
    <rPh sb="0" eb="3">
      <t>ホクホクセイ</t>
    </rPh>
    <phoneticPr fontId="5"/>
  </si>
  <si>
    <t>北北東</t>
    <rPh sb="0" eb="3">
      <t>ホクホクトウ</t>
    </rPh>
    <phoneticPr fontId="5"/>
  </si>
  <si>
    <t>さざ波がある</t>
  </si>
  <si>
    <t>令和</t>
    <rPh sb="0" eb="2">
      <t>レイワ</t>
    </rPh>
    <phoneticPr fontId="19"/>
  </si>
  <si>
    <t>7時45分</t>
  </si>
  <si>
    <t>14時15分</t>
  </si>
  <si>
    <t>定点</t>
    <rPh sb="0" eb="2">
      <t>テイテン</t>
    </rPh>
    <phoneticPr fontId="5"/>
  </si>
  <si>
    <t>北西</t>
    <rPh sb="0" eb="2">
      <t>ホクセイ</t>
    </rPh>
    <phoneticPr fontId="5"/>
  </si>
  <si>
    <t>北東</t>
    <rPh sb="0" eb="2">
      <t>ホクトウ</t>
    </rPh>
    <phoneticPr fontId="5"/>
  </si>
  <si>
    <t>なめらか、小波がある</t>
  </si>
  <si>
    <t>時刻</t>
    <rPh sb="0" eb="2">
      <t>ジコク</t>
    </rPh>
    <phoneticPr fontId="5"/>
  </si>
  <si>
    <t>西北西</t>
    <rPh sb="0" eb="3">
      <t>セイホクセイ</t>
    </rPh>
    <phoneticPr fontId="5"/>
  </si>
  <si>
    <t>東北東</t>
    <rPh sb="0" eb="3">
      <t>トウホクトウ</t>
    </rPh>
    <phoneticPr fontId="5"/>
  </si>
  <si>
    <t>やや波がある</t>
  </si>
  <si>
    <t>水色</t>
    <rPh sb="0" eb="2">
      <t>スイショク</t>
    </rPh>
    <phoneticPr fontId="5"/>
  </si>
  <si>
    <t>かなり波がある</t>
  </si>
  <si>
    <t>水　深</t>
    <rPh sb="0" eb="1">
      <t>ミズ</t>
    </rPh>
    <rPh sb="2" eb="3">
      <t>シン</t>
    </rPh>
    <phoneticPr fontId="5"/>
  </si>
  <si>
    <t>西</t>
    <rPh sb="0" eb="1">
      <t>ニシ</t>
    </rPh>
    <phoneticPr fontId="5"/>
  </si>
  <si>
    <t>東</t>
    <rPh sb="0" eb="1">
      <t>ヒガシ</t>
    </rPh>
    <phoneticPr fontId="5"/>
  </si>
  <si>
    <t>波がやや高い</t>
  </si>
  <si>
    <t>天候</t>
    <rPh sb="0" eb="2">
      <t>テンコウ</t>
    </rPh>
    <phoneticPr fontId="5"/>
  </si>
  <si>
    <t>透明度</t>
    <rPh sb="0" eb="3">
      <t>トウメイド</t>
    </rPh>
    <phoneticPr fontId="5"/>
  </si>
  <si>
    <t>気温</t>
    <rPh sb="0" eb="2">
      <t>キオン</t>
    </rPh>
    <phoneticPr fontId="5"/>
  </si>
  <si>
    <t>１号機</t>
  </si>
  <si>
    <t>２号機</t>
  </si>
  <si>
    <t>西南西</t>
    <rPh sb="0" eb="3">
      <t>セイナンセイ</t>
    </rPh>
    <phoneticPr fontId="5"/>
  </si>
  <si>
    <t>東南東</t>
    <rPh sb="0" eb="3">
      <t>トウナントウ</t>
    </rPh>
    <phoneticPr fontId="5"/>
  </si>
  <si>
    <t>うねり階級表</t>
  </si>
  <si>
    <t>R</t>
  </si>
  <si>
    <t>風向</t>
    <rPh sb="0" eb="2">
      <t>フウコウ</t>
    </rPh>
    <phoneticPr fontId="5"/>
  </si>
  <si>
    <t>出力</t>
    <phoneticPr fontId="5"/>
  </si>
  <si>
    <t>南西</t>
    <rPh sb="0" eb="2">
      <t>ナンセイ</t>
    </rPh>
    <phoneticPr fontId="5"/>
  </si>
  <si>
    <t>南東</t>
    <rPh sb="0" eb="2">
      <t>ナントウ</t>
    </rPh>
    <phoneticPr fontId="5"/>
  </si>
  <si>
    <t>うねりがない</t>
  </si>
  <si>
    <t>風速</t>
    <rPh sb="0" eb="2">
      <t>フウソク</t>
    </rPh>
    <phoneticPr fontId="5"/>
  </si>
  <si>
    <t>放水量</t>
    <phoneticPr fontId="5"/>
  </si>
  <si>
    <t>南南西</t>
    <rPh sb="0" eb="3">
      <t>ナンナンセイ</t>
    </rPh>
    <phoneticPr fontId="5"/>
  </si>
  <si>
    <t>南南東</t>
    <rPh sb="0" eb="3">
      <t>ナンナントウ</t>
    </rPh>
    <phoneticPr fontId="5"/>
  </si>
  <si>
    <t>短くまたは中位の弱いうねり（波高２ｍ未満）</t>
  </si>
  <si>
    <t>風浪</t>
    <phoneticPr fontId="5"/>
  </si>
  <si>
    <t>放水温度</t>
    <phoneticPr fontId="5"/>
  </si>
  <si>
    <t>南</t>
    <rPh sb="0" eb="1">
      <t>ミナミ</t>
    </rPh>
    <phoneticPr fontId="5"/>
  </si>
  <si>
    <t>長く弱いうねり（波高２ｍ未満）</t>
  </si>
  <si>
    <t>温度上昇</t>
    <phoneticPr fontId="5"/>
  </si>
  <si>
    <t>短くやや高いうねり（波高２ｍ～４ｍ）</t>
  </si>
  <si>
    <t>うねり</t>
    <phoneticPr fontId="5"/>
  </si>
  <si>
    <t>中位のやや高いうねり（波高２ｍ～４ｍ）</t>
  </si>
  <si>
    <t>長くやや高いうねり（波高２ｍ～４ｍ）</t>
  </si>
  <si>
    <t>風向表</t>
    <rPh sb="0" eb="2">
      <t>フウコウ</t>
    </rPh>
    <rPh sb="2" eb="3">
      <t>ヒョウ</t>
    </rPh>
    <phoneticPr fontId="5"/>
  </si>
  <si>
    <t>天候表</t>
    <rPh sb="0" eb="2">
      <t>テンコウ</t>
    </rPh>
    <rPh sb="2" eb="3">
      <t>ヒョウ</t>
    </rPh>
    <phoneticPr fontId="5"/>
  </si>
  <si>
    <t>水試･部会34定点全層</t>
    <rPh sb="0" eb="2">
      <t>スイシ</t>
    </rPh>
    <rPh sb="3" eb="5">
      <t>ブカイ</t>
    </rPh>
    <phoneticPr fontId="5"/>
  </si>
  <si>
    <t>N</t>
    <phoneticPr fontId="5"/>
  </si>
  <si>
    <t>快晴</t>
  </si>
  <si>
    <t>B</t>
    <phoneticPr fontId="5"/>
  </si>
  <si>
    <t>水試全定点10m以浅</t>
  </si>
  <si>
    <t>NNE</t>
    <phoneticPr fontId="5"/>
  </si>
  <si>
    <t>晴</t>
  </si>
  <si>
    <t>BC</t>
    <phoneticPr fontId="5"/>
  </si>
  <si>
    <t>水深</t>
    <rPh sb="0" eb="2">
      <t>スイシン</t>
    </rPh>
    <phoneticPr fontId="5"/>
  </si>
  <si>
    <t>水温の最低</t>
    <rPh sb="0" eb="2">
      <t>スイオン</t>
    </rPh>
    <rPh sb="3" eb="5">
      <t>サイテイ</t>
    </rPh>
    <phoneticPr fontId="5"/>
  </si>
  <si>
    <t>水温の最高</t>
    <rPh sb="0" eb="2">
      <t>スイオン</t>
    </rPh>
    <rPh sb="3" eb="5">
      <t>サイコウ</t>
    </rPh>
    <phoneticPr fontId="5"/>
  </si>
  <si>
    <t>基準</t>
    <rPh sb="0" eb="2">
      <t>キジュン</t>
    </rPh>
    <phoneticPr fontId="5"/>
  </si>
  <si>
    <t>基準水温</t>
    <rPh sb="0" eb="2">
      <t>キジュン</t>
    </rPh>
    <rPh sb="2" eb="4">
      <t>スイオン</t>
    </rPh>
    <phoneticPr fontId="5"/>
  </si>
  <si>
    <t>温度差</t>
    <rPh sb="0" eb="3">
      <t>オンドサ</t>
    </rPh>
    <phoneticPr fontId="5"/>
  </si>
  <si>
    <t>NE</t>
    <phoneticPr fontId="5"/>
  </si>
  <si>
    <t>薄曇</t>
  </si>
  <si>
    <t>C</t>
    <phoneticPr fontId="5"/>
  </si>
  <si>
    <t>全層</t>
    <rPh sb="0" eb="2">
      <t>ゼンソウ</t>
    </rPh>
    <phoneticPr fontId="5"/>
  </si>
  <si>
    <t>水温</t>
    <phoneticPr fontId="5"/>
  </si>
  <si>
    <t>からの偏差</t>
    <rPh sb="3" eb="5">
      <t>ヘンサ</t>
    </rPh>
    <phoneticPr fontId="5"/>
  </si>
  <si>
    <t>ENE</t>
    <phoneticPr fontId="5"/>
  </si>
  <si>
    <t>曇</t>
  </si>
  <si>
    <t>O</t>
    <phoneticPr fontId="5"/>
  </si>
  <si>
    <t>E</t>
    <phoneticPr fontId="5"/>
  </si>
  <si>
    <t>煙霧</t>
    <rPh sb="0" eb="2">
      <t>エンム</t>
    </rPh>
    <phoneticPr fontId="5"/>
  </si>
  <si>
    <t>Z</t>
    <phoneticPr fontId="5"/>
  </si>
  <si>
    <t>ESE</t>
    <phoneticPr fontId="5"/>
  </si>
  <si>
    <t>雨</t>
  </si>
  <si>
    <t>R</t>
    <phoneticPr fontId="5"/>
  </si>
  <si>
    <t>SE</t>
    <phoneticPr fontId="5"/>
  </si>
  <si>
    <t>霧雨</t>
    <rPh sb="0" eb="2">
      <t>キリサメ</t>
    </rPh>
    <phoneticPr fontId="5"/>
  </si>
  <si>
    <t>D</t>
    <phoneticPr fontId="5"/>
  </si>
  <si>
    <t>SSE</t>
    <phoneticPr fontId="5"/>
  </si>
  <si>
    <t>雪</t>
  </si>
  <si>
    <t>S</t>
    <phoneticPr fontId="5"/>
  </si>
  <si>
    <t>霧</t>
  </si>
  <si>
    <t>F</t>
    <phoneticPr fontId="5"/>
  </si>
  <si>
    <t>SSW</t>
    <phoneticPr fontId="5"/>
  </si>
  <si>
    <t>SW</t>
    <phoneticPr fontId="5"/>
  </si>
  <si>
    <t>WSW</t>
    <phoneticPr fontId="5"/>
  </si>
  <si>
    <t>W</t>
    <phoneticPr fontId="5"/>
  </si>
  <si>
    <t>WNW</t>
    <phoneticPr fontId="5"/>
  </si>
  <si>
    <t>NW</t>
    <phoneticPr fontId="5"/>
  </si>
  <si>
    <t>NNW</t>
    <phoneticPr fontId="5"/>
  </si>
  <si>
    <t>点数化</t>
    <rPh sb="0" eb="3">
      <t>テンスウカ</t>
    </rPh>
    <phoneticPr fontId="5"/>
  </si>
  <si>
    <t>＊基準水温は定点15，16，17，20，21の5点の水深別の平均値</t>
    <phoneticPr fontId="5"/>
  </si>
  <si>
    <t>7時26分</t>
  </si>
  <si>
    <t>14時5分</t>
  </si>
  <si>
    <t>13時5分</t>
  </si>
  <si>
    <t>水温の最低 19.4℃(定点23の70ｍ)</t>
  </si>
  <si>
    <t>水温の最高 20.6℃(定点15の0ｍ 他180点)</t>
  </si>
  <si>
    <t>太字</t>
    <rPh sb="0" eb="2">
      <t>フトジ</t>
    </rPh>
    <phoneticPr fontId="19"/>
  </si>
  <si>
    <t>斜字</t>
    <rPh sb="0" eb="1">
      <t>ナナ</t>
    </rPh>
    <rPh sb="1" eb="2">
      <t>ジ</t>
    </rPh>
    <phoneticPr fontId="19"/>
  </si>
  <si>
    <t>13時43分</t>
  </si>
  <si>
    <t>　　３号機</t>
    <phoneticPr fontId="5"/>
  </si>
  <si>
    <t>普通字</t>
    <rPh sb="0" eb="2">
      <t>フツウ</t>
    </rPh>
    <rPh sb="2" eb="3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</si>
</sst>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&quot;年&quot;"/>
    <numFmt numFmtId="177" formatCode="#&quot;月&quot;"/>
    <numFmt numFmtId="178" formatCode="#&quot;日&quot;"/>
    <numFmt numFmtId="179" formatCode="0.0"/>
    <numFmt numFmtId="180" formatCode="0.0;;0;"/>
    <numFmt numFmtId="181" formatCode="0.0&quot;m&quot;;;0\ \ &quot;m&quot;"/>
    <numFmt numFmtId="182" formatCode="General&quot;m&quot;"/>
    <numFmt numFmtId="183" formatCode="0.0&quot;℃&quot;"/>
    <numFmt numFmtId="184" formatCode="0.0&quot;m/s&quot;;;0\ \ &quot;m/s&quot;;"/>
    <numFmt numFmtId="185" formatCode="&quot;st.&quot;#\ "/>
    <numFmt numFmtId="186" formatCode="&quot;～&quot;0.0"/>
    <numFmt numFmtId="187" formatCode="0&quot;m&quot;"/>
    <numFmt numFmtId="188" formatCode="0.0_);[Red]\(0.0\)"/>
    <numFmt numFmtId="189" formatCode="&quot;他&quot;#&quot;点&quot;"/>
    <numFmt numFmtId="190" formatCode="0.0&quot;～&quot;"/>
    <numFmt numFmtId="191" formatCode="0&quot;m層&quot;"/>
  </numFmts>
  <fonts count="2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8.5"/>
      <name val="ＭＳ Ｐゴシック"/>
      <family val="3"/>
      <charset val="128"/>
    </font>
    <font>
      <sz val="5.5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9"/>
      <name val="ＭＳ Ｐゴシック"/>
      <family val="3"/>
      <charset val="128"/>
    </font>
    <font>
      <i/>
      <sz val="9"/>
      <name val="ＭＳ Ｐゴシック"/>
      <family val="3"/>
      <charset val="128"/>
    </font>
    <font>
      <vertAlign val="superscript"/>
      <sz val="7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ＦＡ クリアレター"/>
      <family val="3"/>
      <charset val="128"/>
    </font>
    <font>
      <sz val="10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2" borderId="20" xfId="0" applyFont="1" applyFill="1" applyBorder="1" applyAlignment="1">
      <alignment horizontal="center" vertical="center"/>
    </xf>
    <xf numFmtId="0" fontId="1" fillId="3" borderId="0" xfId="0" applyFont="1" applyFill="1">
      <alignment vertical="center"/>
    </xf>
    <xf numFmtId="0" fontId="1" fillId="3" borderId="0" xfId="0" applyFont="1" applyFill="1" applyAlignment="1">
      <alignment horizontal="center" vertical="center"/>
    </xf>
    <xf numFmtId="0" fontId="9" fillId="0" borderId="0" xfId="0" applyFont="1" applyAlignment="1"/>
    <xf numFmtId="0" fontId="4" fillId="0" borderId="0" xfId="0" applyFont="1" applyAlignment="1">
      <alignment horizontal="center" vertical="center"/>
    </xf>
    <xf numFmtId="0" fontId="9" fillId="2" borderId="18" xfId="0" applyFont="1" applyFill="1" applyBorder="1" applyAlignment="1"/>
    <xf numFmtId="0" fontId="9" fillId="2" borderId="49" xfId="0" applyFont="1" applyFill="1" applyBorder="1" applyAlignment="1"/>
    <xf numFmtId="0" fontId="9" fillId="2" borderId="32" xfId="0" applyFont="1" applyFill="1" applyBorder="1" applyAlignment="1"/>
    <xf numFmtId="0" fontId="9" fillId="2" borderId="56" xfId="0" applyFont="1" applyFill="1" applyBorder="1" applyAlignment="1"/>
    <xf numFmtId="0" fontId="9" fillId="0" borderId="0" xfId="0" applyFont="1" applyAlignment="1">
      <alignment horizontal="justify"/>
    </xf>
    <xf numFmtId="0" fontId="9" fillId="0" borderId="0" xfId="0" applyFont="1">
      <alignment vertical="center"/>
    </xf>
    <xf numFmtId="0" fontId="9" fillId="2" borderId="0" xfId="0" applyFont="1" applyFill="1" applyAlignment="1"/>
    <xf numFmtId="0" fontId="9" fillId="2" borderId="0" xfId="0" applyFont="1" applyFill="1" applyAlignment="1">
      <alignment horizontal="right"/>
    </xf>
    <xf numFmtId="176" fontId="9" fillId="2" borderId="0" xfId="0" applyNumberFormat="1" applyFont="1" applyFill="1" applyAlignment="1"/>
    <xf numFmtId="177" fontId="9" fillId="2" borderId="0" xfId="0" applyNumberFormat="1" applyFont="1" applyFill="1" applyAlignment="1">
      <alignment horizontal="center"/>
    </xf>
    <xf numFmtId="178" fontId="9" fillId="2" borderId="0" xfId="0" applyNumberFormat="1" applyFont="1" applyFill="1" applyAlignment="1">
      <alignment horizontal="left"/>
    </xf>
    <xf numFmtId="0" fontId="9" fillId="2" borderId="51" xfId="0" applyFont="1" applyFill="1" applyBorder="1" applyAlignment="1"/>
    <xf numFmtId="0" fontId="9" fillId="2" borderId="0" xfId="0" applyFont="1" applyFill="1" applyAlignment="1">
      <alignment horizontal="center"/>
    </xf>
    <xf numFmtId="0" fontId="9" fillId="2" borderId="44" xfId="0" applyFont="1" applyFill="1" applyBorder="1" applyAlignment="1"/>
    <xf numFmtId="0" fontId="9" fillId="2" borderId="9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9" fillId="2" borderId="8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>
      <alignment vertical="center"/>
    </xf>
    <xf numFmtId="0" fontId="9" fillId="2" borderId="2" xfId="0" applyFont="1" applyFill="1" applyBorder="1" applyAlignment="1"/>
    <xf numFmtId="0" fontId="9" fillId="2" borderId="5" xfId="0" applyFont="1" applyFill="1" applyBorder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Continuous" vertical="center"/>
    </xf>
    <xf numFmtId="0" fontId="9" fillId="2" borderId="8" xfId="0" applyFont="1" applyFill="1" applyBorder="1" applyAlignment="1">
      <alignment horizontal="centerContinuous" vertical="center"/>
    </xf>
    <xf numFmtId="0" fontId="9" fillId="2" borderId="37" xfId="0" applyFont="1" applyFill="1" applyBorder="1" applyAlignment="1">
      <alignment horizontal="center" vertical="center"/>
    </xf>
    <xf numFmtId="20" fontId="9" fillId="2" borderId="36" xfId="0" applyNumberFormat="1" applyFont="1" applyFill="1" applyBorder="1" applyAlignment="1">
      <alignment horizontal="center" vertical="center"/>
    </xf>
    <xf numFmtId="20" fontId="9" fillId="2" borderId="9" xfId="0" applyNumberFormat="1" applyFont="1" applyFill="1" applyBorder="1" applyAlignment="1">
      <alignment horizontal="centerContinuous" vertical="center"/>
    </xf>
    <xf numFmtId="20" fontId="9" fillId="2" borderId="8" xfId="0" applyNumberFormat="1" applyFont="1" applyFill="1" applyBorder="1" applyAlignment="1">
      <alignment horizontal="centerContinuous" vertical="center"/>
    </xf>
    <xf numFmtId="20" fontId="9" fillId="2" borderId="37" xfId="0" applyNumberFormat="1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Continuous" vertical="center"/>
    </xf>
    <xf numFmtId="0" fontId="9" fillId="2" borderId="13" xfId="0" applyFont="1" applyFill="1" applyBorder="1" applyAlignment="1">
      <alignment horizontal="centerContinuous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32" fontId="9" fillId="2" borderId="32" xfId="0" applyNumberFormat="1" applyFont="1" applyFill="1" applyBorder="1">
      <alignment vertical="center"/>
    </xf>
    <xf numFmtId="32" fontId="9" fillId="2" borderId="4" xfId="0" applyNumberFormat="1" applyFont="1" applyFill="1" applyBorder="1" applyAlignment="1">
      <alignment horizontal="centerContinuous" vertical="center"/>
    </xf>
    <xf numFmtId="32" fontId="9" fillId="2" borderId="2" xfId="0" applyNumberFormat="1" applyFont="1" applyFill="1" applyBorder="1" applyAlignment="1">
      <alignment horizontal="centerContinuous" vertical="center"/>
    </xf>
    <xf numFmtId="0" fontId="9" fillId="2" borderId="17" xfId="0" applyFont="1" applyFill="1" applyBorder="1" applyAlignment="1"/>
    <xf numFmtId="181" fontId="9" fillId="2" borderId="32" xfId="0" applyNumberFormat="1" applyFont="1" applyFill="1" applyBorder="1" applyAlignment="1">
      <alignment horizontal="center" vertical="center"/>
    </xf>
    <xf numFmtId="181" fontId="9" fillId="2" borderId="4" xfId="0" applyNumberFormat="1" applyFont="1" applyFill="1" applyBorder="1" applyAlignment="1">
      <alignment horizontal="centerContinuous" vertical="center"/>
    </xf>
    <xf numFmtId="181" fontId="9" fillId="2" borderId="5" xfId="0" applyNumberFormat="1" applyFont="1" applyFill="1" applyBorder="1" applyAlignment="1">
      <alignment horizontal="centerContinuous" vertical="center"/>
    </xf>
    <xf numFmtId="0" fontId="9" fillId="2" borderId="51" xfId="0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0" fontId="9" fillId="2" borderId="7" xfId="0" applyFont="1" applyFill="1" applyBorder="1" applyAlignment="1">
      <alignment horizontal="centerContinuous" vertical="center"/>
    </xf>
    <xf numFmtId="0" fontId="9" fillId="2" borderId="22" xfId="0" applyFont="1" applyFill="1" applyBorder="1" applyAlignment="1"/>
    <xf numFmtId="182" fontId="9" fillId="2" borderId="41" xfId="0" applyNumberFormat="1" applyFont="1" applyFill="1" applyBorder="1" applyAlignment="1">
      <alignment horizontal="center" vertical="center"/>
    </xf>
    <xf numFmtId="182" fontId="9" fillId="2" borderId="14" xfId="0" applyNumberFormat="1" applyFont="1" applyFill="1" applyBorder="1" applyAlignment="1">
      <alignment horizontal="centerContinuous" vertical="center"/>
    </xf>
    <xf numFmtId="182" fontId="9" fillId="2" borderId="15" xfId="0" applyNumberFormat="1" applyFont="1" applyFill="1" applyBorder="1" applyAlignment="1">
      <alignment horizontal="centerContinuous" vertical="center"/>
    </xf>
    <xf numFmtId="0" fontId="20" fillId="0" borderId="0" xfId="0" applyFont="1" applyAlignment="1">
      <alignment horizontal="center" wrapText="1"/>
    </xf>
    <xf numFmtId="183" fontId="9" fillId="2" borderId="36" xfId="0" applyNumberFormat="1" applyFont="1" applyFill="1" applyBorder="1">
      <alignment vertical="center"/>
    </xf>
    <xf numFmtId="183" fontId="9" fillId="2" borderId="9" xfId="0" applyNumberFormat="1" applyFont="1" applyFill="1" applyBorder="1" applyAlignment="1">
      <alignment horizontal="centerContinuous" vertical="center"/>
    </xf>
    <xf numFmtId="183" fontId="9" fillId="2" borderId="7" xfId="0" applyNumberFormat="1" applyFont="1" applyFill="1" applyBorder="1" applyAlignment="1">
      <alignment horizontal="centerContinuous" vertical="center"/>
    </xf>
    <xf numFmtId="0" fontId="9" fillId="2" borderId="31" xfId="0" applyFont="1" applyFill="1" applyBorder="1">
      <alignment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49" fontId="9" fillId="2" borderId="36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Continuous" vertical="center"/>
    </xf>
    <xf numFmtId="184" fontId="9" fillId="2" borderId="36" xfId="0" applyNumberFormat="1" applyFont="1" applyFill="1" applyBorder="1">
      <alignment vertical="center"/>
    </xf>
    <xf numFmtId="184" fontId="9" fillId="2" borderId="9" xfId="0" applyNumberFormat="1" applyFont="1" applyFill="1" applyBorder="1" applyAlignment="1">
      <alignment horizontal="centerContinuous" vertical="center"/>
    </xf>
    <xf numFmtId="184" fontId="9" fillId="2" borderId="10" xfId="0" applyNumberFormat="1" applyFont="1" applyFill="1" applyBorder="1" applyAlignment="1">
      <alignment horizontal="centerContinuous" vertical="center"/>
    </xf>
    <xf numFmtId="0" fontId="9" fillId="2" borderId="57" xfId="0" applyFont="1" applyFill="1" applyBorder="1" applyAlignment="1">
      <alignment horizontal="center" vertical="center"/>
    </xf>
    <xf numFmtId="49" fontId="9" fillId="2" borderId="45" xfId="0" applyNumberFormat="1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/>
    <xf numFmtId="0" fontId="9" fillId="2" borderId="59" xfId="0" applyFont="1" applyFill="1" applyBorder="1" applyAlignment="1">
      <alignment horizontal="centerContinuous" vertical="center"/>
    </xf>
    <xf numFmtId="0" fontId="9" fillId="2" borderId="38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Continuous"/>
    </xf>
    <xf numFmtId="0" fontId="9" fillId="2" borderId="60" xfId="0" applyFont="1" applyFill="1" applyBorder="1" applyAlignment="1"/>
    <xf numFmtId="0" fontId="9" fillId="2" borderId="16" xfId="0" applyFont="1" applyFill="1" applyBorder="1" applyAlignment="1"/>
    <xf numFmtId="0" fontId="9" fillId="2" borderId="16" xfId="0" applyFont="1" applyFill="1" applyBorder="1" applyAlignment="1">
      <alignment horizontal="center"/>
    </xf>
    <xf numFmtId="0" fontId="9" fillId="2" borderId="61" xfId="0" applyFont="1" applyFill="1" applyBorder="1" applyAlignment="1"/>
    <xf numFmtId="0" fontId="9" fillId="2" borderId="62" xfId="0" applyFont="1" applyFill="1" applyBorder="1" applyAlignment="1">
      <alignment horizontal="left" indent="1"/>
    </xf>
    <xf numFmtId="0" fontId="9" fillId="2" borderId="47" xfId="0" applyFont="1" applyFill="1" applyBorder="1" applyAlignment="1">
      <alignment horizontal="centerContinuous" vertical="center"/>
    </xf>
    <xf numFmtId="0" fontId="9" fillId="2" borderId="63" xfId="0" applyFont="1" applyFill="1" applyBorder="1" applyAlignment="1"/>
    <xf numFmtId="0" fontId="9" fillId="2" borderId="64" xfId="0" applyFont="1" applyFill="1" applyBorder="1" applyAlignment="1"/>
    <xf numFmtId="0" fontId="9" fillId="2" borderId="65" xfId="0" applyFont="1" applyFill="1" applyBorder="1" applyAlignment="1"/>
    <xf numFmtId="0" fontId="9" fillId="2" borderId="40" xfId="0" applyFont="1" applyFill="1" applyBorder="1" applyAlignment="1">
      <alignment horizontal="center"/>
    </xf>
    <xf numFmtId="0" fontId="9" fillId="2" borderId="41" xfId="0" applyFont="1" applyFill="1" applyBorder="1" applyAlignment="1">
      <alignment horizontal="center"/>
    </xf>
    <xf numFmtId="0" fontId="9" fillId="4" borderId="41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0" fontId="1" fillId="0" borderId="44" xfId="0" applyFont="1" applyBorder="1" applyAlignment="1"/>
    <xf numFmtId="0" fontId="9" fillId="2" borderId="66" xfId="0" applyFont="1" applyFill="1" applyBorder="1" applyAlignment="1">
      <alignment horizontal="center" vertical="center"/>
    </xf>
    <xf numFmtId="0" fontId="9" fillId="2" borderId="66" xfId="0" applyFont="1" applyFill="1" applyBorder="1">
      <alignment vertical="center"/>
    </xf>
    <xf numFmtId="0" fontId="9" fillId="2" borderId="59" xfId="0" applyFont="1" applyFill="1" applyBorder="1">
      <alignment vertical="center"/>
    </xf>
    <xf numFmtId="0" fontId="9" fillId="2" borderId="49" xfId="0" applyFont="1" applyFill="1" applyBorder="1">
      <alignment vertical="center"/>
    </xf>
    <xf numFmtId="0" fontId="9" fillId="0" borderId="0" xfId="0" applyFont="1" applyAlignment="1">
      <alignment horizontal="center"/>
    </xf>
    <xf numFmtId="0" fontId="9" fillId="2" borderId="27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9" fillId="2" borderId="67" xfId="0" applyFont="1" applyFill="1" applyBorder="1">
      <alignment vertical="center"/>
    </xf>
    <xf numFmtId="0" fontId="9" fillId="2" borderId="16" xfId="0" applyFont="1" applyFill="1" applyBorder="1">
      <alignment vertical="center"/>
    </xf>
    <xf numFmtId="185" fontId="9" fillId="0" borderId="0" xfId="0" applyNumberFormat="1" applyFont="1" applyAlignment="1">
      <alignment horizontal="center" vertical="center"/>
    </xf>
    <xf numFmtId="185" fontId="9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9" fillId="5" borderId="1" xfId="0" applyFont="1" applyFill="1" applyBorder="1">
      <alignment vertical="center"/>
    </xf>
    <xf numFmtId="0" fontId="9" fillId="5" borderId="2" xfId="0" applyFont="1" applyFill="1" applyBorder="1" applyAlignment="1"/>
    <xf numFmtId="183" fontId="9" fillId="5" borderId="2" xfId="0" applyNumberFormat="1" applyFont="1" applyFill="1" applyBorder="1" applyAlignment="1"/>
    <xf numFmtId="186" fontId="9" fillId="5" borderId="2" xfId="0" applyNumberFormat="1" applyFont="1" applyFill="1" applyBorder="1" applyAlignment="1">
      <alignment horizontal="center"/>
    </xf>
    <xf numFmtId="0" fontId="9" fillId="5" borderId="4" xfId="0" applyFont="1" applyFill="1" applyBorder="1" applyAlignment="1"/>
    <xf numFmtId="0" fontId="9" fillId="5" borderId="2" xfId="0" applyFont="1" applyFill="1" applyBorder="1">
      <alignment vertical="center"/>
    </xf>
    <xf numFmtId="183" fontId="9" fillId="5" borderId="2" xfId="0" applyNumberFormat="1" applyFont="1" applyFill="1" applyBorder="1" applyAlignment="1">
      <alignment horizontal="right" vertical="center"/>
    </xf>
    <xf numFmtId="186" fontId="9" fillId="5" borderId="2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/>
    <xf numFmtId="0" fontId="9" fillId="0" borderId="36" xfId="0" applyFont="1" applyBorder="1" applyAlignment="1">
      <alignment horizontal="center" vertical="center" wrapText="1"/>
    </xf>
    <xf numFmtId="0" fontId="9" fillId="0" borderId="36" xfId="0" applyFont="1" applyBorder="1" applyAlignment="1"/>
    <xf numFmtId="0" fontId="9" fillId="0" borderId="9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187" fontId="9" fillId="5" borderId="11" xfId="0" applyNumberFormat="1" applyFont="1" applyFill="1" applyBorder="1" applyAlignment="1"/>
    <xf numFmtId="0" fontId="9" fillId="5" borderId="12" xfId="0" applyFont="1" applyFill="1" applyBorder="1" applyAlignment="1"/>
    <xf numFmtId="183" fontId="9" fillId="5" borderId="12" xfId="0" applyNumberFormat="1" applyFont="1" applyFill="1" applyBorder="1" applyAlignment="1">
      <alignment horizontal="right" vertical="center"/>
    </xf>
    <xf numFmtId="186" fontId="9" fillId="5" borderId="12" xfId="0" applyNumberFormat="1" applyFont="1" applyFill="1" applyBorder="1" applyAlignment="1">
      <alignment horizontal="center"/>
    </xf>
    <xf numFmtId="0" fontId="9" fillId="5" borderId="16" xfId="0" applyFont="1" applyFill="1" applyBorder="1" applyAlignment="1"/>
    <xf numFmtId="0" fontId="9" fillId="5" borderId="14" xfId="0" applyFont="1" applyFill="1" applyBorder="1" applyAlignment="1"/>
    <xf numFmtId="183" fontId="9" fillId="5" borderId="12" xfId="0" applyNumberFormat="1" applyFont="1" applyFill="1" applyBorder="1" applyAlignment="1"/>
    <xf numFmtId="186" fontId="9" fillId="5" borderId="12" xfId="0" applyNumberFormat="1" applyFont="1" applyFill="1" applyBorder="1" applyAlignment="1">
      <alignment horizontal="center" vertical="center"/>
    </xf>
    <xf numFmtId="0" fontId="9" fillId="5" borderId="15" xfId="0" applyFont="1" applyFill="1" applyBorder="1" applyAlignment="1"/>
    <xf numFmtId="0" fontId="9" fillId="0" borderId="51" xfId="0" applyFont="1" applyBorder="1" applyAlignment="1"/>
    <xf numFmtId="0" fontId="9" fillId="0" borderId="31" xfId="0" applyFont="1" applyBorder="1" applyAlignment="1">
      <alignment horizontal="center" vertical="center"/>
    </xf>
    <xf numFmtId="0" fontId="9" fillId="0" borderId="4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0" fontId="9" fillId="0" borderId="3" xfId="0" applyFont="1" applyBorder="1" applyAlignment="1">
      <alignment horizontal="centerContinuous" vertical="center"/>
    </xf>
    <xf numFmtId="0" fontId="9" fillId="2" borderId="19" xfId="0" applyFont="1" applyFill="1" applyBorder="1" applyAlignment="1">
      <alignment horizontal="centerContinuous" vertical="center"/>
    </xf>
    <xf numFmtId="0" fontId="9" fillId="2" borderId="68" xfId="0" applyFont="1" applyFill="1" applyBorder="1" applyAlignment="1">
      <alignment horizontal="centerContinuous" vertical="center"/>
    </xf>
    <xf numFmtId="0" fontId="9" fillId="0" borderId="33" xfId="0" applyFont="1" applyBorder="1" applyAlignment="1">
      <alignment horizontal="center" vertical="center"/>
    </xf>
    <xf numFmtId="0" fontId="9" fillId="0" borderId="51" xfId="0" applyFont="1" applyBorder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183" fontId="21" fillId="2" borderId="69" xfId="0" applyNumberFormat="1" applyFont="1" applyFill="1" applyBorder="1" applyAlignment="1">
      <alignment horizontal="center" vertical="center"/>
    </xf>
    <xf numFmtId="188" fontId="22" fillId="2" borderId="70" xfId="0" applyNumberFormat="1" applyFont="1" applyFill="1" applyBorder="1">
      <alignment vertical="center"/>
    </xf>
    <xf numFmtId="187" fontId="22" fillId="2" borderId="59" xfId="0" applyNumberFormat="1" applyFont="1" applyFill="1" applyBorder="1">
      <alignment vertical="center"/>
    </xf>
    <xf numFmtId="189" fontId="23" fillId="2" borderId="71" xfId="0" applyNumberFormat="1" applyFont="1" applyFill="1" applyBorder="1" applyAlignment="1">
      <alignment horizontal="center" vertical="center"/>
    </xf>
    <xf numFmtId="183" fontId="24" fillId="2" borderId="69" xfId="0" applyNumberFormat="1" applyFont="1" applyFill="1" applyBorder="1" applyAlignment="1">
      <alignment horizontal="center" vertical="center"/>
    </xf>
    <xf numFmtId="0" fontId="22" fillId="2" borderId="70" xfId="0" applyFont="1" applyFill="1" applyBorder="1">
      <alignment vertical="center"/>
    </xf>
    <xf numFmtId="189" fontId="23" fillId="2" borderId="13" xfId="0" applyNumberFormat="1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Continuous" vertical="center"/>
    </xf>
    <xf numFmtId="0" fontId="9" fillId="2" borderId="52" xfId="0" applyFont="1" applyFill="1" applyBorder="1" applyAlignment="1">
      <alignment horizontal="centerContinuous" vertical="center"/>
    </xf>
    <xf numFmtId="183" fontId="9" fillId="2" borderId="72" xfId="0" applyNumberFormat="1" applyFont="1" applyFill="1" applyBorder="1" applyAlignment="1">
      <alignment horizontal="right" vertical="center"/>
    </xf>
    <xf numFmtId="0" fontId="9" fillId="0" borderId="51" xfId="0" applyFont="1" applyBorder="1" applyAlignment="1">
      <alignment horizontal="center" vertical="center"/>
    </xf>
    <xf numFmtId="187" fontId="9" fillId="0" borderId="31" xfId="0" applyNumberFormat="1" applyFont="1" applyBorder="1" applyAlignment="1">
      <alignment horizontal="right" vertical="center"/>
    </xf>
    <xf numFmtId="183" fontId="9" fillId="0" borderId="73" xfId="0" applyNumberFormat="1" applyFont="1" applyBorder="1">
      <alignment vertical="center"/>
    </xf>
    <xf numFmtId="0" fontId="9" fillId="2" borderId="74" xfId="0" applyFont="1" applyFill="1" applyBorder="1">
      <alignment vertical="center"/>
    </xf>
    <xf numFmtId="189" fontId="9" fillId="2" borderId="3" xfId="0" applyNumberFormat="1" applyFont="1" applyFill="1" applyBorder="1" applyAlignment="1">
      <alignment horizontal="left" vertical="center"/>
    </xf>
    <xf numFmtId="183" fontId="9" fillId="0" borderId="32" xfId="0" applyNumberFormat="1" applyFont="1" applyBorder="1" applyAlignment="1">
      <alignment horizontal="right" vertical="center"/>
    </xf>
    <xf numFmtId="190" fontId="9" fillId="2" borderId="4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183" fontId="9" fillId="0" borderId="33" xfId="0" applyNumberFormat="1" applyFont="1" applyBorder="1" applyAlignment="1">
      <alignment horizontal="right" vertical="center"/>
    </xf>
    <xf numFmtId="191" fontId="9" fillId="0" borderId="51" xfId="0" applyNumberFormat="1" applyFont="1" applyBorder="1" applyAlignment="1">
      <alignment horizontal="right" vertical="center"/>
    </xf>
    <xf numFmtId="187" fontId="9" fillId="0" borderId="38" xfId="0" applyNumberFormat="1" applyFont="1" applyBorder="1" applyAlignment="1">
      <alignment horizontal="right" vertical="center"/>
    </xf>
    <xf numFmtId="183" fontId="9" fillId="0" borderId="75" xfId="0" applyNumberFormat="1" applyFont="1" applyBorder="1">
      <alignment vertical="center"/>
    </xf>
    <xf numFmtId="0" fontId="9" fillId="2" borderId="76" xfId="0" applyFont="1" applyFill="1" applyBorder="1">
      <alignment vertical="center"/>
    </xf>
    <xf numFmtId="189" fontId="9" fillId="2" borderId="8" xfId="0" applyNumberFormat="1" applyFont="1" applyFill="1" applyBorder="1" applyAlignment="1">
      <alignment horizontal="left" vertical="center"/>
    </xf>
    <xf numFmtId="183" fontId="9" fillId="0" borderId="36" xfId="0" applyNumberFormat="1" applyFont="1" applyBorder="1" applyAlignment="1">
      <alignment horizontal="right" vertical="center"/>
    </xf>
    <xf numFmtId="190" fontId="9" fillId="2" borderId="9" xfId="0" applyNumberFormat="1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left" vertical="center"/>
    </xf>
    <xf numFmtId="183" fontId="9" fillId="0" borderId="37" xfId="0" applyNumberFormat="1" applyFont="1" applyBorder="1" applyAlignment="1">
      <alignment horizontal="right" vertical="center"/>
    </xf>
    <xf numFmtId="183" fontId="9" fillId="0" borderId="0" xfId="0" applyNumberFormat="1" applyFont="1" applyAlignment="1"/>
    <xf numFmtId="0" fontId="9" fillId="0" borderId="64" xfId="0" applyFont="1" applyBorder="1">
      <alignment vertical="center"/>
    </xf>
    <xf numFmtId="0" fontId="9" fillId="0" borderId="6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36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textRotation="255"/>
    </xf>
    <xf numFmtId="0" fontId="1" fillId="0" borderId="0" xfId="0" applyFont="1">
      <alignment vertical="center"/>
    </xf>
    <xf numFmtId="187" fontId="9" fillId="0" borderId="40" xfId="0" applyNumberFormat="1" applyFont="1" applyBorder="1" applyAlignment="1">
      <alignment horizontal="right" vertical="center"/>
    </xf>
    <xf numFmtId="183" fontId="9" fillId="0" borderId="77" xfId="0" applyNumberFormat="1" applyFont="1" applyBorder="1">
      <alignment vertical="center"/>
    </xf>
    <xf numFmtId="0" fontId="9" fillId="2" borderId="78" xfId="0" applyFont="1" applyFill="1" applyBorder="1">
      <alignment vertical="center"/>
    </xf>
    <xf numFmtId="0" fontId="9" fillId="2" borderId="12" xfId="0" applyFont="1" applyFill="1" applyBorder="1">
      <alignment vertical="center"/>
    </xf>
    <xf numFmtId="189" fontId="9" fillId="2" borderId="13" xfId="0" applyNumberFormat="1" applyFont="1" applyFill="1" applyBorder="1" applyAlignment="1">
      <alignment horizontal="left" vertical="center"/>
    </xf>
    <xf numFmtId="183" fontId="9" fillId="0" borderId="41" xfId="0" applyNumberFormat="1" applyFont="1" applyBorder="1">
      <alignment vertical="center"/>
    </xf>
    <xf numFmtId="190" fontId="9" fillId="2" borderId="14" xfId="0" applyNumberFormat="1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left" vertical="center"/>
    </xf>
    <xf numFmtId="183" fontId="9" fillId="0" borderId="42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" fillId="3" borderId="0" xfId="0" applyFont="1" applyFill="1" applyAlignment="1"/>
    <xf numFmtId="0" fontId="3" fillId="3" borderId="0" xfId="0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4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1" fillId="3" borderId="5" xfId="0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9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Continuous" vertical="center"/>
    </xf>
    <xf numFmtId="0" fontId="3" fillId="3" borderId="7" xfId="0" applyFont="1" applyFill="1" applyBorder="1" applyAlignment="1">
      <alignment horizontal="centerContinuous" vertical="center"/>
    </xf>
    <xf numFmtId="0" fontId="3" fillId="3" borderId="10" xfId="0" applyFont="1" applyFill="1" applyBorder="1" applyAlignment="1">
      <alignment horizontal="centerContinuous" vertical="center"/>
    </xf>
    <xf numFmtId="0" fontId="3" fillId="3" borderId="14" xfId="0" applyFont="1" applyFill="1" applyBorder="1" applyAlignment="1">
      <alignment horizontal="centerContinuous" vertical="center"/>
    </xf>
    <xf numFmtId="0" fontId="3" fillId="3" borderId="12" xfId="0" applyFont="1" applyFill="1" applyBorder="1" applyAlignment="1">
      <alignment horizontal="centerContinuous" vertical="center"/>
    </xf>
    <xf numFmtId="0" fontId="3" fillId="3" borderId="15" xfId="0" applyFont="1" applyFill="1" applyBorder="1" applyAlignment="1">
      <alignment horizontal="centerContinuous" vertical="center"/>
    </xf>
    <xf numFmtId="0" fontId="1" fillId="3" borderId="0" xfId="0" applyFont="1" applyFill="1" applyAlignment="1">
      <alignment horizontal="left" vertical="center"/>
    </xf>
    <xf numFmtId="58" fontId="1" fillId="3" borderId="0" xfId="0" applyNumberFormat="1" applyFont="1" applyFill="1" applyAlignment="1">
      <alignment horizontal="center" vertical="center"/>
    </xf>
    <xf numFmtId="58" fontId="9" fillId="3" borderId="0" xfId="0" applyNumberFormat="1" applyFont="1" applyFill="1" applyAlignment="1">
      <alignment horizontal="center" vertical="center"/>
    </xf>
    <xf numFmtId="176" fontId="9" fillId="3" borderId="0" xfId="0" applyNumberFormat="1" applyFont="1" applyFill="1" applyAlignment="1">
      <alignment horizontal="center" vertical="center"/>
    </xf>
    <xf numFmtId="177" fontId="9" fillId="3" borderId="0" xfId="0" applyNumberFormat="1" applyFont="1" applyFill="1" applyAlignment="1">
      <alignment horizontal="center" vertical="center"/>
    </xf>
    <xf numFmtId="178" fontId="9" fillId="3" borderId="0" xfId="0" applyNumberFormat="1" applyFont="1" applyFill="1" applyAlignment="1">
      <alignment horizontal="center" vertical="center"/>
    </xf>
    <xf numFmtId="32" fontId="9" fillId="3" borderId="16" xfId="0" applyNumberFormat="1" applyFont="1" applyFill="1" applyBorder="1">
      <alignment vertical="center"/>
    </xf>
    <xf numFmtId="49" fontId="9" fillId="3" borderId="16" xfId="0" applyNumberFormat="1" applyFont="1" applyFill="1" applyBorder="1" applyAlignment="1">
      <alignment horizontal="right" vertical="center"/>
    </xf>
    <xf numFmtId="49" fontId="9" fillId="3" borderId="0" xfId="0" applyNumberFormat="1" applyFont="1" applyFill="1" applyAlignment="1">
      <alignment horizontal="center" vertical="center"/>
    </xf>
    <xf numFmtId="49" fontId="9" fillId="3" borderId="16" xfId="0" applyNumberFormat="1" applyFont="1" applyFill="1" applyBorder="1">
      <alignment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20" fontId="3" fillId="3" borderId="31" xfId="0" applyNumberFormat="1" applyFont="1" applyFill="1" applyBorder="1" applyAlignment="1">
      <alignment horizontal="center" vertical="center" shrinkToFit="1"/>
    </xf>
    <xf numFmtId="20" fontId="3" fillId="3" borderId="32" xfId="0" applyNumberFormat="1" applyFont="1" applyFill="1" applyBorder="1" applyAlignment="1">
      <alignment horizontal="center" vertical="center" shrinkToFit="1"/>
    </xf>
    <xf numFmtId="20" fontId="3" fillId="3" borderId="33" xfId="0" applyNumberFormat="1" applyFont="1" applyFill="1" applyBorder="1" applyAlignment="1">
      <alignment horizontal="center" vertical="center" shrinkToFit="1"/>
    </xf>
    <xf numFmtId="0" fontId="3" fillId="3" borderId="34" xfId="0" applyFont="1" applyFill="1" applyBorder="1" applyAlignment="1">
      <alignment horizontal="center" vertical="center"/>
    </xf>
    <xf numFmtId="179" fontId="3" fillId="3" borderId="35" xfId="0" applyNumberFormat="1" applyFont="1" applyFill="1" applyBorder="1" applyAlignment="1">
      <alignment horizontal="center" vertical="center"/>
    </xf>
    <xf numFmtId="179" fontId="3" fillId="3" borderId="36" xfId="0" applyNumberFormat="1" applyFont="1" applyFill="1" applyBorder="1" applyAlignment="1">
      <alignment horizontal="center" vertical="center"/>
    </xf>
    <xf numFmtId="179" fontId="3" fillId="3" borderId="37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 textRotation="255"/>
    </xf>
    <xf numFmtId="0" fontId="3" fillId="3" borderId="38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179" fontId="3" fillId="3" borderId="38" xfId="0" applyNumberFormat="1" applyFont="1" applyFill="1" applyBorder="1" applyAlignment="1">
      <alignment horizontal="center" vertical="center"/>
    </xf>
    <xf numFmtId="180" fontId="3" fillId="3" borderId="38" xfId="0" applyNumberFormat="1" applyFont="1" applyFill="1" applyBorder="1" applyAlignment="1">
      <alignment horizontal="center" vertical="center"/>
    </xf>
    <xf numFmtId="180" fontId="3" fillId="3" borderId="36" xfId="0" applyNumberFormat="1" applyFont="1" applyFill="1" applyBorder="1" applyAlignment="1">
      <alignment horizontal="center" vertical="center"/>
    </xf>
    <xf numFmtId="180" fontId="3" fillId="3" borderId="37" xfId="0" applyNumberFormat="1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179" fontId="3" fillId="3" borderId="31" xfId="0" applyNumberFormat="1" applyFont="1" applyFill="1" applyBorder="1" applyAlignment="1">
      <alignment horizontal="center" vertical="center"/>
    </xf>
    <xf numFmtId="179" fontId="3" fillId="3" borderId="32" xfId="0" applyNumberFormat="1" applyFont="1" applyFill="1" applyBorder="1" applyAlignment="1">
      <alignment horizontal="center" vertical="center"/>
    </xf>
    <xf numFmtId="179" fontId="3" fillId="3" borderId="33" xfId="0" applyNumberFormat="1" applyFont="1" applyFill="1" applyBorder="1" applyAlignment="1">
      <alignment horizontal="center" vertical="center"/>
    </xf>
    <xf numFmtId="179" fontId="3" fillId="3" borderId="43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179" fontId="3" fillId="3" borderId="34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top" textRotation="180"/>
    </xf>
    <xf numFmtId="0" fontId="8" fillId="3" borderId="0" xfId="0" applyFont="1" applyFill="1" applyAlignment="1">
      <alignment horizontal="right" textRotation="180"/>
    </xf>
    <xf numFmtId="0" fontId="3" fillId="3" borderId="48" xfId="0" applyFont="1" applyFill="1" applyBorder="1" applyAlignment="1">
      <alignment horizontal="center" vertical="center"/>
    </xf>
    <xf numFmtId="179" fontId="3" fillId="3" borderId="40" xfId="0" applyNumberFormat="1" applyFont="1" applyFill="1" applyBorder="1" applyAlignment="1">
      <alignment horizontal="center" vertical="center"/>
    </xf>
    <xf numFmtId="179" fontId="3" fillId="3" borderId="41" xfId="0" applyNumberFormat="1" applyFont="1" applyFill="1" applyBorder="1" applyAlignment="1">
      <alignment horizontal="center" vertical="center"/>
    </xf>
    <xf numFmtId="179" fontId="3" fillId="3" borderId="42" xfId="0" applyNumberFormat="1" applyFont="1" applyFill="1" applyBorder="1" applyAlignment="1">
      <alignment horizontal="center" vertical="center"/>
    </xf>
    <xf numFmtId="179" fontId="3" fillId="3" borderId="39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179" fontId="3" fillId="3" borderId="13" xfId="0" applyNumberFormat="1" applyFont="1" applyFill="1" applyBorder="1" applyAlignment="1">
      <alignment horizontal="center" vertical="center"/>
    </xf>
    <xf numFmtId="179" fontId="3" fillId="3" borderId="28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textRotation="255"/>
    </xf>
    <xf numFmtId="0" fontId="3" fillId="3" borderId="49" xfId="0" applyFont="1" applyFill="1" applyBorder="1">
      <alignment vertical="center"/>
    </xf>
    <xf numFmtId="179" fontId="15" fillId="3" borderId="0" xfId="0" applyNumberFormat="1" applyFont="1" applyFill="1">
      <alignment vertical="center"/>
    </xf>
    <xf numFmtId="0" fontId="16" fillId="3" borderId="50" xfId="0" applyFont="1" applyFill="1" applyBorder="1" applyAlignment="1">
      <alignment horizontal="center" vertical="center"/>
    </xf>
    <xf numFmtId="0" fontId="3" fillId="3" borderId="51" xfId="0" applyFont="1" applyFill="1" applyBorder="1">
      <alignment vertical="center"/>
    </xf>
    <xf numFmtId="0" fontId="3" fillId="3" borderId="0" xfId="0" applyFont="1" applyFill="1">
      <alignment vertical="center"/>
    </xf>
    <xf numFmtId="0" fontId="1" fillId="3" borderId="52" xfId="0" applyFont="1" applyFill="1" applyBorder="1" applyAlignment="1">
      <alignment horizontal="center" vertical="center"/>
    </xf>
    <xf numFmtId="0" fontId="3" fillId="3" borderId="53" xfId="0" applyFont="1" applyFill="1" applyBorder="1">
      <alignment vertical="center"/>
    </xf>
    <xf numFmtId="0" fontId="1" fillId="3" borderId="54" xfId="0" applyFont="1" applyFill="1" applyBorder="1" applyAlignment="1">
      <alignment horizontal="center" vertical="center"/>
    </xf>
    <xf numFmtId="0" fontId="17" fillId="3" borderId="46" xfId="0" applyFont="1" applyFill="1" applyBorder="1" applyAlignment="1">
      <alignment horizontal="center" vertical="center"/>
    </xf>
    <xf numFmtId="0" fontId="3" fillId="3" borderId="55" xfId="0" applyFont="1" applyFill="1" applyBorder="1">
      <alignment vertical="center"/>
    </xf>
    <xf numFmtId="0" fontId="15" fillId="3" borderId="0" xfId="0" applyFont="1" applyFill="1">
      <alignment vertical="center"/>
    </xf>
    <xf numFmtId="0" fontId="9" fillId="4" borderId="36" xfId="0" applyFont="1" applyFill="1" applyBorder="1" applyAlignment="1">
      <alignment horizontal="center" vertical="center"/>
    </xf>
    <xf numFmtId="179" fontId="3" fillId="3" borderId="4" xfId="0" applyNumberFormat="1" applyFont="1" applyFill="1" applyBorder="1" applyAlignment="1">
      <alignment horizontal="center" vertical="center"/>
    </xf>
    <xf numFmtId="179" fontId="3" fillId="3" borderId="79" xfId="0" applyNumberFormat="1" applyFont="1" applyFill="1" applyBorder="1" applyAlignment="1">
      <alignment horizontal="center" vertical="center"/>
    </xf>
    <xf numFmtId="179" fontId="3" fillId="3" borderId="3" xfId="0" applyNumberFormat="1" applyFont="1" applyFill="1" applyBorder="1" applyAlignment="1">
      <alignment horizontal="center" vertical="center"/>
    </xf>
    <xf numFmtId="179" fontId="3" fillId="3" borderId="80" xfId="0" applyNumberFormat="1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14" fillId="3" borderId="0" xfId="0" applyFont="1" applyFill="1" applyAlignment="1">
      <alignment horizontal="center" textRotation="18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3" fillId="3" borderId="44" xfId="0" quotePrefix="1" applyFont="1" applyFill="1" applyBorder="1" applyAlignment="1">
      <alignment vertical="center" textRotation="180"/>
    </xf>
    <xf numFmtId="0" fontId="13" fillId="3" borderId="44" xfId="0" applyFont="1" applyFill="1" applyBorder="1" applyAlignment="1">
      <alignment vertical="center" textRotation="180"/>
    </xf>
    <xf numFmtId="0" fontId="3" fillId="3" borderId="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40">
    <dxf>
      <font>
        <condense val="0"/>
        <extend val="0"/>
        <color auto="1"/>
      </font>
      <fill>
        <patternFill>
          <bgColor indexed="22"/>
        </patternFill>
      </fill>
    </dxf>
    <dxf>
      <font>
        <b/>
        <i val="0"/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12"/>
      </font>
    </dxf>
    <dxf>
      <font>
        <b val="0"/>
        <i/>
        <condense val="0"/>
        <extend val="0"/>
        <color auto="1"/>
      </font>
      <fill>
        <patternFill>
          <bgColor indexed="55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font>
        <b/>
        <i val="0"/>
        <condense val="0"/>
        <extend val="0"/>
        <color auto="1"/>
      </font>
      <fill>
        <patternFill>
          <bgColor indexed="55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b/>
        <i val="0"/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12"/>
      </font>
    </dxf>
    <dxf>
      <font>
        <b val="0"/>
        <i/>
        <condense val="0"/>
        <extend val="0"/>
        <color auto="1"/>
      </font>
      <fill>
        <patternFill>
          <bgColor indexed="55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font>
        <b/>
        <i val="0"/>
        <condense val="0"/>
        <extend val="0"/>
        <color auto="1"/>
      </font>
      <fill>
        <patternFill>
          <bgColor indexed="55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b/>
        <i val="0"/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12"/>
      </font>
    </dxf>
    <dxf>
      <font>
        <b val="0"/>
        <i/>
        <condense val="0"/>
        <extend val="0"/>
        <color auto="1"/>
      </font>
      <fill>
        <patternFill>
          <bgColor indexed="55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font>
        <b/>
        <i val="0"/>
        <condense val="0"/>
        <extend val="0"/>
        <color auto="1"/>
      </font>
      <fill>
        <patternFill>
          <bgColor indexed="55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ont>
        <b/>
        <i val="0"/>
        <condense val="0"/>
        <extend val="0"/>
        <color auto="1"/>
      </font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12"/>
      </font>
    </dxf>
    <dxf>
      <font>
        <b val="0"/>
        <i/>
        <condense val="0"/>
        <extend val="0"/>
        <color auto="1"/>
      </font>
      <fill>
        <patternFill>
          <bgColor indexed="55"/>
        </patternFill>
      </fill>
    </dxf>
    <dxf>
      <font>
        <condense val="0"/>
        <extend val="0"/>
        <color auto="1"/>
      </font>
      <fill>
        <patternFill>
          <bgColor indexed="55"/>
        </patternFill>
      </fill>
    </dxf>
    <dxf>
      <font>
        <b/>
        <i val="0"/>
        <condense val="0"/>
        <extend val="0"/>
        <color auto="1"/>
      </font>
      <fill>
        <patternFill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76200</xdr:colOff>
      <xdr:row>3</xdr:row>
      <xdr:rowOff>106680</xdr:rowOff>
    </xdr:from>
    <xdr:to>
      <xdr:col>57</xdr:col>
      <xdr:colOff>342900</xdr:colOff>
      <xdr:row>11</xdr:row>
      <xdr:rowOff>129540</xdr:rowOff>
    </xdr:to>
    <xdr:grpSp>
      <xdr:nvGrpSpPr>
        <xdr:cNvPr id="2" name="Group 58">
          <a:extLst>
            <a:ext uri="{FF2B5EF4-FFF2-40B4-BE49-F238E27FC236}">
              <a16:creationId xmlns:a16="http://schemas.microsoft.com/office/drawing/2014/main" id="{D498293D-E6D8-49EE-B726-1917E05ECF6C}"/>
            </a:ext>
          </a:extLst>
        </xdr:cNvPr>
        <xdr:cNvGrpSpPr>
          <a:grpSpLocks/>
        </xdr:cNvGrpSpPr>
      </xdr:nvGrpSpPr>
      <xdr:grpSpPr bwMode="auto">
        <a:xfrm>
          <a:off x="13106400" y="649605"/>
          <a:ext cx="0" cy="1413510"/>
          <a:chOff x="2248" y="118"/>
          <a:chExt cx="325" cy="163"/>
        </a:xfrm>
      </xdr:grpSpPr>
      <xdr:sp macro="" textlink="">
        <xdr:nvSpPr>
          <xdr:cNvPr id="3" name="Line 59">
            <a:extLst>
              <a:ext uri="{FF2B5EF4-FFF2-40B4-BE49-F238E27FC236}">
                <a16:creationId xmlns:a16="http://schemas.microsoft.com/office/drawing/2014/main" id="{CF1E495C-E788-9879-E61C-752A33090AFF}"/>
              </a:ext>
            </a:extLst>
          </xdr:cNvPr>
          <xdr:cNvSpPr>
            <a:spLocks noChangeShapeType="1"/>
          </xdr:cNvSpPr>
        </xdr:nvSpPr>
        <xdr:spPr bwMode="auto">
          <a:xfrm>
            <a:off x="2410" y="118"/>
            <a:ext cx="1" cy="16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60">
            <a:extLst>
              <a:ext uri="{FF2B5EF4-FFF2-40B4-BE49-F238E27FC236}">
                <a16:creationId xmlns:a16="http://schemas.microsoft.com/office/drawing/2014/main" id="{4F7C1F77-7ACC-E148-A5B5-460E3E5ACE58}"/>
              </a:ext>
            </a:extLst>
          </xdr:cNvPr>
          <xdr:cNvSpPr>
            <a:spLocks noChangeShapeType="1"/>
          </xdr:cNvSpPr>
        </xdr:nvSpPr>
        <xdr:spPr bwMode="auto">
          <a:xfrm>
            <a:off x="2248" y="198"/>
            <a:ext cx="3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61">
            <a:extLst>
              <a:ext uri="{FF2B5EF4-FFF2-40B4-BE49-F238E27FC236}">
                <a16:creationId xmlns:a16="http://schemas.microsoft.com/office/drawing/2014/main" id="{8C76BD43-DC79-A059-EE0D-0CEF65FFBA40}"/>
              </a:ext>
            </a:extLst>
          </xdr:cNvPr>
          <xdr:cNvSpPr>
            <a:spLocks noChangeShapeType="1"/>
          </xdr:cNvSpPr>
        </xdr:nvSpPr>
        <xdr:spPr bwMode="auto">
          <a:xfrm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62">
            <a:extLst>
              <a:ext uri="{FF2B5EF4-FFF2-40B4-BE49-F238E27FC236}">
                <a16:creationId xmlns:a16="http://schemas.microsoft.com/office/drawing/2014/main" id="{84D3EC0C-FE35-C515-6880-9E140272B068}"/>
              </a:ext>
            </a:extLst>
          </xdr:cNvPr>
          <xdr:cNvSpPr>
            <a:spLocks noChangeShapeType="1"/>
          </xdr:cNvSpPr>
        </xdr:nvSpPr>
        <xdr:spPr bwMode="auto">
          <a:xfrm flipV="1"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3">
            <a:extLst>
              <a:ext uri="{FF2B5EF4-FFF2-40B4-BE49-F238E27FC236}">
                <a16:creationId xmlns:a16="http://schemas.microsoft.com/office/drawing/2014/main" id="{F849B539-CE80-9165-36F7-D9256C171B31}"/>
              </a:ext>
            </a:extLst>
          </xdr:cNvPr>
          <xdr:cNvSpPr>
            <a:spLocks noChangeShapeType="1"/>
          </xdr:cNvSpPr>
        </xdr:nvSpPr>
        <xdr:spPr bwMode="auto">
          <a:xfrm flipV="1"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64">
            <a:extLst>
              <a:ext uri="{FF2B5EF4-FFF2-40B4-BE49-F238E27FC236}">
                <a16:creationId xmlns:a16="http://schemas.microsoft.com/office/drawing/2014/main" id="{192DD8E2-47D8-33A5-F2E6-731CE762DE64}"/>
              </a:ext>
            </a:extLst>
          </xdr:cNvPr>
          <xdr:cNvSpPr>
            <a:spLocks noChangeShapeType="1"/>
          </xdr:cNvSpPr>
        </xdr:nvSpPr>
        <xdr:spPr bwMode="auto">
          <a:xfrm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65">
            <a:extLst>
              <a:ext uri="{FF2B5EF4-FFF2-40B4-BE49-F238E27FC236}">
                <a16:creationId xmlns:a16="http://schemas.microsoft.com/office/drawing/2014/main" id="{3D25FB01-7EAF-053B-A25F-2EC527A20C7D}"/>
              </a:ext>
            </a:extLst>
          </xdr:cNvPr>
          <xdr:cNvSpPr>
            <a:spLocks noChangeShapeType="1"/>
          </xdr:cNvSpPr>
        </xdr:nvSpPr>
        <xdr:spPr bwMode="auto">
          <a:xfrm>
            <a:off x="2361" y="138"/>
            <a:ext cx="98" cy="1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66">
            <a:extLst>
              <a:ext uri="{FF2B5EF4-FFF2-40B4-BE49-F238E27FC236}">
                <a16:creationId xmlns:a16="http://schemas.microsoft.com/office/drawing/2014/main" id="{738C3784-3DA9-4F1E-DCA0-98310B7E47BA}"/>
              </a:ext>
            </a:extLst>
          </xdr:cNvPr>
          <xdr:cNvSpPr>
            <a:spLocks noChangeShapeType="1"/>
          </xdr:cNvSpPr>
        </xdr:nvSpPr>
        <xdr:spPr bwMode="auto">
          <a:xfrm flipV="1">
            <a:off x="2362" y="138"/>
            <a:ext cx="98" cy="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51</xdr:col>
      <xdr:colOff>76200</xdr:colOff>
      <xdr:row>3</xdr:row>
      <xdr:rowOff>106680</xdr:rowOff>
    </xdr:from>
    <xdr:to>
      <xdr:col>57</xdr:col>
      <xdr:colOff>342900</xdr:colOff>
      <xdr:row>11</xdr:row>
      <xdr:rowOff>129540</xdr:rowOff>
    </xdr:to>
    <xdr:grpSp>
      <xdr:nvGrpSpPr>
        <xdr:cNvPr id="11" name="Group 58">
          <a:extLst>
            <a:ext uri="{FF2B5EF4-FFF2-40B4-BE49-F238E27FC236}">
              <a16:creationId xmlns:a16="http://schemas.microsoft.com/office/drawing/2014/main" id="{3D91962A-8F2F-4598-92AA-16853E41000B}"/>
            </a:ext>
          </a:extLst>
        </xdr:cNvPr>
        <xdr:cNvGrpSpPr>
          <a:grpSpLocks/>
        </xdr:cNvGrpSpPr>
      </xdr:nvGrpSpPr>
      <xdr:grpSpPr bwMode="auto">
        <a:xfrm>
          <a:off x="13106400" y="649605"/>
          <a:ext cx="0" cy="1413510"/>
          <a:chOff x="2248" y="118"/>
          <a:chExt cx="325" cy="163"/>
        </a:xfrm>
      </xdr:grpSpPr>
      <xdr:sp macro="" textlink="">
        <xdr:nvSpPr>
          <xdr:cNvPr id="12" name="Line 59">
            <a:extLst>
              <a:ext uri="{FF2B5EF4-FFF2-40B4-BE49-F238E27FC236}">
                <a16:creationId xmlns:a16="http://schemas.microsoft.com/office/drawing/2014/main" id="{9DE93D3C-3F6C-68B7-DA58-79EFCE3CA140}"/>
              </a:ext>
            </a:extLst>
          </xdr:cNvPr>
          <xdr:cNvSpPr>
            <a:spLocks noChangeShapeType="1"/>
          </xdr:cNvSpPr>
        </xdr:nvSpPr>
        <xdr:spPr bwMode="auto">
          <a:xfrm>
            <a:off x="2410" y="118"/>
            <a:ext cx="1" cy="16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60">
            <a:extLst>
              <a:ext uri="{FF2B5EF4-FFF2-40B4-BE49-F238E27FC236}">
                <a16:creationId xmlns:a16="http://schemas.microsoft.com/office/drawing/2014/main" id="{446280D4-1830-64A2-0851-1578CD121643}"/>
              </a:ext>
            </a:extLst>
          </xdr:cNvPr>
          <xdr:cNvSpPr>
            <a:spLocks noChangeShapeType="1"/>
          </xdr:cNvSpPr>
        </xdr:nvSpPr>
        <xdr:spPr bwMode="auto">
          <a:xfrm>
            <a:off x="2248" y="198"/>
            <a:ext cx="3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61">
            <a:extLst>
              <a:ext uri="{FF2B5EF4-FFF2-40B4-BE49-F238E27FC236}">
                <a16:creationId xmlns:a16="http://schemas.microsoft.com/office/drawing/2014/main" id="{3A68BE51-B6EF-00BA-C368-110603FC0160}"/>
              </a:ext>
            </a:extLst>
          </xdr:cNvPr>
          <xdr:cNvSpPr>
            <a:spLocks noChangeShapeType="1"/>
          </xdr:cNvSpPr>
        </xdr:nvSpPr>
        <xdr:spPr bwMode="auto">
          <a:xfrm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62">
            <a:extLst>
              <a:ext uri="{FF2B5EF4-FFF2-40B4-BE49-F238E27FC236}">
                <a16:creationId xmlns:a16="http://schemas.microsoft.com/office/drawing/2014/main" id="{C3BE7B76-CCF7-5053-F9FF-A23D8D6D2230}"/>
              </a:ext>
            </a:extLst>
          </xdr:cNvPr>
          <xdr:cNvSpPr>
            <a:spLocks noChangeShapeType="1"/>
          </xdr:cNvSpPr>
        </xdr:nvSpPr>
        <xdr:spPr bwMode="auto">
          <a:xfrm flipV="1"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63">
            <a:extLst>
              <a:ext uri="{FF2B5EF4-FFF2-40B4-BE49-F238E27FC236}">
                <a16:creationId xmlns:a16="http://schemas.microsoft.com/office/drawing/2014/main" id="{2D4EEE60-3EA8-CC54-F7B3-866F6A6F16C4}"/>
              </a:ext>
            </a:extLst>
          </xdr:cNvPr>
          <xdr:cNvSpPr>
            <a:spLocks noChangeShapeType="1"/>
          </xdr:cNvSpPr>
        </xdr:nvSpPr>
        <xdr:spPr bwMode="auto">
          <a:xfrm flipV="1"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64">
            <a:extLst>
              <a:ext uri="{FF2B5EF4-FFF2-40B4-BE49-F238E27FC236}">
                <a16:creationId xmlns:a16="http://schemas.microsoft.com/office/drawing/2014/main" id="{C32EF9DA-358B-57C5-5C19-2B1578BF874F}"/>
              </a:ext>
            </a:extLst>
          </xdr:cNvPr>
          <xdr:cNvSpPr>
            <a:spLocks noChangeShapeType="1"/>
          </xdr:cNvSpPr>
        </xdr:nvSpPr>
        <xdr:spPr bwMode="auto">
          <a:xfrm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65">
            <a:extLst>
              <a:ext uri="{FF2B5EF4-FFF2-40B4-BE49-F238E27FC236}">
                <a16:creationId xmlns:a16="http://schemas.microsoft.com/office/drawing/2014/main" id="{96402BBE-8C83-389A-CC76-43E361B0140F}"/>
              </a:ext>
            </a:extLst>
          </xdr:cNvPr>
          <xdr:cNvSpPr>
            <a:spLocks noChangeShapeType="1"/>
          </xdr:cNvSpPr>
        </xdr:nvSpPr>
        <xdr:spPr bwMode="auto">
          <a:xfrm>
            <a:off x="2361" y="138"/>
            <a:ext cx="98" cy="1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66">
            <a:extLst>
              <a:ext uri="{FF2B5EF4-FFF2-40B4-BE49-F238E27FC236}">
                <a16:creationId xmlns:a16="http://schemas.microsoft.com/office/drawing/2014/main" id="{1E437F0D-77CB-B939-EE81-988D40C0CDA6}"/>
              </a:ext>
            </a:extLst>
          </xdr:cNvPr>
          <xdr:cNvSpPr>
            <a:spLocks noChangeShapeType="1"/>
          </xdr:cNvSpPr>
        </xdr:nvSpPr>
        <xdr:spPr bwMode="auto">
          <a:xfrm flipV="1">
            <a:off x="2362" y="138"/>
            <a:ext cx="98" cy="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51</xdr:col>
      <xdr:colOff>76200</xdr:colOff>
      <xdr:row>3</xdr:row>
      <xdr:rowOff>106680</xdr:rowOff>
    </xdr:from>
    <xdr:to>
      <xdr:col>57</xdr:col>
      <xdr:colOff>342900</xdr:colOff>
      <xdr:row>11</xdr:row>
      <xdr:rowOff>129540</xdr:rowOff>
    </xdr:to>
    <xdr:grpSp>
      <xdr:nvGrpSpPr>
        <xdr:cNvPr id="20" name="Group 58">
          <a:extLst>
            <a:ext uri="{FF2B5EF4-FFF2-40B4-BE49-F238E27FC236}">
              <a16:creationId xmlns:a16="http://schemas.microsoft.com/office/drawing/2014/main" id="{5B5C6E10-E07F-40B4-9CEF-320D83F4517D}"/>
            </a:ext>
          </a:extLst>
        </xdr:cNvPr>
        <xdr:cNvGrpSpPr>
          <a:grpSpLocks/>
        </xdr:cNvGrpSpPr>
      </xdr:nvGrpSpPr>
      <xdr:grpSpPr bwMode="auto">
        <a:xfrm>
          <a:off x="13106400" y="649605"/>
          <a:ext cx="0" cy="1413510"/>
          <a:chOff x="2248" y="118"/>
          <a:chExt cx="325" cy="163"/>
        </a:xfrm>
      </xdr:grpSpPr>
      <xdr:sp macro="" textlink="">
        <xdr:nvSpPr>
          <xdr:cNvPr id="21" name="Line 59">
            <a:extLst>
              <a:ext uri="{FF2B5EF4-FFF2-40B4-BE49-F238E27FC236}">
                <a16:creationId xmlns:a16="http://schemas.microsoft.com/office/drawing/2014/main" id="{38D38F6E-ACA9-5E72-55DF-AE5CAF0960E3}"/>
              </a:ext>
            </a:extLst>
          </xdr:cNvPr>
          <xdr:cNvSpPr>
            <a:spLocks noChangeShapeType="1"/>
          </xdr:cNvSpPr>
        </xdr:nvSpPr>
        <xdr:spPr bwMode="auto">
          <a:xfrm>
            <a:off x="2410" y="118"/>
            <a:ext cx="1" cy="16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60">
            <a:extLst>
              <a:ext uri="{FF2B5EF4-FFF2-40B4-BE49-F238E27FC236}">
                <a16:creationId xmlns:a16="http://schemas.microsoft.com/office/drawing/2014/main" id="{943CAB4C-6774-A6DA-C51A-31EE588B7F88}"/>
              </a:ext>
            </a:extLst>
          </xdr:cNvPr>
          <xdr:cNvSpPr>
            <a:spLocks noChangeShapeType="1"/>
          </xdr:cNvSpPr>
        </xdr:nvSpPr>
        <xdr:spPr bwMode="auto">
          <a:xfrm>
            <a:off x="2248" y="198"/>
            <a:ext cx="3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61">
            <a:extLst>
              <a:ext uri="{FF2B5EF4-FFF2-40B4-BE49-F238E27FC236}">
                <a16:creationId xmlns:a16="http://schemas.microsoft.com/office/drawing/2014/main" id="{81DCEE2B-6B07-D70A-2B4C-6919E2620232}"/>
              </a:ext>
            </a:extLst>
          </xdr:cNvPr>
          <xdr:cNvSpPr>
            <a:spLocks noChangeShapeType="1"/>
          </xdr:cNvSpPr>
        </xdr:nvSpPr>
        <xdr:spPr bwMode="auto">
          <a:xfrm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62">
            <a:extLst>
              <a:ext uri="{FF2B5EF4-FFF2-40B4-BE49-F238E27FC236}">
                <a16:creationId xmlns:a16="http://schemas.microsoft.com/office/drawing/2014/main" id="{FA418C85-44A2-B54C-CA84-A9E62C26C7DB}"/>
              </a:ext>
            </a:extLst>
          </xdr:cNvPr>
          <xdr:cNvSpPr>
            <a:spLocks noChangeShapeType="1"/>
          </xdr:cNvSpPr>
        </xdr:nvSpPr>
        <xdr:spPr bwMode="auto">
          <a:xfrm flipV="1"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63">
            <a:extLst>
              <a:ext uri="{FF2B5EF4-FFF2-40B4-BE49-F238E27FC236}">
                <a16:creationId xmlns:a16="http://schemas.microsoft.com/office/drawing/2014/main" id="{0D68BAB6-A4E1-6700-8BDC-1221FB7DD911}"/>
              </a:ext>
            </a:extLst>
          </xdr:cNvPr>
          <xdr:cNvSpPr>
            <a:spLocks noChangeShapeType="1"/>
          </xdr:cNvSpPr>
        </xdr:nvSpPr>
        <xdr:spPr bwMode="auto">
          <a:xfrm flipV="1"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64">
            <a:extLst>
              <a:ext uri="{FF2B5EF4-FFF2-40B4-BE49-F238E27FC236}">
                <a16:creationId xmlns:a16="http://schemas.microsoft.com/office/drawing/2014/main" id="{40DACC11-5CDA-D54B-483A-5CE9321937A2}"/>
              </a:ext>
            </a:extLst>
          </xdr:cNvPr>
          <xdr:cNvSpPr>
            <a:spLocks noChangeShapeType="1"/>
          </xdr:cNvSpPr>
        </xdr:nvSpPr>
        <xdr:spPr bwMode="auto">
          <a:xfrm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65">
            <a:extLst>
              <a:ext uri="{FF2B5EF4-FFF2-40B4-BE49-F238E27FC236}">
                <a16:creationId xmlns:a16="http://schemas.microsoft.com/office/drawing/2014/main" id="{E22ADCCA-27B8-93E5-78D8-9B810B8F8314}"/>
              </a:ext>
            </a:extLst>
          </xdr:cNvPr>
          <xdr:cNvSpPr>
            <a:spLocks noChangeShapeType="1"/>
          </xdr:cNvSpPr>
        </xdr:nvSpPr>
        <xdr:spPr bwMode="auto">
          <a:xfrm>
            <a:off x="2361" y="138"/>
            <a:ext cx="98" cy="1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66">
            <a:extLst>
              <a:ext uri="{FF2B5EF4-FFF2-40B4-BE49-F238E27FC236}">
                <a16:creationId xmlns:a16="http://schemas.microsoft.com/office/drawing/2014/main" id="{8FBC88F8-77BC-1894-F626-1ACCA968096C}"/>
              </a:ext>
            </a:extLst>
          </xdr:cNvPr>
          <xdr:cNvSpPr>
            <a:spLocks noChangeShapeType="1"/>
          </xdr:cNvSpPr>
        </xdr:nvSpPr>
        <xdr:spPr bwMode="auto">
          <a:xfrm flipV="1">
            <a:off x="2362" y="138"/>
            <a:ext cx="98" cy="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51</xdr:col>
      <xdr:colOff>76200</xdr:colOff>
      <xdr:row>3</xdr:row>
      <xdr:rowOff>106680</xdr:rowOff>
    </xdr:from>
    <xdr:to>
      <xdr:col>57</xdr:col>
      <xdr:colOff>342900</xdr:colOff>
      <xdr:row>11</xdr:row>
      <xdr:rowOff>129540</xdr:rowOff>
    </xdr:to>
    <xdr:grpSp>
      <xdr:nvGrpSpPr>
        <xdr:cNvPr id="29" name="Group 58">
          <a:extLst>
            <a:ext uri="{FF2B5EF4-FFF2-40B4-BE49-F238E27FC236}">
              <a16:creationId xmlns:a16="http://schemas.microsoft.com/office/drawing/2014/main" id="{845EEFDA-F155-4E39-9924-CCC6E5533029}"/>
            </a:ext>
          </a:extLst>
        </xdr:cNvPr>
        <xdr:cNvGrpSpPr>
          <a:grpSpLocks/>
        </xdr:cNvGrpSpPr>
      </xdr:nvGrpSpPr>
      <xdr:grpSpPr bwMode="auto">
        <a:xfrm>
          <a:off x="13106400" y="649605"/>
          <a:ext cx="0" cy="1413510"/>
          <a:chOff x="2248" y="118"/>
          <a:chExt cx="325" cy="163"/>
        </a:xfrm>
      </xdr:grpSpPr>
      <xdr:sp macro="" textlink="">
        <xdr:nvSpPr>
          <xdr:cNvPr id="30" name="Line 59">
            <a:extLst>
              <a:ext uri="{FF2B5EF4-FFF2-40B4-BE49-F238E27FC236}">
                <a16:creationId xmlns:a16="http://schemas.microsoft.com/office/drawing/2014/main" id="{0FDD5084-EBC5-F289-F039-631E42287A8C}"/>
              </a:ext>
            </a:extLst>
          </xdr:cNvPr>
          <xdr:cNvSpPr>
            <a:spLocks noChangeShapeType="1"/>
          </xdr:cNvSpPr>
        </xdr:nvSpPr>
        <xdr:spPr bwMode="auto">
          <a:xfrm>
            <a:off x="2410" y="118"/>
            <a:ext cx="1" cy="16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60">
            <a:extLst>
              <a:ext uri="{FF2B5EF4-FFF2-40B4-BE49-F238E27FC236}">
                <a16:creationId xmlns:a16="http://schemas.microsoft.com/office/drawing/2014/main" id="{8F73B277-2CA2-4FD2-D36C-F0474AF55837}"/>
              </a:ext>
            </a:extLst>
          </xdr:cNvPr>
          <xdr:cNvSpPr>
            <a:spLocks noChangeShapeType="1"/>
          </xdr:cNvSpPr>
        </xdr:nvSpPr>
        <xdr:spPr bwMode="auto">
          <a:xfrm>
            <a:off x="2248" y="198"/>
            <a:ext cx="3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61">
            <a:extLst>
              <a:ext uri="{FF2B5EF4-FFF2-40B4-BE49-F238E27FC236}">
                <a16:creationId xmlns:a16="http://schemas.microsoft.com/office/drawing/2014/main" id="{922BD5FD-D5CC-F35B-58C6-EF19C16FD5AC}"/>
              </a:ext>
            </a:extLst>
          </xdr:cNvPr>
          <xdr:cNvSpPr>
            <a:spLocks noChangeShapeType="1"/>
          </xdr:cNvSpPr>
        </xdr:nvSpPr>
        <xdr:spPr bwMode="auto">
          <a:xfrm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62">
            <a:extLst>
              <a:ext uri="{FF2B5EF4-FFF2-40B4-BE49-F238E27FC236}">
                <a16:creationId xmlns:a16="http://schemas.microsoft.com/office/drawing/2014/main" id="{ADE62858-14EA-5D77-62C2-BCD4B8F9D40A}"/>
              </a:ext>
            </a:extLst>
          </xdr:cNvPr>
          <xdr:cNvSpPr>
            <a:spLocks noChangeShapeType="1"/>
          </xdr:cNvSpPr>
        </xdr:nvSpPr>
        <xdr:spPr bwMode="auto">
          <a:xfrm flipV="1"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63">
            <a:extLst>
              <a:ext uri="{FF2B5EF4-FFF2-40B4-BE49-F238E27FC236}">
                <a16:creationId xmlns:a16="http://schemas.microsoft.com/office/drawing/2014/main" id="{56BB1BE4-DFFA-691C-4C7A-21FECB7D11C5}"/>
              </a:ext>
            </a:extLst>
          </xdr:cNvPr>
          <xdr:cNvSpPr>
            <a:spLocks noChangeShapeType="1"/>
          </xdr:cNvSpPr>
        </xdr:nvSpPr>
        <xdr:spPr bwMode="auto">
          <a:xfrm flipV="1"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64">
            <a:extLst>
              <a:ext uri="{FF2B5EF4-FFF2-40B4-BE49-F238E27FC236}">
                <a16:creationId xmlns:a16="http://schemas.microsoft.com/office/drawing/2014/main" id="{6A729A9B-A2AB-C14D-AEB3-568F2E5D9335}"/>
              </a:ext>
            </a:extLst>
          </xdr:cNvPr>
          <xdr:cNvSpPr>
            <a:spLocks noChangeShapeType="1"/>
          </xdr:cNvSpPr>
        </xdr:nvSpPr>
        <xdr:spPr bwMode="auto">
          <a:xfrm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65">
            <a:extLst>
              <a:ext uri="{FF2B5EF4-FFF2-40B4-BE49-F238E27FC236}">
                <a16:creationId xmlns:a16="http://schemas.microsoft.com/office/drawing/2014/main" id="{36259649-122B-8E4E-AF10-F09FCB0C0C02}"/>
              </a:ext>
            </a:extLst>
          </xdr:cNvPr>
          <xdr:cNvSpPr>
            <a:spLocks noChangeShapeType="1"/>
          </xdr:cNvSpPr>
        </xdr:nvSpPr>
        <xdr:spPr bwMode="auto">
          <a:xfrm>
            <a:off x="2361" y="138"/>
            <a:ext cx="98" cy="1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66">
            <a:extLst>
              <a:ext uri="{FF2B5EF4-FFF2-40B4-BE49-F238E27FC236}">
                <a16:creationId xmlns:a16="http://schemas.microsoft.com/office/drawing/2014/main" id="{8B73ADDC-EFB7-0ADA-B931-B1227075DBB7}"/>
              </a:ext>
            </a:extLst>
          </xdr:cNvPr>
          <xdr:cNvSpPr>
            <a:spLocks noChangeShapeType="1"/>
          </xdr:cNvSpPr>
        </xdr:nvSpPr>
        <xdr:spPr bwMode="auto">
          <a:xfrm flipV="1">
            <a:off x="2362" y="138"/>
            <a:ext cx="98" cy="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76200</xdr:colOff>
      <xdr:row>3</xdr:row>
      <xdr:rowOff>106680</xdr:rowOff>
    </xdr:from>
    <xdr:to>
      <xdr:col>57</xdr:col>
      <xdr:colOff>342900</xdr:colOff>
      <xdr:row>11</xdr:row>
      <xdr:rowOff>129540</xdr:rowOff>
    </xdr:to>
    <xdr:grpSp>
      <xdr:nvGrpSpPr>
        <xdr:cNvPr id="2" name="Group 58">
          <a:extLst>
            <a:ext uri="{FF2B5EF4-FFF2-40B4-BE49-F238E27FC236}">
              <a16:creationId xmlns:a16="http://schemas.microsoft.com/office/drawing/2014/main" id="{1415DA59-9413-4B7E-A592-858D68D9A15E}"/>
            </a:ext>
          </a:extLst>
        </xdr:cNvPr>
        <xdr:cNvGrpSpPr>
          <a:grpSpLocks/>
        </xdr:cNvGrpSpPr>
      </xdr:nvGrpSpPr>
      <xdr:grpSpPr bwMode="auto">
        <a:xfrm>
          <a:off x="12906375" y="649605"/>
          <a:ext cx="0" cy="1413510"/>
          <a:chOff x="2248" y="118"/>
          <a:chExt cx="325" cy="163"/>
        </a:xfrm>
      </xdr:grpSpPr>
      <xdr:sp macro="" textlink="">
        <xdr:nvSpPr>
          <xdr:cNvPr id="3" name="Line 59">
            <a:extLst>
              <a:ext uri="{FF2B5EF4-FFF2-40B4-BE49-F238E27FC236}">
                <a16:creationId xmlns:a16="http://schemas.microsoft.com/office/drawing/2014/main" id="{D39B1F3C-DF44-14BF-3EA2-27C9A84CBA85}"/>
              </a:ext>
            </a:extLst>
          </xdr:cNvPr>
          <xdr:cNvSpPr>
            <a:spLocks noChangeShapeType="1"/>
          </xdr:cNvSpPr>
        </xdr:nvSpPr>
        <xdr:spPr bwMode="auto">
          <a:xfrm>
            <a:off x="2410" y="118"/>
            <a:ext cx="1" cy="16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60">
            <a:extLst>
              <a:ext uri="{FF2B5EF4-FFF2-40B4-BE49-F238E27FC236}">
                <a16:creationId xmlns:a16="http://schemas.microsoft.com/office/drawing/2014/main" id="{0816DE8E-DE6D-5D6C-039B-FB066379A4F8}"/>
              </a:ext>
            </a:extLst>
          </xdr:cNvPr>
          <xdr:cNvSpPr>
            <a:spLocks noChangeShapeType="1"/>
          </xdr:cNvSpPr>
        </xdr:nvSpPr>
        <xdr:spPr bwMode="auto">
          <a:xfrm>
            <a:off x="2248" y="198"/>
            <a:ext cx="3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61">
            <a:extLst>
              <a:ext uri="{FF2B5EF4-FFF2-40B4-BE49-F238E27FC236}">
                <a16:creationId xmlns:a16="http://schemas.microsoft.com/office/drawing/2014/main" id="{700ED330-D32E-ADC9-B85D-570404385053}"/>
              </a:ext>
            </a:extLst>
          </xdr:cNvPr>
          <xdr:cNvSpPr>
            <a:spLocks noChangeShapeType="1"/>
          </xdr:cNvSpPr>
        </xdr:nvSpPr>
        <xdr:spPr bwMode="auto">
          <a:xfrm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62">
            <a:extLst>
              <a:ext uri="{FF2B5EF4-FFF2-40B4-BE49-F238E27FC236}">
                <a16:creationId xmlns:a16="http://schemas.microsoft.com/office/drawing/2014/main" id="{485CD633-2C37-EA94-88C8-3D897D33686C}"/>
              </a:ext>
            </a:extLst>
          </xdr:cNvPr>
          <xdr:cNvSpPr>
            <a:spLocks noChangeShapeType="1"/>
          </xdr:cNvSpPr>
        </xdr:nvSpPr>
        <xdr:spPr bwMode="auto">
          <a:xfrm flipV="1"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3">
            <a:extLst>
              <a:ext uri="{FF2B5EF4-FFF2-40B4-BE49-F238E27FC236}">
                <a16:creationId xmlns:a16="http://schemas.microsoft.com/office/drawing/2014/main" id="{A79F2FB3-6D5C-39CF-3867-915DE0C43B58}"/>
              </a:ext>
            </a:extLst>
          </xdr:cNvPr>
          <xdr:cNvSpPr>
            <a:spLocks noChangeShapeType="1"/>
          </xdr:cNvSpPr>
        </xdr:nvSpPr>
        <xdr:spPr bwMode="auto">
          <a:xfrm flipV="1"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64">
            <a:extLst>
              <a:ext uri="{FF2B5EF4-FFF2-40B4-BE49-F238E27FC236}">
                <a16:creationId xmlns:a16="http://schemas.microsoft.com/office/drawing/2014/main" id="{A0F0F524-268B-AB60-D600-32910FB603D8}"/>
              </a:ext>
            </a:extLst>
          </xdr:cNvPr>
          <xdr:cNvSpPr>
            <a:spLocks noChangeShapeType="1"/>
          </xdr:cNvSpPr>
        </xdr:nvSpPr>
        <xdr:spPr bwMode="auto">
          <a:xfrm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65">
            <a:extLst>
              <a:ext uri="{FF2B5EF4-FFF2-40B4-BE49-F238E27FC236}">
                <a16:creationId xmlns:a16="http://schemas.microsoft.com/office/drawing/2014/main" id="{E9C9432D-9574-AEEE-F26D-3C3AC69404DC}"/>
              </a:ext>
            </a:extLst>
          </xdr:cNvPr>
          <xdr:cNvSpPr>
            <a:spLocks noChangeShapeType="1"/>
          </xdr:cNvSpPr>
        </xdr:nvSpPr>
        <xdr:spPr bwMode="auto">
          <a:xfrm>
            <a:off x="2361" y="138"/>
            <a:ext cx="98" cy="1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66">
            <a:extLst>
              <a:ext uri="{FF2B5EF4-FFF2-40B4-BE49-F238E27FC236}">
                <a16:creationId xmlns:a16="http://schemas.microsoft.com/office/drawing/2014/main" id="{7EAACE82-B8F4-F15D-2E8C-8A1173EE6150}"/>
              </a:ext>
            </a:extLst>
          </xdr:cNvPr>
          <xdr:cNvSpPr>
            <a:spLocks noChangeShapeType="1"/>
          </xdr:cNvSpPr>
        </xdr:nvSpPr>
        <xdr:spPr bwMode="auto">
          <a:xfrm flipV="1">
            <a:off x="2362" y="138"/>
            <a:ext cx="98" cy="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51</xdr:col>
      <xdr:colOff>76200</xdr:colOff>
      <xdr:row>3</xdr:row>
      <xdr:rowOff>106680</xdr:rowOff>
    </xdr:from>
    <xdr:to>
      <xdr:col>57</xdr:col>
      <xdr:colOff>342900</xdr:colOff>
      <xdr:row>11</xdr:row>
      <xdr:rowOff>129540</xdr:rowOff>
    </xdr:to>
    <xdr:grpSp>
      <xdr:nvGrpSpPr>
        <xdr:cNvPr id="11" name="Group 58">
          <a:extLst>
            <a:ext uri="{FF2B5EF4-FFF2-40B4-BE49-F238E27FC236}">
              <a16:creationId xmlns:a16="http://schemas.microsoft.com/office/drawing/2014/main" id="{CE056E39-3EDD-4F79-BEF5-A2CCCA3193D4}"/>
            </a:ext>
          </a:extLst>
        </xdr:cNvPr>
        <xdr:cNvGrpSpPr>
          <a:grpSpLocks/>
        </xdr:cNvGrpSpPr>
      </xdr:nvGrpSpPr>
      <xdr:grpSpPr bwMode="auto">
        <a:xfrm>
          <a:off x="12906375" y="649605"/>
          <a:ext cx="0" cy="1413510"/>
          <a:chOff x="2248" y="118"/>
          <a:chExt cx="325" cy="163"/>
        </a:xfrm>
      </xdr:grpSpPr>
      <xdr:sp macro="" textlink="">
        <xdr:nvSpPr>
          <xdr:cNvPr id="12" name="Line 59">
            <a:extLst>
              <a:ext uri="{FF2B5EF4-FFF2-40B4-BE49-F238E27FC236}">
                <a16:creationId xmlns:a16="http://schemas.microsoft.com/office/drawing/2014/main" id="{DBC86469-1121-AA0C-60D1-E2D583128852}"/>
              </a:ext>
            </a:extLst>
          </xdr:cNvPr>
          <xdr:cNvSpPr>
            <a:spLocks noChangeShapeType="1"/>
          </xdr:cNvSpPr>
        </xdr:nvSpPr>
        <xdr:spPr bwMode="auto">
          <a:xfrm>
            <a:off x="2410" y="118"/>
            <a:ext cx="1" cy="16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60">
            <a:extLst>
              <a:ext uri="{FF2B5EF4-FFF2-40B4-BE49-F238E27FC236}">
                <a16:creationId xmlns:a16="http://schemas.microsoft.com/office/drawing/2014/main" id="{BEB5EBA5-CCB7-B9BB-62A5-7221ECAE25B9}"/>
              </a:ext>
            </a:extLst>
          </xdr:cNvPr>
          <xdr:cNvSpPr>
            <a:spLocks noChangeShapeType="1"/>
          </xdr:cNvSpPr>
        </xdr:nvSpPr>
        <xdr:spPr bwMode="auto">
          <a:xfrm>
            <a:off x="2248" y="198"/>
            <a:ext cx="3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61">
            <a:extLst>
              <a:ext uri="{FF2B5EF4-FFF2-40B4-BE49-F238E27FC236}">
                <a16:creationId xmlns:a16="http://schemas.microsoft.com/office/drawing/2014/main" id="{88D494ED-4776-1B56-BAA9-35BE76DAC255}"/>
              </a:ext>
            </a:extLst>
          </xdr:cNvPr>
          <xdr:cNvSpPr>
            <a:spLocks noChangeShapeType="1"/>
          </xdr:cNvSpPr>
        </xdr:nvSpPr>
        <xdr:spPr bwMode="auto">
          <a:xfrm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62">
            <a:extLst>
              <a:ext uri="{FF2B5EF4-FFF2-40B4-BE49-F238E27FC236}">
                <a16:creationId xmlns:a16="http://schemas.microsoft.com/office/drawing/2014/main" id="{4F75C39B-E4F1-F610-93AD-1D8532D93C0D}"/>
              </a:ext>
            </a:extLst>
          </xdr:cNvPr>
          <xdr:cNvSpPr>
            <a:spLocks noChangeShapeType="1"/>
          </xdr:cNvSpPr>
        </xdr:nvSpPr>
        <xdr:spPr bwMode="auto">
          <a:xfrm flipV="1"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63">
            <a:extLst>
              <a:ext uri="{FF2B5EF4-FFF2-40B4-BE49-F238E27FC236}">
                <a16:creationId xmlns:a16="http://schemas.microsoft.com/office/drawing/2014/main" id="{9E46AA18-5945-61D6-185A-9A988F7C83CC}"/>
              </a:ext>
            </a:extLst>
          </xdr:cNvPr>
          <xdr:cNvSpPr>
            <a:spLocks noChangeShapeType="1"/>
          </xdr:cNvSpPr>
        </xdr:nvSpPr>
        <xdr:spPr bwMode="auto">
          <a:xfrm flipV="1"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64">
            <a:extLst>
              <a:ext uri="{FF2B5EF4-FFF2-40B4-BE49-F238E27FC236}">
                <a16:creationId xmlns:a16="http://schemas.microsoft.com/office/drawing/2014/main" id="{16A36C12-4803-42EA-DE29-4FA43425F1B7}"/>
              </a:ext>
            </a:extLst>
          </xdr:cNvPr>
          <xdr:cNvSpPr>
            <a:spLocks noChangeShapeType="1"/>
          </xdr:cNvSpPr>
        </xdr:nvSpPr>
        <xdr:spPr bwMode="auto">
          <a:xfrm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65">
            <a:extLst>
              <a:ext uri="{FF2B5EF4-FFF2-40B4-BE49-F238E27FC236}">
                <a16:creationId xmlns:a16="http://schemas.microsoft.com/office/drawing/2014/main" id="{2FEBDB7D-CA0D-AB37-D377-A6BB26E1D47B}"/>
              </a:ext>
            </a:extLst>
          </xdr:cNvPr>
          <xdr:cNvSpPr>
            <a:spLocks noChangeShapeType="1"/>
          </xdr:cNvSpPr>
        </xdr:nvSpPr>
        <xdr:spPr bwMode="auto">
          <a:xfrm>
            <a:off x="2361" y="138"/>
            <a:ext cx="98" cy="1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66">
            <a:extLst>
              <a:ext uri="{FF2B5EF4-FFF2-40B4-BE49-F238E27FC236}">
                <a16:creationId xmlns:a16="http://schemas.microsoft.com/office/drawing/2014/main" id="{F97C214C-8492-0974-F376-4805EA1AB747}"/>
              </a:ext>
            </a:extLst>
          </xdr:cNvPr>
          <xdr:cNvSpPr>
            <a:spLocks noChangeShapeType="1"/>
          </xdr:cNvSpPr>
        </xdr:nvSpPr>
        <xdr:spPr bwMode="auto">
          <a:xfrm flipV="1">
            <a:off x="2362" y="138"/>
            <a:ext cx="98" cy="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51</xdr:col>
      <xdr:colOff>76200</xdr:colOff>
      <xdr:row>3</xdr:row>
      <xdr:rowOff>106680</xdr:rowOff>
    </xdr:from>
    <xdr:to>
      <xdr:col>57</xdr:col>
      <xdr:colOff>342900</xdr:colOff>
      <xdr:row>11</xdr:row>
      <xdr:rowOff>129540</xdr:rowOff>
    </xdr:to>
    <xdr:grpSp>
      <xdr:nvGrpSpPr>
        <xdr:cNvPr id="20" name="Group 58">
          <a:extLst>
            <a:ext uri="{FF2B5EF4-FFF2-40B4-BE49-F238E27FC236}">
              <a16:creationId xmlns:a16="http://schemas.microsoft.com/office/drawing/2014/main" id="{31885EC0-A524-4349-88FF-C0F0DE8DE24F}"/>
            </a:ext>
          </a:extLst>
        </xdr:cNvPr>
        <xdr:cNvGrpSpPr>
          <a:grpSpLocks/>
        </xdr:cNvGrpSpPr>
      </xdr:nvGrpSpPr>
      <xdr:grpSpPr bwMode="auto">
        <a:xfrm>
          <a:off x="12906375" y="649605"/>
          <a:ext cx="0" cy="1413510"/>
          <a:chOff x="2248" y="118"/>
          <a:chExt cx="325" cy="163"/>
        </a:xfrm>
      </xdr:grpSpPr>
      <xdr:sp macro="" textlink="">
        <xdr:nvSpPr>
          <xdr:cNvPr id="21" name="Line 59">
            <a:extLst>
              <a:ext uri="{FF2B5EF4-FFF2-40B4-BE49-F238E27FC236}">
                <a16:creationId xmlns:a16="http://schemas.microsoft.com/office/drawing/2014/main" id="{8BD433BA-8311-080A-1DDD-7879A9CCE57B}"/>
              </a:ext>
            </a:extLst>
          </xdr:cNvPr>
          <xdr:cNvSpPr>
            <a:spLocks noChangeShapeType="1"/>
          </xdr:cNvSpPr>
        </xdr:nvSpPr>
        <xdr:spPr bwMode="auto">
          <a:xfrm>
            <a:off x="2410" y="118"/>
            <a:ext cx="1" cy="16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60">
            <a:extLst>
              <a:ext uri="{FF2B5EF4-FFF2-40B4-BE49-F238E27FC236}">
                <a16:creationId xmlns:a16="http://schemas.microsoft.com/office/drawing/2014/main" id="{EF64B39D-CBAD-A11F-51A2-B7F9E1436315}"/>
              </a:ext>
            </a:extLst>
          </xdr:cNvPr>
          <xdr:cNvSpPr>
            <a:spLocks noChangeShapeType="1"/>
          </xdr:cNvSpPr>
        </xdr:nvSpPr>
        <xdr:spPr bwMode="auto">
          <a:xfrm>
            <a:off x="2248" y="198"/>
            <a:ext cx="3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61">
            <a:extLst>
              <a:ext uri="{FF2B5EF4-FFF2-40B4-BE49-F238E27FC236}">
                <a16:creationId xmlns:a16="http://schemas.microsoft.com/office/drawing/2014/main" id="{18B7C18D-5322-47B1-DFFF-8ABC9EAD77AF}"/>
              </a:ext>
            </a:extLst>
          </xdr:cNvPr>
          <xdr:cNvSpPr>
            <a:spLocks noChangeShapeType="1"/>
          </xdr:cNvSpPr>
        </xdr:nvSpPr>
        <xdr:spPr bwMode="auto">
          <a:xfrm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62">
            <a:extLst>
              <a:ext uri="{FF2B5EF4-FFF2-40B4-BE49-F238E27FC236}">
                <a16:creationId xmlns:a16="http://schemas.microsoft.com/office/drawing/2014/main" id="{A5CCF4CB-BAF0-D81F-2E1F-76842E6C9502}"/>
              </a:ext>
            </a:extLst>
          </xdr:cNvPr>
          <xdr:cNvSpPr>
            <a:spLocks noChangeShapeType="1"/>
          </xdr:cNvSpPr>
        </xdr:nvSpPr>
        <xdr:spPr bwMode="auto">
          <a:xfrm flipV="1"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63">
            <a:extLst>
              <a:ext uri="{FF2B5EF4-FFF2-40B4-BE49-F238E27FC236}">
                <a16:creationId xmlns:a16="http://schemas.microsoft.com/office/drawing/2014/main" id="{85DEC8C8-A33F-5CE4-7F67-D1527C3ADECD}"/>
              </a:ext>
            </a:extLst>
          </xdr:cNvPr>
          <xdr:cNvSpPr>
            <a:spLocks noChangeShapeType="1"/>
          </xdr:cNvSpPr>
        </xdr:nvSpPr>
        <xdr:spPr bwMode="auto">
          <a:xfrm flipV="1"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64">
            <a:extLst>
              <a:ext uri="{FF2B5EF4-FFF2-40B4-BE49-F238E27FC236}">
                <a16:creationId xmlns:a16="http://schemas.microsoft.com/office/drawing/2014/main" id="{3DEA50EF-CB79-DF8E-CFD3-2B4CBEB49A0E}"/>
              </a:ext>
            </a:extLst>
          </xdr:cNvPr>
          <xdr:cNvSpPr>
            <a:spLocks noChangeShapeType="1"/>
          </xdr:cNvSpPr>
        </xdr:nvSpPr>
        <xdr:spPr bwMode="auto">
          <a:xfrm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65">
            <a:extLst>
              <a:ext uri="{FF2B5EF4-FFF2-40B4-BE49-F238E27FC236}">
                <a16:creationId xmlns:a16="http://schemas.microsoft.com/office/drawing/2014/main" id="{F9C70979-EAC8-C160-E6C7-3D36D19D6DF4}"/>
              </a:ext>
            </a:extLst>
          </xdr:cNvPr>
          <xdr:cNvSpPr>
            <a:spLocks noChangeShapeType="1"/>
          </xdr:cNvSpPr>
        </xdr:nvSpPr>
        <xdr:spPr bwMode="auto">
          <a:xfrm>
            <a:off x="2361" y="138"/>
            <a:ext cx="98" cy="1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66">
            <a:extLst>
              <a:ext uri="{FF2B5EF4-FFF2-40B4-BE49-F238E27FC236}">
                <a16:creationId xmlns:a16="http://schemas.microsoft.com/office/drawing/2014/main" id="{FA5B7235-37F3-69CF-8422-7F320F6C3822}"/>
              </a:ext>
            </a:extLst>
          </xdr:cNvPr>
          <xdr:cNvSpPr>
            <a:spLocks noChangeShapeType="1"/>
          </xdr:cNvSpPr>
        </xdr:nvSpPr>
        <xdr:spPr bwMode="auto">
          <a:xfrm flipV="1">
            <a:off x="2362" y="138"/>
            <a:ext cx="98" cy="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51</xdr:col>
      <xdr:colOff>76200</xdr:colOff>
      <xdr:row>3</xdr:row>
      <xdr:rowOff>106680</xdr:rowOff>
    </xdr:from>
    <xdr:to>
      <xdr:col>57</xdr:col>
      <xdr:colOff>342900</xdr:colOff>
      <xdr:row>11</xdr:row>
      <xdr:rowOff>129540</xdr:rowOff>
    </xdr:to>
    <xdr:grpSp>
      <xdr:nvGrpSpPr>
        <xdr:cNvPr id="29" name="Group 58">
          <a:extLst>
            <a:ext uri="{FF2B5EF4-FFF2-40B4-BE49-F238E27FC236}">
              <a16:creationId xmlns:a16="http://schemas.microsoft.com/office/drawing/2014/main" id="{3098D339-05E3-4694-BCFF-AC3318291F4B}"/>
            </a:ext>
          </a:extLst>
        </xdr:cNvPr>
        <xdr:cNvGrpSpPr>
          <a:grpSpLocks/>
        </xdr:cNvGrpSpPr>
      </xdr:nvGrpSpPr>
      <xdr:grpSpPr bwMode="auto">
        <a:xfrm>
          <a:off x="12906375" y="649605"/>
          <a:ext cx="0" cy="1413510"/>
          <a:chOff x="2248" y="118"/>
          <a:chExt cx="325" cy="163"/>
        </a:xfrm>
      </xdr:grpSpPr>
      <xdr:sp macro="" textlink="">
        <xdr:nvSpPr>
          <xdr:cNvPr id="30" name="Line 59">
            <a:extLst>
              <a:ext uri="{FF2B5EF4-FFF2-40B4-BE49-F238E27FC236}">
                <a16:creationId xmlns:a16="http://schemas.microsoft.com/office/drawing/2014/main" id="{692EFB76-F0F4-E841-8BA4-B6DE52A4E1AD}"/>
              </a:ext>
            </a:extLst>
          </xdr:cNvPr>
          <xdr:cNvSpPr>
            <a:spLocks noChangeShapeType="1"/>
          </xdr:cNvSpPr>
        </xdr:nvSpPr>
        <xdr:spPr bwMode="auto">
          <a:xfrm>
            <a:off x="2410" y="118"/>
            <a:ext cx="1" cy="16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60">
            <a:extLst>
              <a:ext uri="{FF2B5EF4-FFF2-40B4-BE49-F238E27FC236}">
                <a16:creationId xmlns:a16="http://schemas.microsoft.com/office/drawing/2014/main" id="{E36A96AE-A2EE-2548-36FE-CC39D183AC0C}"/>
              </a:ext>
            </a:extLst>
          </xdr:cNvPr>
          <xdr:cNvSpPr>
            <a:spLocks noChangeShapeType="1"/>
          </xdr:cNvSpPr>
        </xdr:nvSpPr>
        <xdr:spPr bwMode="auto">
          <a:xfrm>
            <a:off x="2248" y="198"/>
            <a:ext cx="3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61">
            <a:extLst>
              <a:ext uri="{FF2B5EF4-FFF2-40B4-BE49-F238E27FC236}">
                <a16:creationId xmlns:a16="http://schemas.microsoft.com/office/drawing/2014/main" id="{17C253A7-DDB8-BDC2-CA9D-77CEBD83CA81}"/>
              </a:ext>
            </a:extLst>
          </xdr:cNvPr>
          <xdr:cNvSpPr>
            <a:spLocks noChangeShapeType="1"/>
          </xdr:cNvSpPr>
        </xdr:nvSpPr>
        <xdr:spPr bwMode="auto">
          <a:xfrm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62">
            <a:extLst>
              <a:ext uri="{FF2B5EF4-FFF2-40B4-BE49-F238E27FC236}">
                <a16:creationId xmlns:a16="http://schemas.microsoft.com/office/drawing/2014/main" id="{3D515270-392E-300C-D6AF-C5C9EF2E1C9A}"/>
              </a:ext>
            </a:extLst>
          </xdr:cNvPr>
          <xdr:cNvSpPr>
            <a:spLocks noChangeShapeType="1"/>
          </xdr:cNvSpPr>
        </xdr:nvSpPr>
        <xdr:spPr bwMode="auto">
          <a:xfrm flipV="1"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63">
            <a:extLst>
              <a:ext uri="{FF2B5EF4-FFF2-40B4-BE49-F238E27FC236}">
                <a16:creationId xmlns:a16="http://schemas.microsoft.com/office/drawing/2014/main" id="{9728902E-92EA-ED00-18B4-4DF311DCDEC3}"/>
              </a:ext>
            </a:extLst>
          </xdr:cNvPr>
          <xdr:cNvSpPr>
            <a:spLocks noChangeShapeType="1"/>
          </xdr:cNvSpPr>
        </xdr:nvSpPr>
        <xdr:spPr bwMode="auto">
          <a:xfrm flipV="1"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64">
            <a:extLst>
              <a:ext uri="{FF2B5EF4-FFF2-40B4-BE49-F238E27FC236}">
                <a16:creationId xmlns:a16="http://schemas.microsoft.com/office/drawing/2014/main" id="{8E301CD9-1104-D93A-E353-50C05A59988F}"/>
              </a:ext>
            </a:extLst>
          </xdr:cNvPr>
          <xdr:cNvSpPr>
            <a:spLocks noChangeShapeType="1"/>
          </xdr:cNvSpPr>
        </xdr:nvSpPr>
        <xdr:spPr bwMode="auto">
          <a:xfrm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65">
            <a:extLst>
              <a:ext uri="{FF2B5EF4-FFF2-40B4-BE49-F238E27FC236}">
                <a16:creationId xmlns:a16="http://schemas.microsoft.com/office/drawing/2014/main" id="{81DB88F6-710E-1182-F95B-BF3CEA11DA7E}"/>
              </a:ext>
            </a:extLst>
          </xdr:cNvPr>
          <xdr:cNvSpPr>
            <a:spLocks noChangeShapeType="1"/>
          </xdr:cNvSpPr>
        </xdr:nvSpPr>
        <xdr:spPr bwMode="auto">
          <a:xfrm>
            <a:off x="2361" y="138"/>
            <a:ext cx="98" cy="1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66">
            <a:extLst>
              <a:ext uri="{FF2B5EF4-FFF2-40B4-BE49-F238E27FC236}">
                <a16:creationId xmlns:a16="http://schemas.microsoft.com/office/drawing/2014/main" id="{1D16E99F-F246-ED0B-58BC-A502C0EEEA1C}"/>
              </a:ext>
            </a:extLst>
          </xdr:cNvPr>
          <xdr:cNvSpPr>
            <a:spLocks noChangeShapeType="1"/>
          </xdr:cNvSpPr>
        </xdr:nvSpPr>
        <xdr:spPr bwMode="auto">
          <a:xfrm flipV="1">
            <a:off x="2362" y="138"/>
            <a:ext cx="98" cy="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76200</xdr:colOff>
      <xdr:row>3</xdr:row>
      <xdr:rowOff>106680</xdr:rowOff>
    </xdr:from>
    <xdr:to>
      <xdr:col>57</xdr:col>
      <xdr:colOff>342900</xdr:colOff>
      <xdr:row>11</xdr:row>
      <xdr:rowOff>129540</xdr:rowOff>
    </xdr:to>
    <xdr:grpSp>
      <xdr:nvGrpSpPr>
        <xdr:cNvPr id="2" name="Group 58">
          <a:extLst>
            <a:ext uri="{FF2B5EF4-FFF2-40B4-BE49-F238E27FC236}">
              <a16:creationId xmlns:a16="http://schemas.microsoft.com/office/drawing/2014/main" id="{00B87BC4-49AB-4BE5-AC51-951C01B3F739}"/>
            </a:ext>
          </a:extLst>
        </xdr:cNvPr>
        <xdr:cNvGrpSpPr>
          <a:grpSpLocks/>
        </xdr:cNvGrpSpPr>
      </xdr:nvGrpSpPr>
      <xdr:grpSpPr bwMode="auto">
        <a:xfrm>
          <a:off x="12906375" y="649605"/>
          <a:ext cx="0" cy="1413510"/>
          <a:chOff x="2248" y="118"/>
          <a:chExt cx="325" cy="163"/>
        </a:xfrm>
      </xdr:grpSpPr>
      <xdr:sp macro="" textlink="">
        <xdr:nvSpPr>
          <xdr:cNvPr id="3" name="Line 59">
            <a:extLst>
              <a:ext uri="{FF2B5EF4-FFF2-40B4-BE49-F238E27FC236}">
                <a16:creationId xmlns:a16="http://schemas.microsoft.com/office/drawing/2014/main" id="{2A3D607D-24B2-EA65-EDFF-85EED02A90C4}"/>
              </a:ext>
            </a:extLst>
          </xdr:cNvPr>
          <xdr:cNvSpPr>
            <a:spLocks noChangeShapeType="1"/>
          </xdr:cNvSpPr>
        </xdr:nvSpPr>
        <xdr:spPr bwMode="auto">
          <a:xfrm>
            <a:off x="2410" y="118"/>
            <a:ext cx="1" cy="16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60">
            <a:extLst>
              <a:ext uri="{FF2B5EF4-FFF2-40B4-BE49-F238E27FC236}">
                <a16:creationId xmlns:a16="http://schemas.microsoft.com/office/drawing/2014/main" id="{90D88453-7031-1111-AC9F-AF5B0C1E72A1}"/>
              </a:ext>
            </a:extLst>
          </xdr:cNvPr>
          <xdr:cNvSpPr>
            <a:spLocks noChangeShapeType="1"/>
          </xdr:cNvSpPr>
        </xdr:nvSpPr>
        <xdr:spPr bwMode="auto">
          <a:xfrm>
            <a:off x="2248" y="198"/>
            <a:ext cx="3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61">
            <a:extLst>
              <a:ext uri="{FF2B5EF4-FFF2-40B4-BE49-F238E27FC236}">
                <a16:creationId xmlns:a16="http://schemas.microsoft.com/office/drawing/2014/main" id="{E98A8832-9504-02C1-31B7-0A8C9FDC7B77}"/>
              </a:ext>
            </a:extLst>
          </xdr:cNvPr>
          <xdr:cNvSpPr>
            <a:spLocks noChangeShapeType="1"/>
          </xdr:cNvSpPr>
        </xdr:nvSpPr>
        <xdr:spPr bwMode="auto">
          <a:xfrm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62">
            <a:extLst>
              <a:ext uri="{FF2B5EF4-FFF2-40B4-BE49-F238E27FC236}">
                <a16:creationId xmlns:a16="http://schemas.microsoft.com/office/drawing/2014/main" id="{6A41B899-8987-8F35-25D0-96168426BF4A}"/>
              </a:ext>
            </a:extLst>
          </xdr:cNvPr>
          <xdr:cNvSpPr>
            <a:spLocks noChangeShapeType="1"/>
          </xdr:cNvSpPr>
        </xdr:nvSpPr>
        <xdr:spPr bwMode="auto">
          <a:xfrm flipV="1"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3">
            <a:extLst>
              <a:ext uri="{FF2B5EF4-FFF2-40B4-BE49-F238E27FC236}">
                <a16:creationId xmlns:a16="http://schemas.microsoft.com/office/drawing/2014/main" id="{540E334D-4B19-A613-438A-0BDF3686F76C}"/>
              </a:ext>
            </a:extLst>
          </xdr:cNvPr>
          <xdr:cNvSpPr>
            <a:spLocks noChangeShapeType="1"/>
          </xdr:cNvSpPr>
        </xdr:nvSpPr>
        <xdr:spPr bwMode="auto">
          <a:xfrm flipV="1"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64">
            <a:extLst>
              <a:ext uri="{FF2B5EF4-FFF2-40B4-BE49-F238E27FC236}">
                <a16:creationId xmlns:a16="http://schemas.microsoft.com/office/drawing/2014/main" id="{8BC43DDB-7C54-0247-5A55-52D2D711F446}"/>
              </a:ext>
            </a:extLst>
          </xdr:cNvPr>
          <xdr:cNvSpPr>
            <a:spLocks noChangeShapeType="1"/>
          </xdr:cNvSpPr>
        </xdr:nvSpPr>
        <xdr:spPr bwMode="auto">
          <a:xfrm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65">
            <a:extLst>
              <a:ext uri="{FF2B5EF4-FFF2-40B4-BE49-F238E27FC236}">
                <a16:creationId xmlns:a16="http://schemas.microsoft.com/office/drawing/2014/main" id="{6DCB385A-CC9A-D316-A7FF-9F20EA4B1333}"/>
              </a:ext>
            </a:extLst>
          </xdr:cNvPr>
          <xdr:cNvSpPr>
            <a:spLocks noChangeShapeType="1"/>
          </xdr:cNvSpPr>
        </xdr:nvSpPr>
        <xdr:spPr bwMode="auto">
          <a:xfrm>
            <a:off x="2361" y="138"/>
            <a:ext cx="98" cy="1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66">
            <a:extLst>
              <a:ext uri="{FF2B5EF4-FFF2-40B4-BE49-F238E27FC236}">
                <a16:creationId xmlns:a16="http://schemas.microsoft.com/office/drawing/2014/main" id="{D4CAE4D5-D6F3-426D-E665-150B17FCCB68}"/>
              </a:ext>
            </a:extLst>
          </xdr:cNvPr>
          <xdr:cNvSpPr>
            <a:spLocks noChangeShapeType="1"/>
          </xdr:cNvSpPr>
        </xdr:nvSpPr>
        <xdr:spPr bwMode="auto">
          <a:xfrm flipV="1">
            <a:off x="2362" y="138"/>
            <a:ext cx="98" cy="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51</xdr:col>
      <xdr:colOff>76200</xdr:colOff>
      <xdr:row>3</xdr:row>
      <xdr:rowOff>106680</xdr:rowOff>
    </xdr:from>
    <xdr:to>
      <xdr:col>57</xdr:col>
      <xdr:colOff>342900</xdr:colOff>
      <xdr:row>11</xdr:row>
      <xdr:rowOff>129540</xdr:rowOff>
    </xdr:to>
    <xdr:grpSp>
      <xdr:nvGrpSpPr>
        <xdr:cNvPr id="11" name="Group 58">
          <a:extLst>
            <a:ext uri="{FF2B5EF4-FFF2-40B4-BE49-F238E27FC236}">
              <a16:creationId xmlns:a16="http://schemas.microsoft.com/office/drawing/2014/main" id="{D99E27B4-024C-4E26-BE4A-AC99F102F11B}"/>
            </a:ext>
          </a:extLst>
        </xdr:cNvPr>
        <xdr:cNvGrpSpPr>
          <a:grpSpLocks/>
        </xdr:cNvGrpSpPr>
      </xdr:nvGrpSpPr>
      <xdr:grpSpPr bwMode="auto">
        <a:xfrm>
          <a:off x="12906375" y="649605"/>
          <a:ext cx="0" cy="1413510"/>
          <a:chOff x="2248" y="118"/>
          <a:chExt cx="325" cy="163"/>
        </a:xfrm>
      </xdr:grpSpPr>
      <xdr:sp macro="" textlink="">
        <xdr:nvSpPr>
          <xdr:cNvPr id="12" name="Line 59">
            <a:extLst>
              <a:ext uri="{FF2B5EF4-FFF2-40B4-BE49-F238E27FC236}">
                <a16:creationId xmlns:a16="http://schemas.microsoft.com/office/drawing/2014/main" id="{2BBBBC07-AFC9-F087-1E70-76CC4965226D}"/>
              </a:ext>
            </a:extLst>
          </xdr:cNvPr>
          <xdr:cNvSpPr>
            <a:spLocks noChangeShapeType="1"/>
          </xdr:cNvSpPr>
        </xdr:nvSpPr>
        <xdr:spPr bwMode="auto">
          <a:xfrm>
            <a:off x="2410" y="118"/>
            <a:ext cx="1" cy="16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60">
            <a:extLst>
              <a:ext uri="{FF2B5EF4-FFF2-40B4-BE49-F238E27FC236}">
                <a16:creationId xmlns:a16="http://schemas.microsoft.com/office/drawing/2014/main" id="{70EA5EC1-C238-EAD1-E524-82BA1E6E22C4}"/>
              </a:ext>
            </a:extLst>
          </xdr:cNvPr>
          <xdr:cNvSpPr>
            <a:spLocks noChangeShapeType="1"/>
          </xdr:cNvSpPr>
        </xdr:nvSpPr>
        <xdr:spPr bwMode="auto">
          <a:xfrm>
            <a:off x="2248" y="198"/>
            <a:ext cx="3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61">
            <a:extLst>
              <a:ext uri="{FF2B5EF4-FFF2-40B4-BE49-F238E27FC236}">
                <a16:creationId xmlns:a16="http://schemas.microsoft.com/office/drawing/2014/main" id="{84303005-EFB6-7C44-F84E-8103194022F3}"/>
              </a:ext>
            </a:extLst>
          </xdr:cNvPr>
          <xdr:cNvSpPr>
            <a:spLocks noChangeShapeType="1"/>
          </xdr:cNvSpPr>
        </xdr:nvSpPr>
        <xdr:spPr bwMode="auto">
          <a:xfrm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62">
            <a:extLst>
              <a:ext uri="{FF2B5EF4-FFF2-40B4-BE49-F238E27FC236}">
                <a16:creationId xmlns:a16="http://schemas.microsoft.com/office/drawing/2014/main" id="{03CEED3C-69AE-250E-F11B-B4678A809315}"/>
              </a:ext>
            </a:extLst>
          </xdr:cNvPr>
          <xdr:cNvSpPr>
            <a:spLocks noChangeShapeType="1"/>
          </xdr:cNvSpPr>
        </xdr:nvSpPr>
        <xdr:spPr bwMode="auto">
          <a:xfrm flipV="1"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63">
            <a:extLst>
              <a:ext uri="{FF2B5EF4-FFF2-40B4-BE49-F238E27FC236}">
                <a16:creationId xmlns:a16="http://schemas.microsoft.com/office/drawing/2014/main" id="{F0680F96-F5B9-853F-170B-E22DD42847F1}"/>
              </a:ext>
            </a:extLst>
          </xdr:cNvPr>
          <xdr:cNvSpPr>
            <a:spLocks noChangeShapeType="1"/>
          </xdr:cNvSpPr>
        </xdr:nvSpPr>
        <xdr:spPr bwMode="auto">
          <a:xfrm flipV="1"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64">
            <a:extLst>
              <a:ext uri="{FF2B5EF4-FFF2-40B4-BE49-F238E27FC236}">
                <a16:creationId xmlns:a16="http://schemas.microsoft.com/office/drawing/2014/main" id="{2513E350-4E66-95B6-F558-B6A1754AE5F7}"/>
              </a:ext>
            </a:extLst>
          </xdr:cNvPr>
          <xdr:cNvSpPr>
            <a:spLocks noChangeShapeType="1"/>
          </xdr:cNvSpPr>
        </xdr:nvSpPr>
        <xdr:spPr bwMode="auto">
          <a:xfrm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65">
            <a:extLst>
              <a:ext uri="{FF2B5EF4-FFF2-40B4-BE49-F238E27FC236}">
                <a16:creationId xmlns:a16="http://schemas.microsoft.com/office/drawing/2014/main" id="{91178CC7-8303-B1CB-5189-DB93206BFB07}"/>
              </a:ext>
            </a:extLst>
          </xdr:cNvPr>
          <xdr:cNvSpPr>
            <a:spLocks noChangeShapeType="1"/>
          </xdr:cNvSpPr>
        </xdr:nvSpPr>
        <xdr:spPr bwMode="auto">
          <a:xfrm>
            <a:off x="2361" y="138"/>
            <a:ext cx="98" cy="1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66">
            <a:extLst>
              <a:ext uri="{FF2B5EF4-FFF2-40B4-BE49-F238E27FC236}">
                <a16:creationId xmlns:a16="http://schemas.microsoft.com/office/drawing/2014/main" id="{5CE461D2-E2AB-0423-277F-4BBDBC0AAFAE}"/>
              </a:ext>
            </a:extLst>
          </xdr:cNvPr>
          <xdr:cNvSpPr>
            <a:spLocks noChangeShapeType="1"/>
          </xdr:cNvSpPr>
        </xdr:nvSpPr>
        <xdr:spPr bwMode="auto">
          <a:xfrm flipV="1">
            <a:off x="2362" y="138"/>
            <a:ext cx="98" cy="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51</xdr:col>
      <xdr:colOff>76200</xdr:colOff>
      <xdr:row>3</xdr:row>
      <xdr:rowOff>106680</xdr:rowOff>
    </xdr:from>
    <xdr:to>
      <xdr:col>57</xdr:col>
      <xdr:colOff>342900</xdr:colOff>
      <xdr:row>11</xdr:row>
      <xdr:rowOff>129540</xdr:rowOff>
    </xdr:to>
    <xdr:grpSp>
      <xdr:nvGrpSpPr>
        <xdr:cNvPr id="20" name="Group 58">
          <a:extLst>
            <a:ext uri="{FF2B5EF4-FFF2-40B4-BE49-F238E27FC236}">
              <a16:creationId xmlns:a16="http://schemas.microsoft.com/office/drawing/2014/main" id="{565076F8-DA0B-44E8-9361-06617F7B8C09}"/>
            </a:ext>
          </a:extLst>
        </xdr:cNvPr>
        <xdr:cNvGrpSpPr>
          <a:grpSpLocks/>
        </xdr:cNvGrpSpPr>
      </xdr:nvGrpSpPr>
      <xdr:grpSpPr bwMode="auto">
        <a:xfrm>
          <a:off x="12906375" y="649605"/>
          <a:ext cx="0" cy="1413510"/>
          <a:chOff x="2248" y="118"/>
          <a:chExt cx="325" cy="163"/>
        </a:xfrm>
      </xdr:grpSpPr>
      <xdr:sp macro="" textlink="">
        <xdr:nvSpPr>
          <xdr:cNvPr id="21" name="Line 59">
            <a:extLst>
              <a:ext uri="{FF2B5EF4-FFF2-40B4-BE49-F238E27FC236}">
                <a16:creationId xmlns:a16="http://schemas.microsoft.com/office/drawing/2014/main" id="{A56DF8D2-9001-ACCE-15FD-59C746C06C34}"/>
              </a:ext>
            </a:extLst>
          </xdr:cNvPr>
          <xdr:cNvSpPr>
            <a:spLocks noChangeShapeType="1"/>
          </xdr:cNvSpPr>
        </xdr:nvSpPr>
        <xdr:spPr bwMode="auto">
          <a:xfrm>
            <a:off x="2410" y="118"/>
            <a:ext cx="1" cy="16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60">
            <a:extLst>
              <a:ext uri="{FF2B5EF4-FFF2-40B4-BE49-F238E27FC236}">
                <a16:creationId xmlns:a16="http://schemas.microsoft.com/office/drawing/2014/main" id="{1A59B247-4A4D-C38C-6606-7F73F7643A76}"/>
              </a:ext>
            </a:extLst>
          </xdr:cNvPr>
          <xdr:cNvSpPr>
            <a:spLocks noChangeShapeType="1"/>
          </xdr:cNvSpPr>
        </xdr:nvSpPr>
        <xdr:spPr bwMode="auto">
          <a:xfrm>
            <a:off x="2248" y="198"/>
            <a:ext cx="3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61">
            <a:extLst>
              <a:ext uri="{FF2B5EF4-FFF2-40B4-BE49-F238E27FC236}">
                <a16:creationId xmlns:a16="http://schemas.microsoft.com/office/drawing/2014/main" id="{F273AF45-F30E-E575-4C0E-0D4065DE9C4A}"/>
              </a:ext>
            </a:extLst>
          </xdr:cNvPr>
          <xdr:cNvSpPr>
            <a:spLocks noChangeShapeType="1"/>
          </xdr:cNvSpPr>
        </xdr:nvSpPr>
        <xdr:spPr bwMode="auto">
          <a:xfrm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62">
            <a:extLst>
              <a:ext uri="{FF2B5EF4-FFF2-40B4-BE49-F238E27FC236}">
                <a16:creationId xmlns:a16="http://schemas.microsoft.com/office/drawing/2014/main" id="{2FA5CA9E-3091-6BAA-6915-024FED3122B7}"/>
              </a:ext>
            </a:extLst>
          </xdr:cNvPr>
          <xdr:cNvSpPr>
            <a:spLocks noChangeShapeType="1"/>
          </xdr:cNvSpPr>
        </xdr:nvSpPr>
        <xdr:spPr bwMode="auto">
          <a:xfrm flipV="1"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63">
            <a:extLst>
              <a:ext uri="{FF2B5EF4-FFF2-40B4-BE49-F238E27FC236}">
                <a16:creationId xmlns:a16="http://schemas.microsoft.com/office/drawing/2014/main" id="{FB5894D7-015B-DD6D-144F-65CE0D3F2463}"/>
              </a:ext>
            </a:extLst>
          </xdr:cNvPr>
          <xdr:cNvSpPr>
            <a:spLocks noChangeShapeType="1"/>
          </xdr:cNvSpPr>
        </xdr:nvSpPr>
        <xdr:spPr bwMode="auto">
          <a:xfrm flipV="1"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64">
            <a:extLst>
              <a:ext uri="{FF2B5EF4-FFF2-40B4-BE49-F238E27FC236}">
                <a16:creationId xmlns:a16="http://schemas.microsoft.com/office/drawing/2014/main" id="{926CC4FD-CF86-06A5-CB3B-50820A6BBD59}"/>
              </a:ext>
            </a:extLst>
          </xdr:cNvPr>
          <xdr:cNvSpPr>
            <a:spLocks noChangeShapeType="1"/>
          </xdr:cNvSpPr>
        </xdr:nvSpPr>
        <xdr:spPr bwMode="auto">
          <a:xfrm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65">
            <a:extLst>
              <a:ext uri="{FF2B5EF4-FFF2-40B4-BE49-F238E27FC236}">
                <a16:creationId xmlns:a16="http://schemas.microsoft.com/office/drawing/2014/main" id="{9E591FDE-CECA-E10F-09D2-65F2DE64D11C}"/>
              </a:ext>
            </a:extLst>
          </xdr:cNvPr>
          <xdr:cNvSpPr>
            <a:spLocks noChangeShapeType="1"/>
          </xdr:cNvSpPr>
        </xdr:nvSpPr>
        <xdr:spPr bwMode="auto">
          <a:xfrm>
            <a:off x="2361" y="138"/>
            <a:ext cx="98" cy="1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66">
            <a:extLst>
              <a:ext uri="{FF2B5EF4-FFF2-40B4-BE49-F238E27FC236}">
                <a16:creationId xmlns:a16="http://schemas.microsoft.com/office/drawing/2014/main" id="{C6D5E9BB-1086-B82E-4E31-9176ED355073}"/>
              </a:ext>
            </a:extLst>
          </xdr:cNvPr>
          <xdr:cNvSpPr>
            <a:spLocks noChangeShapeType="1"/>
          </xdr:cNvSpPr>
        </xdr:nvSpPr>
        <xdr:spPr bwMode="auto">
          <a:xfrm flipV="1">
            <a:off x="2362" y="138"/>
            <a:ext cx="98" cy="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51</xdr:col>
      <xdr:colOff>76200</xdr:colOff>
      <xdr:row>3</xdr:row>
      <xdr:rowOff>106680</xdr:rowOff>
    </xdr:from>
    <xdr:to>
      <xdr:col>57</xdr:col>
      <xdr:colOff>342900</xdr:colOff>
      <xdr:row>11</xdr:row>
      <xdr:rowOff>129540</xdr:rowOff>
    </xdr:to>
    <xdr:grpSp>
      <xdr:nvGrpSpPr>
        <xdr:cNvPr id="29" name="Group 58">
          <a:extLst>
            <a:ext uri="{FF2B5EF4-FFF2-40B4-BE49-F238E27FC236}">
              <a16:creationId xmlns:a16="http://schemas.microsoft.com/office/drawing/2014/main" id="{2A41CE1F-9497-4E70-B9B3-00F183BB353D}"/>
            </a:ext>
          </a:extLst>
        </xdr:cNvPr>
        <xdr:cNvGrpSpPr>
          <a:grpSpLocks/>
        </xdr:cNvGrpSpPr>
      </xdr:nvGrpSpPr>
      <xdr:grpSpPr bwMode="auto">
        <a:xfrm>
          <a:off x="12906375" y="649605"/>
          <a:ext cx="0" cy="1413510"/>
          <a:chOff x="2248" y="118"/>
          <a:chExt cx="325" cy="163"/>
        </a:xfrm>
      </xdr:grpSpPr>
      <xdr:sp macro="" textlink="">
        <xdr:nvSpPr>
          <xdr:cNvPr id="30" name="Line 59">
            <a:extLst>
              <a:ext uri="{FF2B5EF4-FFF2-40B4-BE49-F238E27FC236}">
                <a16:creationId xmlns:a16="http://schemas.microsoft.com/office/drawing/2014/main" id="{1455AC81-E96D-A4B8-DE6D-0332BA90355D}"/>
              </a:ext>
            </a:extLst>
          </xdr:cNvPr>
          <xdr:cNvSpPr>
            <a:spLocks noChangeShapeType="1"/>
          </xdr:cNvSpPr>
        </xdr:nvSpPr>
        <xdr:spPr bwMode="auto">
          <a:xfrm>
            <a:off x="2410" y="118"/>
            <a:ext cx="1" cy="16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60">
            <a:extLst>
              <a:ext uri="{FF2B5EF4-FFF2-40B4-BE49-F238E27FC236}">
                <a16:creationId xmlns:a16="http://schemas.microsoft.com/office/drawing/2014/main" id="{C1EC7E80-3D39-A6C0-384F-0AF0337366F4}"/>
              </a:ext>
            </a:extLst>
          </xdr:cNvPr>
          <xdr:cNvSpPr>
            <a:spLocks noChangeShapeType="1"/>
          </xdr:cNvSpPr>
        </xdr:nvSpPr>
        <xdr:spPr bwMode="auto">
          <a:xfrm>
            <a:off x="2248" y="198"/>
            <a:ext cx="3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61">
            <a:extLst>
              <a:ext uri="{FF2B5EF4-FFF2-40B4-BE49-F238E27FC236}">
                <a16:creationId xmlns:a16="http://schemas.microsoft.com/office/drawing/2014/main" id="{26BE0986-4015-7857-943B-2DFBA3999270}"/>
              </a:ext>
            </a:extLst>
          </xdr:cNvPr>
          <xdr:cNvSpPr>
            <a:spLocks noChangeShapeType="1"/>
          </xdr:cNvSpPr>
        </xdr:nvSpPr>
        <xdr:spPr bwMode="auto">
          <a:xfrm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62">
            <a:extLst>
              <a:ext uri="{FF2B5EF4-FFF2-40B4-BE49-F238E27FC236}">
                <a16:creationId xmlns:a16="http://schemas.microsoft.com/office/drawing/2014/main" id="{221B6B6E-0E48-0705-103E-97BB5A50324A}"/>
              </a:ext>
            </a:extLst>
          </xdr:cNvPr>
          <xdr:cNvSpPr>
            <a:spLocks noChangeShapeType="1"/>
          </xdr:cNvSpPr>
        </xdr:nvSpPr>
        <xdr:spPr bwMode="auto">
          <a:xfrm flipV="1"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63">
            <a:extLst>
              <a:ext uri="{FF2B5EF4-FFF2-40B4-BE49-F238E27FC236}">
                <a16:creationId xmlns:a16="http://schemas.microsoft.com/office/drawing/2014/main" id="{DC3BCD62-2F96-2C95-4FCB-66DCD12BD974}"/>
              </a:ext>
            </a:extLst>
          </xdr:cNvPr>
          <xdr:cNvSpPr>
            <a:spLocks noChangeShapeType="1"/>
          </xdr:cNvSpPr>
        </xdr:nvSpPr>
        <xdr:spPr bwMode="auto">
          <a:xfrm flipV="1"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64">
            <a:extLst>
              <a:ext uri="{FF2B5EF4-FFF2-40B4-BE49-F238E27FC236}">
                <a16:creationId xmlns:a16="http://schemas.microsoft.com/office/drawing/2014/main" id="{6529625E-E62C-BF9C-B428-CA97FD707667}"/>
              </a:ext>
            </a:extLst>
          </xdr:cNvPr>
          <xdr:cNvSpPr>
            <a:spLocks noChangeShapeType="1"/>
          </xdr:cNvSpPr>
        </xdr:nvSpPr>
        <xdr:spPr bwMode="auto">
          <a:xfrm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65">
            <a:extLst>
              <a:ext uri="{FF2B5EF4-FFF2-40B4-BE49-F238E27FC236}">
                <a16:creationId xmlns:a16="http://schemas.microsoft.com/office/drawing/2014/main" id="{2CB1DCA0-DF03-7966-D435-1D12DC29E62C}"/>
              </a:ext>
            </a:extLst>
          </xdr:cNvPr>
          <xdr:cNvSpPr>
            <a:spLocks noChangeShapeType="1"/>
          </xdr:cNvSpPr>
        </xdr:nvSpPr>
        <xdr:spPr bwMode="auto">
          <a:xfrm>
            <a:off x="2361" y="138"/>
            <a:ext cx="98" cy="1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66">
            <a:extLst>
              <a:ext uri="{FF2B5EF4-FFF2-40B4-BE49-F238E27FC236}">
                <a16:creationId xmlns:a16="http://schemas.microsoft.com/office/drawing/2014/main" id="{1DD9FAC9-0710-796B-BA89-BE88B76C2520}"/>
              </a:ext>
            </a:extLst>
          </xdr:cNvPr>
          <xdr:cNvSpPr>
            <a:spLocks noChangeShapeType="1"/>
          </xdr:cNvSpPr>
        </xdr:nvSpPr>
        <xdr:spPr bwMode="auto">
          <a:xfrm flipV="1">
            <a:off x="2362" y="138"/>
            <a:ext cx="98" cy="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76200</xdr:colOff>
      <xdr:row>3</xdr:row>
      <xdr:rowOff>106680</xdr:rowOff>
    </xdr:from>
    <xdr:to>
      <xdr:col>57</xdr:col>
      <xdr:colOff>342900</xdr:colOff>
      <xdr:row>11</xdr:row>
      <xdr:rowOff>129540</xdr:rowOff>
    </xdr:to>
    <xdr:grpSp>
      <xdr:nvGrpSpPr>
        <xdr:cNvPr id="2" name="Group 58">
          <a:extLst>
            <a:ext uri="{FF2B5EF4-FFF2-40B4-BE49-F238E27FC236}">
              <a16:creationId xmlns:a16="http://schemas.microsoft.com/office/drawing/2014/main" id="{7C738A93-F94A-457F-B5CA-6094DA2DDD63}"/>
            </a:ext>
          </a:extLst>
        </xdr:cNvPr>
        <xdr:cNvGrpSpPr>
          <a:grpSpLocks/>
        </xdr:cNvGrpSpPr>
      </xdr:nvGrpSpPr>
      <xdr:grpSpPr bwMode="auto">
        <a:xfrm>
          <a:off x="12906375" y="649605"/>
          <a:ext cx="0" cy="1413510"/>
          <a:chOff x="2248" y="118"/>
          <a:chExt cx="325" cy="163"/>
        </a:xfrm>
      </xdr:grpSpPr>
      <xdr:sp macro="" textlink="">
        <xdr:nvSpPr>
          <xdr:cNvPr id="3" name="Line 59">
            <a:extLst>
              <a:ext uri="{FF2B5EF4-FFF2-40B4-BE49-F238E27FC236}">
                <a16:creationId xmlns:a16="http://schemas.microsoft.com/office/drawing/2014/main" id="{A8FE47AB-42C9-8E5B-31FA-3CA11D8C099A}"/>
              </a:ext>
            </a:extLst>
          </xdr:cNvPr>
          <xdr:cNvSpPr>
            <a:spLocks noChangeShapeType="1"/>
          </xdr:cNvSpPr>
        </xdr:nvSpPr>
        <xdr:spPr bwMode="auto">
          <a:xfrm>
            <a:off x="2410" y="118"/>
            <a:ext cx="1" cy="16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60">
            <a:extLst>
              <a:ext uri="{FF2B5EF4-FFF2-40B4-BE49-F238E27FC236}">
                <a16:creationId xmlns:a16="http://schemas.microsoft.com/office/drawing/2014/main" id="{094795D5-DB33-F32E-3DB1-E317C9C495AF}"/>
              </a:ext>
            </a:extLst>
          </xdr:cNvPr>
          <xdr:cNvSpPr>
            <a:spLocks noChangeShapeType="1"/>
          </xdr:cNvSpPr>
        </xdr:nvSpPr>
        <xdr:spPr bwMode="auto">
          <a:xfrm>
            <a:off x="2248" y="198"/>
            <a:ext cx="3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61">
            <a:extLst>
              <a:ext uri="{FF2B5EF4-FFF2-40B4-BE49-F238E27FC236}">
                <a16:creationId xmlns:a16="http://schemas.microsoft.com/office/drawing/2014/main" id="{ED28A457-4571-46E5-6FDB-7A1F6A337ED6}"/>
              </a:ext>
            </a:extLst>
          </xdr:cNvPr>
          <xdr:cNvSpPr>
            <a:spLocks noChangeShapeType="1"/>
          </xdr:cNvSpPr>
        </xdr:nvSpPr>
        <xdr:spPr bwMode="auto">
          <a:xfrm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62">
            <a:extLst>
              <a:ext uri="{FF2B5EF4-FFF2-40B4-BE49-F238E27FC236}">
                <a16:creationId xmlns:a16="http://schemas.microsoft.com/office/drawing/2014/main" id="{65274E33-7E20-B833-11D5-7139BAA1AFE9}"/>
              </a:ext>
            </a:extLst>
          </xdr:cNvPr>
          <xdr:cNvSpPr>
            <a:spLocks noChangeShapeType="1"/>
          </xdr:cNvSpPr>
        </xdr:nvSpPr>
        <xdr:spPr bwMode="auto">
          <a:xfrm flipV="1"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3">
            <a:extLst>
              <a:ext uri="{FF2B5EF4-FFF2-40B4-BE49-F238E27FC236}">
                <a16:creationId xmlns:a16="http://schemas.microsoft.com/office/drawing/2014/main" id="{C952A0EA-75FB-97A3-EAA4-4027744271BC}"/>
              </a:ext>
            </a:extLst>
          </xdr:cNvPr>
          <xdr:cNvSpPr>
            <a:spLocks noChangeShapeType="1"/>
          </xdr:cNvSpPr>
        </xdr:nvSpPr>
        <xdr:spPr bwMode="auto">
          <a:xfrm flipV="1"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64">
            <a:extLst>
              <a:ext uri="{FF2B5EF4-FFF2-40B4-BE49-F238E27FC236}">
                <a16:creationId xmlns:a16="http://schemas.microsoft.com/office/drawing/2014/main" id="{92369F37-64CE-6021-CB3A-8A540CFC744B}"/>
              </a:ext>
            </a:extLst>
          </xdr:cNvPr>
          <xdr:cNvSpPr>
            <a:spLocks noChangeShapeType="1"/>
          </xdr:cNvSpPr>
        </xdr:nvSpPr>
        <xdr:spPr bwMode="auto">
          <a:xfrm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65">
            <a:extLst>
              <a:ext uri="{FF2B5EF4-FFF2-40B4-BE49-F238E27FC236}">
                <a16:creationId xmlns:a16="http://schemas.microsoft.com/office/drawing/2014/main" id="{7A4ACD24-2A8B-F2FE-8D90-4224B87FF71B}"/>
              </a:ext>
            </a:extLst>
          </xdr:cNvPr>
          <xdr:cNvSpPr>
            <a:spLocks noChangeShapeType="1"/>
          </xdr:cNvSpPr>
        </xdr:nvSpPr>
        <xdr:spPr bwMode="auto">
          <a:xfrm>
            <a:off x="2361" y="138"/>
            <a:ext cx="98" cy="1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66">
            <a:extLst>
              <a:ext uri="{FF2B5EF4-FFF2-40B4-BE49-F238E27FC236}">
                <a16:creationId xmlns:a16="http://schemas.microsoft.com/office/drawing/2014/main" id="{5184B4F1-4503-34CC-A4A5-E916B71392BA}"/>
              </a:ext>
            </a:extLst>
          </xdr:cNvPr>
          <xdr:cNvSpPr>
            <a:spLocks noChangeShapeType="1"/>
          </xdr:cNvSpPr>
        </xdr:nvSpPr>
        <xdr:spPr bwMode="auto">
          <a:xfrm flipV="1">
            <a:off x="2362" y="138"/>
            <a:ext cx="98" cy="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51</xdr:col>
      <xdr:colOff>76200</xdr:colOff>
      <xdr:row>3</xdr:row>
      <xdr:rowOff>106680</xdr:rowOff>
    </xdr:from>
    <xdr:to>
      <xdr:col>57</xdr:col>
      <xdr:colOff>342900</xdr:colOff>
      <xdr:row>11</xdr:row>
      <xdr:rowOff>129540</xdr:rowOff>
    </xdr:to>
    <xdr:grpSp>
      <xdr:nvGrpSpPr>
        <xdr:cNvPr id="11" name="Group 58">
          <a:extLst>
            <a:ext uri="{FF2B5EF4-FFF2-40B4-BE49-F238E27FC236}">
              <a16:creationId xmlns:a16="http://schemas.microsoft.com/office/drawing/2014/main" id="{9F4325C3-F274-47CB-A5FF-91456E27CDFF}"/>
            </a:ext>
          </a:extLst>
        </xdr:cNvPr>
        <xdr:cNvGrpSpPr>
          <a:grpSpLocks/>
        </xdr:cNvGrpSpPr>
      </xdr:nvGrpSpPr>
      <xdr:grpSpPr bwMode="auto">
        <a:xfrm>
          <a:off x="12906375" y="649605"/>
          <a:ext cx="0" cy="1413510"/>
          <a:chOff x="2248" y="118"/>
          <a:chExt cx="325" cy="163"/>
        </a:xfrm>
      </xdr:grpSpPr>
      <xdr:sp macro="" textlink="">
        <xdr:nvSpPr>
          <xdr:cNvPr id="12" name="Line 59">
            <a:extLst>
              <a:ext uri="{FF2B5EF4-FFF2-40B4-BE49-F238E27FC236}">
                <a16:creationId xmlns:a16="http://schemas.microsoft.com/office/drawing/2014/main" id="{C1C87FF7-DFA2-863F-1411-D6FA0397121D}"/>
              </a:ext>
            </a:extLst>
          </xdr:cNvPr>
          <xdr:cNvSpPr>
            <a:spLocks noChangeShapeType="1"/>
          </xdr:cNvSpPr>
        </xdr:nvSpPr>
        <xdr:spPr bwMode="auto">
          <a:xfrm>
            <a:off x="2410" y="118"/>
            <a:ext cx="1" cy="16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60">
            <a:extLst>
              <a:ext uri="{FF2B5EF4-FFF2-40B4-BE49-F238E27FC236}">
                <a16:creationId xmlns:a16="http://schemas.microsoft.com/office/drawing/2014/main" id="{C788C066-28B5-433E-DFBB-5538AE2AC181}"/>
              </a:ext>
            </a:extLst>
          </xdr:cNvPr>
          <xdr:cNvSpPr>
            <a:spLocks noChangeShapeType="1"/>
          </xdr:cNvSpPr>
        </xdr:nvSpPr>
        <xdr:spPr bwMode="auto">
          <a:xfrm>
            <a:off x="2248" y="198"/>
            <a:ext cx="3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61">
            <a:extLst>
              <a:ext uri="{FF2B5EF4-FFF2-40B4-BE49-F238E27FC236}">
                <a16:creationId xmlns:a16="http://schemas.microsoft.com/office/drawing/2014/main" id="{A144EE30-ECE8-E587-5019-0FFCC105EDAB}"/>
              </a:ext>
            </a:extLst>
          </xdr:cNvPr>
          <xdr:cNvSpPr>
            <a:spLocks noChangeShapeType="1"/>
          </xdr:cNvSpPr>
        </xdr:nvSpPr>
        <xdr:spPr bwMode="auto">
          <a:xfrm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62">
            <a:extLst>
              <a:ext uri="{FF2B5EF4-FFF2-40B4-BE49-F238E27FC236}">
                <a16:creationId xmlns:a16="http://schemas.microsoft.com/office/drawing/2014/main" id="{710F5041-2B3C-051B-E515-C209043A85C2}"/>
              </a:ext>
            </a:extLst>
          </xdr:cNvPr>
          <xdr:cNvSpPr>
            <a:spLocks noChangeShapeType="1"/>
          </xdr:cNvSpPr>
        </xdr:nvSpPr>
        <xdr:spPr bwMode="auto">
          <a:xfrm flipV="1"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63">
            <a:extLst>
              <a:ext uri="{FF2B5EF4-FFF2-40B4-BE49-F238E27FC236}">
                <a16:creationId xmlns:a16="http://schemas.microsoft.com/office/drawing/2014/main" id="{2ACD57D5-EC8E-2289-1D9C-CE0F5C7EAB9C}"/>
              </a:ext>
            </a:extLst>
          </xdr:cNvPr>
          <xdr:cNvSpPr>
            <a:spLocks noChangeShapeType="1"/>
          </xdr:cNvSpPr>
        </xdr:nvSpPr>
        <xdr:spPr bwMode="auto">
          <a:xfrm flipV="1"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64">
            <a:extLst>
              <a:ext uri="{FF2B5EF4-FFF2-40B4-BE49-F238E27FC236}">
                <a16:creationId xmlns:a16="http://schemas.microsoft.com/office/drawing/2014/main" id="{28268578-F254-9295-0A61-3C88FA69AD9F}"/>
              </a:ext>
            </a:extLst>
          </xdr:cNvPr>
          <xdr:cNvSpPr>
            <a:spLocks noChangeShapeType="1"/>
          </xdr:cNvSpPr>
        </xdr:nvSpPr>
        <xdr:spPr bwMode="auto">
          <a:xfrm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65">
            <a:extLst>
              <a:ext uri="{FF2B5EF4-FFF2-40B4-BE49-F238E27FC236}">
                <a16:creationId xmlns:a16="http://schemas.microsoft.com/office/drawing/2014/main" id="{E6EFCD5E-44A3-4F2B-0894-251991A9A999}"/>
              </a:ext>
            </a:extLst>
          </xdr:cNvPr>
          <xdr:cNvSpPr>
            <a:spLocks noChangeShapeType="1"/>
          </xdr:cNvSpPr>
        </xdr:nvSpPr>
        <xdr:spPr bwMode="auto">
          <a:xfrm>
            <a:off x="2361" y="138"/>
            <a:ext cx="98" cy="1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66">
            <a:extLst>
              <a:ext uri="{FF2B5EF4-FFF2-40B4-BE49-F238E27FC236}">
                <a16:creationId xmlns:a16="http://schemas.microsoft.com/office/drawing/2014/main" id="{04D5BD69-E3B8-4016-E04D-B7B78CDC535E}"/>
              </a:ext>
            </a:extLst>
          </xdr:cNvPr>
          <xdr:cNvSpPr>
            <a:spLocks noChangeShapeType="1"/>
          </xdr:cNvSpPr>
        </xdr:nvSpPr>
        <xdr:spPr bwMode="auto">
          <a:xfrm flipV="1">
            <a:off x="2362" y="138"/>
            <a:ext cx="98" cy="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51</xdr:col>
      <xdr:colOff>76200</xdr:colOff>
      <xdr:row>3</xdr:row>
      <xdr:rowOff>106680</xdr:rowOff>
    </xdr:from>
    <xdr:to>
      <xdr:col>57</xdr:col>
      <xdr:colOff>342900</xdr:colOff>
      <xdr:row>11</xdr:row>
      <xdr:rowOff>129540</xdr:rowOff>
    </xdr:to>
    <xdr:grpSp>
      <xdr:nvGrpSpPr>
        <xdr:cNvPr id="20" name="Group 58">
          <a:extLst>
            <a:ext uri="{FF2B5EF4-FFF2-40B4-BE49-F238E27FC236}">
              <a16:creationId xmlns:a16="http://schemas.microsoft.com/office/drawing/2014/main" id="{ED37057F-6D0C-4D21-BED1-B971F72D2832}"/>
            </a:ext>
          </a:extLst>
        </xdr:cNvPr>
        <xdr:cNvGrpSpPr>
          <a:grpSpLocks/>
        </xdr:cNvGrpSpPr>
      </xdr:nvGrpSpPr>
      <xdr:grpSpPr bwMode="auto">
        <a:xfrm>
          <a:off x="12906375" y="649605"/>
          <a:ext cx="0" cy="1413510"/>
          <a:chOff x="2248" y="118"/>
          <a:chExt cx="325" cy="163"/>
        </a:xfrm>
      </xdr:grpSpPr>
      <xdr:sp macro="" textlink="">
        <xdr:nvSpPr>
          <xdr:cNvPr id="21" name="Line 59">
            <a:extLst>
              <a:ext uri="{FF2B5EF4-FFF2-40B4-BE49-F238E27FC236}">
                <a16:creationId xmlns:a16="http://schemas.microsoft.com/office/drawing/2014/main" id="{5B8B4968-F9CC-8DD2-93C3-0A07648588F8}"/>
              </a:ext>
            </a:extLst>
          </xdr:cNvPr>
          <xdr:cNvSpPr>
            <a:spLocks noChangeShapeType="1"/>
          </xdr:cNvSpPr>
        </xdr:nvSpPr>
        <xdr:spPr bwMode="auto">
          <a:xfrm>
            <a:off x="2410" y="118"/>
            <a:ext cx="1" cy="16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60">
            <a:extLst>
              <a:ext uri="{FF2B5EF4-FFF2-40B4-BE49-F238E27FC236}">
                <a16:creationId xmlns:a16="http://schemas.microsoft.com/office/drawing/2014/main" id="{98C1A617-410E-DCD6-FF9A-662C8B3A30CE}"/>
              </a:ext>
            </a:extLst>
          </xdr:cNvPr>
          <xdr:cNvSpPr>
            <a:spLocks noChangeShapeType="1"/>
          </xdr:cNvSpPr>
        </xdr:nvSpPr>
        <xdr:spPr bwMode="auto">
          <a:xfrm>
            <a:off x="2248" y="198"/>
            <a:ext cx="3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61">
            <a:extLst>
              <a:ext uri="{FF2B5EF4-FFF2-40B4-BE49-F238E27FC236}">
                <a16:creationId xmlns:a16="http://schemas.microsoft.com/office/drawing/2014/main" id="{58D7C5D4-1CB5-2AC5-A55D-B36A9DB82349}"/>
              </a:ext>
            </a:extLst>
          </xdr:cNvPr>
          <xdr:cNvSpPr>
            <a:spLocks noChangeShapeType="1"/>
          </xdr:cNvSpPr>
        </xdr:nvSpPr>
        <xdr:spPr bwMode="auto">
          <a:xfrm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62">
            <a:extLst>
              <a:ext uri="{FF2B5EF4-FFF2-40B4-BE49-F238E27FC236}">
                <a16:creationId xmlns:a16="http://schemas.microsoft.com/office/drawing/2014/main" id="{ED73C2C9-EBB5-F5E0-1B6E-C8D74B53FEA3}"/>
              </a:ext>
            </a:extLst>
          </xdr:cNvPr>
          <xdr:cNvSpPr>
            <a:spLocks noChangeShapeType="1"/>
          </xdr:cNvSpPr>
        </xdr:nvSpPr>
        <xdr:spPr bwMode="auto">
          <a:xfrm flipV="1"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63">
            <a:extLst>
              <a:ext uri="{FF2B5EF4-FFF2-40B4-BE49-F238E27FC236}">
                <a16:creationId xmlns:a16="http://schemas.microsoft.com/office/drawing/2014/main" id="{4F2E9298-CDFB-4D12-9066-7D741F671F45}"/>
              </a:ext>
            </a:extLst>
          </xdr:cNvPr>
          <xdr:cNvSpPr>
            <a:spLocks noChangeShapeType="1"/>
          </xdr:cNvSpPr>
        </xdr:nvSpPr>
        <xdr:spPr bwMode="auto">
          <a:xfrm flipV="1"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64">
            <a:extLst>
              <a:ext uri="{FF2B5EF4-FFF2-40B4-BE49-F238E27FC236}">
                <a16:creationId xmlns:a16="http://schemas.microsoft.com/office/drawing/2014/main" id="{4CF18A19-1117-3457-0772-A908C9FC703D}"/>
              </a:ext>
            </a:extLst>
          </xdr:cNvPr>
          <xdr:cNvSpPr>
            <a:spLocks noChangeShapeType="1"/>
          </xdr:cNvSpPr>
        </xdr:nvSpPr>
        <xdr:spPr bwMode="auto">
          <a:xfrm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65">
            <a:extLst>
              <a:ext uri="{FF2B5EF4-FFF2-40B4-BE49-F238E27FC236}">
                <a16:creationId xmlns:a16="http://schemas.microsoft.com/office/drawing/2014/main" id="{11C48A6D-5503-DC9C-BDE2-E8E92489729C}"/>
              </a:ext>
            </a:extLst>
          </xdr:cNvPr>
          <xdr:cNvSpPr>
            <a:spLocks noChangeShapeType="1"/>
          </xdr:cNvSpPr>
        </xdr:nvSpPr>
        <xdr:spPr bwMode="auto">
          <a:xfrm>
            <a:off x="2361" y="138"/>
            <a:ext cx="98" cy="1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66">
            <a:extLst>
              <a:ext uri="{FF2B5EF4-FFF2-40B4-BE49-F238E27FC236}">
                <a16:creationId xmlns:a16="http://schemas.microsoft.com/office/drawing/2014/main" id="{61DF2CEB-E70B-87A2-6CBF-E9D46E8F7E4A}"/>
              </a:ext>
            </a:extLst>
          </xdr:cNvPr>
          <xdr:cNvSpPr>
            <a:spLocks noChangeShapeType="1"/>
          </xdr:cNvSpPr>
        </xdr:nvSpPr>
        <xdr:spPr bwMode="auto">
          <a:xfrm flipV="1">
            <a:off x="2362" y="138"/>
            <a:ext cx="98" cy="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51</xdr:col>
      <xdr:colOff>76200</xdr:colOff>
      <xdr:row>3</xdr:row>
      <xdr:rowOff>106680</xdr:rowOff>
    </xdr:from>
    <xdr:to>
      <xdr:col>57</xdr:col>
      <xdr:colOff>342900</xdr:colOff>
      <xdr:row>11</xdr:row>
      <xdr:rowOff>129540</xdr:rowOff>
    </xdr:to>
    <xdr:grpSp>
      <xdr:nvGrpSpPr>
        <xdr:cNvPr id="29" name="Group 58">
          <a:extLst>
            <a:ext uri="{FF2B5EF4-FFF2-40B4-BE49-F238E27FC236}">
              <a16:creationId xmlns:a16="http://schemas.microsoft.com/office/drawing/2014/main" id="{4E5BB099-1367-4697-9567-C69E7CCDDDE1}"/>
            </a:ext>
          </a:extLst>
        </xdr:cNvPr>
        <xdr:cNvGrpSpPr>
          <a:grpSpLocks/>
        </xdr:cNvGrpSpPr>
      </xdr:nvGrpSpPr>
      <xdr:grpSpPr bwMode="auto">
        <a:xfrm>
          <a:off x="12906375" y="649605"/>
          <a:ext cx="0" cy="1413510"/>
          <a:chOff x="2248" y="118"/>
          <a:chExt cx="325" cy="163"/>
        </a:xfrm>
      </xdr:grpSpPr>
      <xdr:sp macro="" textlink="">
        <xdr:nvSpPr>
          <xdr:cNvPr id="30" name="Line 59">
            <a:extLst>
              <a:ext uri="{FF2B5EF4-FFF2-40B4-BE49-F238E27FC236}">
                <a16:creationId xmlns:a16="http://schemas.microsoft.com/office/drawing/2014/main" id="{E85ABF3D-E3CC-5E1F-9C36-E38DA62CCEA6}"/>
              </a:ext>
            </a:extLst>
          </xdr:cNvPr>
          <xdr:cNvSpPr>
            <a:spLocks noChangeShapeType="1"/>
          </xdr:cNvSpPr>
        </xdr:nvSpPr>
        <xdr:spPr bwMode="auto">
          <a:xfrm>
            <a:off x="2410" y="118"/>
            <a:ext cx="1" cy="16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60">
            <a:extLst>
              <a:ext uri="{FF2B5EF4-FFF2-40B4-BE49-F238E27FC236}">
                <a16:creationId xmlns:a16="http://schemas.microsoft.com/office/drawing/2014/main" id="{15E53C37-313E-5C4A-1FBA-E32622A89E41}"/>
              </a:ext>
            </a:extLst>
          </xdr:cNvPr>
          <xdr:cNvSpPr>
            <a:spLocks noChangeShapeType="1"/>
          </xdr:cNvSpPr>
        </xdr:nvSpPr>
        <xdr:spPr bwMode="auto">
          <a:xfrm>
            <a:off x="2248" y="198"/>
            <a:ext cx="32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61">
            <a:extLst>
              <a:ext uri="{FF2B5EF4-FFF2-40B4-BE49-F238E27FC236}">
                <a16:creationId xmlns:a16="http://schemas.microsoft.com/office/drawing/2014/main" id="{EAC3FD81-7B99-3343-2730-D2890F6BC763}"/>
              </a:ext>
            </a:extLst>
          </xdr:cNvPr>
          <xdr:cNvSpPr>
            <a:spLocks noChangeShapeType="1"/>
          </xdr:cNvSpPr>
        </xdr:nvSpPr>
        <xdr:spPr bwMode="auto">
          <a:xfrm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62">
            <a:extLst>
              <a:ext uri="{FF2B5EF4-FFF2-40B4-BE49-F238E27FC236}">
                <a16:creationId xmlns:a16="http://schemas.microsoft.com/office/drawing/2014/main" id="{44545593-7C34-5630-ACA8-47A5E62B0B8E}"/>
              </a:ext>
            </a:extLst>
          </xdr:cNvPr>
          <xdr:cNvSpPr>
            <a:spLocks noChangeShapeType="1"/>
          </xdr:cNvSpPr>
        </xdr:nvSpPr>
        <xdr:spPr bwMode="auto">
          <a:xfrm flipV="1"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63">
            <a:extLst>
              <a:ext uri="{FF2B5EF4-FFF2-40B4-BE49-F238E27FC236}">
                <a16:creationId xmlns:a16="http://schemas.microsoft.com/office/drawing/2014/main" id="{85F4A9DE-99D1-D3EE-9F6B-CF8B3F1C0A4D}"/>
              </a:ext>
            </a:extLst>
          </xdr:cNvPr>
          <xdr:cNvSpPr>
            <a:spLocks noChangeShapeType="1"/>
          </xdr:cNvSpPr>
        </xdr:nvSpPr>
        <xdr:spPr bwMode="auto">
          <a:xfrm flipV="1">
            <a:off x="2312" y="158"/>
            <a:ext cx="197" cy="8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64">
            <a:extLst>
              <a:ext uri="{FF2B5EF4-FFF2-40B4-BE49-F238E27FC236}">
                <a16:creationId xmlns:a16="http://schemas.microsoft.com/office/drawing/2014/main" id="{96D1AE58-684E-7058-220D-18238708174E}"/>
              </a:ext>
            </a:extLst>
          </xdr:cNvPr>
          <xdr:cNvSpPr>
            <a:spLocks noChangeShapeType="1"/>
          </xdr:cNvSpPr>
        </xdr:nvSpPr>
        <xdr:spPr bwMode="auto">
          <a:xfrm>
            <a:off x="2263" y="178"/>
            <a:ext cx="295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65">
            <a:extLst>
              <a:ext uri="{FF2B5EF4-FFF2-40B4-BE49-F238E27FC236}">
                <a16:creationId xmlns:a16="http://schemas.microsoft.com/office/drawing/2014/main" id="{54177753-A911-C7C1-1E8D-E1E2BE43B315}"/>
              </a:ext>
            </a:extLst>
          </xdr:cNvPr>
          <xdr:cNvSpPr>
            <a:spLocks noChangeShapeType="1"/>
          </xdr:cNvSpPr>
        </xdr:nvSpPr>
        <xdr:spPr bwMode="auto">
          <a:xfrm>
            <a:off x="2361" y="138"/>
            <a:ext cx="98" cy="1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66">
            <a:extLst>
              <a:ext uri="{FF2B5EF4-FFF2-40B4-BE49-F238E27FC236}">
                <a16:creationId xmlns:a16="http://schemas.microsoft.com/office/drawing/2014/main" id="{1AA0F4C9-9C6B-83D5-AF9F-46F5B943F5C0}"/>
              </a:ext>
            </a:extLst>
          </xdr:cNvPr>
          <xdr:cNvSpPr>
            <a:spLocks noChangeShapeType="1"/>
          </xdr:cNvSpPr>
        </xdr:nvSpPr>
        <xdr:spPr bwMode="auto">
          <a:xfrm flipV="1">
            <a:off x="2362" y="138"/>
            <a:ext cx="98" cy="12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3682-0997-4498-8BAB-4240CDA09D34}">
  <sheetPr>
    <pageSetUpPr fitToPage="1"/>
  </sheetPr>
  <dimension ref="A1:BP108"/>
  <sheetViews>
    <sheetView tabSelected="1" zoomScaleNormal="100" workbookViewId="0">
      <selection activeCell="B2" sqref="B2:AM50"/>
    </sheetView>
  </sheetViews>
  <sheetFormatPr defaultColWidth="9" defaultRowHeight="13.5"/>
  <cols>
    <col min="1" max="1" width="3.625" style="1" customWidth="1"/>
    <col min="2" max="2" width="3.625" style="2" customWidth="1"/>
    <col min="3" max="3" width="10.125" style="2" customWidth="1"/>
    <col min="4" max="10" width="4.125" style="2" customWidth="1"/>
    <col min="11" max="13" width="4.625" style="2" customWidth="1"/>
    <col min="14" max="38" width="4.125" style="2" customWidth="1"/>
    <col min="39" max="39" width="6.125" style="2" customWidth="1"/>
    <col min="40" max="40" width="2.625" style="1" customWidth="1"/>
    <col min="41" max="41" width="5.75" style="8" hidden="1" customWidth="1"/>
    <col min="42" max="42" width="8.125" style="8" hidden="1" customWidth="1"/>
    <col min="43" max="43" width="7.125" style="8" hidden="1" customWidth="1"/>
    <col min="44" max="44" width="4.125" style="8" hidden="1" customWidth="1"/>
    <col min="45" max="46" width="8.125" style="8" hidden="1" customWidth="1"/>
    <col min="47" max="47" width="6.125" style="8" hidden="1" customWidth="1"/>
    <col min="48" max="48" width="6.5" style="8" hidden="1" customWidth="1"/>
    <col min="49" max="49" width="7" style="8" hidden="1" customWidth="1"/>
    <col min="50" max="50" width="6.625" style="8" hidden="1" customWidth="1"/>
    <col min="51" max="51" width="7.125" style="8" hidden="1" customWidth="1"/>
    <col min="52" max="60" width="6.125" style="8" hidden="1" customWidth="1"/>
    <col min="61" max="61" width="2.625" style="8" hidden="1" customWidth="1"/>
    <col min="62" max="62" width="7.125" style="8" hidden="1" customWidth="1"/>
    <col min="63" max="66" width="5.125" style="8" hidden="1" customWidth="1"/>
    <col min="67" max="67" width="7.125" style="8" hidden="1" customWidth="1"/>
    <col min="68" max="68" width="9" style="1" hidden="1" customWidth="1"/>
    <col min="69" max="16384" width="9" style="1"/>
  </cols>
  <sheetData>
    <row r="1" spans="1:67" ht="14.25" customHeight="1" thickBot="1">
      <c r="A1" s="196"/>
      <c r="B1" s="6"/>
      <c r="C1" s="7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spans="1:67" ht="14.45" customHeight="1">
      <c r="A2" s="19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97"/>
      <c r="O2" s="7"/>
      <c r="P2" s="7"/>
      <c r="Q2" s="7"/>
      <c r="R2" s="7"/>
      <c r="S2" s="7"/>
      <c r="T2" s="7"/>
      <c r="U2" s="7"/>
      <c r="V2" s="7"/>
      <c r="W2" s="7"/>
      <c r="X2" s="198"/>
      <c r="Y2" s="7"/>
      <c r="Z2" s="7"/>
      <c r="AA2" s="199"/>
      <c r="AB2" s="199"/>
      <c r="AC2" s="302"/>
      <c r="AD2" s="303"/>
      <c r="AE2" s="303"/>
      <c r="AF2" s="303"/>
      <c r="AG2" s="304"/>
      <c r="AH2" s="200" t="s">
        <v>76</v>
      </c>
      <c r="AI2" s="201"/>
      <c r="AJ2" s="200" t="s">
        <v>203</v>
      </c>
      <c r="AK2" s="202"/>
      <c r="AL2" s="7"/>
      <c r="AM2" s="7"/>
      <c r="AO2" s="8" t="s">
        <v>91</v>
      </c>
      <c r="AY2" s="10"/>
      <c r="AZ2" s="11"/>
      <c r="BA2" s="12" t="s">
        <v>92</v>
      </c>
      <c r="BB2" s="11"/>
      <c r="BC2" s="11"/>
      <c r="BD2" s="11"/>
      <c r="BE2" s="11"/>
      <c r="BF2" s="11"/>
      <c r="BG2" s="13"/>
      <c r="BJ2" s="8" t="s">
        <v>93</v>
      </c>
      <c r="BK2" s="14"/>
      <c r="BL2" s="14"/>
      <c r="BM2" s="14"/>
      <c r="BN2" s="14"/>
    </row>
    <row r="3" spans="1:67" ht="14.45" customHeight="1" thickBot="1">
      <c r="A3" s="196"/>
      <c r="B3" s="203"/>
      <c r="C3" s="204" t="s">
        <v>0</v>
      </c>
      <c r="D3" s="205"/>
      <c r="E3" s="205"/>
      <c r="F3" s="205"/>
      <c r="G3" s="205"/>
      <c r="H3" s="205"/>
      <c r="I3" s="205"/>
      <c r="J3" s="205"/>
      <c r="K3" s="7"/>
      <c r="L3" s="206"/>
      <c r="M3" s="7"/>
      <c r="N3" s="207"/>
      <c r="O3" s="208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99"/>
      <c r="AB3" s="199"/>
      <c r="AC3" s="305" t="s">
        <v>77</v>
      </c>
      <c r="AD3" s="306"/>
      <c r="AE3" s="306"/>
      <c r="AF3" s="306"/>
      <c r="AG3" s="307"/>
      <c r="AH3" s="209">
        <v>0</v>
      </c>
      <c r="AI3" s="210"/>
      <c r="AJ3" s="209" t="s">
        <v>94</v>
      </c>
      <c r="AK3" s="211"/>
      <c r="AL3" s="7"/>
      <c r="AM3" s="7"/>
      <c r="AO3" s="16"/>
      <c r="AP3" s="17" t="s">
        <v>79</v>
      </c>
      <c r="AQ3" s="18">
        <f>K5</f>
        <v>6</v>
      </c>
      <c r="AR3" s="18"/>
      <c r="AS3" s="19">
        <f>L5</f>
        <v>4</v>
      </c>
      <c r="AT3" s="20">
        <f>M5</f>
        <v>8</v>
      </c>
      <c r="AU3" s="16" t="s">
        <v>95</v>
      </c>
      <c r="AV3" s="16"/>
      <c r="AW3" s="16"/>
      <c r="AX3" s="16"/>
      <c r="AY3" s="21"/>
      <c r="AZ3" s="16"/>
      <c r="BA3" s="16"/>
      <c r="BB3" s="16"/>
      <c r="BC3" s="22" t="s">
        <v>96</v>
      </c>
      <c r="BD3" s="16"/>
      <c r="BE3" s="16"/>
      <c r="BF3" s="16"/>
      <c r="BG3" s="23"/>
      <c r="BJ3" s="24" t="s">
        <v>97</v>
      </c>
      <c r="BK3" s="25"/>
      <c r="BL3" s="25"/>
      <c r="BM3" s="25"/>
      <c r="BN3" s="26"/>
    </row>
    <row r="4" spans="1:67" ht="14.45" customHeight="1" thickBot="1">
      <c r="A4" s="196"/>
      <c r="B4" s="206"/>
      <c r="C4" s="7"/>
      <c r="D4" s="206"/>
      <c r="E4" s="206"/>
      <c r="F4" s="206"/>
      <c r="G4" s="206"/>
      <c r="H4" s="206"/>
      <c r="I4" s="20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99"/>
      <c r="AB4" s="199"/>
      <c r="AC4" s="308" t="s">
        <v>78</v>
      </c>
      <c r="AD4" s="309"/>
      <c r="AE4" s="309"/>
      <c r="AF4" s="309"/>
      <c r="AG4" s="310"/>
      <c r="AH4" s="212">
        <v>2.4</v>
      </c>
      <c r="AI4" s="213"/>
      <c r="AJ4" s="212">
        <v>3</v>
      </c>
      <c r="AK4" s="214"/>
      <c r="AL4" s="7"/>
      <c r="AM4" s="7"/>
      <c r="AO4" s="27"/>
      <c r="AP4" s="28" t="s">
        <v>98</v>
      </c>
      <c r="AQ4" s="28"/>
      <c r="AR4" s="28"/>
      <c r="AS4" s="29"/>
      <c r="AT4" s="28"/>
      <c r="AU4" s="28"/>
      <c r="AV4" s="28"/>
      <c r="AW4" s="30"/>
      <c r="AX4" s="16"/>
      <c r="AY4" s="21"/>
      <c r="AZ4" s="16"/>
      <c r="BA4" s="16"/>
      <c r="BB4" s="16" t="s">
        <v>99</v>
      </c>
      <c r="BC4" s="31" t="str">
        <f>IF(COUNTIF(D13:AK13,"N")=0,"","●")</f>
        <v>●</v>
      </c>
      <c r="BD4" s="16" t="s">
        <v>100</v>
      </c>
      <c r="BE4" s="16"/>
      <c r="BF4" s="16"/>
      <c r="BG4" s="23"/>
      <c r="BJ4" s="24" t="s">
        <v>101</v>
      </c>
      <c r="BK4" s="25"/>
      <c r="BL4" s="25"/>
      <c r="BM4" s="25"/>
      <c r="BN4" s="26"/>
    </row>
    <row r="5" spans="1:67" ht="14.45" customHeight="1" thickBot="1">
      <c r="A5" s="196"/>
      <c r="B5" s="7"/>
      <c r="C5" s="215"/>
      <c r="D5" s="215"/>
      <c r="E5" s="215"/>
      <c r="F5" s="7"/>
      <c r="G5" s="7"/>
      <c r="H5" s="216"/>
      <c r="I5" s="7"/>
      <c r="J5" s="217" t="s">
        <v>102</v>
      </c>
      <c r="K5" s="218">
        <v>6</v>
      </c>
      <c r="L5" s="219">
        <v>4</v>
      </c>
      <c r="M5" s="220">
        <v>8</v>
      </c>
      <c r="N5" s="221"/>
      <c r="O5" s="222" t="s">
        <v>103</v>
      </c>
      <c r="P5" s="223" t="s">
        <v>75</v>
      </c>
      <c r="Q5" s="224" t="s">
        <v>104</v>
      </c>
      <c r="R5" s="221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225"/>
      <c r="AG5" s="225"/>
      <c r="AH5" s="225"/>
      <c r="AI5" s="225"/>
      <c r="AJ5" s="7"/>
      <c r="AK5" s="7"/>
      <c r="AL5" s="7"/>
      <c r="AM5" s="7"/>
      <c r="AO5" s="32" t="s">
        <v>105</v>
      </c>
      <c r="AP5" s="33">
        <v>7</v>
      </c>
      <c r="AQ5" s="34">
        <f>IF(AND(K5&gt;17,L5&gt;3),"",8)</f>
        <v>8</v>
      </c>
      <c r="AR5" s="35"/>
      <c r="AS5" s="33">
        <v>9</v>
      </c>
      <c r="AT5" s="33">
        <v>10</v>
      </c>
      <c r="AU5" s="34">
        <v>17</v>
      </c>
      <c r="AV5" s="35"/>
      <c r="AW5" s="36">
        <v>18</v>
      </c>
      <c r="AX5" s="16"/>
      <c r="AY5" s="21"/>
      <c r="AZ5" s="16"/>
      <c r="BA5" s="22" t="s">
        <v>106</v>
      </c>
      <c r="BB5" s="31" t="str">
        <f>IF(COUNTIF(D13:AK13,"NNW")=0,"","●")</f>
        <v>●</v>
      </c>
      <c r="BC5" s="16"/>
      <c r="BD5" s="31" t="str">
        <f>IF(COUNTIF(D13:AK13,"NNE")=0,"","●")</f>
        <v>●</v>
      </c>
      <c r="BE5" s="22" t="s">
        <v>107</v>
      </c>
      <c r="BF5" s="16"/>
      <c r="BG5" s="23"/>
      <c r="BJ5" s="24" t="s">
        <v>108</v>
      </c>
      <c r="BK5" s="25"/>
      <c r="BL5" s="25"/>
      <c r="BM5" s="25"/>
      <c r="BN5" s="26"/>
    </row>
    <row r="6" spans="1:67" ht="13.5" customHeight="1">
      <c r="A6" s="196"/>
      <c r="B6" s="226"/>
      <c r="C6" s="227"/>
      <c r="D6" s="228">
        <v>1</v>
      </c>
      <c r="E6" s="229">
        <v>2</v>
      </c>
      <c r="F6" s="229">
        <v>3</v>
      </c>
      <c r="G6" s="229">
        <v>4</v>
      </c>
      <c r="H6" s="229">
        <v>5</v>
      </c>
      <c r="I6" s="229">
        <v>6</v>
      </c>
      <c r="J6" s="229">
        <v>7</v>
      </c>
      <c r="K6" s="229">
        <f>IF(K5&lt;18,8,IF(AND(K5=18,L5&lt;4),8,"8'"))</f>
        <v>8</v>
      </c>
      <c r="L6" s="229">
        <v>9</v>
      </c>
      <c r="M6" s="229">
        <v>10</v>
      </c>
      <c r="N6" s="229">
        <v>11</v>
      </c>
      <c r="O6" s="229">
        <v>12</v>
      </c>
      <c r="P6" s="229">
        <v>13</v>
      </c>
      <c r="Q6" s="229">
        <v>14</v>
      </c>
      <c r="R6" s="229">
        <v>15</v>
      </c>
      <c r="S6" s="229">
        <v>16</v>
      </c>
      <c r="T6" s="229">
        <v>17</v>
      </c>
      <c r="U6" s="229">
        <v>18</v>
      </c>
      <c r="V6" s="229">
        <v>19</v>
      </c>
      <c r="W6" s="229">
        <v>20</v>
      </c>
      <c r="X6" s="229">
        <v>21</v>
      </c>
      <c r="Y6" s="229">
        <v>22</v>
      </c>
      <c r="Z6" s="229">
        <v>23</v>
      </c>
      <c r="AA6" s="229">
        <v>24</v>
      </c>
      <c r="AB6" s="229">
        <v>25</v>
      </c>
      <c r="AC6" s="229">
        <v>26</v>
      </c>
      <c r="AD6" s="229">
        <v>27</v>
      </c>
      <c r="AE6" s="229">
        <v>28</v>
      </c>
      <c r="AF6" s="230">
        <v>29</v>
      </c>
      <c r="AG6" s="230">
        <v>30</v>
      </c>
      <c r="AH6" s="229">
        <v>31</v>
      </c>
      <c r="AI6" s="229">
        <v>32</v>
      </c>
      <c r="AJ6" s="230">
        <v>33</v>
      </c>
      <c r="AK6" s="231">
        <v>34</v>
      </c>
      <c r="AL6" s="7"/>
      <c r="AM6" s="7"/>
      <c r="AO6" s="32" t="s">
        <v>109</v>
      </c>
      <c r="AP6" s="37">
        <f>J9</f>
        <v>0.36874999999999997</v>
      </c>
      <c r="AQ6" s="38">
        <f>IF(AND(K5&gt;17,L5&gt;3),"",K9)</f>
        <v>0.375</v>
      </c>
      <c r="AR6" s="39"/>
      <c r="AS6" s="37">
        <f>L9</f>
        <v>0.38194444444444442</v>
      </c>
      <c r="AT6" s="37">
        <f>M9</f>
        <v>0.38611111111111113</v>
      </c>
      <c r="AU6" s="38">
        <f>T9</f>
        <v>0.46180555555555558</v>
      </c>
      <c r="AV6" s="39"/>
      <c r="AW6" s="40">
        <f>U9</f>
        <v>0.43194444444444446</v>
      </c>
      <c r="AX6" s="41"/>
      <c r="AY6" s="21"/>
      <c r="AZ6" s="16" t="s">
        <v>110</v>
      </c>
      <c r="BA6" s="31" t="str">
        <f>IF(COUNTIF(D13:AK13,"NW")=0,"","●")</f>
        <v/>
      </c>
      <c r="BB6" s="16"/>
      <c r="BC6" s="16"/>
      <c r="BD6" s="16"/>
      <c r="BE6" s="31" t="str">
        <f>IF(COUNTIF(D13:AK13,"NE")=0,"","●")</f>
        <v>●</v>
      </c>
      <c r="BF6" s="16" t="s">
        <v>111</v>
      </c>
      <c r="BG6" s="23"/>
      <c r="BJ6" s="24" t="s">
        <v>112</v>
      </c>
      <c r="BK6" s="25"/>
      <c r="BL6" s="25"/>
      <c r="BM6" s="25"/>
      <c r="BN6" s="26"/>
    </row>
    <row r="7" spans="1:67" ht="13.5" customHeight="1" thickBot="1">
      <c r="A7" s="196"/>
      <c r="B7" s="232"/>
      <c r="C7" s="233" t="s">
        <v>1</v>
      </c>
      <c r="D7" s="234"/>
      <c r="E7" s="235"/>
      <c r="F7" s="235"/>
      <c r="G7" s="235"/>
      <c r="H7" s="235"/>
      <c r="I7" s="235"/>
      <c r="J7" s="235"/>
      <c r="K7" s="236" t="s">
        <v>2</v>
      </c>
      <c r="L7" s="236" t="s">
        <v>3</v>
      </c>
      <c r="M7" s="236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7"/>
      <c r="AL7" s="7"/>
      <c r="AM7" s="7"/>
      <c r="AO7" s="42" t="s">
        <v>113</v>
      </c>
      <c r="AP7" s="43">
        <f>J16</f>
        <v>3</v>
      </c>
      <c r="AQ7" s="44">
        <f>K16</f>
        <v>3</v>
      </c>
      <c r="AR7" s="45"/>
      <c r="AS7" s="43">
        <f>L16</f>
        <v>4</v>
      </c>
      <c r="AT7" s="43">
        <f>M16</f>
        <v>4</v>
      </c>
      <c r="AU7" s="44">
        <f>T16</f>
        <v>3</v>
      </c>
      <c r="AV7" s="45"/>
      <c r="AW7" s="46">
        <f>U16</f>
        <v>3</v>
      </c>
      <c r="AX7" s="16"/>
      <c r="AY7" s="21"/>
      <c r="AZ7" s="31" t="str">
        <f>IF(COUNTIF(D13:AK13,"WNW")=0,"","●")</f>
        <v/>
      </c>
      <c r="BA7" s="16"/>
      <c r="BB7" s="16"/>
      <c r="BC7" s="16"/>
      <c r="BD7" s="16"/>
      <c r="BE7" s="16"/>
      <c r="BF7" s="31" t="str">
        <f>IF(COUNTIF(D13:AK13,"ENE")=0,"","●")</f>
        <v>●</v>
      </c>
      <c r="BG7" s="23"/>
      <c r="BJ7" s="24" t="s">
        <v>114</v>
      </c>
      <c r="BK7" s="25"/>
      <c r="BL7" s="25"/>
      <c r="BM7" s="25"/>
      <c r="BN7" s="26"/>
    </row>
    <row r="8" spans="1:67" ht="13.5" customHeight="1" thickBot="1">
      <c r="A8" s="196"/>
      <c r="B8" s="238"/>
      <c r="C8" s="239"/>
      <c r="D8" s="240"/>
      <c r="E8" s="241"/>
      <c r="F8" s="241"/>
      <c r="G8" s="241"/>
      <c r="H8" s="241"/>
      <c r="I8" s="241"/>
      <c r="J8" s="241"/>
      <c r="K8" s="242" t="s">
        <v>81</v>
      </c>
      <c r="L8" s="243"/>
      <c r="M8" s="242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4"/>
      <c r="AL8" s="7"/>
      <c r="AM8" s="7"/>
      <c r="AO8" s="47" t="s">
        <v>109</v>
      </c>
      <c r="AP8" s="48">
        <f>MIN(D9:AK9)</f>
        <v>0.32291666666666669</v>
      </c>
      <c r="AQ8" s="49">
        <f>MAX(D9:AK9)</f>
        <v>0.59375</v>
      </c>
      <c r="AR8" s="50"/>
      <c r="AS8" s="51"/>
      <c r="AT8" s="47" t="s">
        <v>115</v>
      </c>
      <c r="AU8" s="52">
        <f>MIN(D10:AK10)</f>
        <v>9.1999999999999993</v>
      </c>
      <c r="AV8" s="53">
        <f>MAX(D10:AK10)</f>
        <v>86.6</v>
      </c>
      <c r="AW8" s="54"/>
      <c r="AX8" s="16"/>
      <c r="AY8" s="55" t="s">
        <v>116</v>
      </c>
      <c r="AZ8" s="41" t="str">
        <f>IF(COUNTIF(D13:AK13,"W")=0,"","●")</f>
        <v/>
      </c>
      <c r="BA8" s="16"/>
      <c r="BB8" s="16"/>
      <c r="BC8" s="16"/>
      <c r="BD8" s="16"/>
      <c r="BE8" s="16"/>
      <c r="BF8" s="56" t="str">
        <f>IF(COUNTIF(D13:AK13,"E")=0,"","●")</f>
        <v/>
      </c>
      <c r="BG8" s="23" t="s">
        <v>117</v>
      </c>
      <c r="BJ8" s="24" t="s">
        <v>118</v>
      </c>
      <c r="BK8" s="25"/>
      <c r="BL8" s="25"/>
      <c r="BM8" s="25"/>
      <c r="BN8" s="26"/>
    </row>
    <row r="9" spans="1:67" ht="13.5" customHeight="1" thickBot="1">
      <c r="A9" s="196"/>
      <c r="B9" s="226"/>
      <c r="C9" s="245" t="s">
        <v>4</v>
      </c>
      <c r="D9" s="246">
        <v>0.32847222222222222</v>
      </c>
      <c r="E9" s="247">
        <v>0.3527777777777778</v>
      </c>
      <c r="F9" s="247">
        <v>0.34930555555555554</v>
      </c>
      <c r="G9" s="247">
        <v>0.3576388888888889</v>
      </c>
      <c r="H9" s="247">
        <v>0.39374999999999999</v>
      </c>
      <c r="I9" s="247">
        <v>0.38958333333333334</v>
      </c>
      <c r="J9" s="247">
        <v>0.36874999999999997</v>
      </c>
      <c r="K9" s="247">
        <v>0.375</v>
      </c>
      <c r="L9" s="247">
        <v>0.38194444444444442</v>
      </c>
      <c r="M9" s="247">
        <v>0.38611111111111113</v>
      </c>
      <c r="N9" s="247">
        <v>0.3979166666666667</v>
      </c>
      <c r="O9" s="247">
        <v>0.41319444444444442</v>
      </c>
      <c r="P9" s="247">
        <v>0.4284722222222222</v>
      </c>
      <c r="Q9" s="247">
        <v>0.4236111111111111</v>
      </c>
      <c r="R9" s="247">
        <v>0.47430555555555554</v>
      </c>
      <c r="S9" s="247">
        <v>0.4680555555555555</v>
      </c>
      <c r="T9" s="247">
        <v>0.46180555555555558</v>
      </c>
      <c r="U9" s="247">
        <v>0.43194444444444446</v>
      </c>
      <c r="V9" s="247">
        <v>0.43958333333333338</v>
      </c>
      <c r="W9" s="247">
        <v>0.45555555555555555</v>
      </c>
      <c r="X9" s="247">
        <v>0.45</v>
      </c>
      <c r="Y9" s="247">
        <v>0.44444444444444442</v>
      </c>
      <c r="Z9" s="247">
        <v>0.59027777777777779</v>
      </c>
      <c r="AA9" s="247">
        <v>0.40972222222222227</v>
      </c>
      <c r="AB9" s="247">
        <v>0.4777777777777778</v>
      </c>
      <c r="AC9" s="247">
        <v>0.41736111111111113</v>
      </c>
      <c r="AD9" s="247">
        <v>0.4861111111111111</v>
      </c>
      <c r="AE9" s="247">
        <v>0.55972222222222223</v>
      </c>
      <c r="AF9" s="247">
        <v>0.56805555555555554</v>
      </c>
      <c r="AG9" s="247">
        <v>0.57708333333333328</v>
      </c>
      <c r="AH9" s="247">
        <v>0.58333333333333337</v>
      </c>
      <c r="AI9" s="247">
        <v>0.59375</v>
      </c>
      <c r="AJ9" s="247">
        <v>0.32291666666666669</v>
      </c>
      <c r="AK9" s="248">
        <v>0.3444444444444445</v>
      </c>
      <c r="AL9" s="7"/>
      <c r="AM9" s="7"/>
      <c r="AO9" s="32" t="s">
        <v>119</v>
      </c>
      <c r="AP9" s="33" t="str">
        <f>CHOOSE(MIN(BL38:BL71),BM19,BM20,BM21,BM22,BM23,BM24,BM25,BM26,BM27)</f>
        <v>晴</v>
      </c>
      <c r="AQ9" s="34" t="str">
        <f>CHOOSE(MAX(BL38:BL71),BM19,BM20,BM21,BM22,BM23,BM24,BM25,BM26,BM27)</f>
        <v>雨</v>
      </c>
      <c r="AR9" s="57"/>
      <c r="AS9" s="58"/>
      <c r="AT9" s="42" t="s">
        <v>120</v>
      </c>
      <c r="AU9" s="59">
        <f>MIN(D15:AK15)</f>
        <v>6</v>
      </c>
      <c r="AV9" s="60">
        <f>MAX(D15:AK15)</f>
        <v>9</v>
      </c>
      <c r="AW9" s="61"/>
      <c r="AX9" s="16"/>
      <c r="AY9" s="21"/>
      <c r="AZ9" s="31" t="str">
        <f>IF(COUNTIF(D13:AK13,"WSW")=0,"","●")</f>
        <v/>
      </c>
      <c r="BA9" s="16"/>
      <c r="BB9" s="16"/>
      <c r="BC9" s="16"/>
      <c r="BD9" s="16"/>
      <c r="BE9" s="16"/>
      <c r="BF9" s="31" t="str">
        <f>IF(COUNTIF(D13:AK13,"ESE")=0,"","●")</f>
        <v>●</v>
      </c>
      <c r="BG9" s="23"/>
      <c r="BJ9" s="62"/>
      <c r="BK9" s="62"/>
      <c r="BL9" s="62"/>
      <c r="BM9" s="62"/>
      <c r="BN9" s="62"/>
    </row>
    <row r="10" spans="1:67" ht="13.5" customHeight="1">
      <c r="A10" s="196"/>
      <c r="B10" s="232"/>
      <c r="C10" s="249" t="s">
        <v>5</v>
      </c>
      <c r="D10" s="250">
        <v>59.5</v>
      </c>
      <c r="E10" s="251">
        <v>54.3</v>
      </c>
      <c r="F10" s="251">
        <v>39.4</v>
      </c>
      <c r="G10" s="251">
        <v>50.6</v>
      </c>
      <c r="H10" s="251">
        <v>48.5</v>
      </c>
      <c r="I10" s="251">
        <v>40.700000000000003</v>
      </c>
      <c r="J10" s="251">
        <v>39</v>
      </c>
      <c r="K10" s="251">
        <v>34.700000000000003</v>
      </c>
      <c r="L10" s="251">
        <v>26.1</v>
      </c>
      <c r="M10" s="251">
        <v>9.1999999999999993</v>
      </c>
      <c r="N10" s="251">
        <v>37</v>
      </c>
      <c r="O10" s="251">
        <v>36.9</v>
      </c>
      <c r="P10" s="251">
        <v>51.6</v>
      </c>
      <c r="Q10" s="251">
        <v>31.3</v>
      </c>
      <c r="R10" s="251">
        <v>37.700000000000003</v>
      </c>
      <c r="S10" s="251">
        <v>62.5</v>
      </c>
      <c r="T10" s="251">
        <v>74.2</v>
      </c>
      <c r="U10" s="251">
        <v>59.9</v>
      </c>
      <c r="V10" s="251">
        <v>63.5</v>
      </c>
      <c r="W10" s="251">
        <v>76.900000000000006</v>
      </c>
      <c r="X10" s="251">
        <v>82.4</v>
      </c>
      <c r="Y10" s="251">
        <v>70.599999999999994</v>
      </c>
      <c r="Z10" s="251">
        <v>82.5</v>
      </c>
      <c r="AA10" s="251">
        <v>21.4</v>
      </c>
      <c r="AB10" s="251">
        <v>26</v>
      </c>
      <c r="AC10" s="251">
        <v>29.3</v>
      </c>
      <c r="AD10" s="251">
        <v>31</v>
      </c>
      <c r="AE10" s="251">
        <v>63.1</v>
      </c>
      <c r="AF10" s="251">
        <v>77.3</v>
      </c>
      <c r="AG10" s="251">
        <v>85.7</v>
      </c>
      <c r="AH10" s="251">
        <v>86.6</v>
      </c>
      <c r="AI10" s="251">
        <v>74.8</v>
      </c>
      <c r="AJ10" s="251">
        <v>39</v>
      </c>
      <c r="AK10" s="252">
        <v>38.799999999999997</v>
      </c>
      <c r="AL10" s="7"/>
      <c r="AM10" s="7"/>
      <c r="AO10" s="32" t="s">
        <v>121</v>
      </c>
      <c r="AP10" s="63">
        <f>MIN(D12:AK12)</f>
        <v>14.94</v>
      </c>
      <c r="AQ10" s="64">
        <f>MAX(D12:AK12)</f>
        <v>16.579999999999998</v>
      </c>
      <c r="AR10" s="65"/>
      <c r="AS10" s="58"/>
      <c r="AT10" s="66"/>
      <c r="AU10" s="67" t="s">
        <v>122</v>
      </c>
      <c r="AV10" s="67" t="s">
        <v>123</v>
      </c>
      <c r="AW10" s="68" t="s">
        <v>89</v>
      </c>
      <c r="AX10" s="16"/>
      <c r="AY10" s="21"/>
      <c r="AZ10" s="16" t="s">
        <v>124</v>
      </c>
      <c r="BA10" s="31" t="str">
        <f>IF(COUNTIF(D13:AK13,"SW")=0,"","●")</f>
        <v/>
      </c>
      <c r="BB10" s="16"/>
      <c r="BC10" s="16"/>
      <c r="BD10" s="16"/>
      <c r="BE10" s="31" t="str">
        <f>IF(COUNTIF(D13:AK13,"SE")=0,"","●")</f>
        <v/>
      </c>
      <c r="BF10" s="16" t="s">
        <v>125</v>
      </c>
      <c r="BG10" s="23"/>
      <c r="BJ10" s="8" t="s">
        <v>126</v>
      </c>
      <c r="BK10" s="14"/>
      <c r="BL10" s="14"/>
      <c r="BM10" s="14"/>
      <c r="BN10" s="14"/>
    </row>
    <row r="11" spans="1:67" ht="13.5" customHeight="1">
      <c r="A11" s="196"/>
      <c r="B11" s="253" t="s">
        <v>6</v>
      </c>
      <c r="C11" s="249" t="s">
        <v>7</v>
      </c>
      <c r="D11" s="254" t="s">
        <v>61</v>
      </c>
      <c r="E11" s="255" t="s">
        <v>61</v>
      </c>
      <c r="F11" s="255" t="s">
        <v>61</v>
      </c>
      <c r="G11" s="255" t="s">
        <v>61</v>
      </c>
      <c r="H11" s="255" t="s">
        <v>61</v>
      </c>
      <c r="I11" s="255" t="s">
        <v>61</v>
      </c>
      <c r="J11" s="255" t="s">
        <v>61</v>
      </c>
      <c r="K11" s="255" t="s">
        <v>61</v>
      </c>
      <c r="L11" s="255" t="s">
        <v>61</v>
      </c>
      <c r="M11" s="255" t="s">
        <v>61</v>
      </c>
      <c r="N11" s="255" t="s">
        <v>61</v>
      </c>
      <c r="O11" s="255" t="s">
        <v>8</v>
      </c>
      <c r="P11" s="255" t="s">
        <v>8</v>
      </c>
      <c r="Q11" s="255" t="s">
        <v>8</v>
      </c>
      <c r="R11" s="255" t="s">
        <v>8</v>
      </c>
      <c r="S11" s="255" t="s">
        <v>8</v>
      </c>
      <c r="T11" s="255" t="s">
        <v>8</v>
      </c>
      <c r="U11" s="255" t="s">
        <v>8</v>
      </c>
      <c r="V11" s="255" t="s">
        <v>8</v>
      </c>
      <c r="W11" s="255" t="s">
        <v>8</v>
      </c>
      <c r="X11" s="255" t="s">
        <v>8</v>
      </c>
      <c r="Y11" s="255" t="s">
        <v>8</v>
      </c>
      <c r="Z11" s="255" t="s">
        <v>127</v>
      </c>
      <c r="AA11" s="255" t="s">
        <v>61</v>
      </c>
      <c r="AB11" s="255" t="s">
        <v>8</v>
      </c>
      <c r="AC11" s="255" t="s">
        <v>8</v>
      </c>
      <c r="AD11" s="255" t="s">
        <v>8</v>
      </c>
      <c r="AE11" s="255" t="s">
        <v>8</v>
      </c>
      <c r="AF11" s="255" t="s">
        <v>127</v>
      </c>
      <c r="AG11" s="255" t="s">
        <v>127</v>
      </c>
      <c r="AH11" s="255" t="s">
        <v>127</v>
      </c>
      <c r="AI11" s="255" t="s">
        <v>127</v>
      </c>
      <c r="AJ11" s="255" t="s">
        <v>61</v>
      </c>
      <c r="AK11" s="256" t="s">
        <v>61</v>
      </c>
      <c r="AL11" s="7"/>
      <c r="AM11" s="7"/>
      <c r="AO11" s="32" t="s">
        <v>128</v>
      </c>
      <c r="AP11" s="33" t="str">
        <f>CHOOSE(MIN(BK38:BK71),BJ19,BJ20,BJ21,BJ22,BJ23,BJ24,BJ25,BJ26,BJ27,BJ28,BJ29,BJ30,BJ31,BJ32,BJ33,BJ34)</f>
        <v>北</v>
      </c>
      <c r="AQ11" s="34" t="str">
        <f>CHOOSE(MAX(BK38:BK71),BJ19,BJ20,BJ21,BJ22,BJ23,BJ24,BJ25,BJ26,BJ27,BJ28,BJ29,BJ30,BJ31,BJ32,BJ33,BJ34)</f>
        <v>北北西</v>
      </c>
      <c r="AR11" s="57"/>
      <c r="AS11" s="58"/>
      <c r="AT11" s="32" t="s">
        <v>129</v>
      </c>
      <c r="AU11" s="69" t="s">
        <v>94</v>
      </c>
      <c r="AV11" s="33">
        <f>AH3</f>
        <v>0</v>
      </c>
      <c r="AW11" s="70" t="str">
        <f>AJ3</f>
        <v>-</v>
      </c>
      <c r="AX11" s="16"/>
      <c r="AY11" s="21"/>
      <c r="AZ11" s="16"/>
      <c r="BA11" s="22" t="s">
        <v>130</v>
      </c>
      <c r="BB11" s="31" t="str">
        <f>IF(COUNTIF(D13:AK13,"SSW")=0,"","●")</f>
        <v/>
      </c>
      <c r="BC11" s="16"/>
      <c r="BD11" s="31" t="str">
        <f>IF(COUNTIF(D13:AK13,"SSE")=0,"","●")</f>
        <v/>
      </c>
      <c r="BE11" s="22" t="s">
        <v>131</v>
      </c>
      <c r="BF11" s="16"/>
      <c r="BG11" s="23"/>
      <c r="BJ11" s="24" t="s">
        <v>132</v>
      </c>
      <c r="BK11" s="25"/>
      <c r="BL11" s="25"/>
      <c r="BM11" s="25"/>
      <c r="BN11" s="25"/>
      <c r="BO11" s="26"/>
    </row>
    <row r="12" spans="1:67" ht="13.5" customHeight="1" thickBot="1">
      <c r="A12" s="196"/>
      <c r="B12" s="253" t="s">
        <v>9</v>
      </c>
      <c r="C12" s="249" t="s">
        <v>10</v>
      </c>
      <c r="D12" s="257">
        <v>15.22</v>
      </c>
      <c r="E12" s="251">
        <v>15.66</v>
      </c>
      <c r="F12" s="251">
        <v>15.87</v>
      </c>
      <c r="G12" s="251">
        <v>15.3</v>
      </c>
      <c r="H12" s="251">
        <v>16.329999999999998</v>
      </c>
      <c r="I12" s="251">
        <v>16.100000000000001</v>
      </c>
      <c r="J12" s="251">
        <v>16.11</v>
      </c>
      <c r="K12" s="251">
        <v>15.82</v>
      </c>
      <c r="L12" s="251">
        <v>15.84</v>
      </c>
      <c r="M12" s="251">
        <v>15.78</v>
      </c>
      <c r="N12" s="251">
        <v>16.41</v>
      </c>
      <c r="O12" s="251">
        <v>16.5</v>
      </c>
      <c r="P12" s="251">
        <v>15.85</v>
      </c>
      <c r="Q12" s="251">
        <v>16.28</v>
      </c>
      <c r="R12" s="251">
        <v>14.94</v>
      </c>
      <c r="S12" s="251">
        <v>15.03</v>
      </c>
      <c r="T12" s="251">
        <v>15.1</v>
      </c>
      <c r="U12" s="251">
        <v>15.76</v>
      </c>
      <c r="V12" s="251">
        <v>15.4</v>
      </c>
      <c r="W12" s="251">
        <v>15.26</v>
      </c>
      <c r="X12" s="251">
        <v>15.24</v>
      </c>
      <c r="Y12" s="251">
        <v>15.34</v>
      </c>
      <c r="Z12" s="251">
        <v>14.99</v>
      </c>
      <c r="AA12" s="251">
        <v>16.579999999999998</v>
      </c>
      <c r="AB12" s="251">
        <v>15.11</v>
      </c>
      <c r="AC12" s="251">
        <v>15.68</v>
      </c>
      <c r="AD12" s="251">
        <v>15.28</v>
      </c>
      <c r="AE12" s="251">
        <v>15.25</v>
      </c>
      <c r="AF12" s="251">
        <v>15.22</v>
      </c>
      <c r="AG12" s="251">
        <v>15.17</v>
      </c>
      <c r="AH12" s="251">
        <v>15.04</v>
      </c>
      <c r="AI12" s="251">
        <v>15.18</v>
      </c>
      <c r="AJ12" s="251">
        <v>15</v>
      </c>
      <c r="AK12" s="252">
        <v>16.190000000000001</v>
      </c>
      <c r="AL12" s="7"/>
      <c r="AM12" s="7"/>
      <c r="AO12" s="32" t="s">
        <v>133</v>
      </c>
      <c r="AP12" s="71">
        <f>MIN(D14:AK14)</f>
        <v>0</v>
      </c>
      <c r="AQ12" s="72">
        <f>MAX(D14:AK14)</f>
        <v>5.3</v>
      </c>
      <c r="AR12" s="73"/>
      <c r="AS12" s="16"/>
      <c r="AT12" s="74" t="s">
        <v>134</v>
      </c>
      <c r="AU12" s="75" t="s">
        <v>94</v>
      </c>
      <c r="AV12" s="76">
        <f>AH4</f>
        <v>2.4</v>
      </c>
      <c r="AW12" s="77">
        <f>AJ4</f>
        <v>3</v>
      </c>
      <c r="AX12" s="16"/>
      <c r="AY12" s="21"/>
      <c r="AZ12" s="16"/>
      <c r="BA12" s="16"/>
      <c r="BB12" s="16" t="s">
        <v>135</v>
      </c>
      <c r="BC12" s="31" t="str">
        <f>IF(COUNTIF(D13:AK13,"S")=0,"","●")</f>
        <v/>
      </c>
      <c r="BD12" s="16" t="s">
        <v>136</v>
      </c>
      <c r="BE12" s="16"/>
      <c r="BF12" s="16"/>
      <c r="BG12" s="23"/>
      <c r="BJ12" s="24" t="s">
        <v>137</v>
      </c>
      <c r="BK12" s="25"/>
      <c r="BL12" s="25"/>
      <c r="BM12" s="25"/>
      <c r="BN12" s="25"/>
      <c r="BO12" s="26"/>
    </row>
    <row r="13" spans="1:67" ht="13.5" customHeight="1" thickBot="1">
      <c r="A13" s="196"/>
      <c r="B13" s="253" t="s">
        <v>11</v>
      </c>
      <c r="C13" s="249" t="s">
        <v>82</v>
      </c>
      <c r="D13" s="254" t="s">
        <v>88</v>
      </c>
      <c r="E13" s="255" t="s">
        <v>16</v>
      </c>
      <c r="F13" s="255" t="s">
        <v>13</v>
      </c>
      <c r="G13" s="255" t="s">
        <v>14</v>
      </c>
      <c r="H13" s="255" t="s">
        <v>13</v>
      </c>
      <c r="I13" s="255" t="s">
        <v>14</v>
      </c>
      <c r="J13" s="255" t="s">
        <v>13</v>
      </c>
      <c r="K13" s="255" t="s">
        <v>15</v>
      </c>
      <c r="L13" s="255" t="s">
        <v>13</v>
      </c>
      <c r="M13" s="255" t="s">
        <v>13</v>
      </c>
      <c r="N13" s="255" t="s">
        <v>15</v>
      </c>
      <c r="O13" s="255" t="s">
        <v>62</v>
      </c>
      <c r="P13" s="255" t="s">
        <v>14</v>
      </c>
      <c r="Q13" s="255" t="s">
        <v>14</v>
      </c>
      <c r="R13" s="255" t="s">
        <v>13</v>
      </c>
      <c r="S13" s="255" t="s">
        <v>13</v>
      </c>
      <c r="T13" s="255" t="s">
        <v>13</v>
      </c>
      <c r="U13" s="255" t="s">
        <v>14</v>
      </c>
      <c r="V13" s="255" t="s">
        <v>14</v>
      </c>
      <c r="W13" s="255" t="s">
        <v>13</v>
      </c>
      <c r="X13" s="255" t="s">
        <v>13</v>
      </c>
      <c r="Y13" s="255" t="s">
        <v>13</v>
      </c>
      <c r="Z13" s="255" t="s">
        <v>15</v>
      </c>
      <c r="AA13" s="255" t="s">
        <v>14</v>
      </c>
      <c r="AB13" s="255" t="s">
        <v>13</v>
      </c>
      <c r="AC13" s="255" t="s">
        <v>14</v>
      </c>
      <c r="AD13" s="255" t="s">
        <v>13</v>
      </c>
      <c r="AE13" s="255" t="s">
        <v>15</v>
      </c>
      <c r="AF13" s="255" t="s">
        <v>15</v>
      </c>
      <c r="AG13" s="255" t="s">
        <v>15</v>
      </c>
      <c r="AH13" s="255" t="s">
        <v>15</v>
      </c>
      <c r="AI13" s="255" t="s">
        <v>15</v>
      </c>
      <c r="AJ13" s="255" t="s">
        <v>14</v>
      </c>
      <c r="AK13" s="256" t="s">
        <v>13</v>
      </c>
      <c r="AL13" s="7"/>
      <c r="AM13" s="7"/>
      <c r="AO13" s="74" t="s">
        <v>138</v>
      </c>
      <c r="AP13" s="76">
        <f>MIN(D17:AK17)</f>
        <v>1</v>
      </c>
      <c r="AQ13" s="78" t="str">
        <f>IF(AP13=AP14,CHOOSE(AP13+1,BJ3,BJ4,BJ5,BJ6,BJ7,BJ8),CHOOSE(AP13+1,BJ3,BJ4,BJ5,BJ6,BJ7,BJ8))</f>
        <v>さざ波がある</v>
      </c>
      <c r="AR13" s="79"/>
      <c r="AS13" s="13"/>
      <c r="AT13" s="80" t="s">
        <v>139</v>
      </c>
      <c r="AU13" s="81" t="s">
        <v>94</v>
      </c>
      <c r="AV13" s="82">
        <v>14.7</v>
      </c>
      <c r="AW13" s="83">
        <v>14.9</v>
      </c>
      <c r="AX13" s="16"/>
      <c r="AY13" s="84"/>
      <c r="AZ13" s="85"/>
      <c r="BA13" s="85"/>
      <c r="BB13" s="85"/>
      <c r="BC13" s="86" t="s">
        <v>140</v>
      </c>
      <c r="BD13" s="85"/>
      <c r="BE13" s="85"/>
      <c r="BF13" s="85"/>
      <c r="BG13" s="87"/>
      <c r="BJ13" s="24" t="s">
        <v>141</v>
      </c>
      <c r="BK13" s="25"/>
      <c r="BL13" s="25"/>
      <c r="BM13" s="25"/>
      <c r="BN13" s="25"/>
      <c r="BO13" s="26"/>
    </row>
    <row r="14" spans="1:67" ht="13.5" customHeight="1" thickBot="1">
      <c r="A14" s="196"/>
      <c r="B14" s="253" t="s">
        <v>17</v>
      </c>
      <c r="C14" s="249" t="s">
        <v>18</v>
      </c>
      <c r="D14" s="258">
        <v>0</v>
      </c>
      <c r="E14" s="259">
        <v>1</v>
      </c>
      <c r="F14" s="259">
        <v>1</v>
      </c>
      <c r="G14" s="259">
        <v>1</v>
      </c>
      <c r="H14" s="259">
        <v>1</v>
      </c>
      <c r="I14" s="259">
        <v>1.4</v>
      </c>
      <c r="J14" s="259">
        <v>1</v>
      </c>
      <c r="K14" s="259">
        <v>1</v>
      </c>
      <c r="L14" s="259">
        <v>1</v>
      </c>
      <c r="M14" s="259">
        <v>1.4</v>
      </c>
      <c r="N14" s="259">
        <v>1</v>
      </c>
      <c r="O14" s="259">
        <v>2.2000000000000002</v>
      </c>
      <c r="P14" s="259">
        <v>2.8</v>
      </c>
      <c r="Q14" s="259">
        <v>3.4</v>
      </c>
      <c r="R14" s="259">
        <v>5.3</v>
      </c>
      <c r="S14" s="259">
        <v>4.8</v>
      </c>
      <c r="T14" s="259">
        <v>4.3</v>
      </c>
      <c r="U14" s="259">
        <v>4</v>
      </c>
      <c r="V14" s="259">
        <v>4.4000000000000004</v>
      </c>
      <c r="W14" s="259">
        <v>4.7</v>
      </c>
      <c r="X14" s="259">
        <v>5.3</v>
      </c>
      <c r="Y14" s="259">
        <v>4.3</v>
      </c>
      <c r="Z14" s="259">
        <v>4.5</v>
      </c>
      <c r="AA14" s="259">
        <v>1.7</v>
      </c>
      <c r="AB14" s="259">
        <v>5.3</v>
      </c>
      <c r="AC14" s="259">
        <v>3.8</v>
      </c>
      <c r="AD14" s="259">
        <v>5</v>
      </c>
      <c r="AE14" s="259">
        <v>3.7</v>
      </c>
      <c r="AF14" s="259">
        <v>4.8</v>
      </c>
      <c r="AG14" s="259">
        <v>4.5999999999999996</v>
      </c>
      <c r="AH14" s="259">
        <v>4.5</v>
      </c>
      <c r="AI14" s="259">
        <v>4.0999999999999996</v>
      </c>
      <c r="AJ14" s="259">
        <v>0</v>
      </c>
      <c r="AK14" s="260">
        <v>0</v>
      </c>
      <c r="AL14" s="7"/>
      <c r="AM14" s="7"/>
      <c r="AO14" s="88"/>
      <c r="AP14" s="89">
        <f>IF(MIN(D17:AK17)=MAX(D17:AK17),"",MAX(D17:AK17))</f>
        <v>2</v>
      </c>
      <c r="AQ14" s="90" t="str">
        <f>IF(AP14="","",CHOOSE(AP14+1,BJ3,BJ4,BJ5,BJ6,BJ7,BJ8))</f>
        <v>なめらか、小波がある</v>
      </c>
      <c r="AR14" s="91"/>
      <c r="AS14" s="92"/>
      <c r="AT14" s="93" t="s">
        <v>142</v>
      </c>
      <c r="AU14" s="94" t="s">
        <v>94</v>
      </c>
      <c r="AV14" s="95">
        <v>0</v>
      </c>
      <c r="AW14" s="96">
        <v>0.2</v>
      </c>
      <c r="AX14" s="16"/>
      <c r="AY14" s="16"/>
      <c r="BE14" s="97"/>
      <c r="BF14" s="97"/>
      <c r="BG14" s="97"/>
      <c r="BJ14" s="24" t="s">
        <v>143</v>
      </c>
      <c r="BK14" s="25"/>
      <c r="BL14" s="25"/>
      <c r="BM14" s="25"/>
      <c r="BN14" s="25"/>
      <c r="BO14" s="26"/>
    </row>
    <row r="15" spans="1:67" ht="13.5" customHeight="1">
      <c r="A15" s="196"/>
      <c r="B15" s="253" t="s">
        <v>9</v>
      </c>
      <c r="C15" s="249" t="s">
        <v>19</v>
      </c>
      <c r="D15" s="254">
        <v>9</v>
      </c>
      <c r="E15" s="255">
        <v>8</v>
      </c>
      <c r="F15" s="255">
        <v>8.5</v>
      </c>
      <c r="G15" s="255">
        <v>8.5</v>
      </c>
      <c r="H15" s="255">
        <v>7</v>
      </c>
      <c r="I15" s="255">
        <v>7</v>
      </c>
      <c r="J15" s="255">
        <v>8</v>
      </c>
      <c r="K15" s="255">
        <v>8.5</v>
      </c>
      <c r="L15" s="255">
        <v>8</v>
      </c>
      <c r="M15" s="255">
        <v>7</v>
      </c>
      <c r="N15" s="255">
        <v>6</v>
      </c>
      <c r="O15" s="255">
        <v>6</v>
      </c>
      <c r="P15" s="255">
        <v>7</v>
      </c>
      <c r="Q15" s="255">
        <v>6</v>
      </c>
      <c r="R15" s="255">
        <v>6</v>
      </c>
      <c r="S15" s="255">
        <v>7</v>
      </c>
      <c r="T15" s="255">
        <v>7</v>
      </c>
      <c r="U15" s="255">
        <v>7</v>
      </c>
      <c r="V15" s="255">
        <v>7</v>
      </c>
      <c r="W15" s="255">
        <v>7</v>
      </c>
      <c r="X15" s="255">
        <v>7</v>
      </c>
      <c r="Y15" s="255">
        <v>7</v>
      </c>
      <c r="Z15" s="255">
        <v>7</v>
      </c>
      <c r="AA15" s="255">
        <v>6</v>
      </c>
      <c r="AB15" s="255">
        <v>6.5</v>
      </c>
      <c r="AC15" s="255">
        <v>6.5</v>
      </c>
      <c r="AD15" s="255">
        <v>7</v>
      </c>
      <c r="AE15" s="255">
        <v>7.5</v>
      </c>
      <c r="AF15" s="255">
        <v>7</v>
      </c>
      <c r="AG15" s="255">
        <v>7</v>
      </c>
      <c r="AH15" s="255">
        <v>7</v>
      </c>
      <c r="AI15" s="255">
        <v>7</v>
      </c>
      <c r="AJ15" s="255">
        <v>8.4</v>
      </c>
      <c r="AK15" s="256">
        <v>9</v>
      </c>
      <c r="AL15" s="7"/>
      <c r="AM15" s="7"/>
      <c r="AN15" s="300"/>
      <c r="AO15" s="299" t="s">
        <v>144</v>
      </c>
      <c r="AP15" s="99">
        <f>MIN(D18:AK18)</f>
        <v>1</v>
      </c>
      <c r="AQ15" s="100" t="str">
        <f>IF(AP15=AP16,CHOOSE(AP15+1,BJ11,BJ12,BJ13,BJ14,BJ15,BJ16),CHOOSE(AP15+1,BJ11,BJ12,BJ13,BJ14,BJ15,BJ16))</f>
        <v>短くまたは中位の弱いうねり（波高２ｍ未満）</v>
      </c>
      <c r="AR15" s="101"/>
      <c r="AS15" s="101"/>
      <c r="AT15" s="102"/>
      <c r="AU15" s="102"/>
      <c r="AV15" s="102"/>
      <c r="AW15" s="13"/>
      <c r="AX15" s="16"/>
      <c r="AY15" s="16"/>
      <c r="BE15" s="103"/>
      <c r="BF15" s="103"/>
      <c r="BG15" s="103"/>
      <c r="BJ15" s="24" t="s">
        <v>145</v>
      </c>
      <c r="BK15" s="25"/>
      <c r="BL15" s="25"/>
      <c r="BM15" s="25"/>
      <c r="BN15" s="25"/>
      <c r="BO15" s="26"/>
    </row>
    <row r="16" spans="1:67" ht="13.5" customHeight="1" thickBot="1">
      <c r="A16" s="196"/>
      <c r="B16" s="232"/>
      <c r="C16" s="249" t="s">
        <v>20</v>
      </c>
      <c r="D16" s="254"/>
      <c r="E16" s="255"/>
      <c r="F16" s="255"/>
      <c r="G16" s="255"/>
      <c r="H16" s="255"/>
      <c r="I16" s="255"/>
      <c r="J16" s="255">
        <v>3</v>
      </c>
      <c r="K16" s="255">
        <v>3</v>
      </c>
      <c r="L16" s="255">
        <v>4</v>
      </c>
      <c r="M16" s="255">
        <v>4</v>
      </c>
      <c r="N16" s="255"/>
      <c r="O16" s="255"/>
      <c r="P16" s="255"/>
      <c r="Q16" s="255"/>
      <c r="R16" s="255"/>
      <c r="S16" s="255"/>
      <c r="T16" s="255">
        <v>3</v>
      </c>
      <c r="U16" s="255">
        <v>3</v>
      </c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6"/>
      <c r="AL16" s="7"/>
      <c r="AM16" s="7"/>
      <c r="AO16" s="104"/>
      <c r="AP16" s="105">
        <f>MAX(D18:AK18)</f>
        <v>1</v>
      </c>
      <c r="AQ16" s="106" t="str">
        <f>IF(AP15=AP16,"",CHOOSE(AP16+1,BJ11,BJ12,BJ13,BJ14,BJ15,BJ16))</f>
        <v/>
      </c>
      <c r="AR16" s="107"/>
      <c r="AS16" s="107"/>
      <c r="AT16" s="107"/>
      <c r="AU16" s="107"/>
      <c r="AV16" s="107"/>
      <c r="AW16" s="87"/>
      <c r="AX16" s="16"/>
      <c r="AY16" s="16"/>
      <c r="BE16" s="108"/>
      <c r="BF16" s="109"/>
      <c r="BG16" s="109"/>
      <c r="BJ16" s="24" t="s">
        <v>146</v>
      </c>
      <c r="BK16" s="25"/>
      <c r="BL16" s="25"/>
      <c r="BM16" s="25"/>
      <c r="BN16" s="25"/>
      <c r="BO16" s="26"/>
    </row>
    <row r="17" spans="1:67" ht="13.5" customHeight="1">
      <c r="A17" s="196"/>
      <c r="B17" s="232"/>
      <c r="C17" s="249" t="s">
        <v>22</v>
      </c>
      <c r="D17" s="254">
        <v>1</v>
      </c>
      <c r="E17" s="255">
        <v>1</v>
      </c>
      <c r="F17" s="255">
        <v>1</v>
      </c>
      <c r="G17" s="255">
        <v>1</v>
      </c>
      <c r="H17" s="255">
        <v>1</v>
      </c>
      <c r="I17" s="255">
        <v>1</v>
      </c>
      <c r="J17" s="255">
        <v>1</v>
      </c>
      <c r="K17" s="255">
        <v>1</v>
      </c>
      <c r="L17" s="255">
        <v>1</v>
      </c>
      <c r="M17" s="255">
        <v>1</v>
      </c>
      <c r="N17" s="255">
        <v>1</v>
      </c>
      <c r="O17" s="255">
        <v>1</v>
      </c>
      <c r="P17" s="255">
        <v>2</v>
      </c>
      <c r="Q17" s="255">
        <v>1</v>
      </c>
      <c r="R17" s="255">
        <v>2</v>
      </c>
      <c r="S17" s="255">
        <v>2</v>
      </c>
      <c r="T17" s="255">
        <v>2</v>
      </c>
      <c r="U17" s="255">
        <v>2</v>
      </c>
      <c r="V17" s="255">
        <v>2</v>
      </c>
      <c r="W17" s="255">
        <v>2</v>
      </c>
      <c r="X17" s="255">
        <v>2</v>
      </c>
      <c r="Y17" s="255">
        <v>2</v>
      </c>
      <c r="Z17" s="255">
        <v>1</v>
      </c>
      <c r="AA17" s="255">
        <v>1</v>
      </c>
      <c r="AB17" s="255">
        <v>1</v>
      </c>
      <c r="AC17" s="255">
        <v>1</v>
      </c>
      <c r="AD17" s="255">
        <v>1</v>
      </c>
      <c r="AE17" s="255">
        <v>1</v>
      </c>
      <c r="AF17" s="255">
        <v>1</v>
      </c>
      <c r="AG17" s="255">
        <v>1</v>
      </c>
      <c r="AH17" s="255">
        <v>1</v>
      </c>
      <c r="AI17" s="255">
        <v>1</v>
      </c>
      <c r="AJ17" s="255">
        <v>1</v>
      </c>
      <c r="AK17" s="256">
        <v>1</v>
      </c>
      <c r="AL17" s="227" t="s">
        <v>23</v>
      </c>
      <c r="AM17" s="199"/>
      <c r="BE17" s="108"/>
      <c r="BF17" s="109"/>
      <c r="BG17" s="109"/>
    </row>
    <row r="18" spans="1:67" ht="13.5" customHeight="1" thickBot="1">
      <c r="A18" s="196"/>
      <c r="B18" s="238"/>
      <c r="C18" s="261" t="s">
        <v>24</v>
      </c>
      <c r="D18" s="262">
        <v>1</v>
      </c>
      <c r="E18" s="263">
        <v>1</v>
      </c>
      <c r="F18" s="263">
        <v>1</v>
      </c>
      <c r="G18" s="263">
        <v>1</v>
      </c>
      <c r="H18" s="263">
        <v>1</v>
      </c>
      <c r="I18" s="263">
        <v>1</v>
      </c>
      <c r="J18" s="263">
        <v>1</v>
      </c>
      <c r="K18" s="263">
        <v>1</v>
      </c>
      <c r="L18" s="263">
        <v>1</v>
      </c>
      <c r="M18" s="263">
        <v>1</v>
      </c>
      <c r="N18" s="263">
        <v>1</v>
      </c>
      <c r="O18" s="263">
        <v>1</v>
      </c>
      <c r="P18" s="263">
        <v>1</v>
      </c>
      <c r="Q18" s="263">
        <v>1</v>
      </c>
      <c r="R18" s="263">
        <v>1</v>
      </c>
      <c r="S18" s="263">
        <v>1</v>
      </c>
      <c r="T18" s="263">
        <v>1</v>
      </c>
      <c r="U18" s="263">
        <v>1</v>
      </c>
      <c r="V18" s="263">
        <v>1</v>
      </c>
      <c r="W18" s="263">
        <v>1</v>
      </c>
      <c r="X18" s="263">
        <v>1</v>
      </c>
      <c r="Y18" s="263">
        <v>1</v>
      </c>
      <c r="Z18" s="263">
        <v>1</v>
      </c>
      <c r="AA18" s="263">
        <v>1</v>
      </c>
      <c r="AB18" s="263">
        <v>1</v>
      </c>
      <c r="AC18" s="263">
        <v>1</v>
      </c>
      <c r="AD18" s="263">
        <v>1</v>
      </c>
      <c r="AE18" s="263">
        <v>1</v>
      </c>
      <c r="AF18" s="263">
        <v>1</v>
      </c>
      <c r="AG18" s="263">
        <v>1</v>
      </c>
      <c r="AH18" s="263">
        <v>1</v>
      </c>
      <c r="AI18" s="263">
        <v>1</v>
      </c>
      <c r="AJ18" s="263">
        <v>1</v>
      </c>
      <c r="AK18" s="264">
        <v>1</v>
      </c>
      <c r="AL18" s="265" t="s">
        <v>25</v>
      </c>
      <c r="AM18" s="199"/>
      <c r="BE18" s="108"/>
      <c r="BF18" s="109"/>
      <c r="BG18" s="109"/>
      <c r="BJ18" s="8" t="s">
        <v>147</v>
      </c>
      <c r="BM18" s="8" t="s">
        <v>148</v>
      </c>
    </row>
    <row r="19" spans="1:67" ht="12.95" customHeight="1">
      <c r="A19" s="196"/>
      <c r="B19" s="226"/>
      <c r="C19" s="245" t="s">
        <v>26</v>
      </c>
      <c r="D19" s="266">
        <v>14.8</v>
      </c>
      <c r="E19" s="267">
        <v>14.9</v>
      </c>
      <c r="F19" s="267">
        <v>14.7</v>
      </c>
      <c r="G19" s="267">
        <v>14.6</v>
      </c>
      <c r="H19" s="267">
        <v>14.9</v>
      </c>
      <c r="I19" s="267">
        <v>15</v>
      </c>
      <c r="J19" s="267">
        <v>14.6</v>
      </c>
      <c r="K19" s="267">
        <v>14.8</v>
      </c>
      <c r="L19" s="267">
        <v>14.5</v>
      </c>
      <c r="M19" s="267">
        <v>14.6</v>
      </c>
      <c r="N19" s="267">
        <v>15.2</v>
      </c>
      <c r="O19" s="267">
        <v>14.8</v>
      </c>
      <c r="P19" s="267">
        <v>14.8</v>
      </c>
      <c r="Q19" s="267">
        <v>15.5</v>
      </c>
      <c r="R19" s="267">
        <v>14.6</v>
      </c>
      <c r="S19" s="267">
        <v>15.1</v>
      </c>
      <c r="T19" s="267">
        <v>15</v>
      </c>
      <c r="U19" s="267">
        <v>14.9</v>
      </c>
      <c r="V19" s="267">
        <v>15.2</v>
      </c>
      <c r="W19" s="267">
        <v>15</v>
      </c>
      <c r="X19" s="267">
        <v>15</v>
      </c>
      <c r="Y19" s="267">
        <v>15.2</v>
      </c>
      <c r="Z19" s="267">
        <v>15</v>
      </c>
      <c r="AA19" s="267">
        <v>16</v>
      </c>
      <c r="AB19" s="267">
        <v>15.2</v>
      </c>
      <c r="AC19" s="267">
        <v>15.2</v>
      </c>
      <c r="AD19" s="267">
        <v>14.9</v>
      </c>
      <c r="AE19" s="267">
        <v>14.9</v>
      </c>
      <c r="AF19" s="267">
        <v>15.1</v>
      </c>
      <c r="AG19" s="267">
        <v>14.8</v>
      </c>
      <c r="AH19" s="267">
        <v>14.8</v>
      </c>
      <c r="AI19" s="267">
        <v>14.9</v>
      </c>
      <c r="AJ19" s="267">
        <v>14.6</v>
      </c>
      <c r="AK19" s="268">
        <v>14.9</v>
      </c>
      <c r="AL19" s="269">
        <v>14.9</v>
      </c>
      <c r="AM19" s="270"/>
      <c r="AN19" s="110"/>
      <c r="AO19" s="111"/>
      <c r="AP19" s="112" t="s">
        <v>149</v>
      </c>
      <c r="AQ19" s="112"/>
      <c r="AR19" s="112"/>
      <c r="AS19" s="113">
        <f>MIN(AP23:AP50)</f>
        <v>13.7</v>
      </c>
      <c r="AT19" s="114">
        <f>MAX(AT23:AT50)</f>
        <v>16</v>
      </c>
      <c r="AU19" s="112" t="s">
        <v>47</v>
      </c>
      <c r="AV19" s="115"/>
      <c r="AW19" s="116"/>
      <c r="AX19" s="112"/>
      <c r="AY19" s="117"/>
      <c r="AZ19" s="118"/>
      <c r="BA19" s="119"/>
      <c r="BD19" s="15"/>
      <c r="BE19" s="108"/>
      <c r="BF19" s="109"/>
      <c r="BG19" s="109"/>
      <c r="BJ19" s="120" t="s">
        <v>96</v>
      </c>
      <c r="BK19" s="121" t="s">
        <v>150</v>
      </c>
      <c r="BM19" s="120" t="s">
        <v>151</v>
      </c>
      <c r="BN19" s="122" t="s">
        <v>152</v>
      </c>
      <c r="BO19" s="123"/>
    </row>
    <row r="20" spans="1:67" ht="12.95" customHeight="1" thickBot="1">
      <c r="A20" s="196"/>
      <c r="B20" s="232"/>
      <c r="C20" s="249" t="s">
        <v>27</v>
      </c>
      <c r="D20" s="257">
        <v>14.8</v>
      </c>
      <c r="E20" s="251">
        <v>14.6</v>
      </c>
      <c r="F20" s="251">
        <v>14.7</v>
      </c>
      <c r="G20" s="251">
        <v>14.5</v>
      </c>
      <c r="H20" s="251">
        <v>14.6</v>
      </c>
      <c r="I20" s="251">
        <v>14.6</v>
      </c>
      <c r="J20" s="251">
        <v>14.5</v>
      </c>
      <c r="K20" s="251">
        <v>14.6</v>
      </c>
      <c r="L20" s="251">
        <v>14.6</v>
      </c>
      <c r="M20" s="251">
        <v>14.5</v>
      </c>
      <c r="N20" s="251">
        <v>14.7</v>
      </c>
      <c r="O20" s="251">
        <v>14.9</v>
      </c>
      <c r="P20" s="251">
        <v>14.7</v>
      </c>
      <c r="Q20" s="251">
        <v>15.1</v>
      </c>
      <c r="R20" s="251">
        <v>14.6</v>
      </c>
      <c r="S20" s="251">
        <v>15.1</v>
      </c>
      <c r="T20" s="251">
        <v>15</v>
      </c>
      <c r="U20" s="251">
        <v>14.9</v>
      </c>
      <c r="V20" s="251">
        <v>15.2</v>
      </c>
      <c r="W20" s="251">
        <v>15</v>
      </c>
      <c r="X20" s="251">
        <v>15</v>
      </c>
      <c r="Y20" s="251">
        <v>15.2</v>
      </c>
      <c r="Z20" s="251">
        <v>15</v>
      </c>
      <c r="AA20" s="251">
        <v>15.8</v>
      </c>
      <c r="AB20" s="251">
        <v>15.2</v>
      </c>
      <c r="AC20" s="251">
        <v>15.2</v>
      </c>
      <c r="AD20" s="251">
        <v>14.9</v>
      </c>
      <c r="AE20" s="251">
        <v>14.9</v>
      </c>
      <c r="AF20" s="251">
        <v>15.1</v>
      </c>
      <c r="AG20" s="251">
        <v>14.8</v>
      </c>
      <c r="AH20" s="251">
        <v>14.8</v>
      </c>
      <c r="AI20" s="251">
        <v>14.9</v>
      </c>
      <c r="AJ20" s="251">
        <v>14.6</v>
      </c>
      <c r="AK20" s="252">
        <v>14.8</v>
      </c>
      <c r="AL20" s="271">
        <v>14.9</v>
      </c>
      <c r="AM20" s="270"/>
      <c r="AO20" s="124"/>
      <c r="AP20" s="125" t="s">
        <v>153</v>
      </c>
      <c r="AQ20" s="125"/>
      <c r="AR20" s="125"/>
      <c r="AS20" s="126">
        <f>MIN(AP23:AP33)</f>
        <v>14.2</v>
      </c>
      <c r="AT20" s="127">
        <f>MAX(AT23:AT33)</f>
        <v>16</v>
      </c>
      <c r="AU20" s="128" t="s">
        <v>47</v>
      </c>
      <c r="AV20" s="129"/>
      <c r="AW20" s="125"/>
      <c r="AX20" s="125"/>
      <c r="AY20" s="130"/>
      <c r="AZ20" s="131"/>
      <c r="BA20" s="132"/>
      <c r="BB20" s="133"/>
      <c r="BE20" s="108"/>
      <c r="BF20" s="109"/>
      <c r="BG20" s="109"/>
      <c r="BJ20" s="120" t="s">
        <v>100</v>
      </c>
      <c r="BK20" s="121" t="s">
        <v>154</v>
      </c>
      <c r="BM20" s="120" t="s">
        <v>155</v>
      </c>
      <c r="BN20" s="120" t="s">
        <v>156</v>
      </c>
    </row>
    <row r="21" spans="1:67" ht="12.95" customHeight="1">
      <c r="A21" s="196"/>
      <c r="B21" s="232"/>
      <c r="C21" s="249" t="s">
        <v>28</v>
      </c>
      <c r="D21" s="257">
        <v>14.7</v>
      </c>
      <c r="E21" s="251">
        <v>14.6</v>
      </c>
      <c r="F21" s="251">
        <v>14.7</v>
      </c>
      <c r="G21" s="251">
        <v>14.5</v>
      </c>
      <c r="H21" s="251">
        <v>14.5</v>
      </c>
      <c r="I21" s="251">
        <v>14.5</v>
      </c>
      <c r="J21" s="251">
        <v>14.5</v>
      </c>
      <c r="K21" s="251">
        <v>14.5</v>
      </c>
      <c r="L21" s="251">
        <v>14.5</v>
      </c>
      <c r="M21" s="251">
        <v>14.4</v>
      </c>
      <c r="N21" s="251">
        <v>14.5</v>
      </c>
      <c r="O21" s="251">
        <v>14.8</v>
      </c>
      <c r="P21" s="251">
        <v>14.6</v>
      </c>
      <c r="Q21" s="251">
        <v>14.9</v>
      </c>
      <c r="R21" s="251">
        <v>14.6</v>
      </c>
      <c r="S21" s="251">
        <v>15.1</v>
      </c>
      <c r="T21" s="251">
        <v>15</v>
      </c>
      <c r="U21" s="251">
        <v>14.8</v>
      </c>
      <c r="V21" s="251">
        <v>15.2</v>
      </c>
      <c r="W21" s="251">
        <v>15</v>
      </c>
      <c r="X21" s="251">
        <v>15</v>
      </c>
      <c r="Y21" s="251">
        <v>15.2</v>
      </c>
      <c r="Z21" s="251">
        <v>15</v>
      </c>
      <c r="AA21" s="251">
        <v>15.6</v>
      </c>
      <c r="AB21" s="251">
        <v>15.1</v>
      </c>
      <c r="AC21" s="251">
        <v>14.9</v>
      </c>
      <c r="AD21" s="251">
        <v>14.9</v>
      </c>
      <c r="AE21" s="251">
        <v>14.9</v>
      </c>
      <c r="AF21" s="251">
        <v>15.1</v>
      </c>
      <c r="AG21" s="251">
        <v>14.8</v>
      </c>
      <c r="AH21" s="251">
        <v>14.8</v>
      </c>
      <c r="AI21" s="251">
        <v>14.9</v>
      </c>
      <c r="AJ21" s="251">
        <v>14.5</v>
      </c>
      <c r="AK21" s="252">
        <v>14.7</v>
      </c>
      <c r="AL21" s="271">
        <v>14.9</v>
      </c>
      <c r="AM21" s="270"/>
      <c r="AO21" s="134" t="s">
        <v>157</v>
      </c>
      <c r="AP21" s="135" t="s">
        <v>158</v>
      </c>
      <c r="AQ21" s="136"/>
      <c r="AR21" s="136"/>
      <c r="AS21" s="137"/>
      <c r="AT21" s="135" t="s">
        <v>159</v>
      </c>
      <c r="AU21" s="136"/>
      <c r="AV21" s="136"/>
      <c r="AW21" s="137"/>
      <c r="AX21" s="5" t="s">
        <v>160</v>
      </c>
      <c r="AY21" s="138" t="s">
        <v>161</v>
      </c>
      <c r="AZ21" s="139"/>
      <c r="BA21" s="140" t="s">
        <v>162</v>
      </c>
      <c r="BB21" s="141"/>
      <c r="BC21" s="142"/>
      <c r="BD21" s="142"/>
      <c r="BE21" s="108"/>
      <c r="BF21" s="109"/>
      <c r="BG21" s="109"/>
      <c r="BJ21" s="120" t="s">
        <v>107</v>
      </c>
      <c r="BK21" s="121" t="s">
        <v>163</v>
      </c>
      <c r="BM21" s="120" t="s">
        <v>164</v>
      </c>
      <c r="BN21" s="120" t="s">
        <v>165</v>
      </c>
    </row>
    <row r="22" spans="1:67" ht="12.95" customHeight="1" thickBot="1">
      <c r="A22" s="311"/>
      <c r="B22" s="232"/>
      <c r="C22" s="249" t="s">
        <v>29</v>
      </c>
      <c r="D22" s="257">
        <v>14.5</v>
      </c>
      <c r="E22" s="251">
        <v>14.5</v>
      </c>
      <c r="F22" s="251">
        <v>14.6</v>
      </c>
      <c r="G22" s="251">
        <v>14.5</v>
      </c>
      <c r="H22" s="251">
        <v>14.4</v>
      </c>
      <c r="I22" s="251">
        <v>14.4</v>
      </c>
      <c r="J22" s="251">
        <v>14.5</v>
      </c>
      <c r="K22" s="251">
        <v>14.5</v>
      </c>
      <c r="L22" s="251">
        <v>14.4</v>
      </c>
      <c r="M22" s="251">
        <v>14.4</v>
      </c>
      <c r="N22" s="251">
        <v>14.4</v>
      </c>
      <c r="O22" s="251">
        <v>14.6</v>
      </c>
      <c r="P22" s="251">
        <v>14.6</v>
      </c>
      <c r="Q22" s="251">
        <v>14.7</v>
      </c>
      <c r="R22" s="251">
        <v>14.6</v>
      </c>
      <c r="S22" s="251">
        <v>15.1</v>
      </c>
      <c r="T22" s="251">
        <v>14.9</v>
      </c>
      <c r="U22" s="251">
        <v>14.6</v>
      </c>
      <c r="V22" s="251">
        <v>14.9</v>
      </c>
      <c r="W22" s="251">
        <v>14.8</v>
      </c>
      <c r="X22" s="251">
        <v>15</v>
      </c>
      <c r="Y22" s="251">
        <v>14.8</v>
      </c>
      <c r="Z22" s="251">
        <v>15</v>
      </c>
      <c r="AA22" s="251">
        <v>14.8</v>
      </c>
      <c r="AB22" s="251">
        <v>14.7</v>
      </c>
      <c r="AC22" s="251">
        <v>14.5</v>
      </c>
      <c r="AD22" s="251">
        <v>14.9</v>
      </c>
      <c r="AE22" s="251">
        <v>14.9</v>
      </c>
      <c r="AF22" s="251">
        <v>15.1</v>
      </c>
      <c r="AG22" s="251">
        <v>14.8</v>
      </c>
      <c r="AH22" s="251">
        <v>14.8</v>
      </c>
      <c r="AI22" s="251">
        <v>14.9</v>
      </c>
      <c r="AJ22" s="251">
        <v>14.4</v>
      </c>
      <c r="AK22" s="252">
        <v>14.5</v>
      </c>
      <c r="AL22" s="271">
        <v>14.9</v>
      </c>
      <c r="AM22" s="270"/>
      <c r="AO22" s="74" t="s">
        <v>166</v>
      </c>
      <c r="AP22" s="143">
        <f>MIN(AP23:AP50)</f>
        <v>13.7</v>
      </c>
      <c r="AQ22" s="144" t="str">
        <f ca="1">OFFSET(INDEX(AP23:AP50,MATCH(AP22,AP23:AP50,0),1),0,1)</f>
        <v>定点30</v>
      </c>
      <c r="AR22" s="145">
        <f ca="1">OFFSET(INDEX(AP23:AP50,MATCH(AP22,AP23:AP50,0),1),0,-1)</f>
        <v>80</v>
      </c>
      <c r="AS22" s="146">
        <f>COUNTIF(D19:AK46,AP22)-1</f>
        <v>0</v>
      </c>
      <c r="AT22" s="147">
        <f>MAX(AT23:AT50)</f>
        <v>16</v>
      </c>
      <c r="AU22" s="148" t="str">
        <f ca="1">IF(OFFSET(INDEX(AT23:AT50,MATCH(AT22,AT23:AT50,0),1),0,1)="定点8","定点8'",OFFSET(INDEX(AT23:AT50,MATCH(AT22,AT23:AT50,0),1),0,1))</f>
        <v>定点24</v>
      </c>
      <c r="AV22" s="145">
        <f ca="1">OFFSET(INDEX(AT23:AT50,MATCH(AT22,AT23:AT50,0),1),0,-5)</f>
        <v>0</v>
      </c>
      <c r="AW22" s="149">
        <f>COUNTIF(D19:AK46,AT22)-1</f>
        <v>0</v>
      </c>
      <c r="AX22" s="150" t="s">
        <v>167</v>
      </c>
      <c r="AY22" s="151" t="s">
        <v>168</v>
      </c>
      <c r="AZ22" s="152"/>
      <c r="BA22" s="153">
        <f>AT22-AP22</f>
        <v>2.3000000000000007</v>
      </c>
      <c r="BB22" s="154"/>
      <c r="BC22" s="103"/>
      <c r="BD22" s="103"/>
      <c r="BE22" s="108"/>
      <c r="BF22" s="109"/>
      <c r="BG22" s="109"/>
      <c r="BJ22" s="120" t="s">
        <v>111</v>
      </c>
      <c r="BK22" s="121" t="s">
        <v>169</v>
      </c>
      <c r="BM22" s="120" t="s">
        <v>170</v>
      </c>
      <c r="BN22" s="120" t="s">
        <v>171</v>
      </c>
    </row>
    <row r="23" spans="1:67" ht="12.95" customHeight="1">
      <c r="A23" s="312"/>
      <c r="B23" s="232"/>
      <c r="C23" s="249" t="s">
        <v>30</v>
      </c>
      <c r="D23" s="257">
        <v>14.5</v>
      </c>
      <c r="E23" s="251">
        <v>14.4</v>
      </c>
      <c r="F23" s="251">
        <v>14.5</v>
      </c>
      <c r="G23" s="251">
        <v>14.4</v>
      </c>
      <c r="H23" s="251">
        <v>14.3</v>
      </c>
      <c r="I23" s="251">
        <v>14.4</v>
      </c>
      <c r="J23" s="251">
        <v>14.4</v>
      </c>
      <c r="K23" s="251">
        <v>14.4</v>
      </c>
      <c r="L23" s="251">
        <v>14.4</v>
      </c>
      <c r="M23" s="251">
        <v>14.4</v>
      </c>
      <c r="N23" s="251">
        <v>14.4</v>
      </c>
      <c r="O23" s="251">
        <v>14.4</v>
      </c>
      <c r="P23" s="251">
        <v>14.4</v>
      </c>
      <c r="Q23" s="251">
        <v>14.4</v>
      </c>
      <c r="R23" s="251">
        <v>14.7</v>
      </c>
      <c r="S23" s="251">
        <v>15.1</v>
      </c>
      <c r="T23" s="251">
        <v>14.8</v>
      </c>
      <c r="U23" s="251">
        <v>14.4</v>
      </c>
      <c r="V23" s="251">
        <v>14.5</v>
      </c>
      <c r="W23" s="251">
        <v>14.7</v>
      </c>
      <c r="X23" s="251">
        <v>14.8</v>
      </c>
      <c r="Y23" s="251">
        <v>14.6</v>
      </c>
      <c r="Z23" s="251">
        <v>14.9</v>
      </c>
      <c r="AA23" s="251">
        <v>14.5</v>
      </c>
      <c r="AB23" s="251">
        <v>14.6</v>
      </c>
      <c r="AC23" s="251">
        <v>14.4</v>
      </c>
      <c r="AD23" s="251">
        <v>14.9</v>
      </c>
      <c r="AE23" s="251">
        <v>14.9</v>
      </c>
      <c r="AF23" s="251">
        <v>15</v>
      </c>
      <c r="AG23" s="251">
        <v>14.8</v>
      </c>
      <c r="AH23" s="251">
        <v>14.8</v>
      </c>
      <c r="AI23" s="251">
        <v>14.9</v>
      </c>
      <c r="AJ23" s="251">
        <v>14.3</v>
      </c>
      <c r="AK23" s="252">
        <v>14.4</v>
      </c>
      <c r="AL23" s="271">
        <v>14.8</v>
      </c>
      <c r="AM23" s="270"/>
      <c r="AO23" s="155">
        <v>0</v>
      </c>
      <c r="AP23" s="156">
        <f t="shared" ref="AP23:AP48" si="0">MIN(D19:AK19)</f>
        <v>14.5</v>
      </c>
      <c r="AQ23" s="157" t="str">
        <f t="shared" ref="AQ23:AQ49" si="1">"定点"&amp;MATCH(AP23,D19:AK19,0)</f>
        <v>定点9</v>
      </c>
      <c r="AR23" s="28"/>
      <c r="AS23" s="158">
        <f t="shared" ref="AS23:AS48" si="2">COUNTIF(D19:AK19,AP23)-1</f>
        <v>0</v>
      </c>
      <c r="AT23" s="156">
        <f t="shared" ref="AT23:AT48" si="3">MAX(D19:AK19)</f>
        <v>16</v>
      </c>
      <c r="AU23" s="157" t="str">
        <f>"定点"&amp;IF(MATCH(AT23,D19:AK19,0)=8,"8'",MATCH(AT23,D19:AK19,0))</f>
        <v>定点24</v>
      </c>
      <c r="AV23" s="28"/>
      <c r="AW23" s="158">
        <f t="shared" ref="AW23:AW48" si="4">COUNTIF(D19:AK19,AT23)-1</f>
        <v>0</v>
      </c>
      <c r="AX23" s="159">
        <f t="shared" ref="AX23:AX48" si="5">AL19</f>
        <v>14.9</v>
      </c>
      <c r="AY23" s="160">
        <f t="shared" ref="AY23:AY48" si="6">AP23-AL19</f>
        <v>-0.40000000000000036</v>
      </c>
      <c r="AZ23" s="161">
        <f t="shared" ref="AZ23:AZ48" si="7">AT23-AL19</f>
        <v>1.0999999999999996</v>
      </c>
      <c r="BA23" s="162">
        <f t="shared" ref="BA23:BA49" si="8">AT23-AP23</f>
        <v>1.5</v>
      </c>
      <c r="BB23" s="163"/>
      <c r="BJ23" s="120" t="s">
        <v>117</v>
      </c>
      <c r="BK23" s="121" t="s">
        <v>172</v>
      </c>
      <c r="BM23" s="120" t="s">
        <v>173</v>
      </c>
      <c r="BN23" s="120" t="s">
        <v>174</v>
      </c>
    </row>
    <row r="24" spans="1:67" ht="12.95" customHeight="1">
      <c r="A24" s="312"/>
      <c r="B24" s="232"/>
      <c r="C24" s="249" t="s">
        <v>31</v>
      </c>
      <c r="D24" s="257">
        <v>14.4</v>
      </c>
      <c r="E24" s="251">
        <v>14.4</v>
      </c>
      <c r="F24" s="251">
        <v>14.4</v>
      </c>
      <c r="G24" s="251">
        <v>14.3</v>
      </c>
      <c r="H24" s="251">
        <v>14.4</v>
      </c>
      <c r="I24" s="251">
        <v>14.4</v>
      </c>
      <c r="J24" s="251">
        <v>14.4</v>
      </c>
      <c r="K24" s="251">
        <v>14.5</v>
      </c>
      <c r="L24" s="251">
        <v>14.4</v>
      </c>
      <c r="M24" s="251">
        <v>14.4</v>
      </c>
      <c r="N24" s="251">
        <v>14.4</v>
      </c>
      <c r="O24" s="251">
        <v>14.4</v>
      </c>
      <c r="P24" s="251">
        <v>14.3</v>
      </c>
      <c r="Q24" s="251">
        <v>14.3</v>
      </c>
      <c r="R24" s="251">
        <v>14.7</v>
      </c>
      <c r="S24" s="251">
        <v>14.8</v>
      </c>
      <c r="T24" s="251">
        <v>14.7</v>
      </c>
      <c r="U24" s="251">
        <v>14.4</v>
      </c>
      <c r="V24" s="251">
        <v>14.5</v>
      </c>
      <c r="W24" s="251">
        <v>14.5</v>
      </c>
      <c r="X24" s="251">
        <v>14.7</v>
      </c>
      <c r="Y24" s="251">
        <v>14.5</v>
      </c>
      <c r="Z24" s="251">
        <v>14.9</v>
      </c>
      <c r="AA24" s="251">
        <v>14.4</v>
      </c>
      <c r="AB24" s="251">
        <v>14.5</v>
      </c>
      <c r="AC24" s="251">
        <v>14.3</v>
      </c>
      <c r="AD24" s="251">
        <v>14.9</v>
      </c>
      <c r="AE24" s="251">
        <v>14.8</v>
      </c>
      <c r="AF24" s="251">
        <v>15</v>
      </c>
      <c r="AG24" s="251">
        <v>14.8</v>
      </c>
      <c r="AH24" s="251">
        <v>14.7</v>
      </c>
      <c r="AI24" s="251">
        <v>14.9</v>
      </c>
      <c r="AJ24" s="251">
        <v>14.3</v>
      </c>
      <c r="AK24" s="252">
        <v>14.3</v>
      </c>
      <c r="AL24" s="271">
        <v>14.7</v>
      </c>
      <c r="AM24" s="270"/>
      <c r="AO24" s="164">
        <v>1</v>
      </c>
      <c r="AP24" s="165">
        <f t="shared" si="0"/>
        <v>14.5</v>
      </c>
      <c r="AQ24" s="166" t="str">
        <f t="shared" si="1"/>
        <v>定点4</v>
      </c>
      <c r="AR24" s="25"/>
      <c r="AS24" s="167">
        <f t="shared" si="2"/>
        <v>2</v>
      </c>
      <c r="AT24" s="165">
        <f t="shared" si="3"/>
        <v>15.8</v>
      </c>
      <c r="AU24" s="166" t="str">
        <f t="shared" ref="AU24:AU50" si="9">"定点"&amp;IF(MATCH(AT24,D20:AK20,0)=8,"8'",MATCH(AT24,D20:AK20,0))</f>
        <v>定点24</v>
      </c>
      <c r="AV24" s="25"/>
      <c r="AW24" s="167">
        <f t="shared" si="4"/>
        <v>0</v>
      </c>
      <c r="AX24" s="168">
        <f t="shared" si="5"/>
        <v>14.9</v>
      </c>
      <c r="AY24" s="169">
        <f t="shared" si="6"/>
        <v>-0.40000000000000036</v>
      </c>
      <c r="AZ24" s="170">
        <f t="shared" si="7"/>
        <v>0.90000000000000036</v>
      </c>
      <c r="BA24" s="171">
        <f t="shared" si="8"/>
        <v>1.3000000000000007</v>
      </c>
      <c r="BB24" s="163"/>
      <c r="BJ24" s="120" t="s">
        <v>125</v>
      </c>
      <c r="BK24" s="121" t="s">
        <v>175</v>
      </c>
      <c r="BM24" s="120" t="s">
        <v>176</v>
      </c>
      <c r="BN24" s="120" t="s">
        <v>177</v>
      </c>
    </row>
    <row r="25" spans="1:67" ht="12.95" customHeight="1">
      <c r="A25" s="312"/>
      <c r="B25" s="232"/>
      <c r="C25" s="249" t="s">
        <v>32</v>
      </c>
      <c r="D25" s="257">
        <v>14.4</v>
      </c>
      <c r="E25" s="251">
        <v>14.4</v>
      </c>
      <c r="F25" s="251">
        <v>14.4</v>
      </c>
      <c r="G25" s="251">
        <v>14.3</v>
      </c>
      <c r="H25" s="251">
        <v>14.4</v>
      </c>
      <c r="I25" s="251">
        <v>14.4</v>
      </c>
      <c r="J25" s="251">
        <v>14.4</v>
      </c>
      <c r="K25" s="251">
        <v>14.4</v>
      </c>
      <c r="L25" s="251">
        <v>14.4</v>
      </c>
      <c r="M25" s="251" t="s">
        <v>21</v>
      </c>
      <c r="N25" s="251">
        <v>14.4</v>
      </c>
      <c r="O25" s="251">
        <v>14.4</v>
      </c>
      <c r="P25" s="251">
        <v>14.3</v>
      </c>
      <c r="Q25" s="251">
        <v>14.3</v>
      </c>
      <c r="R25" s="251">
        <v>14.7</v>
      </c>
      <c r="S25" s="251">
        <v>14.7</v>
      </c>
      <c r="T25" s="251">
        <v>14.5</v>
      </c>
      <c r="U25" s="251">
        <v>14.3</v>
      </c>
      <c r="V25" s="251">
        <v>14.4</v>
      </c>
      <c r="W25" s="251">
        <v>14.5</v>
      </c>
      <c r="X25" s="251">
        <v>14.6</v>
      </c>
      <c r="Y25" s="251">
        <v>14.4</v>
      </c>
      <c r="Z25" s="251">
        <v>14.8</v>
      </c>
      <c r="AA25" s="251">
        <v>14.3</v>
      </c>
      <c r="AB25" s="251">
        <v>14.4</v>
      </c>
      <c r="AC25" s="251">
        <v>14.4</v>
      </c>
      <c r="AD25" s="251">
        <v>14.9</v>
      </c>
      <c r="AE25" s="251">
        <v>14.7</v>
      </c>
      <c r="AF25" s="251">
        <v>14.7</v>
      </c>
      <c r="AG25" s="251">
        <v>14.8</v>
      </c>
      <c r="AH25" s="251">
        <v>14.5</v>
      </c>
      <c r="AI25" s="251">
        <v>14.8</v>
      </c>
      <c r="AJ25" s="251">
        <v>14.3</v>
      </c>
      <c r="AK25" s="252">
        <v>14.3</v>
      </c>
      <c r="AL25" s="271">
        <v>14.6</v>
      </c>
      <c r="AM25" s="270"/>
      <c r="AO25" s="164">
        <v>2</v>
      </c>
      <c r="AP25" s="165">
        <f t="shared" si="0"/>
        <v>14.4</v>
      </c>
      <c r="AQ25" s="166" t="str">
        <f t="shared" si="1"/>
        <v>定点10</v>
      </c>
      <c r="AR25" s="25"/>
      <c r="AS25" s="167">
        <f t="shared" si="2"/>
        <v>0</v>
      </c>
      <c r="AT25" s="165">
        <f t="shared" si="3"/>
        <v>15.6</v>
      </c>
      <c r="AU25" s="166" t="str">
        <f t="shared" si="9"/>
        <v>定点24</v>
      </c>
      <c r="AV25" s="25"/>
      <c r="AW25" s="167">
        <f t="shared" si="4"/>
        <v>0</v>
      </c>
      <c r="AX25" s="168">
        <f t="shared" si="5"/>
        <v>14.9</v>
      </c>
      <c r="AY25" s="169">
        <f t="shared" si="6"/>
        <v>-0.5</v>
      </c>
      <c r="AZ25" s="170">
        <f t="shared" si="7"/>
        <v>0.69999999999999929</v>
      </c>
      <c r="BA25" s="171">
        <f t="shared" si="8"/>
        <v>1.1999999999999993</v>
      </c>
      <c r="BB25" s="163"/>
      <c r="BG25" s="172"/>
      <c r="BH25" s="3"/>
      <c r="BJ25" s="120" t="s">
        <v>131</v>
      </c>
      <c r="BK25" s="121" t="s">
        <v>178</v>
      </c>
      <c r="BM25" s="120" t="s">
        <v>179</v>
      </c>
      <c r="BN25" s="120" t="s">
        <v>180</v>
      </c>
    </row>
    <row r="26" spans="1:67" ht="12.95" customHeight="1">
      <c r="A26" s="312"/>
      <c r="B26" s="232"/>
      <c r="C26" s="249" t="s">
        <v>33</v>
      </c>
      <c r="D26" s="257">
        <v>14.4</v>
      </c>
      <c r="E26" s="251">
        <v>14.4</v>
      </c>
      <c r="F26" s="251">
        <v>14.3</v>
      </c>
      <c r="G26" s="251">
        <v>14.3</v>
      </c>
      <c r="H26" s="251">
        <v>14.3</v>
      </c>
      <c r="I26" s="251">
        <v>14.4</v>
      </c>
      <c r="J26" s="251">
        <v>14.4</v>
      </c>
      <c r="K26" s="251">
        <v>14.4</v>
      </c>
      <c r="L26" s="251">
        <v>14.4</v>
      </c>
      <c r="M26" s="251" t="s">
        <v>21</v>
      </c>
      <c r="N26" s="251">
        <v>14.4</v>
      </c>
      <c r="O26" s="251">
        <v>14.4</v>
      </c>
      <c r="P26" s="251">
        <v>14.3</v>
      </c>
      <c r="Q26" s="251">
        <v>14.3</v>
      </c>
      <c r="R26" s="251">
        <v>14.7</v>
      </c>
      <c r="S26" s="251">
        <v>14.5</v>
      </c>
      <c r="T26" s="251">
        <v>14.4</v>
      </c>
      <c r="U26" s="251">
        <v>14.3</v>
      </c>
      <c r="V26" s="251">
        <v>14.4</v>
      </c>
      <c r="W26" s="251">
        <v>14.4</v>
      </c>
      <c r="X26" s="251">
        <v>14.6</v>
      </c>
      <c r="Y26" s="251">
        <v>14.4</v>
      </c>
      <c r="Z26" s="251">
        <v>14.6</v>
      </c>
      <c r="AA26" s="251">
        <v>14.3</v>
      </c>
      <c r="AB26" s="251">
        <v>14.4</v>
      </c>
      <c r="AC26" s="251">
        <v>14.4</v>
      </c>
      <c r="AD26" s="251">
        <v>14.6</v>
      </c>
      <c r="AE26" s="251">
        <v>14.4</v>
      </c>
      <c r="AF26" s="251">
        <v>14.6</v>
      </c>
      <c r="AG26" s="251">
        <v>14.7</v>
      </c>
      <c r="AH26" s="251">
        <v>14.4</v>
      </c>
      <c r="AI26" s="251">
        <v>14.7</v>
      </c>
      <c r="AJ26" s="251">
        <v>14.3</v>
      </c>
      <c r="AK26" s="252">
        <v>14.2</v>
      </c>
      <c r="AL26" s="271">
        <v>14.5</v>
      </c>
      <c r="AM26" s="270"/>
      <c r="AO26" s="164">
        <v>3</v>
      </c>
      <c r="AP26" s="165">
        <f t="shared" si="0"/>
        <v>14.4</v>
      </c>
      <c r="AQ26" s="166" t="str">
        <f t="shared" si="1"/>
        <v>定点5</v>
      </c>
      <c r="AR26" s="25"/>
      <c r="AS26" s="167">
        <f t="shared" si="2"/>
        <v>5</v>
      </c>
      <c r="AT26" s="165">
        <f t="shared" si="3"/>
        <v>15.1</v>
      </c>
      <c r="AU26" s="166" t="str">
        <f t="shared" si="9"/>
        <v>定点16</v>
      </c>
      <c r="AV26" s="25"/>
      <c r="AW26" s="167">
        <f t="shared" si="4"/>
        <v>1</v>
      </c>
      <c r="AX26" s="168">
        <f t="shared" si="5"/>
        <v>14.9</v>
      </c>
      <c r="AY26" s="169">
        <f t="shared" si="6"/>
        <v>-0.5</v>
      </c>
      <c r="AZ26" s="170">
        <f t="shared" si="7"/>
        <v>0.19999999999999929</v>
      </c>
      <c r="BA26" s="171">
        <f t="shared" si="8"/>
        <v>0.69999999999999929</v>
      </c>
      <c r="BB26" s="163"/>
      <c r="BC26" s="3"/>
      <c r="BD26" s="3"/>
      <c r="BE26" s="108"/>
      <c r="BF26" s="109"/>
      <c r="BG26" s="109"/>
      <c r="BJ26" s="120" t="s">
        <v>136</v>
      </c>
      <c r="BK26" s="121" t="s">
        <v>181</v>
      </c>
      <c r="BM26" s="120" t="s">
        <v>182</v>
      </c>
      <c r="BN26" s="120" t="s">
        <v>183</v>
      </c>
    </row>
    <row r="27" spans="1:67" ht="12.95" customHeight="1">
      <c r="A27" s="196"/>
      <c r="B27" s="232"/>
      <c r="C27" s="249" t="s">
        <v>34</v>
      </c>
      <c r="D27" s="257">
        <v>14.4</v>
      </c>
      <c r="E27" s="251">
        <v>14.3</v>
      </c>
      <c r="F27" s="251">
        <v>14.3</v>
      </c>
      <c r="G27" s="251">
        <v>14.2</v>
      </c>
      <c r="H27" s="251">
        <v>14.3</v>
      </c>
      <c r="I27" s="251">
        <v>14.4</v>
      </c>
      <c r="J27" s="251">
        <v>14.3</v>
      </c>
      <c r="K27" s="251">
        <v>14.3</v>
      </c>
      <c r="L27" s="251">
        <v>14.4</v>
      </c>
      <c r="M27" s="251" t="s">
        <v>21</v>
      </c>
      <c r="N27" s="251">
        <v>14.4</v>
      </c>
      <c r="O27" s="251">
        <v>14.3</v>
      </c>
      <c r="P27" s="251">
        <v>14.3</v>
      </c>
      <c r="Q27" s="251">
        <v>14.4</v>
      </c>
      <c r="R27" s="251">
        <v>14.6</v>
      </c>
      <c r="S27" s="251">
        <v>14.4</v>
      </c>
      <c r="T27" s="251">
        <v>14.4</v>
      </c>
      <c r="U27" s="251">
        <v>14.3</v>
      </c>
      <c r="V27" s="251">
        <v>14.4</v>
      </c>
      <c r="W27" s="251">
        <v>14.4</v>
      </c>
      <c r="X27" s="251">
        <v>14.5</v>
      </c>
      <c r="Y27" s="251">
        <v>14.4</v>
      </c>
      <c r="Z27" s="251">
        <v>14.6</v>
      </c>
      <c r="AA27" s="251">
        <v>14.3</v>
      </c>
      <c r="AB27" s="251">
        <v>14.4</v>
      </c>
      <c r="AC27" s="251">
        <v>14.4</v>
      </c>
      <c r="AD27" s="251">
        <v>14.5</v>
      </c>
      <c r="AE27" s="251">
        <v>14.3</v>
      </c>
      <c r="AF27" s="251">
        <v>14.5</v>
      </c>
      <c r="AG27" s="251">
        <v>14.6</v>
      </c>
      <c r="AH27" s="251">
        <v>14.4</v>
      </c>
      <c r="AI27" s="251">
        <v>14.6</v>
      </c>
      <c r="AJ27" s="251">
        <v>14.3</v>
      </c>
      <c r="AK27" s="252">
        <v>14.2</v>
      </c>
      <c r="AL27" s="271">
        <v>14.5</v>
      </c>
      <c r="AM27" s="270"/>
      <c r="AO27" s="164">
        <v>4</v>
      </c>
      <c r="AP27" s="165">
        <f t="shared" si="0"/>
        <v>14.3</v>
      </c>
      <c r="AQ27" s="166" t="str">
        <f t="shared" si="1"/>
        <v>定点5</v>
      </c>
      <c r="AR27" s="25"/>
      <c r="AS27" s="167">
        <f t="shared" si="2"/>
        <v>1</v>
      </c>
      <c r="AT27" s="165">
        <f t="shared" si="3"/>
        <v>15.1</v>
      </c>
      <c r="AU27" s="166" t="str">
        <f t="shared" si="9"/>
        <v>定点16</v>
      </c>
      <c r="AV27" s="25"/>
      <c r="AW27" s="167">
        <f t="shared" si="4"/>
        <v>0</v>
      </c>
      <c r="AX27" s="168">
        <f t="shared" si="5"/>
        <v>14.8</v>
      </c>
      <c r="AY27" s="169">
        <f t="shared" si="6"/>
        <v>-0.5</v>
      </c>
      <c r="AZ27" s="170">
        <f t="shared" si="7"/>
        <v>0.29999999999999893</v>
      </c>
      <c r="BA27" s="171">
        <f t="shared" si="8"/>
        <v>0.79999999999999893</v>
      </c>
      <c r="BB27" s="163"/>
      <c r="BC27" s="3"/>
      <c r="BD27" s="3"/>
      <c r="BE27" s="108"/>
      <c r="BF27" s="109"/>
      <c r="BG27" s="109"/>
      <c r="BJ27" s="120" t="s">
        <v>140</v>
      </c>
      <c r="BK27" s="121" t="s">
        <v>183</v>
      </c>
      <c r="BM27" s="120" t="s">
        <v>184</v>
      </c>
      <c r="BN27" s="120" t="s">
        <v>185</v>
      </c>
    </row>
    <row r="28" spans="1:67" ht="12.95" customHeight="1">
      <c r="A28" s="196"/>
      <c r="B28" s="232"/>
      <c r="C28" s="249" t="s">
        <v>35</v>
      </c>
      <c r="D28" s="257">
        <v>14.3</v>
      </c>
      <c r="E28" s="251">
        <v>14.3</v>
      </c>
      <c r="F28" s="251">
        <v>14.3</v>
      </c>
      <c r="G28" s="251">
        <v>14.2</v>
      </c>
      <c r="H28" s="251">
        <v>14.3</v>
      </c>
      <c r="I28" s="251">
        <v>14.4</v>
      </c>
      <c r="J28" s="251">
        <v>14.3</v>
      </c>
      <c r="K28" s="251">
        <v>14.3</v>
      </c>
      <c r="L28" s="251">
        <v>14.4</v>
      </c>
      <c r="M28" s="251" t="s">
        <v>21</v>
      </c>
      <c r="N28" s="251">
        <v>14.3</v>
      </c>
      <c r="O28" s="251">
        <v>14.3</v>
      </c>
      <c r="P28" s="251">
        <v>14.3</v>
      </c>
      <c r="Q28" s="251">
        <v>14.3</v>
      </c>
      <c r="R28" s="251">
        <v>14.6</v>
      </c>
      <c r="S28" s="251">
        <v>14.3</v>
      </c>
      <c r="T28" s="251">
        <v>14.4</v>
      </c>
      <c r="U28" s="251">
        <v>14.3</v>
      </c>
      <c r="V28" s="251">
        <v>14.4</v>
      </c>
      <c r="W28" s="251">
        <v>14.4</v>
      </c>
      <c r="X28" s="251">
        <v>14.4</v>
      </c>
      <c r="Y28" s="251">
        <v>14.4</v>
      </c>
      <c r="Z28" s="251">
        <v>14.7</v>
      </c>
      <c r="AA28" s="251">
        <v>14.3</v>
      </c>
      <c r="AB28" s="251">
        <v>14.4</v>
      </c>
      <c r="AC28" s="251">
        <v>14.4</v>
      </c>
      <c r="AD28" s="251">
        <v>14.4</v>
      </c>
      <c r="AE28" s="251">
        <v>14.3</v>
      </c>
      <c r="AF28" s="251">
        <v>14.5</v>
      </c>
      <c r="AG28" s="251">
        <v>14.6</v>
      </c>
      <c r="AH28" s="251">
        <v>14.4</v>
      </c>
      <c r="AI28" s="251">
        <v>14.5</v>
      </c>
      <c r="AJ28" s="251">
        <v>14.3</v>
      </c>
      <c r="AK28" s="252">
        <v>14.2</v>
      </c>
      <c r="AL28" s="271">
        <v>14.4</v>
      </c>
      <c r="AM28" s="270"/>
      <c r="AO28" s="164">
        <v>5</v>
      </c>
      <c r="AP28" s="165">
        <f t="shared" si="0"/>
        <v>14.3</v>
      </c>
      <c r="AQ28" s="166" t="str">
        <f t="shared" si="1"/>
        <v>定点4</v>
      </c>
      <c r="AR28" s="25"/>
      <c r="AS28" s="167">
        <f t="shared" si="2"/>
        <v>5</v>
      </c>
      <c r="AT28" s="165">
        <f t="shared" si="3"/>
        <v>15</v>
      </c>
      <c r="AU28" s="166" t="str">
        <f t="shared" si="9"/>
        <v>定点29</v>
      </c>
      <c r="AV28" s="25"/>
      <c r="AW28" s="167">
        <f t="shared" si="4"/>
        <v>0</v>
      </c>
      <c r="AX28" s="168">
        <f t="shared" si="5"/>
        <v>14.7</v>
      </c>
      <c r="AY28" s="169">
        <f t="shared" si="6"/>
        <v>-0.39999999999999858</v>
      </c>
      <c r="AZ28" s="170">
        <f t="shared" si="7"/>
        <v>0.30000000000000071</v>
      </c>
      <c r="BA28" s="171">
        <f t="shared" si="8"/>
        <v>0.69999999999999929</v>
      </c>
      <c r="BB28" s="163"/>
      <c r="BC28" s="3"/>
      <c r="BD28" s="3"/>
      <c r="BE28" s="108"/>
      <c r="BF28" s="109"/>
      <c r="BG28" s="109"/>
      <c r="BJ28" s="120" t="s">
        <v>135</v>
      </c>
      <c r="BK28" s="121" t="s">
        <v>186</v>
      </c>
    </row>
    <row r="29" spans="1:67" ht="12.95" customHeight="1">
      <c r="A29" s="196"/>
      <c r="B29" s="253" t="s">
        <v>36</v>
      </c>
      <c r="C29" s="249" t="s">
        <v>37</v>
      </c>
      <c r="D29" s="257">
        <v>14.3</v>
      </c>
      <c r="E29" s="251">
        <v>14.3</v>
      </c>
      <c r="F29" s="251">
        <v>14.3</v>
      </c>
      <c r="G29" s="251">
        <v>14.3</v>
      </c>
      <c r="H29" s="251">
        <v>14.3</v>
      </c>
      <c r="I29" s="251">
        <v>14.4</v>
      </c>
      <c r="J29" s="251">
        <v>14.3</v>
      </c>
      <c r="K29" s="251">
        <v>14.3</v>
      </c>
      <c r="L29" s="251">
        <v>14.4</v>
      </c>
      <c r="M29" s="251" t="s">
        <v>21</v>
      </c>
      <c r="N29" s="251">
        <v>14.3</v>
      </c>
      <c r="O29" s="251">
        <v>14.3</v>
      </c>
      <c r="P29" s="251">
        <v>14.3</v>
      </c>
      <c r="Q29" s="251">
        <v>14.3</v>
      </c>
      <c r="R29" s="251">
        <v>14.6</v>
      </c>
      <c r="S29" s="251">
        <v>14.3</v>
      </c>
      <c r="T29" s="251">
        <v>14.3</v>
      </c>
      <c r="U29" s="251">
        <v>14.3</v>
      </c>
      <c r="V29" s="251">
        <v>14.4</v>
      </c>
      <c r="W29" s="251">
        <v>14.4</v>
      </c>
      <c r="X29" s="251">
        <v>14.4</v>
      </c>
      <c r="Y29" s="251">
        <v>14.4</v>
      </c>
      <c r="Z29" s="251">
        <v>14.8</v>
      </c>
      <c r="AA29" s="251">
        <v>14.3</v>
      </c>
      <c r="AB29" s="251">
        <v>14.4</v>
      </c>
      <c r="AC29" s="251">
        <v>14.4</v>
      </c>
      <c r="AD29" s="251">
        <v>14.4</v>
      </c>
      <c r="AE29" s="251">
        <v>14.3</v>
      </c>
      <c r="AF29" s="251">
        <v>14.5</v>
      </c>
      <c r="AG29" s="251">
        <v>14.6</v>
      </c>
      <c r="AH29" s="251">
        <v>14.4</v>
      </c>
      <c r="AI29" s="251">
        <v>14.5</v>
      </c>
      <c r="AJ29" s="251">
        <v>14.3</v>
      </c>
      <c r="AK29" s="252">
        <v>14.2</v>
      </c>
      <c r="AL29" s="271">
        <v>14.4</v>
      </c>
      <c r="AM29" s="270"/>
      <c r="AO29" s="164">
        <v>6</v>
      </c>
      <c r="AP29" s="165">
        <f t="shared" si="0"/>
        <v>14.3</v>
      </c>
      <c r="AQ29" s="166" t="str">
        <f t="shared" si="1"/>
        <v>定点4</v>
      </c>
      <c r="AR29" s="25"/>
      <c r="AS29" s="167">
        <f t="shared" si="2"/>
        <v>6</v>
      </c>
      <c r="AT29" s="165">
        <f t="shared" si="3"/>
        <v>14.9</v>
      </c>
      <c r="AU29" s="166" t="str">
        <f t="shared" si="9"/>
        <v>定点27</v>
      </c>
      <c r="AV29" s="25"/>
      <c r="AW29" s="167">
        <f t="shared" si="4"/>
        <v>0</v>
      </c>
      <c r="AX29" s="168">
        <f t="shared" si="5"/>
        <v>14.6</v>
      </c>
      <c r="AY29" s="169">
        <f t="shared" si="6"/>
        <v>-0.29999999999999893</v>
      </c>
      <c r="AZ29" s="170">
        <f t="shared" si="7"/>
        <v>0.30000000000000071</v>
      </c>
      <c r="BA29" s="171">
        <f t="shared" si="8"/>
        <v>0.59999999999999964</v>
      </c>
      <c r="BB29" s="163"/>
      <c r="BC29" s="3"/>
      <c r="BD29" s="3"/>
      <c r="BE29" s="108"/>
      <c r="BF29" s="109"/>
      <c r="BG29" s="109"/>
      <c r="BJ29" s="120" t="s">
        <v>130</v>
      </c>
      <c r="BK29" s="121" t="s">
        <v>187</v>
      </c>
    </row>
    <row r="30" spans="1:67" ht="12.95" customHeight="1">
      <c r="A30" s="196"/>
      <c r="B30" s="232"/>
      <c r="C30" s="249" t="s">
        <v>38</v>
      </c>
      <c r="D30" s="257">
        <v>14.4</v>
      </c>
      <c r="E30" s="251">
        <v>14.3</v>
      </c>
      <c r="F30" s="251">
        <v>14.3</v>
      </c>
      <c r="G30" s="251">
        <v>14.3</v>
      </c>
      <c r="H30" s="251">
        <v>14.3</v>
      </c>
      <c r="I30" s="251">
        <v>14.3</v>
      </c>
      <c r="J30" s="251">
        <v>14.3</v>
      </c>
      <c r="K30" s="251">
        <v>14.3</v>
      </c>
      <c r="L30" s="251">
        <v>14.4</v>
      </c>
      <c r="M30" s="251" t="s">
        <v>21</v>
      </c>
      <c r="N30" s="251">
        <v>14.3</v>
      </c>
      <c r="O30" s="251">
        <v>14.4</v>
      </c>
      <c r="P30" s="251">
        <v>14.2</v>
      </c>
      <c r="Q30" s="251">
        <v>14.3</v>
      </c>
      <c r="R30" s="251">
        <v>14.4</v>
      </c>
      <c r="S30" s="251">
        <v>14.2</v>
      </c>
      <c r="T30" s="251">
        <v>14.3</v>
      </c>
      <c r="U30" s="251">
        <v>14.3</v>
      </c>
      <c r="V30" s="251">
        <v>14.4</v>
      </c>
      <c r="W30" s="251">
        <v>14.4</v>
      </c>
      <c r="X30" s="251">
        <v>14.4</v>
      </c>
      <c r="Y30" s="251">
        <v>14.4</v>
      </c>
      <c r="Z30" s="251">
        <v>14.7</v>
      </c>
      <c r="AA30" s="251">
        <v>14.3</v>
      </c>
      <c r="AB30" s="251">
        <v>14.4</v>
      </c>
      <c r="AC30" s="251">
        <v>14.4</v>
      </c>
      <c r="AD30" s="251">
        <v>14.4</v>
      </c>
      <c r="AE30" s="251">
        <v>14.2</v>
      </c>
      <c r="AF30" s="251">
        <v>14.4</v>
      </c>
      <c r="AG30" s="251">
        <v>14.5</v>
      </c>
      <c r="AH30" s="251">
        <v>14.4</v>
      </c>
      <c r="AI30" s="251">
        <v>14.5</v>
      </c>
      <c r="AJ30" s="251">
        <v>14.3</v>
      </c>
      <c r="AK30" s="252">
        <v>14.3</v>
      </c>
      <c r="AL30" s="271">
        <v>14.3</v>
      </c>
      <c r="AM30" s="270"/>
      <c r="AO30" s="164">
        <v>7</v>
      </c>
      <c r="AP30" s="165">
        <f t="shared" si="0"/>
        <v>14.2</v>
      </c>
      <c r="AQ30" s="166" t="str">
        <f t="shared" si="1"/>
        <v>定点34</v>
      </c>
      <c r="AR30" s="25"/>
      <c r="AS30" s="167">
        <f t="shared" si="2"/>
        <v>0</v>
      </c>
      <c r="AT30" s="165">
        <f t="shared" si="3"/>
        <v>14.7</v>
      </c>
      <c r="AU30" s="166" t="str">
        <f t="shared" si="9"/>
        <v>定点15</v>
      </c>
      <c r="AV30" s="25"/>
      <c r="AW30" s="167">
        <f t="shared" si="4"/>
        <v>2</v>
      </c>
      <c r="AX30" s="168">
        <f t="shared" si="5"/>
        <v>14.5</v>
      </c>
      <c r="AY30" s="169">
        <f t="shared" si="6"/>
        <v>-0.30000000000000071</v>
      </c>
      <c r="AZ30" s="170">
        <f t="shared" si="7"/>
        <v>0.19999999999999929</v>
      </c>
      <c r="BA30" s="171">
        <f t="shared" si="8"/>
        <v>0.5</v>
      </c>
      <c r="BB30" s="163"/>
      <c r="BC30" s="3"/>
      <c r="BD30" s="3"/>
      <c r="BE30" s="108"/>
      <c r="BF30" s="109"/>
      <c r="BG30" s="109"/>
      <c r="BJ30" s="120" t="s">
        <v>124</v>
      </c>
      <c r="BK30" s="121" t="s">
        <v>188</v>
      </c>
    </row>
    <row r="31" spans="1:67" ht="12.95" customHeight="1">
      <c r="A31" s="196"/>
      <c r="B31" s="232"/>
      <c r="C31" s="249" t="s">
        <v>39</v>
      </c>
      <c r="D31" s="257">
        <v>14.4</v>
      </c>
      <c r="E31" s="251">
        <v>14.3</v>
      </c>
      <c r="F31" s="251">
        <v>14.3</v>
      </c>
      <c r="G31" s="251">
        <v>14.3</v>
      </c>
      <c r="H31" s="251">
        <v>14.3</v>
      </c>
      <c r="I31" s="251">
        <v>14.3</v>
      </c>
      <c r="J31" s="251">
        <v>14.3</v>
      </c>
      <c r="K31" s="251">
        <v>14.3</v>
      </c>
      <c r="L31" s="251">
        <v>14.3</v>
      </c>
      <c r="M31" s="251" t="s">
        <v>21</v>
      </c>
      <c r="N31" s="251">
        <v>14.3</v>
      </c>
      <c r="O31" s="251">
        <v>14.4</v>
      </c>
      <c r="P31" s="251">
        <v>14.2</v>
      </c>
      <c r="Q31" s="251">
        <v>14.3</v>
      </c>
      <c r="R31" s="251">
        <v>14.4</v>
      </c>
      <c r="S31" s="251">
        <v>14.3</v>
      </c>
      <c r="T31" s="251">
        <v>14.3</v>
      </c>
      <c r="U31" s="251">
        <v>14.3</v>
      </c>
      <c r="V31" s="251">
        <v>14.4</v>
      </c>
      <c r="W31" s="251">
        <v>14.3</v>
      </c>
      <c r="X31" s="251">
        <v>14.4</v>
      </c>
      <c r="Y31" s="251">
        <v>14.4</v>
      </c>
      <c r="Z31" s="251">
        <v>14.6</v>
      </c>
      <c r="AA31" s="251">
        <v>14.3</v>
      </c>
      <c r="AB31" s="251">
        <v>14.4</v>
      </c>
      <c r="AC31" s="251">
        <v>14.4</v>
      </c>
      <c r="AD31" s="251">
        <v>14.4</v>
      </c>
      <c r="AE31" s="251">
        <v>14.2</v>
      </c>
      <c r="AF31" s="251">
        <v>14.4</v>
      </c>
      <c r="AG31" s="251">
        <v>14.5</v>
      </c>
      <c r="AH31" s="251">
        <v>14.4</v>
      </c>
      <c r="AI31" s="251">
        <v>14.5</v>
      </c>
      <c r="AJ31" s="251">
        <v>14.4</v>
      </c>
      <c r="AK31" s="252">
        <v>14.3</v>
      </c>
      <c r="AL31" s="271">
        <v>14.3</v>
      </c>
      <c r="AM31" s="270"/>
      <c r="AO31" s="164">
        <v>8</v>
      </c>
      <c r="AP31" s="165">
        <f t="shared" si="0"/>
        <v>14.2</v>
      </c>
      <c r="AQ31" s="166" t="str">
        <f t="shared" si="1"/>
        <v>定点4</v>
      </c>
      <c r="AR31" s="25"/>
      <c r="AS31" s="167">
        <f t="shared" si="2"/>
        <v>1</v>
      </c>
      <c r="AT31" s="165">
        <f t="shared" si="3"/>
        <v>14.6</v>
      </c>
      <c r="AU31" s="166" t="str">
        <f t="shared" si="9"/>
        <v>定点15</v>
      </c>
      <c r="AV31" s="25"/>
      <c r="AW31" s="167">
        <f t="shared" si="4"/>
        <v>3</v>
      </c>
      <c r="AX31" s="168">
        <f t="shared" si="5"/>
        <v>14.5</v>
      </c>
      <c r="AY31" s="169">
        <f t="shared" si="6"/>
        <v>-0.30000000000000071</v>
      </c>
      <c r="AZ31" s="170">
        <f t="shared" si="7"/>
        <v>9.9999999999999645E-2</v>
      </c>
      <c r="BA31" s="171">
        <f t="shared" si="8"/>
        <v>0.40000000000000036</v>
      </c>
      <c r="BB31" s="163"/>
      <c r="BC31" s="3"/>
      <c r="BD31" s="3"/>
      <c r="BE31" s="108"/>
      <c r="BF31" s="109"/>
      <c r="BG31" s="109"/>
      <c r="BJ31" s="120" t="s">
        <v>116</v>
      </c>
      <c r="BK31" s="121" t="s">
        <v>189</v>
      </c>
    </row>
    <row r="32" spans="1:67" ht="12.95" customHeight="1">
      <c r="A32" s="196"/>
      <c r="B32" s="232"/>
      <c r="C32" s="249" t="s">
        <v>40</v>
      </c>
      <c r="D32" s="257">
        <v>14.4</v>
      </c>
      <c r="E32" s="251">
        <v>14.3</v>
      </c>
      <c r="F32" s="251">
        <v>14.3</v>
      </c>
      <c r="G32" s="251">
        <v>14.3</v>
      </c>
      <c r="H32" s="251">
        <v>14.3</v>
      </c>
      <c r="I32" s="251">
        <v>14.3</v>
      </c>
      <c r="J32" s="251">
        <v>14.3</v>
      </c>
      <c r="K32" s="251">
        <v>14.3</v>
      </c>
      <c r="L32" s="251">
        <v>14.3</v>
      </c>
      <c r="M32" s="251" t="s">
        <v>21</v>
      </c>
      <c r="N32" s="251">
        <v>14.3</v>
      </c>
      <c r="O32" s="251">
        <v>14.4</v>
      </c>
      <c r="P32" s="251">
        <v>14.3</v>
      </c>
      <c r="Q32" s="251">
        <v>14.3</v>
      </c>
      <c r="R32" s="251">
        <v>14.4</v>
      </c>
      <c r="S32" s="251">
        <v>14.3</v>
      </c>
      <c r="T32" s="251">
        <v>14.3</v>
      </c>
      <c r="U32" s="251">
        <v>14.3</v>
      </c>
      <c r="V32" s="251">
        <v>14.4</v>
      </c>
      <c r="W32" s="251">
        <v>14.3</v>
      </c>
      <c r="X32" s="251">
        <v>14.4</v>
      </c>
      <c r="Y32" s="251">
        <v>14.3</v>
      </c>
      <c r="Z32" s="251">
        <v>14.6</v>
      </c>
      <c r="AA32" s="251">
        <v>14.3</v>
      </c>
      <c r="AB32" s="251">
        <v>14.4</v>
      </c>
      <c r="AC32" s="251">
        <v>14.4</v>
      </c>
      <c r="AD32" s="251">
        <v>14.4</v>
      </c>
      <c r="AE32" s="251">
        <v>14.2</v>
      </c>
      <c r="AF32" s="251">
        <v>14.4</v>
      </c>
      <c r="AG32" s="251">
        <v>14.5</v>
      </c>
      <c r="AH32" s="251">
        <v>14.4</v>
      </c>
      <c r="AI32" s="251">
        <v>14.5</v>
      </c>
      <c r="AJ32" s="251">
        <v>14.4</v>
      </c>
      <c r="AK32" s="252">
        <v>14.3</v>
      </c>
      <c r="AL32" s="271">
        <v>14.3</v>
      </c>
      <c r="AM32" s="270"/>
      <c r="AO32" s="164">
        <v>9</v>
      </c>
      <c r="AP32" s="165">
        <f t="shared" si="0"/>
        <v>14.2</v>
      </c>
      <c r="AQ32" s="166" t="str">
        <f t="shared" si="1"/>
        <v>定点4</v>
      </c>
      <c r="AR32" s="25"/>
      <c r="AS32" s="167">
        <f t="shared" si="2"/>
        <v>1</v>
      </c>
      <c r="AT32" s="165">
        <f t="shared" si="3"/>
        <v>14.7</v>
      </c>
      <c r="AU32" s="166" t="str">
        <f t="shared" si="9"/>
        <v>定点23</v>
      </c>
      <c r="AV32" s="25"/>
      <c r="AW32" s="167">
        <f t="shared" si="4"/>
        <v>0</v>
      </c>
      <c r="AX32" s="168">
        <f t="shared" si="5"/>
        <v>14.4</v>
      </c>
      <c r="AY32" s="169">
        <f t="shared" si="6"/>
        <v>-0.20000000000000107</v>
      </c>
      <c r="AZ32" s="170">
        <f t="shared" si="7"/>
        <v>0.29999999999999893</v>
      </c>
      <c r="BA32" s="171">
        <f t="shared" si="8"/>
        <v>0.5</v>
      </c>
      <c r="BB32" s="163"/>
      <c r="BC32" s="3"/>
      <c r="BD32" s="3"/>
      <c r="BE32" s="108"/>
      <c r="BF32" s="109"/>
      <c r="BG32" s="109"/>
      <c r="BJ32" s="120" t="s">
        <v>110</v>
      </c>
      <c r="BK32" s="121" t="s">
        <v>190</v>
      </c>
    </row>
    <row r="33" spans="1:65" ht="12.95" customHeight="1">
      <c r="A33" s="196"/>
      <c r="B33" s="253" t="s">
        <v>41</v>
      </c>
      <c r="C33" s="249" t="s">
        <v>42</v>
      </c>
      <c r="D33" s="257">
        <v>14.4</v>
      </c>
      <c r="E33" s="251">
        <v>14.3</v>
      </c>
      <c r="F33" s="251">
        <v>14.3</v>
      </c>
      <c r="G33" s="251">
        <v>14.3</v>
      </c>
      <c r="H33" s="251">
        <v>14.3</v>
      </c>
      <c r="I33" s="251">
        <v>14.3</v>
      </c>
      <c r="J33" s="251">
        <v>14.3</v>
      </c>
      <c r="K33" s="251">
        <v>14.3</v>
      </c>
      <c r="L33" s="251">
        <v>14.3</v>
      </c>
      <c r="M33" s="251" t="s">
        <v>21</v>
      </c>
      <c r="N33" s="251">
        <v>14.3</v>
      </c>
      <c r="O33" s="251">
        <v>14.3</v>
      </c>
      <c r="P33" s="251">
        <v>14.3</v>
      </c>
      <c r="Q33" s="251">
        <v>14.3</v>
      </c>
      <c r="R33" s="251">
        <v>14.4</v>
      </c>
      <c r="S33" s="251">
        <v>14.3</v>
      </c>
      <c r="T33" s="251">
        <v>14.3</v>
      </c>
      <c r="U33" s="251">
        <v>14.3</v>
      </c>
      <c r="V33" s="251">
        <v>14.4</v>
      </c>
      <c r="W33" s="251">
        <v>14.3</v>
      </c>
      <c r="X33" s="251">
        <v>14.4</v>
      </c>
      <c r="Y33" s="251">
        <v>14.3</v>
      </c>
      <c r="Z33" s="251">
        <v>14.6</v>
      </c>
      <c r="AA33" s="251">
        <v>14.3</v>
      </c>
      <c r="AB33" s="251">
        <v>14.4</v>
      </c>
      <c r="AC33" s="251">
        <v>14.4</v>
      </c>
      <c r="AD33" s="251">
        <v>14.3</v>
      </c>
      <c r="AE33" s="251">
        <v>14.2</v>
      </c>
      <c r="AF33" s="251">
        <v>14.4</v>
      </c>
      <c r="AG33" s="251">
        <v>14.5</v>
      </c>
      <c r="AH33" s="251">
        <v>14.4</v>
      </c>
      <c r="AI33" s="251">
        <v>14.5</v>
      </c>
      <c r="AJ33" s="251">
        <v>14.4</v>
      </c>
      <c r="AK33" s="252">
        <v>14.3</v>
      </c>
      <c r="AL33" s="271">
        <v>14.3</v>
      </c>
      <c r="AM33" s="270"/>
      <c r="AO33" s="164">
        <v>10</v>
      </c>
      <c r="AP33" s="165">
        <f t="shared" si="0"/>
        <v>14.2</v>
      </c>
      <c r="AQ33" s="166" t="str">
        <f t="shared" si="1"/>
        <v>定点34</v>
      </c>
      <c r="AR33" s="25"/>
      <c r="AS33" s="167">
        <f t="shared" si="2"/>
        <v>0</v>
      </c>
      <c r="AT33" s="165">
        <f t="shared" si="3"/>
        <v>14.8</v>
      </c>
      <c r="AU33" s="166" t="str">
        <f t="shared" si="9"/>
        <v>定点23</v>
      </c>
      <c r="AV33" s="25"/>
      <c r="AW33" s="167">
        <f t="shared" si="4"/>
        <v>0</v>
      </c>
      <c r="AX33" s="168">
        <f t="shared" si="5"/>
        <v>14.4</v>
      </c>
      <c r="AY33" s="169">
        <f t="shared" si="6"/>
        <v>-0.20000000000000107</v>
      </c>
      <c r="AZ33" s="170">
        <f t="shared" si="7"/>
        <v>0.40000000000000036</v>
      </c>
      <c r="BA33" s="171">
        <f t="shared" si="8"/>
        <v>0.60000000000000142</v>
      </c>
      <c r="BB33" s="163"/>
      <c r="BC33" s="3"/>
      <c r="BD33" s="3"/>
      <c r="BE33" s="108"/>
      <c r="BF33" s="109"/>
      <c r="BG33" s="109"/>
      <c r="BJ33" s="120" t="s">
        <v>106</v>
      </c>
      <c r="BK33" s="121" t="s">
        <v>191</v>
      </c>
    </row>
    <row r="34" spans="1:65" ht="12.95" customHeight="1">
      <c r="A34" s="196"/>
      <c r="B34" s="232"/>
      <c r="C34" s="249" t="s">
        <v>43</v>
      </c>
      <c r="D34" s="257">
        <v>14.4</v>
      </c>
      <c r="E34" s="251">
        <v>14.3</v>
      </c>
      <c r="F34" s="251">
        <v>14.3</v>
      </c>
      <c r="G34" s="251">
        <v>14.3</v>
      </c>
      <c r="H34" s="251">
        <v>14.3</v>
      </c>
      <c r="I34" s="251">
        <v>14.3</v>
      </c>
      <c r="J34" s="251">
        <v>14.3</v>
      </c>
      <c r="K34" s="251">
        <v>14.3</v>
      </c>
      <c r="L34" s="251">
        <v>14.3</v>
      </c>
      <c r="M34" s="251" t="s">
        <v>21</v>
      </c>
      <c r="N34" s="251">
        <v>14.3</v>
      </c>
      <c r="O34" s="251">
        <v>14.3</v>
      </c>
      <c r="P34" s="251">
        <v>14.3</v>
      </c>
      <c r="Q34" s="251">
        <v>14.3</v>
      </c>
      <c r="R34" s="251">
        <v>14.2</v>
      </c>
      <c r="S34" s="251">
        <v>14.3</v>
      </c>
      <c r="T34" s="251">
        <v>14.4</v>
      </c>
      <c r="U34" s="251">
        <v>14.3</v>
      </c>
      <c r="V34" s="251">
        <v>14.4</v>
      </c>
      <c r="W34" s="251">
        <v>14.3</v>
      </c>
      <c r="X34" s="251">
        <v>14.4</v>
      </c>
      <c r="Y34" s="251">
        <v>14.3</v>
      </c>
      <c r="Z34" s="251">
        <v>14.5</v>
      </c>
      <c r="AA34" s="251">
        <v>14.3</v>
      </c>
      <c r="AB34" s="251">
        <v>14.4</v>
      </c>
      <c r="AC34" s="251">
        <v>14.3</v>
      </c>
      <c r="AD34" s="251">
        <v>14.3</v>
      </c>
      <c r="AE34" s="251">
        <v>14.2</v>
      </c>
      <c r="AF34" s="251">
        <v>14.4</v>
      </c>
      <c r="AG34" s="251">
        <v>14.4</v>
      </c>
      <c r="AH34" s="251">
        <v>14.4</v>
      </c>
      <c r="AI34" s="251">
        <v>14.5</v>
      </c>
      <c r="AJ34" s="251">
        <v>14.4</v>
      </c>
      <c r="AK34" s="252">
        <v>14.3</v>
      </c>
      <c r="AL34" s="271">
        <v>14.3</v>
      </c>
      <c r="AM34" s="270"/>
      <c r="AO34" s="164">
        <v>11</v>
      </c>
      <c r="AP34" s="165">
        <f t="shared" si="0"/>
        <v>14.2</v>
      </c>
      <c r="AQ34" s="166" t="str">
        <f t="shared" si="1"/>
        <v>定点13</v>
      </c>
      <c r="AR34" s="25"/>
      <c r="AS34" s="167">
        <f t="shared" si="2"/>
        <v>2</v>
      </c>
      <c r="AT34" s="165">
        <f t="shared" si="3"/>
        <v>14.7</v>
      </c>
      <c r="AU34" s="166" t="str">
        <f t="shared" si="9"/>
        <v>定点23</v>
      </c>
      <c r="AV34" s="25"/>
      <c r="AW34" s="167">
        <f t="shared" si="4"/>
        <v>0</v>
      </c>
      <c r="AX34" s="168">
        <f t="shared" si="5"/>
        <v>14.3</v>
      </c>
      <c r="AY34" s="169">
        <f t="shared" si="6"/>
        <v>-0.10000000000000142</v>
      </c>
      <c r="AZ34" s="170">
        <f t="shared" si="7"/>
        <v>0.39999999999999858</v>
      </c>
      <c r="BA34" s="171">
        <f t="shared" si="8"/>
        <v>0.5</v>
      </c>
      <c r="BB34" s="163"/>
      <c r="BC34" s="3"/>
      <c r="BD34" s="3"/>
      <c r="BE34" s="108"/>
      <c r="BF34" s="109"/>
      <c r="BG34" s="109"/>
      <c r="BJ34" s="120" t="s">
        <v>99</v>
      </c>
      <c r="BK34" s="121" t="s">
        <v>192</v>
      </c>
    </row>
    <row r="35" spans="1:65" ht="12.95" customHeight="1">
      <c r="A35" s="196"/>
      <c r="B35" s="232"/>
      <c r="C35" s="249" t="s">
        <v>44</v>
      </c>
      <c r="D35" s="257">
        <v>14.4</v>
      </c>
      <c r="E35" s="251">
        <v>14.3</v>
      </c>
      <c r="F35" s="251">
        <v>14.3</v>
      </c>
      <c r="G35" s="251">
        <v>14.3</v>
      </c>
      <c r="H35" s="251">
        <v>14.3</v>
      </c>
      <c r="I35" s="251">
        <v>14.3</v>
      </c>
      <c r="J35" s="251">
        <v>14.3</v>
      </c>
      <c r="K35" s="251">
        <v>14.3</v>
      </c>
      <c r="L35" s="251">
        <v>14.3</v>
      </c>
      <c r="M35" s="251" t="s">
        <v>21</v>
      </c>
      <c r="N35" s="251">
        <v>14.3</v>
      </c>
      <c r="O35" s="251">
        <v>14.3</v>
      </c>
      <c r="P35" s="251">
        <v>14.3</v>
      </c>
      <c r="Q35" s="251">
        <v>14.3</v>
      </c>
      <c r="R35" s="251">
        <v>14.2</v>
      </c>
      <c r="S35" s="251">
        <v>14.3</v>
      </c>
      <c r="T35" s="251">
        <v>14.4</v>
      </c>
      <c r="U35" s="251">
        <v>14.3</v>
      </c>
      <c r="V35" s="251">
        <v>14.4</v>
      </c>
      <c r="W35" s="251">
        <v>14.3</v>
      </c>
      <c r="X35" s="251">
        <v>14.4</v>
      </c>
      <c r="Y35" s="251">
        <v>14.3</v>
      </c>
      <c r="Z35" s="251">
        <v>14.5</v>
      </c>
      <c r="AA35" s="251">
        <v>14.3</v>
      </c>
      <c r="AB35" s="251">
        <v>14.4</v>
      </c>
      <c r="AC35" s="251">
        <v>14.3</v>
      </c>
      <c r="AD35" s="251">
        <v>14.3</v>
      </c>
      <c r="AE35" s="251">
        <v>14.2</v>
      </c>
      <c r="AF35" s="251">
        <v>14.3</v>
      </c>
      <c r="AG35" s="251">
        <v>14.4</v>
      </c>
      <c r="AH35" s="251">
        <v>14.4</v>
      </c>
      <c r="AI35" s="251">
        <v>14.5</v>
      </c>
      <c r="AJ35" s="251">
        <v>14.4</v>
      </c>
      <c r="AK35" s="252">
        <v>14.3</v>
      </c>
      <c r="AL35" s="271">
        <v>14.3</v>
      </c>
      <c r="AM35" s="270"/>
      <c r="AO35" s="164">
        <v>12</v>
      </c>
      <c r="AP35" s="165">
        <f t="shared" si="0"/>
        <v>14.2</v>
      </c>
      <c r="AQ35" s="166" t="str">
        <f t="shared" si="1"/>
        <v>定点13</v>
      </c>
      <c r="AR35" s="25"/>
      <c r="AS35" s="167">
        <f t="shared" si="2"/>
        <v>1</v>
      </c>
      <c r="AT35" s="165">
        <f t="shared" si="3"/>
        <v>14.6</v>
      </c>
      <c r="AU35" s="166" t="str">
        <f t="shared" si="9"/>
        <v>定点23</v>
      </c>
      <c r="AV35" s="25"/>
      <c r="AW35" s="167">
        <f t="shared" si="4"/>
        <v>0</v>
      </c>
      <c r="AX35" s="168">
        <f t="shared" si="5"/>
        <v>14.3</v>
      </c>
      <c r="AY35" s="169">
        <f t="shared" si="6"/>
        <v>-0.10000000000000142</v>
      </c>
      <c r="AZ35" s="170">
        <f t="shared" si="7"/>
        <v>0.29999999999999893</v>
      </c>
      <c r="BA35" s="171">
        <f t="shared" si="8"/>
        <v>0.40000000000000036</v>
      </c>
      <c r="BB35" s="163"/>
      <c r="BC35" s="3"/>
      <c r="BD35" s="3"/>
      <c r="BE35" s="108"/>
      <c r="BF35" s="109"/>
      <c r="BG35" s="109"/>
    </row>
    <row r="36" spans="1:65" ht="12.95" customHeight="1">
      <c r="A36" s="196"/>
      <c r="B36" s="253" t="s">
        <v>45</v>
      </c>
      <c r="C36" s="249" t="s">
        <v>46</v>
      </c>
      <c r="D36" s="257">
        <v>14.4</v>
      </c>
      <c r="E36" s="251">
        <v>14.3</v>
      </c>
      <c r="F36" s="251">
        <v>14.3</v>
      </c>
      <c r="G36" s="251">
        <v>14.3</v>
      </c>
      <c r="H36" s="251">
        <v>14.3</v>
      </c>
      <c r="I36" s="251">
        <v>14.2</v>
      </c>
      <c r="J36" s="251">
        <v>14.3</v>
      </c>
      <c r="K36" s="251">
        <v>14.3</v>
      </c>
      <c r="L36" s="251">
        <v>14.3</v>
      </c>
      <c r="M36" s="251" t="s">
        <v>21</v>
      </c>
      <c r="N36" s="251">
        <v>14.3</v>
      </c>
      <c r="O36" s="251">
        <v>14.3</v>
      </c>
      <c r="P36" s="251">
        <v>14.3</v>
      </c>
      <c r="Q36" s="251">
        <v>14.3</v>
      </c>
      <c r="R36" s="251">
        <v>14.2</v>
      </c>
      <c r="S36" s="251">
        <v>14.3</v>
      </c>
      <c r="T36" s="251">
        <v>14.3</v>
      </c>
      <c r="U36" s="251">
        <v>14.3</v>
      </c>
      <c r="V36" s="251">
        <v>14.4</v>
      </c>
      <c r="W36" s="251">
        <v>14.4</v>
      </c>
      <c r="X36" s="251">
        <v>14.3</v>
      </c>
      <c r="Y36" s="251">
        <v>14.4</v>
      </c>
      <c r="Z36" s="251">
        <v>14.5</v>
      </c>
      <c r="AA36" s="251">
        <v>14.3</v>
      </c>
      <c r="AB36" s="251">
        <v>14.4</v>
      </c>
      <c r="AC36" s="251">
        <v>14.3</v>
      </c>
      <c r="AD36" s="251">
        <v>14.2</v>
      </c>
      <c r="AE36" s="251">
        <v>14.3</v>
      </c>
      <c r="AF36" s="251">
        <v>14.3</v>
      </c>
      <c r="AG36" s="251">
        <v>14.4</v>
      </c>
      <c r="AH36" s="251">
        <v>14.3</v>
      </c>
      <c r="AI36" s="251">
        <v>14.4</v>
      </c>
      <c r="AJ36" s="251">
        <v>14.3</v>
      </c>
      <c r="AK36" s="252">
        <v>14.2</v>
      </c>
      <c r="AL36" s="271">
        <v>14.3</v>
      </c>
      <c r="AM36" s="270"/>
      <c r="AO36" s="164">
        <v>13</v>
      </c>
      <c r="AP36" s="165">
        <f t="shared" si="0"/>
        <v>14.2</v>
      </c>
      <c r="AQ36" s="166" t="str">
        <f t="shared" si="1"/>
        <v>定点28</v>
      </c>
      <c r="AR36" s="25"/>
      <c r="AS36" s="167">
        <f t="shared" si="2"/>
        <v>0</v>
      </c>
      <c r="AT36" s="165">
        <f t="shared" si="3"/>
        <v>14.6</v>
      </c>
      <c r="AU36" s="166" t="str">
        <f t="shared" si="9"/>
        <v>定点23</v>
      </c>
      <c r="AV36" s="25"/>
      <c r="AW36" s="167">
        <f t="shared" si="4"/>
        <v>0</v>
      </c>
      <c r="AX36" s="168">
        <f t="shared" si="5"/>
        <v>14.3</v>
      </c>
      <c r="AY36" s="169">
        <f t="shared" si="6"/>
        <v>-0.10000000000000142</v>
      </c>
      <c r="AZ36" s="170">
        <f t="shared" si="7"/>
        <v>0.29999999999999893</v>
      </c>
      <c r="BA36" s="171">
        <f t="shared" si="8"/>
        <v>0.40000000000000036</v>
      </c>
      <c r="BB36" s="163"/>
      <c r="BC36" s="3"/>
      <c r="BD36" s="3"/>
      <c r="BE36" s="108"/>
      <c r="BF36" s="109"/>
      <c r="BG36" s="109"/>
      <c r="BJ36" s="173" t="s">
        <v>193</v>
      </c>
      <c r="BK36" s="174"/>
      <c r="BL36" s="175"/>
      <c r="BM36" s="15"/>
    </row>
    <row r="37" spans="1:65" ht="12.95" customHeight="1">
      <c r="A37" s="196"/>
      <c r="B37" s="253" t="s">
        <v>47</v>
      </c>
      <c r="C37" s="249" t="s">
        <v>48</v>
      </c>
      <c r="D37" s="257">
        <v>14.4</v>
      </c>
      <c r="E37" s="251">
        <v>14.2</v>
      </c>
      <c r="F37" s="251">
        <v>14.3</v>
      </c>
      <c r="G37" s="251">
        <v>14.3</v>
      </c>
      <c r="H37" s="251">
        <v>14.3</v>
      </c>
      <c r="I37" s="251">
        <v>14.2</v>
      </c>
      <c r="J37" s="251">
        <v>14.3</v>
      </c>
      <c r="K37" s="251">
        <v>14.3</v>
      </c>
      <c r="L37" s="251">
        <v>14.3</v>
      </c>
      <c r="M37" s="251" t="s">
        <v>21</v>
      </c>
      <c r="N37" s="251">
        <v>14.3</v>
      </c>
      <c r="O37" s="251">
        <v>14.3</v>
      </c>
      <c r="P37" s="251">
        <v>14.3</v>
      </c>
      <c r="Q37" s="251">
        <v>14.3</v>
      </c>
      <c r="R37" s="251">
        <v>14.2</v>
      </c>
      <c r="S37" s="251">
        <v>14.3</v>
      </c>
      <c r="T37" s="251">
        <v>14.3</v>
      </c>
      <c r="U37" s="251">
        <v>14.3</v>
      </c>
      <c r="V37" s="251">
        <v>14.4</v>
      </c>
      <c r="W37" s="251">
        <v>14.4</v>
      </c>
      <c r="X37" s="251">
        <v>14.3</v>
      </c>
      <c r="Y37" s="251">
        <v>14.4</v>
      </c>
      <c r="Z37" s="251">
        <v>14.4</v>
      </c>
      <c r="AA37" s="251" t="s">
        <v>21</v>
      </c>
      <c r="AB37" s="251">
        <v>14.4</v>
      </c>
      <c r="AC37" s="251">
        <v>14.2</v>
      </c>
      <c r="AD37" s="251">
        <v>14.2</v>
      </c>
      <c r="AE37" s="251">
        <v>14.4</v>
      </c>
      <c r="AF37" s="251">
        <v>14.3</v>
      </c>
      <c r="AG37" s="251">
        <v>14.4</v>
      </c>
      <c r="AH37" s="251">
        <v>14.3</v>
      </c>
      <c r="AI37" s="251">
        <v>14.4</v>
      </c>
      <c r="AJ37" s="251">
        <v>14.3</v>
      </c>
      <c r="AK37" s="252">
        <v>14.2</v>
      </c>
      <c r="AL37" s="271">
        <v>14.3</v>
      </c>
      <c r="AM37" s="270"/>
      <c r="AO37" s="164">
        <v>14</v>
      </c>
      <c r="AP37" s="165">
        <f t="shared" si="0"/>
        <v>14.2</v>
      </c>
      <c r="AQ37" s="166" t="str">
        <f t="shared" si="1"/>
        <v>定点28</v>
      </c>
      <c r="AR37" s="25"/>
      <c r="AS37" s="167">
        <f t="shared" si="2"/>
        <v>0</v>
      </c>
      <c r="AT37" s="165">
        <f t="shared" si="3"/>
        <v>14.6</v>
      </c>
      <c r="AU37" s="166" t="str">
        <f t="shared" si="9"/>
        <v>定点23</v>
      </c>
      <c r="AV37" s="25"/>
      <c r="AW37" s="167">
        <f t="shared" si="4"/>
        <v>0</v>
      </c>
      <c r="AX37" s="168">
        <f t="shared" si="5"/>
        <v>14.3</v>
      </c>
      <c r="AY37" s="169">
        <f t="shared" si="6"/>
        <v>-0.10000000000000142</v>
      </c>
      <c r="AZ37" s="170">
        <f t="shared" si="7"/>
        <v>0.29999999999999893</v>
      </c>
      <c r="BA37" s="171">
        <f t="shared" si="8"/>
        <v>0.40000000000000036</v>
      </c>
      <c r="BB37" s="163"/>
      <c r="BC37" s="3"/>
      <c r="BD37" s="3"/>
      <c r="BE37" s="108"/>
      <c r="BF37" s="109"/>
      <c r="BG37" s="109"/>
      <c r="BJ37" s="176"/>
      <c r="BK37" s="177" t="s">
        <v>82</v>
      </c>
      <c r="BL37" s="178" t="s">
        <v>7</v>
      </c>
    </row>
    <row r="38" spans="1:65" ht="12.95" customHeight="1">
      <c r="A38" s="196"/>
      <c r="B38" s="253" t="s">
        <v>49</v>
      </c>
      <c r="C38" s="249" t="s">
        <v>50</v>
      </c>
      <c r="D38" s="257">
        <v>14.4</v>
      </c>
      <c r="E38" s="251">
        <v>14.2</v>
      </c>
      <c r="F38" s="251">
        <v>14.3</v>
      </c>
      <c r="G38" s="251">
        <v>14.3</v>
      </c>
      <c r="H38" s="251">
        <v>14.2</v>
      </c>
      <c r="I38" s="251">
        <v>14.2</v>
      </c>
      <c r="J38" s="251">
        <v>14.3</v>
      </c>
      <c r="K38" s="251">
        <v>14.3</v>
      </c>
      <c r="L38" s="251">
        <v>14.3</v>
      </c>
      <c r="M38" s="251" t="s">
        <v>21</v>
      </c>
      <c r="N38" s="251">
        <v>14.3</v>
      </c>
      <c r="O38" s="251">
        <v>14.3</v>
      </c>
      <c r="P38" s="251">
        <v>14.3</v>
      </c>
      <c r="Q38" s="251">
        <v>14.3</v>
      </c>
      <c r="R38" s="251">
        <v>14.2</v>
      </c>
      <c r="S38" s="251">
        <v>14.3</v>
      </c>
      <c r="T38" s="251">
        <v>14.3</v>
      </c>
      <c r="U38" s="251">
        <v>14.3</v>
      </c>
      <c r="V38" s="251">
        <v>14.4</v>
      </c>
      <c r="W38" s="251">
        <v>14.4</v>
      </c>
      <c r="X38" s="251">
        <v>14.3</v>
      </c>
      <c r="Y38" s="251">
        <v>14.4</v>
      </c>
      <c r="Z38" s="251">
        <v>14.4</v>
      </c>
      <c r="AA38" s="251" t="s">
        <v>21</v>
      </c>
      <c r="AB38" s="251">
        <v>14.4</v>
      </c>
      <c r="AC38" s="251">
        <v>14.2</v>
      </c>
      <c r="AD38" s="251">
        <v>14.2</v>
      </c>
      <c r="AE38" s="251">
        <v>14.4</v>
      </c>
      <c r="AF38" s="251">
        <v>14.3</v>
      </c>
      <c r="AG38" s="251">
        <v>14.4</v>
      </c>
      <c r="AH38" s="251">
        <v>14.3</v>
      </c>
      <c r="AI38" s="251">
        <v>14.4</v>
      </c>
      <c r="AJ38" s="251">
        <v>14.3</v>
      </c>
      <c r="AK38" s="252">
        <v>14.2</v>
      </c>
      <c r="AL38" s="271">
        <v>14.3</v>
      </c>
      <c r="AM38" s="270"/>
      <c r="AO38" s="164">
        <v>15</v>
      </c>
      <c r="AP38" s="165">
        <f t="shared" si="0"/>
        <v>14.2</v>
      </c>
      <c r="AQ38" s="166" t="str">
        <f t="shared" si="1"/>
        <v>定点15</v>
      </c>
      <c r="AR38" s="25"/>
      <c r="AS38" s="167">
        <f t="shared" si="2"/>
        <v>1</v>
      </c>
      <c r="AT38" s="165">
        <f t="shared" si="3"/>
        <v>14.5</v>
      </c>
      <c r="AU38" s="166" t="str">
        <f t="shared" si="9"/>
        <v>定点23</v>
      </c>
      <c r="AV38" s="25"/>
      <c r="AW38" s="167">
        <f t="shared" si="4"/>
        <v>1</v>
      </c>
      <c r="AX38" s="168">
        <f t="shared" si="5"/>
        <v>14.3</v>
      </c>
      <c r="AY38" s="169">
        <f t="shared" si="6"/>
        <v>-0.10000000000000142</v>
      </c>
      <c r="AZ38" s="170">
        <f t="shared" si="7"/>
        <v>0.19999999999999929</v>
      </c>
      <c r="BA38" s="171">
        <f t="shared" si="8"/>
        <v>0.30000000000000071</v>
      </c>
      <c r="BB38" s="163"/>
      <c r="BC38" s="3"/>
      <c r="BD38" s="3"/>
      <c r="BE38" s="108"/>
      <c r="BF38" s="109"/>
      <c r="BG38" s="109"/>
      <c r="BJ38" s="179">
        <v>1</v>
      </c>
      <c r="BK38" s="178">
        <f>MATCH(D13,BK19:BK34,0)</f>
        <v>6</v>
      </c>
      <c r="BL38" s="178">
        <f>MATCH(D11,BN19:BN27,0)</f>
        <v>2</v>
      </c>
      <c r="BM38" s="180"/>
    </row>
    <row r="39" spans="1:65" ht="12.95" customHeight="1">
      <c r="A39" s="196"/>
      <c r="B39" s="232"/>
      <c r="C39" s="249" t="s">
        <v>51</v>
      </c>
      <c r="D39" s="257">
        <v>14.4</v>
      </c>
      <c r="E39" s="251">
        <v>14.2</v>
      </c>
      <c r="F39" s="251">
        <v>14.2</v>
      </c>
      <c r="G39" s="251">
        <v>14.3</v>
      </c>
      <c r="H39" s="251">
        <v>14.2</v>
      </c>
      <c r="I39" s="251">
        <v>14.2</v>
      </c>
      <c r="J39" s="251">
        <v>14.3</v>
      </c>
      <c r="K39" s="251">
        <v>14.3</v>
      </c>
      <c r="L39" s="251">
        <v>14.3</v>
      </c>
      <c r="M39" s="251" t="s">
        <v>21</v>
      </c>
      <c r="N39" s="251">
        <v>14.3</v>
      </c>
      <c r="O39" s="251">
        <v>14.3</v>
      </c>
      <c r="P39" s="251">
        <v>14.3</v>
      </c>
      <c r="Q39" s="251">
        <v>14.3</v>
      </c>
      <c r="R39" s="251">
        <v>14.2</v>
      </c>
      <c r="S39" s="251">
        <v>14.2</v>
      </c>
      <c r="T39" s="251">
        <v>14.3</v>
      </c>
      <c r="U39" s="251">
        <v>14.3</v>
      </c>
      <c r="V39" s="251">
        <v>14.4</v>
      </c>
      <c r="W39" s="251">
        <v>14.4</v>
      </c>
      <c r="X39" s="251">
        <v>14.3</v>
      </c>
      <c r="Y39" s="251">
        <v>14.4</v>
      </c>
      <c r="Z39" s="251">
        <v>14.4</v>
      </c>
      <c r="AA39" s="251" t="s">
        <v>21</v>
      </c>
      <c r="AB39" s="251">
        <v>14.4</v>
      </c>
      <c r="AC39" s="251">
        <v>14.3</v>
      </c>
      <c r="AD39" s="251">
        <v>14.2</v>
      </c>
      <c r="AE39" s="251">
        <v>14.4</v>
      </c>
      <c r="AF39" s="251">
        <v>14.3</v>
      </c>
      <c r="AG39" s="251">
        <v>14.3</v>
      </c>
      <c r="AH39" s="251">
        <v>14.3</v>
      </c>
      <c r="AI39" s="251">
        <v>14.4</v>
      </c>
      <c r="AJ39" s="251">
        <v>14.2</v>
      </c>
      <c r="AK39" s="252">
        <v>14.2</v>
      </c>
      <c r="AL39" s="271">
        <v>14.3</v>
      </c>
      <c r="AM39" s="270"/>
      <c r="AO39" s="164">
        <v>16</v>
      </c>
      <c r="AP39" s="165">
        <f t="shared" si="0"/>
        <v>14.2</v>
      </c>
      <c r="AQ39" s="166" t="str">
        <f t="shared" si="1"/>
        <v>定点15</v>
      </c>
      <c r="AR39" s="25"/>
      <c r="AS39" s="167">
        <f t="shared" si="2"/>
        <v>1</v>
      </c>
      <c r="AT39" s="165">
        <f t="shared" si="3"/>
        <v>14.5</v>
      </c>
      <c r="AU39" s="166" t="str">
        <f t="shared" si="9"/>
        <v>定点23</v>
      </c>
      <c r="AV39" s="25"/>
      <c r="AW39" s="167">
        <f t="shared" si="4"/>
        <v>1</v>
      </c>
      <c r="AX39" s="168">
        <f t="shared" si="5"/>
        <v>14.3</v>
      </c>
      <c r="AY39" s="169">
        <f t="shared" si="6"/>
        <v>-0.10000000000000142</v>
      </c>
      <c r="AZ39" s="170">
        <f t="shared" si="7"/>
        <v>0.19999999999999929</v>
      </c>
      <c r="BA39" s="171">
        <f t="shared" si="8"/>
        <v>0.30000000000000071</v>
      </c>
      <c r="BB39" s="163"/>
      <c r="BC39" s="3"/>
      <c r="BD39" s="3"/>
      <c r="BE39" s="108"/>
      <c r="BF39" s="109"/>
      <c r="BG39" s="109"/>
      <c r="BJ39" s="179">
        <v>2</v>
      </c>
      <c r="BK39" s="178">
        <f>MATCH(E13,BK19:BK34,0)</f>
        <v>16</v>
      </c>
      <c r="BL39" s="178">
        <f>MATCH(E11,BN19:BN27,0)</f>
        <v>2</v>
      </c>
      <c r="BM39" s="180"/>
    </row>
    <row r="40" spans="1:65" ht="12.95" customHeight="1">
      <c r="A40" s="196"/>
      <c r="B40" s="232"/>
      <c r="C40" s="249" t="s">
        <v>52</v>
      </c>
      <c r="D40" s="257">
        <v>14.4</v>
      </c>
      <c r="E40" s="251">
        <v>14.2</v>
      </c>
      <c r="F40" s="251">
        <v>14.2</v>
      </c>
      <c r="G40" s="251">
        <v>14.2</v>
      </c>
      <c r="H40" s="251">
        <v>14.2</v>
      </c>
      <c r="I40" s="251">
        <v>14.2</v>
      </c>
      <c r="J40" s="251">
        <v>14.2</v>
      </c>
      <c r="K40" s="251">
        <v>14.2</v>
      </c>
      <c r="L40" s="251" t="s">
        <v>21</v>
      </c>
      <c r="M40" s="251" t="s">
        <v>21</v>
      </c>
      <c r="N40" s="251">
        <v>14.3</v>
      </c>
      <c r="O40" s="251">
        <v>14.3</v>
      </c>
      <c r="P40" s="251">
        <v>14.2</v>
      </c>
      <c r="Q40" s="251">
        <v>14.2</v>
      </c>
      <c r="R40" s="251">
        <v>14.2</v>
      </c>
      <c r="S40" s="251">
        <v>14.2</v>
      </c>
      <c r="T40" s="251">
        <v>14.4</v>
      </c>
      <c r="U40" s="251">
        <v>14.3</v>
      </c>
      <c r="V40" s="251">
        <v>14.4</v>
      </c>
      <c r="W40" s="251">
        <v>14.4</v>
      </c>
      <c r="X40" s="251">
        <v>14.3</v>
      </c>
      <c r="Y40" s="251">
        <v>14.2</v>
      </c>
      <c r="Z40" s="251">
        <v>14.3</v>
      </c>
      <c r="AA40" s="251" t="s">
        <v>21</v>
      </c>
      <c r="AB40" s="251" t="s">
        <v>21</v>
      </c>
      <c r="AC40" s="251" t="s">
        <v>21</v>
      </c>
      <c r="AD40" s="251">
        <v>14.1</v>
      </c>
      <c r="AE40" s="251">
        <v>14.2</v>
      </c>
      <c r="AF40" s="251">
        <v>14.2</v>
      </c>
      <c r="AG40" s="251">
        <v>14.3</v>
      </c>
      <c r="AH40" s="251">
        <v>14.3</v>
      </c>
      <c r="AI40" s="251">
        <v>14.4</v>
      </c>
      <c r="AJ40" s="251">
        <v>14.2</v>
      </c>
      <c r="AK40" s="252">
        <v>14.2</v>
      </c>
      <c r="AL40" s="271">
        <v>14.3</v>
      </c>
      <c r="AM40" s="270"/>
      <c r="AO40" s="164">
        <v>17</v>
      </c>
      <c r="AP40" s="165">
        <f t="shared" si="0"/>
        <v>14.2</v>
      </c>
      <c r="AQ40" s="166" t="str">
        <f t="shared" si="1"/>
        <v>定点6</v>
      </c>
      <c r="AR40" s="25"/>
      <c r="AS40" s="167">
        <f t="shared" si="2"/>
        <v>3</v>
      </c>
      <c r="AT40" s="165">
        <f t="shared" si="3"/>
        <v>14.5</v>
      </c>
      <c r="AU40" s="166" t="str">
        <f t="shared" si="9"/>
        <v>定点23</v>
      </c>
      <c r="AV40" s="25"/>
      <c r="AW40" s="167">
        <f t="shared" si="4"/>
        <v>0</v>
      </c>
      <c r="AX40" s="168">
        <f t="shared" si="5"/>
        <v>14.3</v>
      </c>
      <c r="AY40" s="169">
        <f t="shared" si="6"/>
        <v>-0.10000000000000142</v>
      </c>
      <c r="AZ40" s="170">
        <f t="shared" si="7"/>
        <v>0.19999999999999929</v>
      </c>
      <c r="BA40" s="171">
        <f t="shared" si="8"/>
        <v>0.30000000000000071</v>
      </c>
      <c r="BB40" s="163"/>
      <c r="BC40" s="3"/>
      <c r="BD40" s="3"/>
      <c r="BE40" s="108"/>
      <c r="BF40" s="109"/>
      <c r="BG40" s="109"/>
      <c r="BJ40" s="179">
        <v>3</v>
      </c>
      <c r="BK40" s="178">
        <f>MATCH(F13,BK19:BK34,0)</f>
        <v>3</v>
      </c>
      <c r="BL40" s="178">
        <f>MATCH(F11,BN19:BN27,0)</f>
        <v>2</v>
      </c>
      <c r="BM40" s="180"/>
    </row>
    <row r="41" spans="1:65" ht="12.95" customHeight="1">
      <c r="A41" s="196"/>
      <c r="B41" s="232"/>
      <c r="C41" s="249" t="s">
        <v>53</v>
      </c>
      <c r="D41" s="257">
        <v>14.2</v>
      </c>
      <c r="E41" s="251">
        <v>14.2</v>
      </c>
      <c r="F41" s="251">
        <v>14.2</v>
      </c>
      <c r="G41" s="251">
        <v>14.2</v>
      </c>
      <c r="H41" s="251">
        <v>14.2</v>
      </c>
      <c r="I41" s="251">
        <v>14.2</v>
      </c>
      <c r="J41" s="251">
        <v>14.2</v>
      </c>
      <c r="K41" s="251">
        <v>14.2</v>
      </c>
      <c r="L41" s="251" t="s">
        <v>21</v>
      </c>
      <c r="M41" s="251" t="s">
        <v>21</v>
      </c>
      <c r="N41" s="251">
        <v>14.2</v>
      </c>
      <c r="O41" s="251">
        <v>14.2</v>
      </c>
      <c r="P41" s="251">
        <v>14.2</v>
      </c>
      <c r="Q41" s="251" t="s">
        <v>21</v>
      </c>
      <c r="R41" s="251">
        <v>14.2</v>
      </c>
      <c r="S41" s="251">
        <v>14.2</v>
      </c>
      <c r="T41" s="251">
        <v>14.3</v>
      </c>
      <c r="U41" s="251">
        <v>14.2</v>
      </c>
      <c r="V41" s="251">
        <v>14.2</v>
      </c>
      <c r="W41" s="251">
        <v>14.4</v>
      </c>
      <c r="X41" s="251">
        <v>14.3</v>
      </c>
      <c r="Y41" s="251">
        <v>14.2</v>
      </c>
      <c r="Z41" s="251">
        <v>14.3</v>
      </c>
      <c r="AA41" s="251" t="s">
        <v>21</v>
      </c>
      <c r="AB41" s="251" t="s">
        <v>21</v>
      </c>
      <c r="AC41" s="251" t="s">
        <v>21</v>
      </c>
      <c r="AD41" s="251" t="s">
        <v>21</v>
      </c>
      <c r="AE41" s="251">
        <v>14.2</v>
      </c>
      <c r="AF41" s="251">
        <v>14.1</v>
      </c>
      <c r="AG41" s="251">
        <v>14.2</v>
      </c>
      <c r="AH41" s="251">
        <v>14.2</v>
      </c>
      <c r="AI41" s="251">
        <v>14.4</v>
      </c>
      <c r="AJ41" s="251">
        <v>14.2</v>
      </c>
      <c r="AK41" s="252">
        <v>14.2</v>
      </c>
      <c r="AL41" s="271">
        <v>14.3</v>
      </c>
      <c r="AM41" s="270"/>
      <c r="AO41" s="164">
        <v>18</v>
      </c>
      <c r="AP41" s="165">
        <f t="shared" si="0"/>
        <v>14.2</v>
      </c>
      <c r="AQ41" s="166" t="str">
        <f t="shared" si="1"/>
        <v>定点2</v>
      </c>
      <c r="AR41" s="25"/>
      <c r="AS41" s="167">
        <f t="shared" si="2"/>
        <v>5</v>
      </c>
      <c r="AT41" s="165">
        <f t="shared" si="3"/>
        <v>14.4</v>
      </c>
      <c r="AU41" s="166" t="str">
        <f t="shared" si="9"/>
        <v>定点1</v>
      </c>
      <c r="AV41" s="25"/>
      <c r="AW41" s="167">
        <f t="shared" si="4"/>
        <v>8</v>
      </c>
      <c r="AX41" s="168">
        <f t="shared" si="5"/>
        <v>14.3</v>
      </c>
      <c r="AY41" s="169">
        <f t="shared" si="6"/>
        <v>-0.10000000000000142</v>
      </c>
      <c r="AZ41" s="170">
        <f t="shared" si="7"/>
        <v>9.9999999999999645E-2</v>
      </c>
      <c r="BA41" s="171">
        <f t="shared" si="8"/>
        <v>0.20000000000000107</v>
      </c>
      <c r="BB41" s="163"/>
      <c r="BC41" s="3"/>
      <c r="BD41" s="3"/>
      <c r="BE41" s="108"/>
      <c r="BF41" s="109"/>
      <c r="BG41" s="109"/>
      <c r="BJ41" s="179">
        <v>4</v>
      </c>
      <c r="BK41" s="178">
        <f>MATCH(G13,BK19:BK34,0)</f>
        <v>2</v>
      </c>
      <c r="BL41" s="178">
        <f>MATCH(G11,BN19:BN27,0)</f>
        <v>2</v>
      </c>
      <c r="BM41" s="180"/>
    </row>
    <row r="42" spans="1:65" ht="12.95" customHeight="1">
      <c r="A42" s="196"/>
      <c r="B42" s="232"/>
      <c r="C42" s="249" t="s">
        <v>54</v>
      </c>
      <c r="D42" s="257">
        <v>14.2</v>
      </c>
      <c r="E42" s="251">
        <v>14.2</v>
      </c>
      <c r="F42" s="251" t="s">
        <v>21</v>
      </c>
      <c r="G42" s="251">
        <v>14.2</v>
      </c>
      <c r="H42" s="251">
        <v>14.2</v>
      </c>
      <c r="I42" s="251" t="s">
        <v>21</v>
      </c>
      <c r="J42" s="251" t="s">
        <v>21</v>
      </c>
      <c r="K42" s="251" t="s">
        <v>21</v>
      </c>
      <c r="L42" s="251" t="s">
        <v>21</v>
      </c>
      <c r="M42" s="251" t="s">
        <v>21</v>
      </c>
      <c r="N42" s="251" t="s">
        <v>21</v>
      </c>
      <c r="O42" s="251" t="s">
        <v>21</v>
      </c>
      <c r="P42" s="251">
        <v>14.2</v>
      </c>
      <c r="Q42" s="251" t="s">
        <v>21</v>
      </c>
      <c r="R42" s="251" t="s">
        <v>21</v>
      </c>
      <c r="S42" s="251">
        <v>14.2</v>
      </c>
      <c r="T42" s="251">
        <v>14.2</v>
      </c>
      <c r="U42" s="251">
        <v>14.2</v>
      </c>
      <c r="V42" s="251">
        <v>14.2</v>
      </c>
      <c r="W42" s="251">
        <v>14.2</v>
      </c>
      <c r="X42" s="251">
        <v>14.2</v>
      </c>
      <c r="Y42" s="251">
        <v>14.3</v>
      </c>
      <c r="Z42" s="251">
        <v>14.3</v>
      </c>
      <c r="AA42" s="251" t="s">
        <v>21</v>
      </c>
      <c r="AB42" s="251" t="s">
        <v>21</v>
      </c>
      <c r="AC42" s="251" t="s">
        <v>21</v>
      </c>
      <c r="AD42" s="251" t="s">
        <v>21</v>
      </c>
      <c r="AE42" s="251">
        <v>14.2</v>
      </c>
      <c r="AF42" s="251">
        <v>14.1</v>
      </c>
      <c r="AG42" s="251">
        <v>14.2</v>
      </c>
      <c r="AH42" s="251">
        <v>14.2</v>
      </c>
      <c r="AI42" s="251">
        <v>14.4</v>
      </c>
      <c r="AJ42" s="251" t="s">
        <v>21</v>
      </c>
      <c r="AK42" s="252" t="s">
        <v>21</v>
      </c>
      <c r="AL42" s="271">
        <v>14.2</v>
      </c>
      <c r="AM42" s="270"/>
      <c r="AO42" s="164">
        <v>19</v>
      </c>
      <c r="AP42" s="165">
        <f t="shared" si="0"/>
        <v>14.2</v>
      </c>
      <c r="AQ42" s="166" t="str">
        <f t="shared" si="1"/>
        <v>定点2</v>
      </c>
      <c r="AR42" s="25"/>
      <c r="AS42" s="167">
        <f t="shared" si="2"/>
        <v>6</v>
      </c>
      <c r="AT42" s="165">
        <f t="shared" si="3"/>
        <v>14.4</v>
      </c>
      <c r="AU42" s="166" t="str">
        <f t="shared" si="9"/>
        <v>定点1</v>
      </c>
      <c r="AV42" s="25"/>
      <c r="AW42" s="167">
        <f t="shared" si="4"/>
        <v>8</v>
      </c>
      <c r="AX42" s="168">
        <f t="shared" si="5"/>
        <v>14.3</v>
      </c>
      <c r="AY42" s="169">
        <f t="shared" si="6"/>
        <v>-0.10000000000000142</v>
      </c>
      <c r="AZ42" s="170">
        <f t="shared" si="7"/>
        <v>9.9999999999999645E-2</v>
      </c>
      <c r="BA42" s="171">
        <f t="shared" si="8"/>
        <v>0.20000000000000107</v>
      </c>
      <c r="BB42" s="163"/>
      <c r="BC42" s="3"/>
      <c r="BD42" s="3"/>
      <c r="BE42" s="108"/>
      <c r="BF42" s="109"/>
      <c r="BG42" s="109"/>
      <c r="BJ42" s="179">
        <v>5</v>
      </c>
      <c r="BK42" s="178">
        <f>MATCH(H13,BK19:BK34,0)</f>
        <v>3</v>
      </c>
      <c r="BL42" s="178">
        <f>MATCH(H11,BN19:BN27,0)</f>
        <v>2</v>
      </c>
      <c r="BM42" s="180"/>
    </row>
    <row r="43" spans="1:65" ht="12.95" customHeight="1">
      <c r="A43" s="196"/>
      <c r="B43" s="232"/>
      <c r="C43" s="249" t="s">
        <v>55</v>
      </c>
      <c r="D43" s="257">
        <v>14.3</v>
      </c>
      <c r="E43" s="251">
        <v>14.2</v>
      </c>
      <c r="F43" s="251" t="s">
        <v>21</v>
      </c>
      <c r="G43" s="251" t="s">
        <v>21</v>
      </c>
      <c r="H43" s="251" t="s">
        <v>21</v>
      </c>
      <c r="I43" s="251" t="s">
        <v>21</v>
      </c>
      <c r="J43" s="251" t="s">
        <v>21</v>
      </c>
      <c r="K43" s="251" t="s">
        <v>21</v>
      </c>
      <c r="L43" s="251" t="s">
        <v>21</v>
      </c>
      <c r="M43" s="251" t="s">
        <v>21</v>
      </c>
      <c r="N43" s="251" t="s">
        <v>21</v>
      </c>
      <c r="O43" s="251" t="s">
        <v>21</v>
      </c>
      <c r="P43" s="251" t="s">
        <v>21</v>
      </c>
      <c r="Q43" s="251" t="s">
        <v>21</v>
      </c>
      <c r="R43" s="251" t="s">
        <v>21</v>
      </c>
      <c r="S43" s="251">
        <v>14.2</v>
      </c>
      <c r="T43" s="251">
        <v>14.2</v>
      </c>
      <c r="U43" s="251">
        <v>14.2</v>
      </c>
      <c r="V43" s="251">
        <v>14.2</v>
      </c>
      <c r="W43" s="251">
        <v>14.1</v>
      </c>
      <c r="X43" s="251">
        <v>14.1</v>
      </c>
      <c r="Y43" s="251">
        <v>14.4</v>
      </c>
      <c r="Z43" s="251">
        <v>14.4</v>
      </c>
      <c r="AA43" s="251" t="s">
        <v>21</v>
      </c>
      <c r="AB43" s="251" t="s">
        <v>21</v>
      </c>
      <c r="AC43" s="251" t="s">
        <v>21</v>
      </c>
      <c r="AD43" s="251" t="s">
        <v>21</v>
      </c>
      <c r="AE43" s="251">
        <v>14.2</v>
      </c>
      <c r="AF43" s="251">
        <v>14</v>
      </c>
      <c r="AG43" s="251">
        <v>14.1</v>
      </c>
      <c r="AH43" s="251">
        <v>14.2</v>
      </c>
      <c r="AI43" s="251">
        <v>14.4</v>
      </c>
      <c r="AJ43" s="251" t="s">
        <v>21</v>
      </c>
      <c r="AK43" s="252" t="s">
        <v>21</v>
      </c>
      <c r="AL43" s="271">
        <v>14.2</v>
      </c>
      <c r="AM43" s="272"/>
      <c r="AO43" s="164">
        <v>20</v>
      </c>
      <c r="AP43" s="165">
        <f t="shared" si="0"/>
        <v>14.2</v>
      </c>
      <c r="AQ43" s="166" t="str">
        <f t="shared" si="1"/>
        <v>定点2</v>
      </c>
      <c r="AR43" s="25"/>
      <c r="AS43" s="167">
        <f t="shared" si="2"/>
        <v>8</v>
      </c>
      <c r="AT43" s="165">
        <f t="shared" si="3"/>
        <v>14.4</v>
      </c>
      <c r="AU43" s="166" t="str">
        <f t="shared" si="9"/>
        <v>定点1</v>
      </c>
      <c r="AV43" s="25"/>
      <c r="AW43" s="167">
        <f t="shared" si="4"/>
        <v>7</v>
      </c>
      <c r="AX43" s="168">
        <f t="shared" si="5"/>
        <v>14.3</v>
      </c>
      <c r="AY43" s="169">
        <f t="shared" si="6"/>
        <v>-0.10000000000000142</v>
      </c>
      <c r="AZ43" s="170">
        <f t="shared" si="7"/>
        <v>9.9999999999999645E-2</v>
      </c>
      <c r="BA43" s="171">
        <f t="shared" si="8"/>
        <v>0.20000000000000107</v>
      </c>
      <c r="BB43" s="163"/>
      <c r="BC43" s="3"/>
      <c r="BD43" s="3"/>
      <c r="BE43" s="108"/>
      <c r="BF43" s="109"/>
      <c r="BG43" s="109"/>
      <c r="BJ43" s="179">
        <v>6</v>
      </c>
      <c r="BK43" s="178">
        <f>MATCH(I13,BK19:BK34,0)</f>
        <v>2</v>
      </c>
      <c r="BL43" s="178">
        <f>MATCH(I11,BN19:BN27,0)</f>
        <v>2</v>
      </c>
      <c r="BM43" s="180"/>
    </row>
    <row r="44" spans="1:65" ht="12.95" customHeight="1">
      <c r="A44" s="196"/>
      <c r="B44" s="232"/>
      <c r="C44" s="249" t="s">
        <v>56</v>
      </c>
      <c r="D44" s="257" t="s">
        <v>21</v>
      </c>
      <c r="E44" s="251" t="s">
        <v>21</v>
      </c>
      <c r="F44" s="251" t="s">
        <v>21</v>
      </c>
      <c r="G44" s="251" t="s">
        <v>21</v>
      </c>
      <c r="H44" s="251" t="s">
        <v>21</v>
      </c>
      <c r="I44" s="251" t="s">
        <v>21</v>
      </c>
      <c r="J44" s="251" t="s">
        <v>21</v>
      </c>
      <c r="K44" s="251" t="s">
        <v>21</v>
      </c>
      <c r="L44" s="251" t="s">
        <v>21</v>
      </c>
      <c r="M44" s="251" t="s">
        <v>21</v>
      </c>
      <c r="N44" s="251" t="s">
        <v>21</v>
      </c>
      <c r="O44" s="251" t="s">
        <v>21</v>
      </c>
      <c r="P44" s="251" t="s">
        <v>21</v>
      </c>
      <c r="Q44" s="251" t="s">
        <v>21</v>
      </c>
      <c r="R44" s="251" t="s">
        <v>21</v>
      </c>
      <c r="S44" s="251" t="s">
        <v>21</v>
      </c>
      <c r="T44" s="251">
        <v>14.2</v>
      </c>
      <c r="U44" s="251" t="s">
        <v>21</v>
      </c>
      <c r="V44" s="251" t="s">
        <v>21</v>
      </c>
      <c r="W44" s="251">
        <v>14.1</v>
      </c>
      <c r="X44" s="251">
        <v>14.1</v>
      </c>
      <c r="Y44" s="251">
        <v>14.3</v>
      </c>
      <c r="Z44" s="251">
        <v>14.4</v>
      </c>
      <c r="AA44" s="251" t="s">
        <v>21</v>
      </c>
      <c r="AB44" s="251" t="s">
        <v>21</v>
      </c>
      <c r="AC44" s="251" t="s">
        <v>21</v>
      </c>
      <c r="AD44" s="251" t="s">
        <v>21</v>
      </c>
      <c r="AE44" s="251" t="s">
        <v>21</v>
      </c>
      <c r="AF44" s="251">
        <v>14.1</v>
      </c>
      <c r="AG44" s="251">
        <v>14</v>
      </c>
      <c r="AH44" s="251">
        <v>14.2</v>
      </c>
      <c r="AI44" s="251">
        <v>14.4</v>
      </c>
      <c r="AJ44" s="251" t="s">
        <v>21</v>
      </c>
      <c r="AK44" s="252" t="s">
        <v>21</v>
      </c>
      <c r="AL44" s="271">
        <v>14.1</v>
      </c>
      <c r="AM44" s="273"/>
      <c r="AO44" s="164">
        <v>25</v>
      </c>
      <c r="AP44" s="165">
        <f t="shared" si="0"/>
        <v>14.1</v>
      </c>
      <c r="AQ44" s="166" t="str">
        <f t="shared" si="1"/>
        <v>定点27</v>
      </c>
      <c r="AR44" s="25"/>
      <c r="AS44" s="167">
        <f t="shared" si="2"/>
        <v>0</v>
      </c>
      <c r="AT44" s="165">
        <f t="shared" si="3"/>
        <v>14.4</v>
      </c>
      <c r="AU44" s="166" t="str">
        <f t="shared" si="9"/>
        <v>定点1</v>
      </c>
      <c r="AV44" s="25"/>
      <c r="AW44" s="167">
        <f t="shared" si="4"/>
        <v>4</v>
      </c>
      <c r="AX44" s="168">
        <f t="shared" si="5"/>
        <v>14.3</v>
      </c>
      <c r="AY44" s="169">
        <f t="shared" si="6"/>
        <v>-0.20000000000000107</v>
      </c>
      <c r="AZ44" s="170">
        <f t="shared" si="7"/>
        <v>9.9999999999999645E-2</v>
      </c>
      <c r="BA44" s="171">
        <f t="shared" si="8"/>
        <v>0.30000000000000071</v>
      </c>
      <c r="BB44" s="163"/>
      <c r="BC44" s="3"/>
      <c r="BD44" s="3"/>
      <c r="BE44" s="108"/>
      <c r="BF44" s="109"/>
      <c r="BG44" s="109"/>
      <c r="BJ44" s="179">
        <v>7</v>
      </c>
      <c r="BK44" s="178">
        <f>MATCH(J13,BK19:BK34,0)</f>
        <v>3</v>
      </c>
      <c r="BL44" s="178">
        <f>MATCH(J11,BN19:BN27,0)</f>
        <v>2</v>
      </c>
      <c r="BM44" s="180"/>
    </row>
    <row r="45" spans="1:65" ht="12.95" customHeight="1">
      <c r="A45" s="196"/>
      <c r="B45" s="232"/>
      <c r="C45" s="249" t="s">
        <v>57</v>
      </c>
      <c r="D45" s="257" t="s">
        <v>21</v>
      </c>
      <c r="E45" s="251" t="s">
        <v>21</v>
      </c>
      <c r="F45" s="251" t="s">
        <v>21</v>
      </c>
      <c r="G45" s="251" t="s">
        <v>21</v>
      </c>
      <c r="H45" s="251" t="s">
        <v>21</v>
      </c>
      <c r="I45" s="251" t="s">
        <v>21</v>
      </c>
      <c r="J45" s="251" t="s">
        <v>21</v>
      </c>
      <c r="K45" s="251" t="s">
        <v>21</v>
      </c>
      <c r="L45" s="251" t="s">
        <v>21</v>
      </c>
      <c r="M45" s="251" t="s">
        <v>21</v>
      </c>
      <c r="N45" s="251" t="s">
        <v>21</v>
      </c>
      <c r="O45" s="251" t="s">
        <v>21</v>
      </c>
      <c r="P45" s="251" t="s">
        <v>21</v>
      </c>
      <c r="Q45" s="251" t="s">
        <v>21</v>
      </c>
      <c r="R45" s="251" t="s">
        <v>21</v>
      </c>
      <c r="S45" s="251" t="s">
        <v>21</v>
      </c>
      <c r="T45" s="251">
        <v>14.2</v>
      </c>
      <c r="U45" s="251" t="s">
        <v>21</v>
      </c>
      <c r="V45" s="251" t="s">
        <v>21</v>
      </c>
      <c r="W45" s="251">
        <v>14.1</v>
      </c>
      <c r="X45" s="251">
        <v>14.1</v>
      </c>
      <c r="Y45" s="251" t="s">
        <v>21</v>
      </c>
      <c r="Z45" s="251">
        <v>14.4</v>
      </c>
      <c r="AA45" s="251" t="s">
        <v>21</v>
      </c>
      <c r="AB45" s="251" t="s">
        <v>21</v>
      </c>
      <c r="AC45" s="251" t="s">
        <v>21</v>
      </c>
      <c r="AD45" s="251" t="s">
        <v>21</v>
      </c>
      <c r="AE45" s="251" t="s">
        <v>21</v>
      </c>
      <c r="AF45" s="251" t="s">
        <v>21</v>
      </c>
      <c r="AG45" s="251">
        <v>13.9</v>
      </c>
      <c r="AH45" s="251">
        <v>14.2</v>
      </c>
      <c r="AI45" s="251">
        <v>14.4</v>
      </c>
      <c r="AJ45" s="251" t="s">
        <v>21</v>
      </c>
      <c r="AK45" s="252" t="s">
        <v>21</v>
      </c>
      <c r="AL45" s="271">
        <v>14.1</v>
      </c>
      <c r="AM45" s="301"/>
      <c r="AO45" s="164">
        <v>30</v>
      </c>
      <c r="AP45" s="165">
        <f t="shared" si="0"/>
        <v>14.1</v>
      </c>
      <c r="AQ45" s="166" t="str">
        <f t="shared" si="1"/>
        <v>定点29</v>
      </c>
      <c r="AR45" s="25"/>
      <c r="AS45" s="167">
        <f t="shared" si="2"/>
        <v>0</v>
      </c>
      <c r="AT45" s="165">
        <f t="shared" si="3"/>
        <v>14.4</v>
      </c>
      <c r="AU45" s="166" t="str">
        <f t="shared" si="9"/>
        <v>定点20</v>
      </c>
      <c r="AV45" s="25"/>
      <c r="AW45" s="167">
        <f t="shared" si="4"/>
        <v>1</v>
      </c>
      <c r="AX45" s="168">
        <f t="shared" si="5"/>
        <v>14.3</v>
      </c>
      <c r="AY45" s="169">
        <f t="shared" si="6"/>
        <v>-0.20000000000000107</v>
      </c>
      <c r="AZ45" s="170">
        <f t="shared" si="7"/>
        <v>9.9999999999999645E-2</v>
      </c>
      <c r="BA45" s="171">
        <f t="shared" si="8"/>
        <v>0.30000000000000071</v>
      </c>
      <c r="BB45" s="163"/>
      <c r="BC45" s="3"/>
      <c r="BD45" s="3"/>
      <c r="BE45" s="108"/>
      <c r="BF45" s="109"/>
      <c r="BG45" s="109"/>
      <c r="BJ45" s="179">
        <v>8</v>
      </c>
      <c r="BK45" s="178">
        <f>MATCH(K13,BK19:BK34,0)</f>
        <v>4</v>
      </c>
      <c r="BL45" s="178">
        <f>MATCH(K11,BN19:BN27,0)</f>
        <v>2</v>
      </c>
      <c r="BM45" s="180"/>
    </row>
    <row r="46" spans="1:65" ht="12.95" customHeight="1" thickBot="1">
      <c r="A46" s="196"/>
      <c r="B46" s="232"/>
      <c r="C46" s="274" t="s">
        <v>83</v>
      </c>
      <c r="D46" s="275" t="s">
        <v>21</v>
      </c>
      <c r="E46" s="276" t="s">
        <v>21</v>
      </c>
      <c r="F46" s="276" t="s">
        <v>21</v>
      </c>
      <c r="G46" s="276" t="s">
        <v>21</v>
      </c>
      <c r="H46" s="276" t="s">
        <v>21</v>
      </c>
      <c r="I46" s="276" t="s">
        <v>21</v>
      </c>
      <c r="J46" s="276" t="s">
        <v>21</v>
      </c>
      <c r="K46" s="276" t="s">
        <v>21</v>
      </c>
      <c r="L46" s="276" t="s">
        <v>21</v>
      </c>
      <c r="M46" s="276" t="s">
        <v>21</v>
      </c>
      <c r="N46" s="276" t="s">
        <v>21</v>
      </c>
      <c r="O46" s="276" t="s">
        <v>21</v>
      </c>
      <c r="P46" s="276" t="s">
        <v>21</v>
      </c>
      <c r="Q46" s="276" t="s">
        <v>21</v>
      </c>
      <c r="R46" s="276" t="s">
        <v>21</v>
      </c>
      <c r="S46" s="276" t="s">
        <v>21</v>
      </c>
      <c r="T46" s="276" t="s">
        <v>21</v>
      </c>
      <c r="U46" s="276" t="s">
        <v>21</v>
      </c>
      <c r="V46" s="276" t="s">
        <v>21</v>
      </c>
      <c r="W46" s="276" t="s">
        <v>21</v>
      </c>
      <c r="X46" s="276" t="s">
        <v>21</v>
      </c>
      <c r="Y46" s="276" t="s">
        <v>21</v>
      </c>
      <c r="Z46" s="276" t="s">
        <v>21</v>
      </c>
      <c r="AA46" s="276" t="s">
        <v>21</v>
      </c>
      <c r="AB46" s="276" t="s">
        <v>21</v>
      </c>
      <c r="AC46" s="276" t="s">
        <v>21</v>
      </c>
      <c r="AD46" s="276" t="s">
        <v>21</v>
      </c>
      <c r="AE46" s="276" t="s">
        <v>21</v>
      </c>
      <c r="AF46" s="276" t="s">
        <v>21</v>
      </c>
      <c r="AG46" s="276">
        <v>13.7</v>
      </c>
      <c r="AH46" s="276">
        <v>14.2</v>
      </c>
      <c r="AI46" s="276" t="s">
        <v>21</v>
      </c>
      <c r="AJ46" s="276" t="s">
        <v>21</v>
      </c>
      <c r="AK46" s="277" t="s">
        <v>21</v>
      </c>
      <c r="AL46" s="278" t="s">
        <v>21</v>
      </c>
      <c r="AM46" s="301"/>
      <c r="AO46" s="164">
        <v>40</v>
      </c>
      <c r="AP46" s="165">
        <f t="shared" si="0"/>
        <v>14.1</v>
      </c>
      <c r="AQ46" s="166" t="str">
        <f t="shared" si="1"/>
        <v>定点29</v>
      </c>
      <c r="AR46" s="25"/>
      <c r="AS46" s="167">
        <f t="shared" si="2"/>
        <v>0</v>
      </c>
      <c r="AT46" s="165">
        <f t="shared" si="3"/>
        <v>14.4</v>
      </c>
      <c r="AU46" s="166" t="str">
        <f t="shared" si="9"/>
        <v>定点32</v>
      </c>
      <c r="AV46" s="25"/>
      <c r="AW46" s="167">
        <f t="shared" si="4"/>
        <v>0</v>
      </c>
      <c r="AX46" s="168">
        <f t="shared" si="5"/>
        <v>14.2</v>
      </c>
      <c r="AY46" s="169">
        <f t="shared" si="6"/>
        <v>-9.9999999999999645E-2</v>
      </c>
      <c r="AZ46" s="170">
        <f t="shared" si="7"/>
        <v>0.20000000000000107</v>
      </c>
      <c r="BA46" s="171">
        <f t="shared" si="8"/>
        <v>0.30000000000000071</v>
      </c>
      <c r="BB46" s="163"/>
      <c r="BC46" s="3"/>
      <c r="BD46" s="3"/>
      <c r="BE46" s="108"/>
      <c r="BF46" s="109"/>
      <c r="BG46" s="109"/>
      <c r="BJ46" s="179">
        <v>9</v>
      </c>
      <c r="BK46" s="178">
        <f>MATCH(L13,BK19:BK34,0)</f>
        <v>3</v>
      </c>
      <c r="BL46" s="178">
        <f>MATCH(L11,BN19:BN27,0)</f>
        <v>2</v>
      </c>
      <c r="BM46" s="180"/>
    </row>
    <row r="47" spans="1:65" ht="12.95" customHeight="1">
      <c r="A47" s="196"/>
      <c r="B47" s="302" t="s">
        <v>58</v>
      </c>
      <c r="C47" s="313"/>
      <c r="D47" s="266">
        <v>14.3</v>
      </c>
      <c r="E47" s="267">
        <v>14.2</v>
      </c>
      <c r="F47" s="267">
        <v>14.2</v>
      </c>
      <c r="G47" s="267">
        <v>14.2</v>
      </c>
      <c r="H47" s="267">
        <v>14.2</v>
      </c>
      <c r="I47" s="267">
        <v>14.2</v>
      </c>
      <c r="J47" s="267">
        <v>14.2</v>
      </c>
      <c r="K47" s="267">
        <v>14.2</v>
      </c>
      <c r="L47" s="267">
        <v>14.3</v>
      </c>
      <c r="M47" s="267">
        <v>14.5</v>
      </c>
      <c r="N47" s="267">
        <v>14.2</v>
      </c>
      <c r="O47" s="267">
        <v>14.2</v>
      </c>
      <c r="P47" s="267">
        <v>14.2</v>
      </c>
      <c r="Q47" s="267">
        <v>14.2</v>
      </c>
      <c r="R47" s="267">
        <v>14.2</v>
      </c>
      <c r="S47" s="267">
        <v>14.2</v>
      </c>
      <c r="T47" s="267">
        <v>14.2</v>
      </c>
      <c r="U47" s="267">
        <v>14.2</v>
      </c>
      <c r="V47" s="267">
        <v>14.2</v>
      </c>
      <c r="W47" s="267">
        <v>14.1</v>
      </c>
      <c r="X47" s="267">
        <v>14</v>
      </c>
      <c r="Y47" s="267">
        <v>14.3</v>
      </c>
      <c r="Z47" s="267">
        <v>14.4</v>
      </c>
      <c r="AA47" s="267">
        <v>14.3</v>
      </c>
      <c r="AB47" s="267">
        <v>14.3</v>
      </c>
      <c r="AC47" s="267">
        <v>14.2</v>
      </c>
      <c r="AD47" s="267">
        <v>14.1</v>
      </c>
      <c r="AE47" s="267">
        <v>14.2</v>
      </c>
      <c r="AF47" s="267">
        <v>14.1</v>
      </c>
      <c r="AG47" s="267">
        <v>13.7</v>
      </c>
      <c r="AH47" s="267">
        <v>14.2</v>
      </c>
      <c r="AI47" s="267">
        <v>14.4</v>
      </c>
      <c r="AJ47" s="267">
        <v>14.3</v>
      </c>
      <c r="AK47" s="268">
        <v>14.2</v>
      </c>
      <c r="AL47" s="279"/>
      <c r="AM47" s="301"/>
      <c r="AO47" s="164">
        <v>50</v>
      </c>
      <c r="AP47" s="165">
        <f t="shared" si="0"/>
        <v>14</v>
      </c>
      <c r="AQ47" s="166" t="str">
        <f t="shared" si="1"/>
        <v>定点29</v>
      </c>
      <c r="AR47" s="25"/>
      <c r="AS47" s="167">
        <f t="shared" si="2"/>
        <v>0</v>
      </c>
      <c r="AT47" s="165">
        <f t="shared" si="3"/>
        <v>14.4</v>
      </c>
      <c r="AU47" s="166" t="str">
        <f t="shared" si="9"/>
        <v>定点22</v>
      </c>
      <c r="AV47" s="25"/>
      <c r="AW47" s="167">
        <f t="shared" si="4"/>
        <v>2</v>
      </c>
      <c r="AX47" s="168">
        <f t="shared" si="5"/>
        <v>14.2</v>
      </c>
      <c r="AY47" s="169">
        <f t="shared" si="6"/>
        <v>-0.19999999999999929</v>
      </c>
      <c r="AZ47" s="170">
        <f t="shared" si="7"/>
        <v>0.20000000000000107</v>
      </c>
      <c r="BA47" s="171">
        <f t="shared" si="8"/>
        <v>0.40000000000000036</v>
      </c>
      <c r="BB47" s="163"/>
      <c r="BC47" s="3"/>
      <c r="BD47" s="3"/>
      <c r="BE47" s="108"/>
      <c r="BF47" s="109"/>
      <c r="BG47" s="109"/>
      <c r="BJ47" s="179">
        <v>10</v>
      </c>
      <c r="BK47" s="178">
        <f>MATCH(M13,BK19:BK34,0)</f>
        <v>3</v>
      </c>
      <c r="BL47" s="178">
        <f>MATCH(M11,BN19:BN27,0)</f>
        <v>2</v>
      </c>
      <c r="BM47" s="180"/>
    </row>
    <row r="48" spans="1:65" ht="12.95" customHeight="1" thickBot="1">
      <c r="A48" s="196"/>
      <c r="B48" s="314" t="s">
        <v>59</v>
      </c>
      <c r="C48" s="315"/>
      <c r="D48" s="275">
        <v>57.2</v>
      </c>
      <c r="E48" s="276">
        <v>50.3</v>
      </c>
      <c r="F48" s="276">
        <v>35.5</v>
      </c>
      <c r="G48" s="276">
        <v>46.3</v>
      </c>
      <c r="H48" s="276">
        <v>44.5</v>
      </c>
      <c r="I48" s="276">
        <v>36.6</v>
      </c>
      <c r="J48" s="276">
        <v>35.5</v>
      </c>
      <c r="K48" s="276">
        <v>30.2</v>
      </c>
      <c r="L48" s="276">
        <v>20.2</v>
      </c>
      <c r="M48" s="276">
        <v>5.8</v>
      </c>
      <c r="N48" s="276">
        <v>33.9</v>
      </c>
      <c r="O48" s="276">
        <v>34.9</v>
      </c>
      <c r="P48" s="276">
        <v>47.5</v>
      </c>
      <c r="Q48" s="276">
        <v>27.9</v>
      </c>
      <c r="R48" s="280">
        <v>34</v>
      </c>
      <c r="S48" s="276">
        <v>57.7</v>
      </c>
      <c r="T48" s="276">
        <v>73.400000000000006</v>
      </c>
      <c r="U48" s="276">
        <v>56.1</v>
      </c>
      <c r="V48" s="276">
        <v>58.8</v>
      </c>
      <c r="W48" s="276">
        <v>75</v>
      </c>
      <c r="X48" s="276">
        <v>77.7</v>
      </c>
      <c r="Y48" s="276">
        <v>65.900000000000006</v>
      </c>
      <c r="Z48" s="276">
        <v>77.8</v>
      </c>
      <c r="AA48" s="276">
        <v>17.7</v>
      </c>
      <c r="AB48" s="276">
        <v>22.6</v>
      </c>
      <c r="AC48" s="276">
        <v>23.5</v>
      </c>
      <c r="AD48" s="276">
        <v>27.8</v>
      </c>
      <c r="AE48" s="276">
        <v>59.4</v>
      </c>
      <c r="AF48" s="276">
        <v>67.2</v>
      </c>
      <c r="AG48" s="276">
        <v>82.6</v>
      </c>
      <c r="AH48" s="281">
        <v>81.599999999999994</v>
      </c>
      <c r="AI48" s="276">
        <v>70.7</v>
      </c>
      <c r="AJ48" s="276">
        <v>34.299999999999997</v>
      </c>
      <c r="AK48" s="277">
        <v>34.5</v>
      </c>
      <c r="AL48" s="7"/>
      <c r="AM48" s="301"/>
      <c r="AO48" s="164">
        <v>60</v>
      </c>
      <c r="AP48" s="165">
        <f t="shared" si="0"/>
        <v>14</v>
      </c>
      <c r="AQ48" s="166" t="str">
        <f t="shared" si="1"/>
        <v>定点30</v>
      </c>
      <c r="AR48" s="25"/>
      <c r="AS48" s="167">
        <f t="shared" si="2"/>
        <v>0</v>
      </c>
      <c r="AT48" s="165">
        <f t="shared" si="3"/>
        <v>14.4</v>
      </c>
      <c r="AU48" s="166" t="str">
        <f t="shared" si="9"/>
        <v>定点23</v>
      </c>
      <c r="AV48" s="25"/>
      <c r="AW48" s="167">
        <f t="shared" si="4"/>
        <v>1</v>
      </c>
      <c r="AX48" s="168">
        <f t="shared" si="5"/>
        <v>14.1</v>
      </c>
      <c r="AY48" s="169">
        <f t="shared" si="6"/>
        <v>-9.9999999999999645E-2</v>
      </c>
      <c r="AZ48" s="170">
        <f t="shared" si="7"/>
        <v>0.30000000000000071</v>
      </c>
      <c r="BA48" s="171">
        <f t="shared" si="8"/>
        <v>0.40000000000000036</v>
      </c>
      <c r="BB48" s="163"/>
      <c r="BC48" s="3"/>
      <c r="BD48" s="3"/>
      <c r="BE48" s="108"/>
      <c r="BF48" s="109"/>
      <c r="BG48" s="109"/>
      <c r="BJ48" s="179">
        <v>11</v>
      </c>
      <c r="BK48" s="178">
        <f>MATCH(N13,BK19:BK34,0)</f>
        <v>4</v>
      </c>
      <c r="BL48" s="178">
        <f>MATCH(N11,BN19:BN27,0)</f>
        <v>2</v>
      </c>
      <c r="BM48" s="180"/>
    </row>
    <row r="49" spans="1:65" ht="14.1" customHeight="1" thickBot="1">
      <c r="A49" s="196"/>
      <c r="B49" s="282"/>
      <c r="C49" s="199"/>
      <c r="D49" s="283" t="str">
        <f ca="1">"水温の最低 "&amp;MIN(D19:AK46)&amp;"℃"&amp;"("&amp;OFFSET(INDEX(AP23:AP50,MATCH(AP22,AP23:AP50,0),1),0,1)&amp;"の"&amp;OFFSET(INDEX(AP23:AP50,MATCH(AP22,AP23:AP50,0),1),0,-1)&amp;"ｍ"&amp;IF(COUNTIF(D19:AK46,AP22)&gt;1," 他"&amp;COUNTIF(D19:AK46,AP22)-1&amp;"点)",")")</f>
        <v>水温の最低 13.7℃(定点30の80ｍ)</v>
      </c>
      <c r="E49" s="283"/>
      <c r="F49" s="283"/>
      <c r="G49" s="283"/>
      <c r="H49" s="283"/>
      <c r="I49" s="283"/>
      <c r="J49" s="283"/>
      <c r="K49" s="7"/>
      <c r="L49" s="283" t="str">
        <f ca="1">"水温の最高 "&amp;MAX(D19:AK46)&amp;"℃"&amp;"("&amp;OFFSET(INDEX(AT23:AT50,MATCH(AT22,AT23:AT50,0),1),0,1)&amp;"の"&amp;OFFSET(INDEX(AT23:AT50,MATCH(AT22,AT23:AT50,0),1),0,-5)&amp;"ｍ"&amp;IF(COUNTIF(D19:AK46,AT22)&gt;1," 他"&amp;COUNTIF(D19:AK46,AT22)-1&amp;"点)",")")</f>
        <v>水温の最高 16℃(定点24の0ｍ)</v>
      </c>
      <c r="M49" s="283"/>
      <c r="N49" s="283"/>
      <c r="O49" s="283"/>
      <c r="P49" s="283"/>
      <c r="Q49" s="283"/>
      <c r="R49" s="283"/>
      <c r="S49" s="283"/>
      <c r="T49" s="7"/>
      <c r="U49" s="283" t="s">
        <v>194</v>
      </c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6"/>
      <c r="AG49" s="6"/>
      <c r="AH49" s="6"/>
      <c r="AI49" s="6"/>
      <c r="AJ49" s="6"/>
      <c r="AK49" s="6"/>
      <c r="AL49" s="284">
        <f>MIN(D19:AK46)</f>
        <v>13.7</v>
      </c>
      <c r="AM49" s="301"/>
      <c r="AO49" s="164">
        <v>70</v>
      </c>
      <c r="AP49" s="165">
        <f>IF(MIN(D45:AK45)=0,"",MIN(D45:AK45))</f>
        <v>13.9</v>
      </c>
      <c r="AQ49" s="166" t="str">
        <f t="shared" si="1"/>
        <v>定点30</v>
      </c>
      <c r="AR49" s="25"/>
      <c r="AS49" s="167">
        <f>IF(AP49="","",COUNTIF(D45:AK45,AP49)-1)</f>
        <v>0</v>
      </c>
      <c r="AT49" s="165">
        <f>IF(MAX(D45:AK45)=0,"",MAX(D45:AK45))</f>
        <v>14.4</v>
      </c>
      <c r="AU49" s="166" t="str">
        <f t="shared" si="9"/>
        <v>定点23</v>
      </c>
      <c r="AV49" s="25"/>
      <c r="AW49" s="167">
        <f>IF(AT49="","",COUNTIF(D45:AK45,AT49)-1)</f>
        <v>1</v>
      </c>
      <c r="AX49" s="168">
        <f>IF(AL45="","",AL45)</f>
        <v>14.1</v>
      </c>
      <c r="AY49" s="169">
        <f>IF(AL45="","",AP49-AL45)</f>
        <v>-0.19999999999999929</v>
      </c>
      <c r="AZ49" s="170">
        <f>IF(AL45="","",AT49-AL45)</f>
        <v>0.30000000000000071</v>
      </c>
      <c r="BA49" s="171">
        <f t="shared" si="8"/>
        <v>0.5</v>
      </c>
      <c r="BB49" s="163"/>
      <c r="BC49" s="3"/>
      <c r="BD49" s="3"/>
      <c r="BE49" s="108"/>
      <c r="BF49" s="109"/>
      <c r="BG49" s="109"/>
      <c r="BJ49" s="179">
        <v>12</v>
      </c>
      <c r="BK49" s="178">
        <f>MATCH(O13,BK19:BK34,0)</f>
        <v>1</v>
      </c>
      <c r="BL49" s="178">
        <f>MATCH(O11,BN19:BN27,0)</f>
        <v>3</v>
      </c>
      <c r="BM49" s="180"/>
    </row>
    <row r="50" spans="1:65" ht="14.1" customHeight="1" thickBot="1">
      <c r="A50" s="196"/>
      <c r="B50" s="282"/>
      <c r="C50" s="199"/>
      <c r="D50" s="285" t="s">
        <v>84</v>
      </c>
      <c r="E50" s="286" t="s">
        <v>85</v>
      </c>
      <c r="F50" s="287"/>
      <c r="G50" s="287"/>
      <c r="H50" s="287"/>
      <c r="I50" s="287"/>
      <c r="J50" s="287"/>
      <c r="K50" s="288"/>
      <c r="L50" s="319" t="s">
        <v>204</v>
      </c>
      <c r="M50" s="289" t="s">
        <v>86</v>
      </c>
      <c r="N50" s="287"/>
      <c r="O50" s="287"/>
      <c r="P50" s="287"/>
      <c r="Q50" s="287"/>
      <c r="R50" s="287"/>
      <c r="S50" s="287"/>
      <c r="T50" s="290"/>
      <c r="U50" s="291" t="s">
        <v>87</v>
      </c>
      <c r="V50" s="292" t="s">
        <v>60</v>
      </c>
      <c r="W50" s="287"/>
      <c r="X50" s="287"/>
      <c r="Y50" s="287"/>
      <c r="Z50" s="287"/>
      <c r="AA50" s="287"/>
      <c r="AB50" s="287"/>
      <c r="AC50" s="287"/>
      <c r="AD50" s="287"/>
      <c r="AE50" s="6"/>
      <c r="AF50" s="6"/>
      <c r="AG50" s="6"/>
      <c r="AH50" s="6"/>
      <c r="AI50" s="6"/>
      <c r="AJ50" s="6"/>
      <c r="AK50" s="6"/>
      <c r="AL50" s="6"/>
      <c r="AM50" s="301"/>
      <c r="AO50" s="183">
        <v>80</v>
      </c>
      <c r="AP50" s="184">
        <f>IF(MIN(D46:AK46)=0,"",MIN(D46:AK46))</f>
        <v>13.7</v>
      </c>
      <c r="AQ50" s="185" t="str">
        <f>IF(AP50="","","定点"&amp;MATCH(AP50,D46:AK46,0))</f>
        <v>定点30</v>
      </c>
      <c r="AR50" s="186"/>
      <c r="AS50" s="187">
        <f>IF(AP50="","",COUNTIF(D46:AK46,AP50)-1)</f>
        <v>0</v>
      </c>
      <c r="AT50" s="184">
        <f>IF(MAX(D46:AK46)=0,"",MAX(D46:AK46))</f>
        <v>14.2</v>
      </c>
      <c r="AU50" s="185" t="str">
        <f t="shared" si="9"/>
        <v>定点31</v>
      </c>
      <c r="AV50" s="186"/>
      <c r="AW50" s="187">
        <f>IF(AT50="","",COUNTIF(D46:AK46,AT50)-1)</f>
        <v>0</v>
      </c>
      <c r="AX50" s="188" t="str">
        <f>IF(AL46="","",AL46)</f>
        <v/>
      </c>
      <c r="AY50" s="189" t="str">
        <f>IF(AL46="","",AP50-AL46)</f>
        <v/>
      </c>
      <c r="AZ50" s="190" t="str">
        <f>IF(AL46="","",AT50-AL46)</f>
        <v/>
      </c>
      <c r="BA50" s="191">
        <f>IF(AT50="","",AT50-AP50)</f>
        <v>0.5</v>
      </c>
      <c r="BB50" s="163"/>
      <c r="BC50" s="3"/>
      <c r="BD50" s="3"/>
      <c r="BE50" s="103"/>
      <c r="BF50" s="103"/>
      <c r="BG50" s="103"/>
      <c r="BJ50" s="179">
        <v>13</v>
      </c>
      <c r="BK50" s="178">
        <f>MATCH(P13,BK19:BK34,0)</f>
        <v>2</v>
      </c>
      <c r="BL50" s="178">
        <f>MATCH(P11,BN19:BN27,0)</f>
        <v>3</v>
      </c>
      <c r="BM50" s="180"/>
    </row>
    <row r="51" spans="1:65">
      <c r="B51" s="181"/>
      <c r="C51" s="9"/>
      <c r="D51" s="192"/>
      <c r="E51" s="192"/>
      <c r="G51" s="192"/>
      <c r="I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3"/>
      <c r="AD51" s="1"/>
      <c r="AE51" s="1"/>
      <c r="AF51" s="1"/>
      <c r="AG51" s="1"/>
      <c r="AH51" s="1"/>
      <c r="AI51" s="1"/>
      <c r="AJ51" s="1"/>
      <c r="AK51" s="1"/>
      <c r="AL51" s="1"/>
      <c r="AM51" s="1"/>
      <c r="BB51" s="194"/>
      <c r="BC51" s="3"/>
      <c r="BD51" s="3"/>
      <c r="BJ51" s="179">
        <v>14</v>
      </c>
      <c r="BK51" s="178">
        <f>MATCH(Q13,BK19:BK34,0)</f>
        <v>2</v>
      </c>
      <c r="BL51" s="178">
        <f>MATCH(Q11,BN19:BN27,0)</f>
        <v>3</v>
      </c>
      <c r="BM51" s="180"/>
    </row>
    <row r="52" spans="1:65">
      <c r="D52" s="182"/>
      <c r="BB52" s="194"/>
      <c r="BE52" s="142"/>
      <c r="BF52" s="142"/>
      <c r="BG52" s="142"/>
      <c r="BJ52" s="179">
        <v>15</v>
      </c>
      <c r="BK52" s="178">
        <f>MATCH(R13,BK19:BK34,0)</f>
        <v>3</v>
      </c>
      <c r="BL52" s="178">
        <f>MATCH(R11,BN19:BN27,0)</f>
        <v>3</v>
      </c>
      <c r="BM52" s="180"/>
    </row>
    <row r="53" spans="1:65">
      <c r="D53" s="182"/>
      <c r="BC53" s="195"/>
      <c r="BE53" s="103"/>
      <c r="BF53" s="103"/>
      <c r="BG53" s="103"/>
      <c r="BJ53" s="179">
        <v>16</v>
      </c>
      <c r="BK53" s="178">
        <f>MATCH(S13,BK19:BK34,0)</f>
        <v>3</v>
      </c>
      <c r="BL53" s="178">
        <f>MATCH(S11,BN19:BN27,0)</f>
        <v>3</v>
      </c>
      <c r="BM53" s="180"/>
    </row>
    <row r="54" spans="1:65">
      <c r="BC54" s="195"/>
      <c r="BE54" s="108"/>
      <c r="BF54" s="103"/>
      <c r="BG54" s="103"/>
      <c r="BJ54" s="179">
        <v>17</v>
      </c>
      <c r="BK54" s="178">
        <f>MATCH(T13,BK19:BK34,0)</f>
        <v>3</v>
      </c>
      <c r="BL54" s="178">
        <f>MATCH(T11,BN19:BN27,0)</f>
        <v>3</v>
      </c>
      <c r="BM54" s="180"/>
    </row>
    <row r="55" spans="1:65">
      <c r="BC55" s="195"/>
      <c r="BE55" s="108"/>
      <c r="BF55" s="103"/>
      <c r="BG55" s="103"/>
      <c r="BJ55" s="179">
        <v>18</v>
      </c>
      <c r="BK55" s="178">
        <f>MATCH(U13,BK19:BK34,0)</f>
        <v>2</v>
      </c>
      <c r="BL55" s="178">
        <f>MATCH(U11,BN19:BN27,0)</f>
        <v>3</v>
      </c>
      <c r="BM55" s="180"/>
    </row>
    <row r="56" spans="1:65">
      <c r="BC56" s="195"/>
      <c r="BE56" s="108"/>
      <c r="BF56" s="103"/>
      <c r="BG56" s="103"/>
      <c r="BJ56" s="179">
        <v>19</v>
      </c>
      <c r="BK56" s="178">
        <f>MATCH(V13,BK19:BK34,0)</f>
        <v>2</v>
      </c>
      <c r="BL56" s="178">
        <f>MATCH(V11,BN19:BN27,0)</f>
        <v>3</v>
      </c>
      <c r="BM56" s="180"/>
    </row>
    <row r="57" spans="1:65">
      <c r="BC57" s="195"/>
      <c r="BE57" s="108"/>
      <c r="BF57" s="103"/>
      <c r="BG57" s="103"/>
      <c r="BJ57" s="179">
        <v>20</v>
      </c>
      <c r="BK57" s="178">
        <f>MATCH(W13,BK19:BK34,0)</f>
        <v>3</v>
      </c>
      <c r="BL57" s="178">
        <f>MATCH(W11,BN19:BN27,0)</f>
        <v>3</v>
      </c>
      <c r="BM57" s="180"/>
    </row>
    <row r="58" spans="1:65">
      <c r="BC58" s="195"/>
      <c r="BE58" s="108"/>
      <c r="BF58" s="103"/>
      <c r="BG58" s="103"/>
      <c r="BJ58" s="179">
        <v>21</v>
      </c>
      <c r="BK58" s="178">
        <f>MATCH(X13,BK19:BK34,0)</f>
        <v>3</v>
      </c>
      <c r="BL58" s="178">
        <f>MATCH(X11,BN19:BN27,0)</f>
        <v>3</v>
      </c>
      <c r="BM58" s="180"/>
    </row>
    <row r="59" spans="1:65">
      <c r="E59" s="4"/>
      <c r="BC59" s="195"/>
      <c r="BE59" s="108"/>
      <c r="BF59" s="103"/>
      <c r="BG59" s="103"/>
      <c r="BJ59" s="179">
        <v>22</v>
      </c>
      <c r="BK59" s="178">
        <f>MATCH(Y13,BK19:BK34,0)</f>
        <v>3</v>
      </c>
      <c r="BL59" s="178">
        <f>MATCH(Y11,BN19:BN27,0)</f>
        <v>3</v>
      </c>
      <c r="BM59" s="180"/>
    </row>
    <row r="60" spans="1:65">
      <c r="BC60" s="195"/>
      <c r="BE60" s="108"/>
      <c r="BF60" s="103"/>
      <c r="BG60" s="103"/>
      <c r="BJ60" s="179">
        <v>23</v>
      </c>
      <c r="BK60" s="178">
        <f>MATCH(Z13,BK19:BK34,0)</f>
        <v>4</v>
      </c>
      <c r="BL60" s="178">
        <f>MATCH(Z11,BN19:BN27,0)</f>
        <v>6</v>
      </c>
      <c r="BM60" s="180"/>
    </row>
    <row r="61" spans="1:65">
      <c r="BC61" s="195"/>
      <c r="BE61" s="108"/>
      <c r="BF61" s="103"/>
      <c r="BG61" s="103"/>
      <c r="BJ61" s="179">
        <v>24</v>
      </c>
      <c r="BK61" s="178">
        <f>MATCH(AA13,BK19:BK34,0)</f>
        <v>2</v>
      </c>
      <c r="BL61" s="178">
        <f>MATCH(AA11,BN19:BN27,0)</f>
        <v>2</v>
      </c>
      <c r="BM61" s="180"/>
    </row>
    <row r="62" spans="1:65">
      <c r="BC62" s="195"/>
      <c r="BE62" s="108"/>
      <c r="BF62" s="103"/>
      <c r="BG62" s="103"/>
      <c r="BJ62" s="179">
        <v>25</v>
      </c>
      <c r="BK62" s="178">
        <f>MATCH(AB13,BK19:BK34,0)</f>
        <v>3</v>
      </c>
      <c r="BL62" s="178">
        <f>MATCH(AB11,BN19:BN27,0)</f>
        <v>3</v>
      </c>
      <c r="BM62" s="180"/>
    </row>
    <row r="63" spans="1:65">
      <c r="BC63" s="195"/>
      <c r="BE63" s="108"/>
      <c r="BF63" s="103"/>
      <c r="BG63" s="103"/>
      <c r="BJ63" s="179">
        <v>26</v>
      </c>
      <c r="BK63" s="178">
        <f>MATCH(AC13,BK19:BK34,0)</f>
        <v>2</v>
      </c>
      <c r="BL63" s="178">
        <f>MATCH(AC11,BN19:BN27,0)</f>
        <v>3</v>
      </c>
      <c r="BM63" s="180"/>
    </row>
    <row r="64" spans="1:65">
      <c r="BC64" s="195"/>
      <c r="BE64" s="108"/>
      <c r="BF64" s="103"/>
      <c r="BG64" s="103"/>
      <c r="BJ64" s="179">
        <v>27</v>
      </c>
      <c r="BK64" s="178">
        <f>MATCH(AD13,BK19:BK34,0)</f>
        <v>3</v>
      </c>
      <c r="BL64" s="178">
        <f>MATCH(AD11,BN19:BN27,0)</f>
        <v>3</v>
      </c>
      <c r="BM64" s="180"/>
    </row>
    <row r="65" spans="55:66">
      <c r="BC65" s="195"/>
      <c r="BE65" s="108"/>
      <c r="BF65" s="103"/>
      <c r="BG65" s="103"/>
      <c r="BJ65" s="179">
        <v>28</v>
      </c>
      <c r="BK65" s="178">
        <f>MATCH(AE13,BK19:BK34,0)</f>
        <v>4</v>
      </c>
      <c r="BL65" s="178">
        <f>MATCH(AE11,BN19:BN27,0)</f>
        <v>3</v>
      </c>
      <c r="BM65" s="180"/>
    </row>
    <row r="66" spans="55:66">
      <c r="BC66" s="195"/>
      <c r="BE66" s="108"/>
      <c r="BF66" s="103"/>
      <c r="BG66" s="103"/>
      <c r="BH66" s="15"/>
      <c r="BJ66" s="179">
        <v>29</v>
      </c>
      <c r="BK66" s="178">
        <f>MATCH(AF13,BK19:BK34,0)</f>
        <v>4</v>
      </c>
      <c r="BL66" s="178">
        <f>MATCH(AF11,BN19:BN27,0)</f>
        <v>6</v>
      </c>
      <c r="BM66" s="180"/>
    </row>
    <row r="67" spans="55:66">
      <c r="BC67" s="195"/>
      <c r="BE67" s="108"/>
      <c r="BF67" s="103"/>
      <c r="BG67" s="103"/>
      <c r="BH67" s="194"/>
      <c r="BJ67" s="179">
        <v>30</v>
      </c>
      <c r="BK67" s="178">
        <f>MATCH(AG13,BK19:BK34,0)</f>
        <v>4</v>
      </c>
      <c r="BL67" s="178">
        <f>MATCH(AG11,BN19:BN27,0)</f>
        <v>6</v>
      </c>
      <c r="BM67" s="180"/>
    </row>
    <row r="68" spans="55:66">
      <c r="BC68" s="195"/>
      <c r="BE68" s="108"/>
      <c r="BF68" s="103"/>
      <c r="BG68" s="103"/>
      <c r="BH68" s="194"/>
      <c r="BJ68" s="179">
        <v>31</v>
      </c>
      <c r="BK68" s="178">
        <f>MATCH(AH13,BK19:BK34,0)</f>
        <v>4</v>
      </c>
      <c r="BL68" s="178">
        <f>MATCH(AH11,BN19:BN27,0)</f>
        <v>6</v>
      </c>
      <c r="BM68" s="180"/>
    </row>
    <row r="69" spans="55:66">
      <c r="BC69" s="195"/>
      <c r="BE69" s="108"/>
      <c r="BF69" s="103"/>
      <c r="BG69" s="103"/>
      <c r="BH69" s="194"/>
      <c r="BJ69" s="179">
        <v>32</v>
      </c>
      <c r="BK69" s="178">
        <f>MATCH(AI13,BK19:BK34,0)</f>
        <v>4</v>
      </c>
      <c r="BL69" s="178">
        <f>MATCH(AI11,BN19:BN27,0)</f>
        <v>6</v>
      </c>
      <c r="BM69" s="180"/>
    </row>
    <row r="70" spans="55:66">
      <c r="BC70" s="195"/>
      <c r="BE70" s="108"/>
      <c r="BF70" s="103"/>
      <c r="BG70" s="103"/>
      <c r="BH70" s="194"/>
      <c r="BJ70" s="179">
        <v>33</v>
      </c>
      <c r="BK70" s="178">
        <f>MATCH(AJ13,BK19:BK34,0)</f>
        <v>2</v>
      </c>
      <c r="BL70" s="178">
        <f>MATCH(AJ11,BN19:BN27,0)</f>
        <v>2</v>
      </c>
      <c r="BM70" s="180"/>
    </row>
    <row r="71" spans="55:66">
      <c r="BC71" s="195"/>
      <c r="BE71" s="108"/>
      <c r="BF71" s="103"/>
      <c r="BG71" s="103"/>
      <c r="BH71" s="194"/>
      <c r="BJ71" s="179">
        <v>34</v>
      </c>
      <c r="BK71" s="178">
        <f>MATCH(AK13,BK19:BK34,0)</f>
        <v>3</v>
      </c>
      <c r="BL71" s="178">
        <f>MATCH(AK11,BN19:BN27,0)</f>
        <v>2</v>
      </c>
      <c r="BM71" s="180"/>
    </row>
    <row r="72" spans="55:66">
      <c r="BC72" s="195"/>
      <c r="BE72" s="108"/>
      <c r="BF72" s="103"/>
      <c r="BG72" s="103"/>
      <c r="BH72" s="194"/>
    </row>
    <row r="73" spans="55:66">
      <c r="BC73" s="195"/>
      <c r="BE73" s="108"/>
      <c r="BF73" s="103"/>
      <c r="BG73" s="103"/>
      <c r="BH73" s="194"/>
    </row>
    <row r="74" spans="55:66">
      <c r="BC74" s="195"/>
      <c r="BE74" s="108"/>
      <c r="BF74" s="103"/>
      <c r="BG74" s="103"/>
      <c r="BH74" s="194"/>
      <c r="BJ74" s="15"/>
      <c r="BL74" s="3"/>
      <c r="BM74" s="3"/>
      <c r="BN74" s="3"/>
    </row>
    <row r="75" spans="55:66">
      <c r="BC75" s="195"/>
      <c r="BE75" s="108"/>
      <c r="BF75" s="103"/>
      <c r="BG75" s="103"/>
      <c r="BH75" s="194"/>
      <c r="BJ75" s="194"/>
      <c r="BL75" s="15"/>
      <c r="BM75" s="15"/>
      <c r="BN75" s="15"/>
    </row>
    <row r="76" spans="55:66">
      <c r="BC76" s="195"/>
      <c r="BE76" s="108"/>
      <c r="BF76" s="103"/>
      <c r="BG76" s="103"/>
      <c r="BH76" s="194"/>
      <c r="BJ76" s="194"/>
      <c r="BL76" s="15"/>
      <c r="BM76" s="15"/>
      <c r="BN76" s="15"/>
    </row>
    <row r="77" spans="55:66">
      <c r="BC77" s="195"/>
      <c r="BE77" s="108"/>
      <c r="BF77" s="103"/>
      <c r="BG77" s="103"/>
      <c r="BH77" s="194"/>
      <c r="BJ77" s="194"/>
      <c r="BL77" s="15"/>
      <c r="BM77" s="15"/>
      <c r="BN77" s="15"/>
    </row>
    <row r="78" spans="55:66">
      <c r="BC78" s="195"/>
      <c r="BE78" s="108"/>
      <c r="BF78" s="103"/>
      <c r="BG78" s="103"/>
      <c r="BH78" s="194"/>
      <c r="BJ78" s="194"/>
      <c r="BL78" s="15"/>
      <c r="BM78" s="15"/>
      <c r="BN78" s="15"/>
    </row>
    <row r="79" spans="55:66">
      <c r="BC79" s="195"/>
      <c r="BE79" s="108"/>
      <c r="BF79" s="103"/>
      <c r="BG79" s="103"/>
      <c r="BJ79" s="194"/>
      <c r="BL79" s="15"/>
      <c r="BM79" s="15"/>
      <c r="BN79" s="15"/>
    </row>
    <row r="80" spans="55:66">
      <c r="BC80" s="195"/>
      <c r="BE80" s="108"/>
      <c r="BF80" s="103"/>
      <c r="BG80" s="103"/>
      <c r="BJ80" s="194"/>
      <c r="BL80" s="15"/>
      <c r="BM80" s="15"/>
      <c r="BN80" s="15"/>
    </row>
    <row r="81" spans="55:66">
      <c r="BC81" s="195"/>
      <c r="BE81" s="108"/>
      <c r="BF81" s="103"/>
      <c r="BG81" s="103"/>
      <c r="BJ81" s="194"/>
      <c r="BL81" s="15"/>
      <c r="BM81" s="15"/>
      <c r="BN81" s="15"/>
    </row>
    <row r="82" spans="55:66">
      <c r="BC82" s="195"/>
      <c r="BE82" s="108"/>
      <c r="BF82" s="103"/>
      <c r="BG82" s="103"/>
      <c r="BJ82" s="194"/>
      <c r="BL82" s="15"/>
      <c r="BM82" s="15"/>
      <c r="BN82" s="15"/>
    </row>
    <row r="83" spans="55:66">
      <c r="BC83" s="195"/>
      <c r="BE83" s="108"/>
      <c r="BF83" s="103"/>
      <c r="BG83" s="103"/>
      <c r="BJ83" s="194"/>
      <c r="BL83" s="15"/>
      <c r="BM83" s="15"/>
      <c r="BN83" s="15"/>
    </row>
    <row r="84" spans="55:66">
      <c r="BC84" s="195"/>
      <c r="BE84" s="108"/>
      <c r="BF84" s="103"/>
      <c r="BG84" s="103"/>
      <c r="BJ84" s="194"/>
      <c r="BL84" s="15"/>
      <c r="BM84" s="15"/>
      <c r="BN84" s="15"/>
    </row>
    <row r="85" spans="55:66">
      <c r="BC85" s="195"/>
      <c r="BE85" s="108"/>
      <c r="BF85" s="103"/>
      <c r="BG85" s="103"/>
      <c r="BJ85" s="194"/>
      <c r="BL85" s="15"/>
      <c r="BM85" s="15"/>
      <c r="BN85" s="15"/>
    </row>
    <row r="86" spans="55:66">
      <c r="BC86" s="195"/>
      <c r="BE86" s="108"/>
      <c r="BF86" s="103"/>
      <c r="BG86" s="103"/>
      <c r="BJ86" s="194"/>
      <c r="BL86" s="15"/>
      <c r="BM86" s="15"/>
      <c r="BN86" s="15"/>
    </row>
    <row r="87" spans="55:66">
      <c r="BE87" s="108"/>
      <c r="BF87" s="103"/>
      <c r="BG87" s="103"/>
      <c r="BJ87" s="194"/>
      <c r="BL87" s="15"/>
      <c r="BM87" s="15"/>
      <c r="BN87" s="15"/>
    </row>
    <row r="88" spans="55:66">
      <c r="BE88" s="103"/>
      <c r="BF88" s="103"/>
      <c r="BG88" s="103"/>
      <c r="BJ88" s="194"/>
    </row>
    <row r="89" spans="55:66">
      <c r="BJ89" s="194"/>
    </row>
    <row r="90" spans="55:66">
      <c r="BJ90" s="194"/>
    </row>
    <row r="91" spans="55:66">
      <c r="BJ91" s="194"/>
    </row>
    <row r="92" spans="55:66">
      <c r="BJ92" s="194"/>
    </row>
    <row r="93" spans="55:66">
      <c r="BJ93" s="194"/>
    </row>
    <row r="94" spans="55:66">
      <c r="BJ94" s="194"/>
    </row>
    <row r="95" spans="55:66">
      <c r="BJ95" s="194"/>
    </row>
    <row r="96" spans="55:66">
      <c r="BJ96" s="194"/>
    </row>
    <row r="97" spans="62:62">
      <c r="BJ97" s="194"/>
    </row>
    <row r="98" spans="62:62">
      <c r="BJ98" s="194"/>
    </row>
    <row r="99" spans="62:62">
      <c r="BJ99" s="194"/>
    </row>
    <row r="100" spans="62:62">
      <c r="BJ100" s="194"/>
    </row>
    <row r="101" spans="62:62">
      <c r="BJ101" s="194"/>
    </row>
    <row r="102" spans="62:62">
      <c r="BJ102" s="194"/>
    </row>
    <row r="103" spans="62:62">
      <c r="BJ103" s="194"/>
    </row>
    <row r="104" spans="62:62">
      <c r="BJ104" s="194"/>
    </row>
    <row r="105" spans="62:62">
      <c r="BJ105" s="194"/>
    </row>
    <row r="106" spans="62:62">
      <c r="BJ106" s="194"/>
    </row>
    <row r="107" spans="62:62">
      <c r="BJ107" s="194"/>
    </row>
    <row r="108" spans="62:62">
      <c r="BJ108" s="194"/>
    </row>
  </sheetData>
  <mergeCells count="7">
    <mergeCell ref="AM45:AM50"/>
    <mergeCell ref="AC2:AG2"/>
    <mergeCell ref="AC3:AG3"/>
    <mergeCell ref="AC4:AG4"/>
    <mergeCell ref="A22:A26"/>
    <mergeCell ref="B47:C47"/>
    <mergeCell ref="B48:C48"/>
  </mergeCells>
  <phoneticPr fontId="2"/>
  <conditionalFormatting sqref="D19:AK44">
    <cfRule type="cellIs" dxfId="39" priority="1" stopIfTrue="1" operator="between">
      <formula>$AL19+1</formula>
      <formula>$AL19+20</formula>
    </cfRule>
    <cfRule type="cellIs" dxfId="38" priority="2" stopIfTrue="1" operator="between">
      <formula>$AL19+0.5</formula>
      <formula>$AL19+0.9</formula>
    </cfRule>
  </conditionalFormatting>
  <conditionalFormatting sqref="D19:AK46">
    <cfRule type="cellIs" dxfId="37" priority="3" stopIfTrue="1" operator="equal">
      <formula>$AL$49</formula>
    </cfRule>
  </conditionalFormatting>
  <conditionalFormatting sqref="AP23:AP50">
    <cfRule type="cellIs" dxfId="36" priority="6" stopIfTrue="1" operator="equal">
      <formula>$AP$22</formula>
    </cfRule>
  </conditionalFormatting>
  <conditionalFormatting sqref="AS22:AS50 AW22:AW50">
    <cfRule type="cellIs" dxfId="35" priority="4" stopIfTrue="1" operator="equal">
      <formula>0</formula>
    </cfRule>
    <cfRule type="cellIs" dxfId="34" priority="5" stopIfTrue="1" operator="greaterThanOrEqual">
      <formula>1</formula>
    </cfRule>
  </conditionalFormatting>
  <conditionalFormatting sqref="AT23:AT50">
    <cfRule type="cellIs" dxfId="33" priority="7" stopIfTrue="1" operator="equal">
      <formula>$AT$22</formula>
    </cfRule>
  </conditionalFormatting>
  <conditionalFormatting sqref="AY23:AY50">
    <cfRule type="cellIs" dxfId="32" priority="8" stopIfTrue="1" operator="greaterThanOrEqual">
      <formula>0.5</formula>
    </cfRule>
  </conditionalFormatting>
  <conditionalFormatting sqref="AZ23:AZ50">
    <cfRule type="cellIs" dxfId="31" priority="9" stopIfTrue="1" operator="greaterThanOrEqual">
      <formula>1</formula>
    </cfRule>
    <cfRule type="cellIs" dxfId="30" priority="10" stopIfTrue="1" operator="between">
      <formula>0.5</formula>
      <formula>0.9</formula>
    </cfRule>
  </conditionalFormatting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ED5A9-9A3B-4DD2-B57D-E1190E670AAE}">
  <sheetPr>
    <pageSetUpPr fitToPage="1"/>
  </sheetPr>
  <dimension ref="A1:BQ108"/>
  <sheetViews>
    <sheetView topLeftCell="A27" workbookViewId="0">
      <selection activeCell="B2" sqref="B2:AL50"/>
    </sheetView>
  </sheetViews>
  <sheetFormatPr defaultColWidth="9" defaultRowHeight="13.5"/>
  <cols>
    <col min="1" max="1" width="3.625" style="1" customWidth="1"/>
    <col min="2" max="2" width="3.625" style="2" customWidth="1"/>
    <col min="3" max="3" width="10.125" style="2" customWidth="1"/>
    <col min="4" max="10" width="4.125" style="2" customWidth="1"/>
    <col min="11" max="13" width="4.625" style="2" customWidth="1"/>
    <col min="14" max="38" width="4.125" style="2" customWidth="1"/>
    <col min="39" max="39" width="6.125" style="2" customWidth="1"/>
    <col min="40" max="40" width="2.625" style="1" hidden="1" customWidth="1"/>
    <col min="41" max="41" width="5.75" style="8" hidden="1" customWidth="1"/>
    <col min="42" max="42" width="8.125" style="8" hidden="1" customWidth="1"/>
    <col min="43" max="43" width="7.125" style="8" hidden="1" customWidth="1"/>
    <col min="44" max="44" width="4.125" style="8" hidden="1" customWidth="1"/>
    <col min="45" max="46" width="8.125" style="8" hidden="1" customWidth="1"/>
    <col min="47" max="47" width="6.125" style="8" hidden="1" customWidth="1"/>
    <col min="48" max="48" width="6.5" style="8" hidden="1" customWidth="1"/>
    <col min="49" max="49" width="7" style="8" hidden="1" customWidth="1"/>
    <col min="50" max="50" width="6.625" style="8" hidden="1" customWidth="1"/>
    <col min="51" max="51" width="7.125" style="8" hidden="1" customWidth="1"/>
    <col min="52" max="60" width="6.125" style="8" hidden="1" customWidth="1"/>
    <col min="61" max="61" width="2.625" style="8" hidden="1" customWidth="1"/>
    <col min="62" max="62" width="7.125" style="8" hidden="1" customWidth="1"/>
    <col min="63" max="66" width="5.125" style="8" hidden="1" customWidth="1"/>
    <col min="67" max="67" width="7.125" style="8" hidden="1" customWidth="1"/>
    <col min="68" max="69" width="9" style="1" hidden="1" customWidth="1"/>
    <col min="70" max="16384" width="9" style="1"/>
  </cols>
  <sheetData>
    <row r="1" spans="1:67" ht="14.25" customHeight="1" thickBot="1">
      <c r="A1" s="196"/>
      <c r="B1" s="6"/>
      <c r="C1" s="7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spans="1:67" ht="14.45" customHeight="1">
      <c r="A2" s="19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97"/>
      <c r="O2" s="7"/>
      <c r="P2" s="7"/>
      <c r="Q2" s="7"/>
      <c r="R2" s="7"/>
      <c r="S2" s="7"/>
      <c r="T2" s="7"/>
      <c r="U2" s="7"/>
      <c r="V2" s="7"/>
      <c r="W2" s="7"/>
      <c r="X2" s="198"/>
      <c r="Y2" s="7"/>
      <c r="Z2" s="7"/>
      <c r="AA2" s="199"/>
      <c r="AB2" s="199"/>
      <c r="AC2" s="302"/>
      <c r="AD2" s="303"/>
      <c r="AE2" s="303"/>
      <c r="AF2" s="303"/>
      <c r="AG2" s="304"/>
      <c r="AH2" s="200" t="s">
        <v>76</v>
      </c>
      <c r="AI2" s="201"/>
      <c r="AJ2" s="200" t="s">
        <v>203</v>
      </c>
      <c r="AK2" s="202"/>
      <c r="AL2" s="7"/>
      <c r="AM2" s="7"/>
      <c r="AO2" s="8" t="s">
        <v>91</v>
      </c>
      <c r="AY2" s="10"/>
      <c r="AZ2" s="11"/>
      <c r="BA2" s="12" t="s">
        <v>92</v>
      </c>
      <c r="BB2" s="11"/>
      <c r="BC2" s="11"/>
      <c r="BD2" s="11"/>
      <c r="BE2" s="11"/>
      <c r="BF2" s="11"/>
      <c r="BG2" s="13"/>
      <c r="BJ2" s="8" t="s">
        <v>93</v>
      </c>
      <c r="BK2" s="14"/>
      <c r="BL2" s="14"/>
      <c r="BM2" s="14"/>
      <c r="BN2" s="14"/>
    </row>
    <row r="3" spans="1:67" ht="14.45" customHeight="1" thickBot="1">
      <c r="A3" s="196"/>
      <c r="B3" s="203"/>
      <c r="C3" s="204" t="s">
        <v>0</v>
      </c>
      <c r="D3" s="205"/>
      <c r="E3" s="205"/>
      <c r="F3" s="205"/>
      <c r="G3" s="205"/>
      <c r="H3" s="205"/>
      <c r="I3" s="205"/>
      <c r="J3" s="205"/>
      <c r="K3" s="7"/>
      <c r="L3" s="206"/>
      <c r="M3" s="7"/>
      <c r="N3" s="207"/>
      <c r="O3" s="208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99"/>
      <c r="AB3" s="199"/>
      <c r="AC3" s="305" t="s">
        <v>77</v>
      </c>
      <c r="AD3" s="306"/>
      <c r="AE3" s="306"/>
      <c r="AF3" s="306"/>
      <c r="AG3" s="307"/>
      <c r="AH3" s="316">
        <v>0</v>
      </c>
      <c r="AI3" s="307"/>
      <c r="AJ3" s="209" t="s">
        <v>94</v>
      </c>
      <c r="AK3" s="211"/>
      <c r="AL3" s="7"/>
      <c r="AM3" s="7"/>
      <c r="AO3" s="16"/>
      <c r="AP3" s="17" t="s">
        <v>79</v>
      </c>
      <c r="AQ3" s="18">
        <f>K5</f>
        <v>6</v>
      </c>
      <c r="AR3" s="18"/>
      <c r="AS3" s="19">
        <f>L5</f>
        <v>8</v>
      </c>
      <c r="AT3" s="20">
        <f>M5</f>
        <v>8</v>
      </c>
      <c r="AU3" s="16" t="s">
        <v>95</v>
      </c>
      <c r="AV3" s="16"/>
      <c r="AW3" s="16"/>
      <c r="AX3" s="16"/>
      <c r="AY3" s="21"/>
      <c r="AZ3" s="16"/>
      <c r="BA3" s="16"/>
      <c r="BB3" s="16"/>
      <c r="BC3" s="22" t="s">
        <v>96</v>
      </c>
      <c r="BD3" s="16"/>
      <c r="BE3" s="16"/>
      <c r="BF3" s="16"/>
      <c r="BG3" s="23"/>
      <c r="BJ3" s="24" t="s">
        <v>97</v>
      </c>
      <c r="BK3" s="25"/>
      <c r="BL3" s="25"/>
      <c r="BM3" s="25"/>
      <c r="BN3" s="26"/>
    </row>
    <row r="4" spans="1:67" ht="14.45" customHeight="1" thickBot="1">
      <c r="A4" s="196"/>
      <c r="B4" s="206"/>
      <c r="C4" s="7"/>
      <c r="D4" s="206"/>
      <c r="E4" s="206"/>
      <c r="F4" s="206"/>
      <c r="G4" s="206"/>
      <c r="H4" s="206"/>
      <c r="I4" s="20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99"/>
      <c r="AB4" s="199"/>
      <c r="AC4" s="308" t="s">
        <v>78</v>
      </c>
      <c r="AD4" s="309"/>
      <c r="AE4" s="309"/>
      <c r="AF4" s="309"/>
      <c r="AG4" s="310"/>
      <c r="AH4" s="317">
        <v>2.4</v>
      </c>
      <c r="AI4" s="318"/>
      <c r="AJ4" s="317">
        <v>3</v>
      </c>
      <c r="AK4" s="315"/>
      <c r="AL4" s="7"/>
      <c r="AM4" s="7"/>
      <c r="AO4" s="27"/>
      <c r="AP4" s="28" t="s">
        <v>98</v>
      </c>
      <c r="AQ4" s="28"/>
      <c r="AR4" s="28"/>
      <c r="AS4" s="29"/>
      <c r="AT4" s="28"/>
      <c r="AU4" s="28"/>
      <c r="AV4" s="28"/>
      <c r="AW4" s="30"/>
      <c r="AX4" s="16"/>
      <c r="AY4" s="21"/>
      <c r="AZ4" s="16"/>
      <c r="BA4" s="16"/>
      <c r="BB4" s="16" t="s">
        <v>99</v>
      </c>
      <c r="BC4" s="31" t="str">
        <f>IF(COUNTIF(D13:AK13,"N")=0,"","●")</f>
        <v>●</v>
      </c>
      <c r="BD4" s="16" t="s">
        <v>100</v>
      </c>
      <c r="BE4" s="16"/>
      <c r="BF4" s="16"/>
      <c r="BG4" s="23"/>
      <c r="BJ4" s="24" t="s">
        <v>101</v>
      </c>
      <c r="BK4" s="25"/>
      <c r="BL4" s="25"/>
      <c r="BM4" s="25"/>
      <c r="BN4" s="26"/>
    </row>
    <row r="5" spans="1:67" ht="14.45" customHeight="1" thickBot="1">
      <c r="A5" s="196"/>
      <c r="B5" s="7"/>
      <c r="C5" s="215"/>
      <c r="D5" s="215"/>
      <c r="E5" s="215"/>
      <c r="F5" s="7"/>
      <c r="G5" s="7"/>
      <c r="H5" s="216"/>
      <c r="I5" s="7"/>
      <c r="J5" s="217" t="s">
        <v>102</v>
      </c>
      <c r="K5" s="218">
        <v>6</v>
      </c>
      <c r="L5" s="219">
        <v>8</v>
      </c>
      <c r="M5" s="220">
        <v>8</v>
      </c>
      <c r="N5" s="221"/>
      <c r="O5" s="222" t="s">
        <v>195</v>
      </c>
      <c r="P5" s="223" t="s">
        <v>75</v>
      </c>
      <c r="Q5" s="224" t="s">
        <v>196</v>
      </c>
      <c r="R5" s="221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225"/>
      <c r="AG5" s="225"/>
      <c r="AH5" s="225"/>
      <c r="AI5" s="225"/>
      <c r="AJ5" s="7"/>
      <c r="AK5" s="7"/>
      <c r="AL5" s="7"/>
      <c r="AM5" s="7"/>
      <c r="AO5" s="32" t="s">
        <v>105</v>
      </c>
      <c r="AP5" s="33">
        <v>7</v>
      </c>
      <c r="AQ5" s="34">
        <f>IF(AND(K5&gt;17,L5&gt;3),"",8)</f>
        <v>8</v>
      </c>
      <c r="AR5" s="35"/>
      <c r="AS5" s="33">
        <v>9</v>
      </c>
      <c r="AT5" s="33">
        <v>10</v>
      </c>
      <c r="AU5" s="34">
        <v>17</v>
      </c>
      <c r="AV5" s="35"/>
      <c r="AW5" s="36">
        <v>18</v>
      </c>
      <c r="AX5" s="16"/>
      <c r="AY5" s="21"/>
      <c r="AZ5" s="16"/>
      <c r="BA5" s="22" t="s">
        <v>106</v>
      </c>
      <c r="BB5" s="31" t="str">
        <f>IF(COUNTIF(D13:AK13,"NNW")=0,"","●")</f>
        <v>●</v>
      </c>
      <c r="BC5" s="16"/>
      <c r="BD5" s="31" t="str">
        <f>IF(COUNTIF(D13:AK13,"NNE")=0,"","●")</f>
        <v>●</v>
      </c>
      <c r="BE5" s="22" t="s">
        <v>107</v>
      </c>
      <c r="BF5" s="16"/>
      <c r="BG5" s="23"/>
      <c r="BJ5" s="24" t="s">
        <v>108</v>
      </c>
      <c r="BK5" s="25"/>
      <c r="BL5" s="25"/>
      <c r="BM5" s="25"/>
      <c r="BN5" s="26"/>
    </row>
    <row r="6" spans="1:67" ht="13.5" customHeight="1">
      <c r="A6" s="196"/>
      <c r="B6" s="226"/>
      <c r="C6" s="227"/>
      <c r="D6" s="228">
        <v>1</v>
      </c>
      <c r="E6" s="229">
        <v>2</v>
      </c>
      <c r="F6" s="229">
        <v>3</v>
      </c>
      <c r="G6" s="229">
        <v>4</v>
      </c>
      <c r="H6" s="229">
        <v>5</v>
      </c>
      <c r="I6" s="229">
        <v>6</v>
      </c>
      <c r="J6" s="229">
        <v>7</v>
      </c>
      <c r="K6" s="229">
        <f>IF(K5&lt;18,8,IF(AND(K5=18,L5&lt;4),8,"8'"))</f>
        <v>8</v>
      </c>
      <c r="L6" s="229">
        <v>9</v>
      </c>
      <c r="M6" s="229">
        <v>10</v>
      </c>
      <c r="N6" s="229">
        <v>11</v>
      </c>
      <c r="O6" s="229">
        <v>12</v>
      </c>
      <c r="P6" s="229">
        <v>13</v>
      </c>
      <c r="Q6" s="229">
        <v>14</v>
      </c>
      <c r="R6" s="229">
        <v>15</v>
      </c>
      <c r="S6" s="229">
        <v>16</v>
      </c>
      <c r="T6" s="229">
        <v>17</v>
      </c>
      <c r="U6" s="229">
        <v>18</v>
      </c>
      <c r="V6" s="229">
        <v>19</v>
      </c>
      <c r="W6" s="229">
        <v>20</v>
      </c>
      <c r="X6" s="229">
        <v>21</v>
      </c>
      <c r="Y6" s="229">
        <v>22</v>
      </c>
      <c r="Z6" s="229">
        <v>23</v>
      </c>
      <c r="AA6" s="229">
        <v>24</v>
      </c>
      <c r="AB6" s="229">
        <v>25</v>
      </c>
      <c r="AC6" s="229">
        <v>26</v>
      </c>
      <c r="AD6" s="229">
        <v>27</v>
      </c>
      <c r="AE6" s="229">
        <v>28</v>
      </c>
      <c r="AF6" s="230">
        <v>29</v>
      </c>
      <c r="AG6" s="230">
        <v>30</v>
      </c>
      <c r="AH6" s="229">
        <v>31</v>
      </c>
      <c r="AI6" s="229">
        <v>32</v>
      </c>
      <c r="AJ6" s="230">
        <v>33</v>
      </c>
      <c r="AK6" s="231">
        <v>34</v>
      </c>
      <c r="AL6" s="7"/>
      <c r="AM6" s="7"/>
      <c r="AO6" s="32" t="s">
        <v>109</v>
      </c>
      <c r="AP6" s="37">
        <f>J9</f>
        <v>0.34027777777777773</v>
      </c>
      <c r="AQ6" s="38">
        <f>IF(AND(K5&gt;17,L5&gt;3),"",K9)</f>
        <v>0.3430555555555555</v>
      </c>
      <c r="AR6" s="39"/>
      <c r="AS6" s="37">
        <f>L9</f>
        <v>0.34722222222222227</v>
      </c>
      <c r="AT6" s="37">
        <f>M9</f>
        <v>0.3520833333333333</v>
      </c>
      <c r="AU6" s="38">
        <f>T9</f>
        <v>0.41875000000000001</v>
      </c>
      <c r="AV6" s="39"/>
      <c r="AW6" s="40">
        <f>U9</f>
        <v>0.39027777777777778</v>
      </c>
      <c r="AX6" s="41"/>
      <c r="AY6" s="21"/>
      <c r="AZ6" s="16" t="s">
        <v>110</v>
      </c>
      <c r="BA6" s="31" t="str">
        <f>IF(COUNTIF(D13:AK13,"NW")=0,"","●")</f>
        <v>●</v>
      </c>
      <c r="BB6" s="16"/>
      <c r="BC6" s="16"/>
      <c r="BD6" s="16"/>
      <c r="BE6" s="31" t="str">
        <f>IF(COUNTIF(D13:AK13,"NE")=0,"","●")</f>
        <v>●</v>
      </c>
      <c r="BF6" s="16" t="s">
        <v>111</v>
      </c>
      <c r="BG6" s="23"/>
      <c r="BJ6" s="24" t="s">
        <v>112</v>
      </c>
      <c r="BK6" s="25"/>
      <c r="BL6" s="25"/>
      <c r="BM6" s="25"/>
      <c r="BN6" s="26"/>
    </row>
    <row r="7" spans="1:67" ht="13.5" customHeight="1" thickBot="1">
      <c r="A7" s="196"/>
      <c r="B7" s="232"/>
      <c r="C7" s="233" t="s">
        <v>1</v>
      </c>
      <c r="D7" s="234"/>
      <c r="E7" s="235"/>
      <c r="F7" s="235"/>
      <c r="G7" s="235"/>
      <c r="H7" s="235"/>
      <c r="I7" s="235"/>
      <c r="J7" s="235"/>
      <c r="K7" s="236" t="s">
        <v>2</v>
      </c>
      <c r="L7" s="236" t="s">
        <v>3</v>
      </c>
      <c r="M7" s="236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7"/>
      <c r="AL7" s="7"/>
      <c r="AM7" s="7"/>
      <c r="AO7" s="42" t="s">
        <v>113</v>
      </c>
      <c r="AP7" s="43">
        <f>J16</f>
        <v>2</v>
      </c>
      <c r="AQ7" s="44">
        <f>K16</f>
        <v>2</v>
      </c>
      <c r="AR7" s="45"/>
      <c r="AS7" s="43">
        <f>L16</f>
        <v>3</v>
      </c>
      <c r="AT7" s="43">
        <f>M16</f>
        <v>3</v>
      </c>
      <c r="AU7" s="44">
        <f>T16</f>
        <v>2</v>
      </c>
      <c r="AV7" s="45"/>
      <c r="AW7" s="46">
        <f>U16</f>
        <v>2</v>
      </c>
      <c r="AX7" s="16"/>
      <c r="AY7" s="21"/>
      <c r="AZ7" s="31" t="str">
        <f>IF(COUNTIF(D13:AK13,"WNW")=0,"","●")</f>
        <v/>
      </c>
      <c r="BA7" s="16"/>
      <c r="BB7" s="16"/>
      <c r="BC7" s="16"/>
      <c r="BD7" s="16"/>
      <c r="BE7" s="16"/>
      <c r="BF7" s="31" t="str">
        <f>IF(COUNTIF(D13:AK13,"ENE")=0,"","●")</f>
        <v>●</v>
      </c>
      <c r="BG7" s="23"/>
      <c r="BJ7" s="24" t="s">
        <v>114</v>
      </c>
      <c r="BK7" s="25"/>
      <c r="BL7" s="25"/>
      <c r="BM7" s="25"/>
      <c r="BN7" s="26"/>
    </row>
    <row r="8" spans="1:67" ht="13.5" customHeight="1" thickBot="1">
      <c r="A8" s="196"/>
      <c r="B8" s="238"/>
      <c r="C8" s="239"/>
      <c r="D8" s="240"/>
      <c r="E8" s="241"/>
      <c r="F8" s="241"/>
      <c r="G8" s="241"/>
      <c r="H8" s="241"/>
      <c r="I8" s="241"/>
      <c r="J8" s="241"/>
      <c r="K8" s="242" t="s">
        <v>81</v>
      </c>
      <c r="L8" s="243"/>
      <c r="M8" s="242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4"/>
      <c r="AL8" s="7"/>
      <c r="AM8" s="7"/>
      <c r="AO8" s="47" t="s">
        <v>109</v>
      </c>
      <c r="AP8" s="48">
        <f>MIN(D9:AK9)</f>
        <v>0.30972222222222223</v>
      </c>
      <c r="AQ8" s="49">
        <f>MAX(D9:AK9)</f>
        <v>0.58680555555555558</v>
      </c>
      <c r="AR8" s="50"/>
      <c r="AS8" s="51"/>
      <c r="AT8" s="47" t="s">
        <v>115</v>
      </c>
      <c r="AU8" s="52">
        <f>MIN(D10:AK10)</f>
        <v>9.1999999999999993</v>
      </c>
      <c r="AV8" s="53">
        <f>MAX(D10:AK10)</f>
        <v>85.6</v>
      </c>
      <c r="AW8" s="54"/>
      <c r="AX8" s="16"/>
      <c r="AY8" s="55" t="s">
        <v>116</v>
      </c>
      <c r="AZ8" s="41" t="str">
        <f>IF(COUNTIF(D13:AK13,"W")=0,"","●")</f>
        <v/>
      </c>
      <c r="BA8" s="16"/>
      <c r="BB8" s="16"/>
      <c r="BC8" s="16"/>
      <c r="BD8" s="16"/>
      <c r="BE8" s="16"/>
      <c r="BF8" s="56" t="str">
        <f>IF(COUNTIF(D13:AK13,"E")=0,"","●")</f>
        <v>●</v>
      </c>
      <c r="BG8" s="23" t="s">
        <v>117</v>
      </c>
      <c r="BJ8" s="24" t="s">
        <v>118</v>
      </c>
      <c r="BK8" s="25"/>
      <c r="BL8" s="25"/>
      <c r="BM8" s="25"/>
      <c r="BN8" s="26"/>
    </row>
    <row r="9" spans="1:67" ht="13.5" customHeight="1" thickBot="1">
      <c r="A9" s="196"/>
      <c r="B9" s="226"/>
      <c r="C9" s="245" t="s">
        <v>4</v>
      </c>
      <c r="D9" s="246">
        <v>0.31597222222222221</v>
      </c>
      <c r="E9" s="247">
        <v>0.3298611111111111</v>
      </c>
      <c r="F9" s="247">
        <v>0.3263888888888889</v>
      </c>
      <c r="G9" s="247">
        <v>0.33333333333333331</v>
      </c>
      <c r="H9" s="247">
        <v>0.35972222222222222</v>
      </c>
      <c r="I9" s="247">
        <v>0.35555555555555557</v>
      </c>
      <c r="J9" s="247">
        <v>0.34027777777777773</v>
      </c>
      <c r="K9" s="247">
        <v>0.3430555555555555</v>
      </c>
      <c r="L9" s="247">
        <v>0.34722222222222227</v>
      </c>
      <c r="M9" s="247">
        <v>0.3520833333333333</v>
      </c>
      <c r="N9" s="247">
        <v>0.36319444444444443</v>
      </c>
      <c r="O9" s="247">
        <v>0.37152777777777773</v>
      </c>
      <c r="P9" s="247">
        <v>0.38541666666666669</v>
      </c>
      <c r="Q9" s="247">
        <v>0.38055555555555554</v>
      </c>
      <c r="R9" s="247">
        <v>0.43055555555555558</v>
      </c>
      <c r="S9" s="247">
        <v>0.42430555555555555</v>
      </c>
      <c r="T9" s="247">
        <v>0.41875000000000001</v>
      </c>
      <c r="U9" s="247">
        <v>0.39027777777777778</v>
      </c>
      <c r="V9" s="247">
        <v>0.39583333333333331</v>
      </c>
      <c r="W9" s="247">
        <v>0.41319444444444442</v>
      </c>
      <c r="X9" s="247">
        <v>0.4069444444444445</v>
      </c>
      <c r="Y9" s="247">
        <v>0.40138888888888885</v>
      </c>
      <c r="Z9" s="247">
        <v>0.58194444444444449</v>
      </c>
      <c r="AA9" s="247">
        <v>0.36805555555555558</v>
      </c>
      <c r="AB9" s="247">
        <v>0.43402777777777773</v>
      </c>
      <c r="AC9" s="247">
        <v>0.37638888888888888</v>
      </c>
      <c r="AD9" s="247">
        <v>0.44236111111111115</v>
      </c>
      <c r="AE9" s="247">
        <v>0.55208333333333337</v>
      </c>
      <c r="AF9" s="247">
        <v>0.56041666666666667</v>
      </c>
      <c r="AG9" s="247">
        <v>0.56874999999999998</v>
      </c>
      <c r="AH9" s="247">
        <v>0.5756944444444444</v>
      </c>
      <c r="AI9" s="247">
        <v>0.58680555555555558</v>
      </c>
      <c r="AJ9" s="247">
        <v>0.30972222222222223</v>
      </c>
      <c r="AK9" s="248">
        <v>0.32083333333333336</v>
      </c>
      <c r="AL9" s="7"/>
      <c r="AM9" s="7"/>
      <c r="AO9" s="32" t="s">
        <v>119</v>
      </c>
      <c r="AP9" s="33" t="str">
        <f>CHOOSE(MIN(BL38:BL71),BM19,BM20,BM21,BM22,BM23,BM24,BM25,BM26,BM27)</f>
        <v>快晴</v>
      </c>
      <c r="AQ9" s="34" t="str">
        <f>CHOOSE(MAX(BL38:BL71),BM19,BM20,BM21,BM22,BM23,BM24,BM25,BM26,BM27)</f>
        <v>晴</v>
      </c>
      <c r="AR9" s="57"/>
      <c r="AS9" s="58"/>
      <c r="AT9" s="42" t="s">
        <v>120</v>
      </c>
      <c r="AU9" s="59">
        <f>MIN(D15:AK15)</f>
        <v>8</v>
      </c>
      <c r="AV9" s="60">
        <f>MAX(D15:AK15)</f>
        <v>27</v>
      </c>
      <c r="AW9" s="61"/>
      <c r="AX9" s="16"/>
      <c r="AY9" s="21"/>
      <c r="AZ9" s="31" t="str">
        <f>IF(COUNTIF(D13:AK13,"WSW")=0,"","●")</f>
        <v/>
      </c>
      <c r="BA9" s="16"/>
      <c r="BB9" s="16"/>
      <c r="BC9" s="16"/>
      <c r="BD9" s="16"/>
      <c r="BE9" s="16"/>
      <c r="BF9" s="31" t="str">
        <f>IF(COUNTIF(D13:AK13,"ESE")=0,"","●")</f>
        <v>●</v>
      </c>
      <c r="BG9" s="23"/>
      <c r="BJ9" s="62"/>
      <c r="BK9" s="62"/>
      <c r="BL9" s="62"/>
      <c r="BM9" s="62"/>
      <c r="BN9" s="62"/>
    </row>
    <row r="10" spans="1:67" ht="13.5" customHeight="1">
      <c r="A10" s="196"/>
      <c r="B10" s="232"/>
      <c r="C10" s="249" t="s">
        <v>5</v>
      </c>
      <c r="D10" s="250">
        <v>58.7</v>
      </c>
      <c r="E10" s="251">
        <v>53.9</v>
      </c>
      <c r="F10" s="251">
        <v>39.200000000000003</v>
      </c>
      <c r="G10" s="251">
        <v>50</v>
      </c>
      <c r="H10" s="251">
        <v>47.9</v>
      </c>
      <c r="I10" s="251">
        <v>40.700000000000003</v>
      </c>
      <c r="J10" s="251">
        <v>38.4</v>
      </c>
      <c r="K10" s="251">
        <v>33.5</v>
      </c>
      <c r="L10" s="251">
        <v>19.8</v>
      </c>
      <c r="M10" s="251">
        <v>9.1999999999999993</v>
      </c>
      <c r="N10" s="251">
        <v>37.200000000000003</v>
      </c>
      <c r="O10" s="251">
        <v>36.1</v>
      </c>
      <c r="P10" s="251">
        <v>50.7</v>
      </c>
      <c r="Q10" s="251">
        <v>28</v>
      </c>
      <c r="R10" s="251">
        <v>26.1</v>
      </c>
      <c r="S10" s="251">
        <v>63.4</v>
      </c>
      <c r="T10" s="251">
        <v>73.599999999999994</v>
      </c>
      <c r="U10" s="251">
        <v>59</v>
      </c>
      <c r="V10" s="251">
        <v>62.8</v>
      </c>
      <c r="W10" s="251">
        <v>76.099999999999994</v>
      </c>
      <c r="X10" s="251">
        <v>52.1</v>
      </c>
      <c r="Y10" s="251">
        <v>70.400000000000006</v>
      </c>
      <c r="Z10" s="251">
        <v>81.599999999999994</v>
      </c>
      <c r="AA10" s="251">
        <v>20.8</v>
      </c>
      <c r="AB10" s="251">
        <v>27.2</v>
      </c>
      <c r="AC10" s="251">
        <v>27.1</v>
      </c>
      <c r="AD10" s="251">
        <v>30.7</v>
      </c>
      <c r="AE10" s="251">
        <v>62.9</v>
      </c>
      <c r="AF10" s="251">
        <v>76.3</v>
      </c>
      <c r="AG10" s="251">
        <v>84.5</v>
      </c>
      <c r="AH10" s="251">
        <v>85.6</v>
      </c>
      <c r="AI10" s="251">
        <v>74.400000000000006</v>
      </c>
      <c r="AJ10" s="251">
        <v>37.799999999999997</v>
      </c>
      <c r="AK10" s="252">
        <v>38.9</v>
      </c>
      <c r="AL10" s="7"/>
      <c r="AM10" s="7"/>
      <c r="AO10" s="32" t="s">
        <v>121</v>
      </c>
      <c r="AP10" s="63">
        <f>MIN(D12:AK12)</f>
        <v>27.27</v>
      </c>
      <c r="AQ10" s="64">
        <f>MAX(D12:AK12)</f>
        <v>31.14</v>
      </c>
      <c r="AR10" s="65"/>
      <c r="AS10" s="58"/>
      <c r="AT10" s="66"/>
      <c r="AU10" s="67" t="s">
        <v>122</v>
      </c>
      <c r="AV10" s="67" t="s">
        <v>123</v>
      </c>
      <c r="AW10" s="68" t="s">
        <v>89</v>
      </c>
      <c r="AX10" s="16"/>
      <c r="AY10" s="21"/>
      <c r="AZ10" s="16" t="s">
        <v>124</v>
      </c>
      <c r="BA10" s="31" t="str">
        <f>IF(COUNTIF(D13:AK13,"SW")=0,"","●")</f>
        <v/>
      </c>
      <c r="BB10" s="16"/>
      <c r="BC10" s="16"/>
      <c r="BD10" s="16"/>
      <c r="BE10" s="31" t="str">
        <f>IF(COUNTIF(D13:AK13,"SE")=0,"","●")</f>
        <v>●</v>
      </c>
      <c r="BF10" s="16" t="s">
        <v>125</v>
      </c>
      <c r="BG10" s="23"/>
      <c r="BJ10" s="8" t="s">
        <v>126</v>
      </c>
      <c r="BK10" s="14"/>
      <c r="BL10" s="14"/>
      <c r="BM10" s="14"/>
      <c r="BN10" s="14"/>
    </row>
    <row r="11" spans="1:67" ht="13.5" customHeight="1">
      <c r="A11" s="196"/>
      <c r="B11" s="253" t="s">
        <v>6</v>
      </c>
      <c r="C11" s="249" t="s">
        <v>7</v>
      </c>
      <c r="D11" s="254" t="s">
        <v>66</v>
      </c>
      <c r="E11" s="255" t="s">
        <v>66</v>
      </c>
      <c r="F11" s="255" t="s">
        <v>66</v>
      </c>
      <c r="G11" s="255" t="s">
        <v>66</v>
      </c>
      <c r="H11" s="255" t="s">
        <v>66</v>
      </c>
      <c r="I11" s="255" t="s">
        <v>66</v>
      </c>
      <c r="J11" s="255" t="s">
        <v>66</v>
      </c>
      <c r="K11" s="255" t="s">
        <v>66</v>
      </c>
      <c r="L11" s="255" t="s">
        <v>66</v>
      </c>
      <c r="M11" s="255" t="s">
        <v>66</v>
      </c>
      <c r="N11" s="255" t="s">
        <v>66</v>
      </c>
      <c r="O11" s="255" t="s">
        <v>66</v>
      </c>
      <c r="P11" s="255" t="s">
        <v>66</v>
      </c>
      <c r="Q11" s="255" t="s">
        <v>66</v>
      </c>
      <c r="R11" s="255" t="s">
        <v>66</v>
      </c>
      <c r="S11" s="255" t="s">
        <v>66</v>
      </c>
      <c r="T11" s="255" t="s">
        <v>66</v>
      </c>
      <c r="U11" s="255" t="s">
        <v>66</v>
      </c>
      <c r="V11" s="255" t="s">
        <v>66</v>
      </c>
      <c r="W11" s="255" t="s">
        <v>66</v>
      </c>
      <c r="X11" s="255" t="s">
        <v>66</v>
      </c>
      <c r="Y11" s="255" t="s">
        <v>66</v>
      </c>
      <c r="Z11" s="255" t="s">
        <v>61</v>
      </c>
      <c r="AA11" s="255" t="s">
        <v>66</v>
      </c>
      <c r="AB11" s="255" t="s">
        <v>66</v>
      </c>
      <c r="AC11" s="255" t="s">
        <v>66</v>
      </c>
      <c r="AD11" s="255" t="s">
        <v>66</v>
      </c>
      <c r="AE11" s="255" t="s">
        <v>61</v>
      </c>
      <c r="AF11" s="255" t="s">
        <v>61</v>
      </c>
      <c r="AG11" s="255" t="s">
        <v>61</v>
      </c>
      <c r="AH11" s="255" t="s">
        <v>61</v>
      </c>
      <c r="AI11" s="255" t="s">
        <v>61</v>
      </c>
      <c r="AJ11" s="255" t="s">
        <v>66</v>
      </c>
      <c r="AK11" s="256" t="s">
        <v>66</v>
      </c>
      <c r="AL11" s="7"/>
      <c r="AM11" s="7"/>
      <c r="AO11" s="32" t="s">
        <v>128</v>
      </c>
      <c r="AP11" s="33" t="str">
        <f>CHOOSE(MIN(BK38:BK71),BJ19,BJ20,BJ21,BJ22,BJ23,BJ24,BJ25,BJ26,BJ27,BJ28,BJ29,BJ30,BJ31,BJ32,BJ33,BJ34)</f>
        <v>北</v>
      </c>
      <c r="AQ11" s="34" t="str">
        <f>CHOOSE(MAX(BK38:BK71),BJ19,BJ20,BJ21,BJ22,BJ23,BJ24,BJ25,BJ26,BJ27,BJ28,BJ29,BJ30,BJ31,BJ32,BJ33,BJ34)</f>
        <v>北北西</v>
      </c>
      <c r="AR11" s="57"/>
      <c r="AS11" s="58"/>
      <c r="AT11" s="32" t="s">
        <v>129</v>
      </c>
      <c r="AU11" s="69" t="s">
        <v>94</v>
      </c>
      <c r="AV11" s="33">
        <f>AH3</f>
        <v>0</v>
      </c>
      <c r="AW11" s="70" t="str">
        <f>AJ3</f>
        <v>-</v>
      </c>
      <c r="AX11" s="16"/>
      <c r="AY11" s="21"/>
      <c r="AZ11" s="16"/>
      <c r="BA11" s="22" t="s">
        <v>130</v>
      </c>
      <c r="BB11" s="31" t="str">
        <f>IF(COUNTIF(D13:AK13,"SSW")=0,"","●")</f>
        <v/>
      </c>
      <c r="BC11" s="16"/>
      <c r="BD11" s="31" t="str">
        <f>IF(COUNTIF(D13:AK13,"SSE")=0,"","●")</f>
        <v>●</v>
      </c>
      <c r="BE11" s="22" t="s">
        <v>131</v>
      </c>
      <c r="BF11" s="16"/>
      <c r="BG11" s="23"/>
      <c r="BJ11" s="24" t="s">
        <v>132</v>
      </c>
      <c r="BK11" s="25"/>
      <c r="BL11" s="25"/>
      <c r="BM11" s="25"/>
      <c r="BN11" s="25"/>
      <c r="BO11" s="26"/>
    </row>
    <row r="12" spans="1:67" ht="13.5" customHeight="1" thickBot="1">
      <c r="A12" s="196"/>
      <c r="B12" s="253" t="s">
        <v>9</v>
      </c>
      <c r="C12" s="249" t="s">
        <v>10</v>
      </c>
      <c r="D12" s="257">
        <v>27.52</v>
      </c>
      <c r="E12" s="251">
        <v>28.27</v>
      </c>
      <c r="F12" s="251">
        <v>27.9</v>
      </c>
      <c r="G12" s="251">
        <v>28.14</v>
      </c>
      <c r="H12" s="251">
        <v>29.25</v>
      </c>
      <c r="I12" s="251">
        <v>29.07</v>
      </c>
      <c r="J12" s="251">
        <v>28.53</v>
      </c>
      <c r="K12" s="251">
        <v>28.89</v>
      </c>
      <c r="L12" s="251">
        <v>29.03</v>
      </c>
      <c r="M12" s="251">
        <v>29.05</v>
      </c>
      <c r="N12" s="251">
        <v>29.02</v>
      </c>
      <c r="O12" s="251">
        <v>29.04</v>
      </c>
      <c r="P12" s="251">
        <v>29.05</v>
      </c>
      <c r="Q12" s="251">
        <v>28.93</v>
      </c>
      <c r="R12" s="251">
        <v>28.95</v>
      </c>
      <c r="S12" s="251">
        <v>28.84</v>
      </c>
      <c r="T12" s="251">
        <v>28.78</v>
      </c>
      <c r="U12" s="251">
        <v>29.07</v>
      </c>
      <c r="V12" s="251">
        <v>28.8</v>
      </c>
      <c r="W12" s="251">
        <v>28.88</v>
      </c>
      <c r="X12" s="251">
        <v>28.68</v>
      </c>
      <c r="Y12" s="251">
        <v>28.78</v>
      </c>
      <c r="Z12" s="251">
        <v>29.59</v>
      </c>
      <c r="AA12" s="251">
        <v>28.71</v>
      </c>
      <c r="AB12" s="251">
        <v>29.42</v>
      </c>
      <c r="AC12" s="251">
        <v>28.966000000000001</v>
      </c>
      <c r="AD12" s="251">
        <v>29.02</v>
      </c>
      <c r="AE12" s="251">
        <v>31.14</v>
      </c>
      <c r="AF12" s="251">
        <v>29.73</v>
      </c>
      <c r="AG12" s="251">
        <v>29.74</v>
      </c>
      <c r="AH12" s="251">
        <v>29.85</v>
      </c>
      <c r="AI12" s="251">
        <v>29.9</v>
      </c>
      <c r="AJ12" s="251">
        <v>27.27</v>
      </c>
      <c r="AK12" s="252">
        <v>27.87</v>
      </c>
      <c r="AL12" s="7"/>
      <c r="AM12" s="7"/>
      <c r="AO12" s="32" t="s">
        <v>133</v>
      </c>
      <c r="AP12" s="71">
        <f>MIN(D14:AK14)</f>
        <v>1</v>
      </c>
      <c r="AQ12" s="72">
        <f>MAX(D14:AK14)</f>
        <v>6.4</v>
      </c>
      <c r="AR12" s="73"/>
      <c r="AS12" s="16"/>
      <c r="AT12" s="74" t="s">
        <v>134</v>
      </c>
      <c r="AU12" s="75" t="s">
        <v>94</v>
      </c>
      <c r="AV12" s="76">
        <f>AH4</f>
        <v>2.4</v>
      </c>
      <c r="AW12" s="77">
        <f>AJ4</f>
        <v>3</v>
      </c>
      <c r="AX12" s="16"/>
      <c r="AY12" s="21"/>
      <c r="AZ12" s="16"/>
      <c r="BA12" s="16"/>
      <c r="BB12" s="16" t="s">
        <v>135</v>
      </c>
      <c r="BC12" s="31" t="str">
        <f>IF(COUNTIF(D13:AK13,"S")=0,"","●")</f>
        <v/>
      </c>
      <c r="BD12" s="16" t="s">
        <v>136</v>
      </c>
      <c r="BE12" s="16"/>
      <c r="BF12" s="16"/>
      <c r="BG12" s="23"/>
      <c r="BJ12" s="24" t="s">
        <v>137</v>
      </c>
      <c r="BK12" s="25"/>
      <c r="BL12" s="25"/>
      <c r="BM12" s="25"/>
      <c r="BN12" s="25"/>
      <c r="BO12" s="26"/>
    </row>
    <row r="13" spans="1:67" ht="13.5" customHeight="1" thickBot="1">
      <c r="A13" s="196"/>
      <c r="B13" s="253" t="s">
        <v>11</v>
      </c>
      <c r="C13" s="249" t="s">
        <v>82</v>
      </c>
      <c r="D13" s="254" t="s">
        <v>88</v>
      </c>
      <c r="E13" s="255" t="s">
        <v>67</v>
      </c>
      <c r="F13" s="255" t="s">
        <v>12</v>
      </c>
      <c r="G13" s="255" t="s">
        <v>67</v>
      </c>
      <c r="H13" s="255" t="s">
        <v>14</v>
      </c>
      <c r="I13" s="255" t="s">
        <v>74</v>
      </c>
      <c r="J13" s="255" t="s">
        <v>88</v>
      </c>
      <c r="K13" s="255" t="s">
        <v>67</v>
      </c>
      <c r="L13" s="255" t="s">
        <v>67</v>
      </c>
      <c r="M13" s="255" t="s">
        <v>88</v>
      </c>
      <c r="N13" s="255" t="s">
        <v>14</v>
      </c>
      <c r="O13" s="255" t="s">
        <v>62</v>
      </c>
      <c r="P13" s="255" t="s">
        <v>71</v>
      </c>
      <c r="Q13" s="255" t="s">
        <v>16</v>
      </c>
      <c r="R13" s="255" t="s">
        <v>13</v>
      </c>
      <c r="S13" s="255" t="s">
        <v>15</v>
      </c>
      <c r="T13" s="255" t="s">
        <v>15</v>
      </c>
      <c r="U13" s="255" t="s">
        <v>16</v>
      </c>
      <c r="V13" s="255" t="s">
        <v>62</v>
      </c>
      <c r="W13" s="255" t="s">
        <v>15</v>
      </c>
      <c r="X13" s="255" t="s">
        <v>15</v>
      </c>
      <c r="Y13" s="255" t="s">
        <v>13</v>
      </c>
      <c r="Z13" s="255" t="s">
        <v>15</v>
      </c>
      <c r="AA13" s="255" t="s">
        <v>14</v>
      </c>
      <c r="AB13" s="255" t="s">
        <v>15</v>
      </c>
      <c r="AC13" s="255" t="s">
        <v>16</v>
      </c>
      <c r="AD13" s="255" t="s">
        <v>13</v>
      </c>
      <c r="AE13" s="255" t="s">
        <v>15</v>
      </c>
      <c r="AF13" s="255" t="s">
        <v>15</v>
      </c>
      <c r="AG13" s="255" t="s">
        <v>15</v>
      </c>
      <c r="AH13" s="255" t="s">
        <v>15</v>
      </c>
      <c r="AI13" s="255" t="s">
        <v>15</v>
      </c>
      <c r="AJ13" s="255" t="s">
        <v>74</v>
      </c>
      <c r="AK13" s="256" t="s">
        <v>12</v>
      </c>
      <c r="AL13" s="7"/>
      <c r="AM13" s="7"/>
      <c r="AO13" s="74" t="s">
        <v>138</v>
      </c>
      <c r="AP13" s="76">
        <f>MIN(D17:AK17)</f>
        <v>1</v>
      </c>
      <c r="AQ13" s="78" t="str">
        <f>IF(AP13=AP14,CHOOSE(AP13+1,BJ3,BJ4,BJ5,BJ6,BJ7,BJ8),CHOOSE(AP13+1,BJ3,BJ4,BJ5,BJ6,BJ7,BJ8))</f>
        <v>さざ波がある</v>
      </c>
      <c r="AR13" s="79"/>
      <c r="AS13" s="13"/>
      <c r="AT13" s="80" t="s">
        <v>139</v>
      </c>
      <c r="AU13" s="81" t="s">
        <v>94</v>
      </c>
      <c r="AV13" s="82">
        <v>28.3</v>
      </c>
      <c r="AW13" s="83">
        <v>28.4</v>
      </c>
      <c r="AX13" s="16"/>
      <c r="AY13" s="84"/>
      <c r="AZ13" s="85"/>
      <c r="BA13" s="85"/>
      <c r="BB13" s="85"/>
      <c r="BC13" s="86" t="s">
        <v>140</v>
      </c>
      <c r="BD13" s="85"/>
      <c r="BE13" s="85"/>
      <c r="BF13" s="85"/>
      <c r="BG13" s="87"/>
      <c r="BJ13" s="24" t="s">
        <v>141</v>
      </c>
      <c r="BK13" s="25"/>
      <c r="BL13" s="25"/>
      <c r="BM13" s="25"/>
      <c r="BN13" s="25"/>
      <c r="BO13" s="26"/>
    </row>
    <row r="14" spans="1:67" ht="13.5" customHeight="1" thickBot="1">
      <c r="A14" s="196"/>
      <c r="B14" s="253" t="s">
        <v>17</v>
      </c>
      <c r="C14" s="249" t="s">
        <v>18</v>
      </c>
      <c r="D14" s="258">
        <v>3</v>
      </c>
      <c r="E14" s="259">
        <v>1.7</v>
      </c>
      <c r="F14" s="259">
        <v>2.2000000000000002</v>
      </c>
      <c r="G14" s="259">
        <v>2</v>
      </c>
      <c r="H14" s="259">
        <v>2.2000000000000002</v>
      </c>
      <c r="I14" s="259">
        <v>1.4</v>
      </c>
      <c r="J14" s="259">
        <v>2.2000000000000002</v>
      </c>
      <c r="K14" s="259">
        <v>1.7</v>
      </c>
      <c r="L14" s="259">
        <v>1</v>
      </c>
      <c r="M14" s="259">
        <v>1.4</v>
      </c>
      <c r="N14" s="259">
        <v>2.2000000000000002</v>
      </c>
      <c r="O14" s="259">
        <v>2.8</v>
      </c>
      <c r="P14" s="259">
        <v>2</v>
      </c>
      <c r="Q14" s="259">
        <v>2.4</v>
      </c>
      <c r="R14" s="259">
        <v>4</v>
      </c>
      <c r="S14" s="259">
        <v>4.7</v>
      </c>
      <c r="T14" s="259">
        <v>5</v>
      </c>
      <c r="U14" s="259">
        <v>2.6</v>
      </c>
      <c r="V14" s="259">
        <v>2.8</v>
      </c>
      <c r="W14" s="259">
        <v>4.7</v>
      </c>
      <c r="X14" s="259">
        <v>4</v>
      </c>
      <c r="Y14" s="259">
        <v>3.6</v>
      </c>
      <c r="Z14" s="259">
        <v>6.4</v>
      </c>
      <c r="AA14" s="259">
        <v>2</v>
      </c>
      <c r="AB14" s="259">
        <v>3.6</v>
      </c>
      <c r="AC14" s="259">
        <v>3</v>
      </c>
      <c r="AD14" s="259">
        <v>3.8</v>
      </c>
      <c r="AE14" s="259">
        <v>5.0999999999999996</v>
      </c>
      <c r="AF14" s="259">
        <v>6.1</v>
      </c>
      <c r="AG14" s="259">
        <v>5.9</v>
      </c>
      <c r="AH14" s="259">
        <v>6</v>
      </c>
      <c r="AI14" s="259">
        <v>6.2</v>
      </c>
      <c r="AJ14" s="259">
        <v>2.4</v>
      </c>
      <c r="AK14" s="260">
        <v>1</v>
      </c>
      <c r="AL14" s="7"/>
      <c r="AM14" s="7"/>
      <c r="AO14" s="88"/>
      <c r="AP14" s="89">
        <f>IF(MIN(D17:AK17)=MAX(D17:AK17),"",MAX(D17:AK17))</f>
        <v>2</v>
      </c>
      <c r="AQ14" s="90" t="str">
        <f>IF(AP14="","",CHOOSE(AP14+1,BJ3,BJ4,BJ5,BJ6,BJ7,BJ8))</f>
        <v>なめらか、小波がある</v>
      </c>
      <c r="AR14" s="91"/>
      <c r="AS14" s="92"/>
      <c r="AT14" s="93" t="s">
        <v>142</v>
      </c>
      <c r="AU14" s="94" t="s">
        <v>94</v>
      </c>
      <c r="AV14" s="95">
        <v>0.5</v>
      </c>
      <c r="AW14" s="96">
        <v>0.6</v>
      </c>
      <c r="AX14" s="16"/>
      <c r="AY14" s="16"/>
      <c r="BE14" s="97"/>
      <c r="BF14" s="97"/>
      <c r="BG14" s="97"/>
      <c r="BJ14" s="24" t="s">
        <v>143</v>
      </c>
      <c r="BK14" s="25"/>
      <c r="BL14" s="25"/>
      <c r="BM14" s="25"/>
      <c r="BN14" s="25"/>
      <c r="BO14" s="26"/>
    </row>
    <row r="15" spans="1:67" ht="13.5" customHeight="1">
      <c r="A15" s="196"/>
      <c r="B15" s="253" t="s">
        <v>9</v>
      </c>
      <c r="C15" s="249" t="s">
        <v>19</v>
      </c>
      <c r="D15" s="254">
        <v>19</v>
      </c>
      <c r="E15" s="255">
        <v>25</v>
      </c>
      <c r="F15" s="255">
        <v>23</v>
      </c>
      <c r="G15" s="255">
        <v>23</v>
      </c>
      <c r="H15" s="255">
        <v>26</v>
      </c>
      <c r="I15" s="255">
        <v>24</v>
      </c>
      <c r="J15" s="255">
        <v>22</v>
      </c>
      <c r="K15" s="255">
        <v>22</v>
      </c>
      <c r="L15" s="255">
        <v>20</v>
      </c>
      <c r="M15" s="255">
        <v>8</v>
      </c>
      <c r="N15" s="255">
        <v>23</v>
      </c>
      <c r="O15" s="255">
        <v>24</v>
      </c>
      <c r="P15" s="255">
        <v>27</v>
      </c>
      <c r="Q15" s="255">
        <v>26</v>
      </c>
      <c r="R15" s="255">
        <v>23</v>
      </c>
      <c r="S15" s="255">
        <v>26</v>
      </c>
      <c r="T15" s="255">
        <v>23</v>
      </c>
      <c r="U15" s="255">
        <v>25</v>
      </c>
      <c r="V15" s="255">
        <v>26</v>
      </c>
      <c r="W15" s="255">
        <v>23</v>
      </c>
      <c r="X15" s="255">
        <v>26</v>
      </c>
      <c r="Y15" s="255">
        <v>23</v>
      </c>
      <c r="Z15" s="255">
        <v>23</v>
      </c>
      <c r="AA15" s="255">
        <v>20</v>
      </c>
      <c r="AB15" s="255">
        <v>20</v>
      </c>
      <c r="AC15" s="255">
        <v>22</v>
      </c>
      <c r="AD15" s="255">
        <v>25</v>
      </c>
      <c r="AE15" s="255">
        <v>26</v>
      </c>
      <c r="AF15" s="255">
        <v>23</v>
      </c>
      <c r="AG15" s="255">
        <v>25</v>
      </c>
      <c r="AH15" s="255">
        <v>26</v>
      </c>
      <c r="AI15" s="255">
        <v>25</v>
      </c>
      <c r="AJ15" s="255">
        <v>22</v>
      </c>
      <c r="AK15" s="256">
        <v>21</v>
      </c>
      <c r="AL15" s="7"/>
      <c r="AM15" s="7"/>
      <c r="AN15" s="98"/>
      <c r="AO15" s="74" t="s">
        <v>144</v>
      </c>
      <c r="AP15" s="99">
        <f>MIN(D18:AK18)</f>
        <v>1</v>
      </c>
      <c r="AQ15" s="100" t="str">
        <f>IF(AP15=AP16,CHOOSE(AP15+1,BJ11,BJ12,BJ13,BJ14,BJ15,BJ16),CHOOSE(AP15+1,BJ11,BJ12,BJ13,BJ14,BJ15,BJ16))</f>
        <v>短くまたは中位の弱いうねり（波高２ｍ未満）</v>
      </c>
      <c r="AR15" s="101"/>
      <c r="AS15" s="101"/>
      <c r="AT15" s="102"/>
      <c r="AU15" s="102"/>
      <c r="AV15" s="102"/>
      <c r="AW15" s="13"/>
      <c r="AX15" s="16"/>
      <c r="AY15" s="16"/>
      <c r="BE15" s="103"/>
      <c r="BF15" s="103"/>
      <c r="BG15" s="103"/>
      <c r="BJ15" s="24" t="s">
        <v>145</v>
      </c>
      <c r="BK15" s="25"/>
      <c r="BL15" s="25"/>
      <c r="BM15" s="25"/>
      <c r="BN15" s="25"/>
      <c r="BO15" s="26"/>
    </row>
    <row r="16" spans="1:67" ht="13.5" customHeight="1" thickBot="1">
      <c r="A16" s="196"/>
      <c r="B16" s="232"/>
      <c r="C16" s="249" t="s">
        <v>20</v>
      </c>
      <c r="D16" s="254"/>
      <c r="E16" s="255"/>
      <c r="F16" s="255"/>
      <c r="G16" s="255"/>
      <c r="H16" s="255"/>
      <c r="I16" s="255"/>
      <c r="J16" s="255">
        <v>2</v>
      </c>
      <c r="K16" s="255">
        <v>2</v>
      </c>
      <c r="L16" s="255">
        <v>3</v>
      </c>
      <c r="M16" s="255">
        <v>3</v>
      </c>
      <c r="N16" s="255"/>
      <c r="O16" s="255"/>
      <c r="P16" s="255"/>
      <c r="Q16" s="255"/>
      <c r="R16" s="255"/>
      <c r="S16" s="255"/>
      <c r="T16" s="255">
        <v>2</v>
      </c>
      <c r="U16" s="255">
        <v>2</v>
      </c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6"/>
      <c r="AL16" s="7"/>
      <c r="AM16" s="7"/>
      <c r="AO16" s="104"/>
      <c r="AP16" s="105">
        <f>MAX(D18:AK18)</f>
        <v>2</v>
      </c>
      <c r="AQ16" s="106" t="str">
        <f>IF(AP15=AP16,"",CHOOSE(AP16+1,BJ11,BJ12,BJ13,BJ14,BJ15,BJ16))</f>
        <v>長く弱いうねり（波高２ｍ未満）</v>
      </c>
      <c r="AR16" s="107"/>
      <c r="AS16" s="107"/>
      <c r="AT16" s="107"/>
      <c r="AU16" s="107"/>
      <c r="AV16" s="107"/>
      <c r="AW16" s="87"/>
      <c r="AX16" s="16"/>
      <c r="AY16" s="16"/>
      <c r="BE16" s="108"/>
      <c r="BF16" s="109"/>
      <c r="BG16" s="109"/>
      <c r="BJ16" s="24" t="s">
        <v>146</v>
      </c>
      <c r="BK16" s="25"/>
      <c r="BL16" s="25"/>
      <c r="BM16" s="25"/>
      <c r="BN16" s="25"/>
      <c r="BO16" s="26"/>
    </row>
    <row r="17" spans="1:67" ht="13.5" customHeight="1">
      <c r="A17" s="196"/>
      <c r="B17" s="232"/>
      <c r="C17" s="249" t="s">
        <v>22</v>
      </c>
      <c r="D17" s="254">
        <v>1</v>
      </c>
      <c r="E17" s="255">
        <v>1</v>
      </c>
      <c r="F17" s="255">
        <v>1</v>
      </c>
      <c r="G17" s="255">
        <v>1</v>
      </c>
      <c r="H17" s="255">
        <v>1</v>
      </c>
      <c r="I17" s="255">
        <v>1</v>
      </c>
      <c r="J17" s="255">
        <v>1</v>
      </c>
      <c r="K17" s="255">
        <v>1</v>
      </c>
      <c r="L17" s="255">
        <v>1</v>
      </c>
      <c r="M17" s="255">
        <v>1</v>
      </c>
      <c r="N17" s="255">
        <v>1</v>
      </c>
      <c r="O17" s="255">
        <v>1</v>
      </c>
      <c r="P17" s="255">
        <v>1</v>
      </c>
      <c r="Q17" s="255">
        <v>1</v>
      </c>
      <c r="R17" s="255">
        <v>1</v>
      </c>
      <c r="S17" s="255">
        <v>2</v>
      </c>
      <c r="T17" s="255">
        <v>2</v>
      </c>
      <c r="U17" s="255">
        <v>1</v>
      </c>
      <c r="V17" s="255">
        <v>1</v>
      </c>
      <c r="W17" s="255">
        <v>2</v>
      </c>
      <c r="X17" s="255">
        <v>2</v>
      </c>
      <c r="Y17" s="255">
        <v>1</v>
      </c>
      <c r="Z17" s="255">
        <v>2</v>
      </c>
      <c r="AA17" s="255">
        <v>1</v>
      </c>
      <c r="AB17" s="255">
        <v>1</v>
      </c>
      <c r="AC17" s="255">
        <v>1</v>
      </c>
      <c r="AD17" s="255">
        <v>1</v>
      </c>
      <c r="AE17" s="255">
        <v>2</v>
      </c>
      <c r="AF17" s="255">
        <v>2</v>
      </c>
      <c r="AG17" s="255">
        <v>2</v>
      </c>
      <c r="AH17" s="255">
        <v>2</v>
      </c>
      <c r="AI17" s="255">
        <v>2</v>
      </c>
      <c r="AJ17" s="255">
        <v>1</v>
      </c>
      <c r="AK17" s="256">
        <v>1</v>
      </c>
      <c r="AL17" s="227" t="s">
        <v>23</v>
      </c>
      <c r="AM17" s="199"/>
      <c r="BE17" s="108"/>
      <c r="BF17" s="109"/>
      <c r="BG17" s="109"/>
    </row>
    <row r="18" spans="1:67" ht="13.5" customHeight="1" thickBot="1">
      <c r="A18" s="196"/>
      <c r="B18" s="238"/>
      <c r="C18" s="261" t="s">
        <v>24</v>
      </c>
      <c r="D18" s="262">
        <v>1</v>
      </c>
      <c r="E18" s="263">
        <v>1</v>
      </c>
      <c r="F18" s="263">
        <v>1</v>
      </c>
      <c r="G18" s="263">
        <v>1</v>
      </c>
      <c r="H18" s="263">
        <v>1</v>
      </c>
      <c r="I18" s="263">
        <v>1</v>
      </c>
      <c r="J18" s="263">
        <v>1</v>
      </c>
      <c r="K18" s="263">
        <v>1</v>
      </c>
      <c r="L18" s="263">
        <v>1</v>
      </c>
      <c r="M18" s="263">
        <v>1</v>
      </c>
      <c r="N18" s="263">
        <v>1</v>
      </c>
      <c r="O18" s="263">
        <v>1</v>
      </c>
      <c r="P18" s="263">
        <v>1</v>
      </c>
      <c r="Q18" s="263">
        <v>1</v>
      </c>
      <c r="R18" s="263">
        <v>1</v>
      </c>
      <c r="S18" s="263">
        <v>2</v>
      </c>
      <c r="T18" s="263">
        <v>2</v>
      </c>
      <c r="U18" s="263">
        <v>1</v>
      </c>
      <c r="V18" s="263">
        <v>1</v>
      </c>
      <c r="W18" s="263">
        <v>2</v>
      </c>
      <c r="X18" s="263">
        <v>2</v>
      </c>
      <c r="Y18" s="263">
        <v>1</v>
      </c>
      <c r="Z18" s="263">
        <v>2</v>
      </c>
      <c r="AA18" s="263">
        <v>1</v>
      </c>
      <c r="AB18" s="263">
        <v>1</v>
      </c>
      <c r="AC18" s="263">
        <v>1</v>
      </c>
      <c r="AD18" s="263">
        <v>1</v>
      </c>
      <c r="AE18" s="263">
        <v>2</v>
      </c>
      <c r="AF18" s="263">
        <v>2</v>
      </c>
      <c r="AG18" s="263">
        <v>2</v>
      </c>
      <c r="AH18" s="263">
        <v>2</v>
      </c>
      <c r="AI18" s="263">
        <v>2</v>
      </c>
      <c r="AJ18" s="263">
        <v>1</v>
      </c>
      <c r="AK18" s="264">
        <v>1</v>
      </c>
      <c r="AL18" s="265" t="s">
        <v>25</v>
      </c>
      <c r="AM18" s="199"/>
      <c r="BE18" s="108"/>
      <c r="BF18" s="109"/>
      <c r="BG18" s="109"/>
      <c r="BJ18" s="8" t="s">
        <v>147</v>
      </c>
      <c r="BM18" s="8" t="s">
        <v>148</v>
      </c>
    </row>
    <row r="19" spans="1:67" ht="12.95" customHeight="1">
      <c r="A19" s="196"/>
      <c r="B19" s="226"/>
      <c r="C19" s="245" t="s">
        <v>26</v>
      </c>
      <c r="D19" s="266">
        <v>27.9</v>
      </c>
      <c r="E19" s="267">
        <v>27.9</v>
      </c>
      <c r="F19" s="267">
        <v>27.9</v>
      </c>
      <c r="G19" s="267">
        <v>28</v>
      </c>
      <c r="H19" s="267">
        <v>28.2</v>
      </c>
      <c r="I19" s="267">
        <v>28.1</v>
      </c>
      <c r="J19" s="267">
        <v>28</v>
      </c>
      <c r="K19" s="267">
        <v>27.9</v>
      </c>
      <c r="L19" s="267">
        <v>28.2</v>
      </c>
      <c r="M19" s="267">
        <v>28.1</v>
      </c>
      <c r="N19" s="267">
        <v>28.1</v>
      </c>
      <c r="O19" s="267">
        <v>28</v>
      </c>
      <c r="P19" s="267">
        <v>27.8</v>
      </c>
      <c r="Q19" s="267">
        <v>27.9</v>
      </c>
      <c r="R19" s="267">
        <v>28.3</v>
      </c>
      <c r="S19" s="267">
        <v>28.3</v>
      </c>
      <c r="T19" s="267">
        <v>28.7</v>
      </c>
      <c r="U19" s="267">
        <v>28</v>
      </c>
      <c r="V19" s="267">
        <v>28.6</v>
      </c>
      <c r="W19" s="267">
        <v>29.1</v>
      </c>
      <c r="X19" s="267">
        <v>29.4</v>
      </c>
      <c r="Y19" s="267">
        <v>28.9</v>
      </c>
      <c r="Z19" s="267">
        <v>29.3</v>
      </c>
      <c r="AA19" s="267">
        <v>28.1</v>
      </c>
      <c r="AB19" s="267">
        <v>28.1</v>
      </c>
      <c r="AC19" s="267">
        <v>28</v>
      </c>
      <c r="AD19" s="267">
        <v>28.3</v>
      </c>
      <c r="AE19" s="267">
        <v>28.6</v>
      </c>
      <c r="AF19" s="267">
        <v>28.5</v>
      </c>
      <c r="AG19" s="267">
        <v>29.4</v>
      </c>
      <c r="AH19" s="267">
        <v>29.2</v>
      </c>
      <c r="AI19" s="267">
        <v>29.3</v>
      </c>
      <c r="AJ19" s="267">
        <v>28.5</v>
      </c>
      <c r="AK19" s="268">
        <v>27.7</v>
      </c>
      <c r="AL19" s="269">
        <v>28.8</v>
      </c>
      <c r="AM19" s="270"/>
      <c r="AN19" s="110"/>
      <c r="AO19" s="111"/>
      <c r="AP19" s="112" t="s">
        <v>149</v>
      </c>
      <c r="AQ19" s="112"/>
      <c r="AR19" s="112"/>
      <c r="AS19" s="113">
        <f>MIN(AP23:AP50)</f>
        <v>18.899999999999999</v>
      </c>
      <c r="AT19" s="114">
        <f>MAX(AT23:AT50)</f>
        <v>29.4</v>
      </c>
      <c r="AU19" s="112" t="s">
        <v>47</v>
      </c>
      <c r="AV19" s="115"/>
      <c r="AW19" s="116"/>
      <c r="AX19" s="112"/>
      <c r="AY19" s="117"/>
      <c r="AZ19" s="118"/>
      <c r="BA19" s="119"/>
      <c r="BD19" s="15"/>
      <c r="BE19" s="108"/>
      <c r="BF19" s="109"/>
      <c r="BG19" s="109"/>
      <c r="BJ19" s="120" t="s">
        <v>96</v>
      </c>
      <c r="BK19" s="121" t="s">
        <v>150</v>
      </c>
      <c r="BM19" s="120" t="s">
        <v>151</v>
      </c>
      <c r="BN19" s="122" t="s">
        <v>152</v>
      </c>
      <c r="BO19" s="123"/>
    </row>
    <row r="20" spans="1:67" ht="12.95" customHeight="1" thickBot="1">
      <c r="A20" s="196"/>
      <c r="B20" s="232"/>
      <c r="C20" s="249" t="s">
        <v>27</v>
      </c>
      <c r="D20" s="257">
        <v>27.9</v>
      </c>
      <c r="E20" s="251">
        <v>27.9</v>
      </c>
      <c r="F20" s="251">
        <v>27.9</v>
      </c>
      <c r="G20" s="251">
        <v>28</v>
      </c>
      <c r="H20" s="251">
        <v>28.1</v>
      </c>
      <c r="I20" s="251">
        <v>28.1</v>
      </c>
      <c r="J20" s="251">
        <v>27.9</v>
      </c>
      <c r="K20" s="251">
        <v>27.9</v>
      </c>
      <c r="L20" s="251">
        <v>28.1</v>
      </c>
      <c r="M20" s="251">
        <v>27.9</v>
      </c>
      <c r="N20" s="251">
        <v>28</v>
      </c>
      <c r="O20" s="251">
        <v>28</v>
      </c>
      <c r="P20" s="251">
        <v>27.9</v>
      </c>
      <c r="Q20" s="251">
        <v>27.9</v>
      </c>
      <c r="R20" s="251">
        <v>28.3</v>
      </c>
      <c r="S20" s="251">
        <v>28.3</v>
      </c>
      <c r="T20" s="251">
        <v>28.6</v>
      </c>
      <c r="U20" s="251">
        <v>28.1</v>
      </c>
      <c r="V20" s="251">
        <v>28.7</v>
      </c>
      <c r="W20" s="251">
        <v>29.1</v>
      </c>
      <c r="X20" s="251">
        <v>29.4</v>
      </c>
      <c r="Y20" s="251">
        <v>28.9</v>
      </c>
      <c r="Z20" s="251">
        <v>29.3</v>
      </c>
      <c r="AA20" s="251">
        <v>28.1</v>
      </c>
      <c r="AB20" s="251">
        <v>28.1</v>
      </c>
      <c r="AC20" s="251">
        <v>28</v>
      </c>
      <c r="AD20" s="251">
        <v>28.3</v>
      </c>
      <c r="AE20" s="251">
        <v>28.6</v>
      </c>
      <c r="AF20" s="251">
        <v>28.5</v>
      </c>
      <c r="AG20" s="251">
        <v>29.4</v>
      </c>
      <c r="AH20" s="251">
        <v>29.2</v>
      </c>
      <c r="AI20" s="251">
        <v>29.4</v>
      </c>
      <c r="AJ20" s="251">
        <v>28.5</v>
      </c>
      <c r="AK20" s="252">
        <v>27.7</v>
      </c>
      <c r="AL20" s="271">
        <v>28.7</v>
      </c>
      <c r="AM20" s="270"/>
      <c r="AO20" s="124"/>
      <c r="AP20" s="125" t="s">
        <v>153</v>
      </c>
      <c r="AQ20" s="125"/>
      <c r="AR20" s="125"/>
      <c r="AS20" s="126">
        <f>MIN(AP23:AP33)</f>
        <v>26.6</v>
      </c>
      <c r="AT20" s="127">
        <f>MAX(AT23:AT33)</f>
        <v>29.4</v>
      </c>
      <c r="AU20" s="128" t="s">
        <v>47</v>
      </c>
      <c r="AV20" s="129"/>
      <c r="AW20" s="125"/>
      <c r="AX20" s="125"/>
      <c r="AY20" s="130"/>
      <c r="AZ20" s="131"/>
      <c r="BA20" s="132"/>
      <c r="BB20" s="133"/>
      <c r="BE20" s="108"/>
      <c r="BF20" s="109"/>
      <c r="BG20" s="109"/>
      <c r="BJ20" s="120" t="s">
        <v>100</v>
      </c>
      <c r="BK20" s="121" t="s">
        <v>154</v>
      </c>
      <c r="BM20" s="120" t="s">
        <v>155</v>
      </c>
      <c r="BN20" s="120" t="s">
        <v>156</v>
      </c>
    </row>
    <row r="21" spans="1:67" ht="12.95" customHeight="1">
      <c r="A21" s="196"/>
      <c r="B21" s="232"/>
      <c r="C21" s="249" t="s">
        <v>28</v>
      </c>
      <c r="D21" s="257">
        <v>27.9</v>
      </c>
      <c r="E21" s="251">
        <v>28</v>
      </c>
      <c r="F21" s="251">
        <v>27.9</v>
      </c>
      <c r="G21" s="251">
        <v>28</v>
      </c>
      <c r="H21" s="251">
        <v>28</v>
      </c>
      <c r="I21" s="251">
        <v>28</v>
      </c>
      <c r="J21" s="251">
        <v>27.9</v>
      </c>
      <c r="K21" s="251">
        <v>27.9</v>
      </c>
      <c r="L21" s="251">
        <v>28.1</v>
      </c>
      <c r="M21" s="251">
        <v>27.8</v>
      </c>
      <c r="N21" s="251">
        <v>28</v>
      </c>
      <c r="O21" s="251">
        <v>28</v>
      </c>
      <c r="P21" s="251">
        <v>27.8</v>
      </c>
      <c r="Q21" s="251">
        <v>28</v>
      </c>
      <c r="R21" s="251">
        <v>28.3</v>
      </c>
      <c r="S21" s="251">
        <v>28.3</v>
      </c>
      <c r="T21" s="251">
        <v>28.4</v>
      </c>
      <c r="U21" s="251">
        <v>28</v>
      </c>
      <c r="V21" s="251">
        <v>28.7</v>
      </c>
      <c r="W21" s="251">
        <v>29.1</v>
      </c>
      <c r="X21" s="251">
        <v>29.2</v>
      </c>
      <c r="Y21" s="251">
        <v>28.9</v>
      </c>
      <c r="Z21" s="251">
        <v>29.3</v>
      </c>
      <c r="AA21" s="251">
        <v>28.1</v>
      </c>
      <c r="AB21" s="251">
        <v>28.1</v>
      </c>
      <c r="AC21" s="251">
        <v>27.9</v>
      </c>
      <c r="AD21" s="251">
        <v>28.3</v>
      </c>
      <c r="AE21" s="251">
        <v>28.6</v>
      </c>
      <c r="AF21" s="251">
        <v>28.5</v>
      </c>
      <c r="AG21" s="251">
        <v>29.3</v>
      </c>
      <c r="AH21" s="251">
        <v>29.2</v>
      </c>
      <c r="AI21" s="251">
        <v>29.3</v>
      </c>
      <c r="AJ21" s="251">
        <v>28.5</v>
      </c>
      <c r="AK21" s="252">
        <v>27.7</v>
      </c>
      <c r="AL21" s="271">
        <v>28.7</v>
      </c>
      <c r="AM21" s="270"/>
      <c r="AO21" s="134" t="s">
        <v>157</v>
      </c>
      <c r="AP21" s="135" t="s">
        <v>158</v>
      </c>
      <c r="AQ21" s="136"/>
      <c r="AR21" s="136"/>
      <c r="AS21" s="137"/>
      <c r="AT21" s="135" t="s">
        <v>159</v>
      </c>
      <c r="AU21" s="136"/>
      <c r="AV21" s="136"/>
      <c r="AW21" s="137"/>
      <c r="AX21" s="5" t="s">
        <v>160</v>
      </c>
      <c r="AY21" s="138" t="s">
        <v>161</v>
      </c>
      <c r="AZ21" s="139"/>
      <c r="BA21" s="140" t="s">
        <v>162</v>
      </c>
      <c r="BB21" s="141"/>
      <c r="BC21" s="142"/>
      <c r="BD21" s="142"/>
      <c r="BE21" s="108"/>
      <c r="BF21" s="109"/>
      <c r="BG21" s="109"/>
      <c r="BJ21" s="120" t="s">
        <v>107</v>
      </c>
      <c r="BK21" s="121" t="s">
        <v>163</v>
      </c>
      <c r="BM21" s="120" t="s">
        <v>164</v>
      </c>
      <c r="BN21" s="120" t="s">
        <v>165</v>
      </c>
    </row>
    <row r="22" spans="1:67" ht="12.95" customHeight="1" thickBot="1">
      <c r="A22" s="311"/>
      <c r="B22" s="232"/>
      <c r="C22" s="249" t="s">
        <v>29</v>
      </c>
      <c r="D22" s="257">
        <v>27.9</v>
      </c>
      <c r="E22" s="251">
        <v>28</v>
      </c>
      <c r="F22" s="251">
        <v>27.8</v>
      </c>
      <c r="G22" s="251">
        <v>28</v>
      </c>
      <c r="H22" s="251">
        <v>28</v>
      </c>
      <c r="I22" s="251">
        <v>28</v>
      </c>
      <c r="J22" s="251">
        <v>27.9</v>
      </c>
      <c r="K22" s="251">
        <v>27.8</v>
      </c>
      <c r="L22" s="251">
        <v>28</v>
      </c>
      <c r="M22" s="251">
        <v>27.7</v>
      </c>
      <c r="N22" s="251">
        <v>27.9</v>
      </c>
      <c r="O22" s="251">
        <v>27.9</v>
      </c>
      <c r="P22" s="251">
        <v>27.8</v>
      </c>
      <c r="Q22" s="251">
        <v>27.9</v>
      </c>
      <c r="R22" s="251">
        <v>28.2</v>
      </c>
      <c r="S22" s="251">
        <v>28.2</v>
      </c>
      <c r="T22" s="251">
        <v>28.4</v>
      </c>
      <c r="U22" s="251">
        <v>27.9</v>
      </c>
      <c r="V22" s="251">
        <v>28.5</v>
      </c>
      <c r="W22" s="251">
        <v>29</v>
      </c>
      <c r="X22" s="251">
        <v>29.2</v>
      </c>
      <c r="Y22" s="251">
        <v>28.8</v>
      </c>
      <c r="Z22" s="251">
        <v>29.3</v>
      </c>
      <c r="AA22" s="251">
        <v>28</v>
      </c>
      <c r="AB22" s="251">
        <v>28.1</v>
      </c>
      <c r="AC22" s="251">
        <v>27.9</v>
      </c>
      <c r="AD22" s="251">
        <v>28.2</v>
      </c>
      <c r="AE22" s="251">
        <v>28.6</v>
      </c>
      <c r="AF22" s="251">
        <v>28.5</v>
      </c>
      <c r="AG22" s="251">
        <v>29.3</v>
      </c>
      <c r="AH22" s="251">
        <v>29.2</v>
      </c>
      <c r="AI22" s="251">
        <v>29.3</v>
      </c>
      <c r="AJ22" s="251">
        <v>28.5</v>
      </c>
      <c r="AK22" s="252">
        <v>27.7</v>
      </c>
      <c r="AL22" s="271">
        <v>28.6</v>
      </c>
      <c r="AM22" s="270"/>
      <c r="AO22" s="74" t="s">
        <v>166</v>
      </c>
      <c r="AP22" s="143">
        <f>MIN(AP23:AP50)</f>
        <v>18.899999999999999</v>
      </c>
      <c r="AQ22" s="144" t="str">
        <f ca="1">OFFSET(INDEX(AP23:AP50,MATCH(AP22,AP23:AP50,0),1),0,1)</f>
        <v>定点31</v>
      </c>
      <c r="AR22" s="145">
        <f ca="1">OFFSET(INDEX(AP23:AP50,MATCH(AP22,AP23:AP50,0),1),0,-1)</f>
        <v>80</v>
      </c>
      <c r="AS22" s="146">
        <f>COUNTIF(D19:AK46,AP22)-1</f>
        <v>0</v>
      </c>
      <c r="AT22" s="147">
        <f>MAX(AT23:AT50)</f>
        <v>29.4</v>
      </c>
      <c r="AU22" s="148" t="str">
        <f ca="1">IF(OFFSET(INDEX(AT23:AT50,MATCH(AT22,AT23:AT50,0),1),0,1)="定点8","定点8'",OFFSET(INDEX(AT23:AT50,MATCH(AT22,AT23:AT50,0),1),0,1))</f>
        <v>定点21</v>
      </c>
      <c r="AV22" s="145">
        <f ca="1">OFFSET(INDEX(AT23:AT50,MATCH(AT22,AT23:AT50,0),1),0,-5)</f>
        <v>0</v>
      </c>
      <c r="AW22" s="149">
        <f>COUNTIF(D19:AK46,AT22)-1</f>
        <v>4</v>
      </c>
      <c r="AX22" s="150" t="s">
        <v>167</v>
      </c>
      <c r="AY22" s="151" t="s">
        <v>168</v>
      </c>
      <c r="AZ22" s="152"/>
      <c r="BA22" s="153">
        <f>AT22-AP22</f>
        <v>10.5</v>
      </c>
      <c r="BB22" s="154"/>
      <c r="BC22" s="103"/>
      <c r="BD22" s="103"/>
      <c r="BE22" s="108"/>
      <c r="BF22" s="109"/>
      <c r="BG22" s="109"/>
      <c r="BJ22" s="120" t="s">
        <v>111</v>
      </c>
      <c r="BK22" s="121" t="s">
        <v>169</v>
      </c>
      <c r="BM22" s="120" t="s">
        <v>170</v>
      </c>
      <c r="BN22" s="120" t="s">
        <v>171</v>
      </c>
    </row>
    <row r="23" spans="1:67" ht="12.95" customHeight="1">
      <c r="A23" s="312"/>
      <c r="B23" s="232"/>
      <c r="C23" s="249" t="s">
        <v>30</v>
      </c>
      <c r="D23" s="257">
        <v>27.9</v>
      </c>
      <c r="E23" s="251">
        <v>27.8</v>
      </c>
      <c r="F23" s="251">
        <v>27.8</v>
      </c>
      <c r="G23" s="251">
        <v>28</v>
      </c>
      <c r="H23" s="251">
        <v>27.9</v>
      </c>
      <c r="I23" s="251">
        <v>27.8</v>
      </c>
      <c r="J23" s="251">
        <v>27.8</v>
      </c>
      <c r="K23" s="251">
        <v>27.7</v>
      </c>
      <c r="L23" s="251">
        <v>27.9</v>
      </c>
      <c r="M23" s="251">
        <v>27.6</v>
      </c>
      <c r="N23" s="251">
        <v>27.9</v>
      </c>
      <c r="O23" s="251">
        <v>27.7</v>
      </c>
      <c r="P23" s="251">
        <v>27.8</v>
      </c>
      <c r="Q23" s="251">
        <v>27.8</v>
      </c>
      <c r="R23" s="251">
        <v>28.1</v>
      </c>
      <c r="S23" s="251">
        <v>28.1</v>
      </c>
      <c r="T23" s="251">
        <v>28.4</v>
      </c>
      <c r="U23" s="251">
        <v>27.9</v>
      </c>
      <c r="V23" s="251">
        <v>28.2</v>
      </c>
      <c r="W23" s="251">
        <v>28.9</v>
      </c>
      <c r="X23" s="251">
        <v>29.2</v>
      </c>
      <c r="Y23" s="251">
        <v>28.6</v>
      </c>
      <c r="Z23" s="251">
        <v>29.3</v>
      </c>
      <c r="AA23" s="251">
        <v>27.8</v>
      </c>
      <c r="AB23" s="251">
        <v>28.1</v>
      </c>
      <c r="AC23" s="251">
        <v>27.8</v>
      </c>
      <c r="AD23" s="251">
        <v>28.2</v>
      </c>
      <c r="AE23" s="251">
        <v>28.5</v>
      </c>
      <c r="AF23" s="251">
        <v>28.5</v>
      </c>
      <c r="AG23" s="251">
        <v>29.2</v>
      </c>
      <c r="AH23" s="251">
        <v>29.2</v>
      </c>
      <c r="AI23" s="251">
        <v>29.3</v>
      </c>
      <c r="AJ23" s="251">
        <v>28.4</v>
      </c>
      <c r="AK23" s="252">
        <v>27.6</v>
      </c>
      <c r="AL23" s="271">
        <v>28.5</v>
      </c>
      <c r="AM23" s="270"/>
      <c r="AO23" s="155">
        <v>0</v>
      </c>
      <c r="AP23" s="156">
        <f t="shared" ref="AP23:AP48" si="0">MIN(D19:AK19)</f>
        <v>27.7</v>
      </c>
      <c r="AQ23" s="157" t="str">
        <f t="shared" ref="AQ23:AQ49" si="1">"定点"&amp;MATCH(AP23,D19:AK19,0)</f>
        <v>定点34</v>
      </c>
      <c r="AR23" s="28"/>
      <c r="AS23" s="158">
        <f t="shared" ref="AS23:AS48" si="2">COUNTIF(D19:AK19,AP23)-1</f>
        <v>0</v>
      </c>
      <c r="AT23" s="156">
        <f t="shared" ref="AT23:AT48" si="3">MAX(D19:AK19)</f>
        <v>29.4</v>
      </c>
      <c r="AU23" s="157" t="str">
        <f>"定点"&amp;IF(MATCH(AT23,D19:AK19,0)=8,"8'",MATCH(AT23,D19:AK19,0))</f>
        <v>定点21</v>
      </c>
      <c r="AV23" s="28"/>
      <c r="AW23" s="158">
        <f t="shared" ref="AW23:AW48" si="4">COUNTIF(D19:AK19,AT23)-1</f>
        <v>1</v>
      </c>
      <c r="AX23" s="159">
        <f t="shared" ref="AX23:AX48" si="5">AL19</f>
        <v>28.8</v>
      </c>
      <c r="AY23" s="160">
        <f t="shared" ref="AY23:AY48" si="6">AP23-AL19</f>
        <v>-1.1000000000000014</v>
      </c>
      <c r="AZ23" s="161">
        <f t="shared" ref="AZ23:AZ48" si="7">AT23-AL19</f>
        <v>0.59999999999999787</v>
      </c>
      <c r="BA23" s="162">
        <f t="shared" ref="BA23:BA49" si="8">AT23-AP23</f>
        <v>1.6999999999999993</v>
      </c>
      <c r="BB23" s="163"/>
      <c r="BJ23" s="120" t="s">
        <v>117</v>
      </c>
      <c r="BK23" s="121" t="s">
        <v>172</v>
      </c>
      <c r="BM23" s="120" t="s">
        <v>173</v>
      </c>
      <c r="BN23" s="120" t="s">
        <v>174</v>
      </c>
    </row>
    <row r="24" spans="1:67" ht="12.95" customHeight="1">
      <c r="A24" s="312"/>
      <c r="B24" s="232"/>
      <c r="C24" s="249" t="s">
        <v>31</v>
      </c>
      <c r="D24" s="257">
        <v>27.8</v>
      </c>
      <c r="E24" s="251">
        <v>27.7</v>
      </c>
      <c r="F24" s="251">
        <v>27.8</v>
      </c>
      <c r="G24" s="251">
        <v>27.9</v>
      </c>
      <c r="H24" s="251">
        <v>27.8</v>
      </c>
      <c r="I24" s="251">
        <v>27.8</v>
      </c>
      <c r="J24" s="251">
        <v>27.7</v>
      </c>
      <c r="K24" s="251">
        <v>27.6</v>
      </c>
      <c r="L24" s="251">
        <v>27.9</v>
      </c>
      <c r="M24" s="251">
        <v>27.5</v>
      </c>
      <c r="N24" s="251">
        <v>27.8</v>
      </c>
      <c r="O24" s="251">
        <v>27.6</v>
      </c>
      <c r="P24" s="251">
        <v>27.7</v>
      </c>
      <c r="Q24" s="251">
        <v>27.8</v>
      </c>
      <c r="R24" s="251">
        <v>28</v>
      </c>
      <c r="S24" s="251">
        <v>28.1</v>
      </c>
      <c r="T24" s="251">
        <v>28.3</v>
      </c>
      <c r="U24" s="251">
        <v>27.9</v>
      </c>
      <c r="V24" s="251">
        <v>28.1</v>
      </c>
      <c r="W24" s="251">
        <v>28.7</v>
      </c>
      <c r="X24" s="251">
        <v>28.8</v>
      </c>
      <c r="Y24" s="251">
        <v>28.5</v>
      </c>
      <c r="Z24" s="251">
        <v>29.2</v>
      </c>
      <c r="AA24" s="251">
        <v>27.6</v>
      </c>
      <c r="AB24" s="251">
        <v>27.9</v>
      </c>
      <c r="AC24" s="251">
        <v>27.8</v>
      </c>
      <c r="AD24" s="251">
        <v>28.1</v>
      </c>
      <c r="AE24" s="251">
        <v>28.5</v>
      </c>
      <c r="AF24" s="251">
        <v>28.5</v>
      </c>
      <c r="AG24" s="251">
        <v>29</v>
      </c>
      <c r="AH24" s="251">
        <v>29.2</v>
      </c>
      <c r="AI24" s="251">
        <v>29.2</v>
      </c>
      <c r="AJ24" s="251">
        <v>28.1</v>
      </c>
      <c r="AK24" s="252">
        <v>27.6</v>
      </c>
      <c r="AL24" s="271">
        <v>28.4</v>
      </c>
      <c r="AM24" s="270"/>
      <c r="AO24" s="164">
        <v>1</v>
      </c>
      <c r="AP24" s="165">
        <f t="shared" si="0"/>
        <v>27.7</v>
      </c>
      <c r="AQ24" s="166" t="str">
        <f t="shared" si="1"/>
        <v>定点34</v>
      </c>
      <c r="AR24" s="25"/>
      <c r="AS24" s="167">
        <f t="shared" si="2"/>
        <v>0</v>
      </c>
      <c r="AT24" s="165">
        <f t="shared" si="3"/>
        <v>29.4</v>
      </c>
      <c r="AU24" s="166" t="str">
        <f t="shared" ref="AU24:AU50" si="9">"定点"&amp;IF(MATCH(AT24,D20:AK20,0)=8,"8'",MATCH(AT24,D20:AK20,0))</f>
        <v>定点21</v>
      </c>
      <c r="AV24" s="25"/>
      <c r="AW24" s="167">
        <f t="shared" si="4"/>
        <v>2</v>
      </c>
      <c r="AX24" s="168">
        <f t="shared" si="5"/>
        <v>28.7</v>
      </c>
      <c r="AY24" s="169">
        <f t="shared" si="6"/>
        <v>-1</v>
      </c>
      <c r="AZ24" s="170">
        <f t="shared" si="7"/>
        <v>0.69999999999999929</v>
      </c>
      <c r="BA24" s="171">
        <f t="shared" si="8"/>
        <v>1.6999999999999993</v>
      </c>
      <c r="BB24" s="163"/>
      <c r="BJ24" s="120" t="s">
        <v>125</v>
      </c>
      <c r="BK24" s="121" t="s">
        <v>175</v>
      </c>
      <c r="BM24" s="120" t="s">
        <v>176</v>
      </c>
      <c r="BN24" s="120" t="s">
        <v>177</v>
      </c>
    </row>
    <row r="25" spans="1:67" ht="12.95" customHeight="1">
      <c r="A25" s="312"/>
      <c r="B25" s="232"/>
      <c r="C25" s="249" t="s">
        <v>32</v>
      </c>
      <c r="D25" s="257">
        <v>27.8</v>
      </c>
      <c r="E25" s="251">
        <v>27.7</v>
      </c>
      <c r="F25" s="251">
        <v>27.8</v>
      </c>
      <c r="G25" s="251">
        <v>27.7</v>
      </c>
      <c r="H25" s="251">
        <v>27.8</v>
      </c>
      <c r="I25" s="251">
        <v>27.8</v>
      </c>
      <c r="J25" s="251">
        <v>27.7</v>
      </c>
      <c r="K25" s="251">
        <v>27.5</v>
      </c>
      <c r="L25" s="251">
        <v>27.8</v>
      </c>
      <c r="M25" s="251">
        <v>27.5</v>
      </c>
      <c r="N25" s="251">
        <v>27.7</v>
      </c>
      <c r="O25" s="251">
        <v>27.6</v>
      </c>
      <c r="P25" s="251">
        <v>27.7</v>
      </c>
      <c r="Q25" s="251">
        <v>27.7</v>
      </c>
      <c r="R25" s="251">
        <v>28</v>
      </c>
      <c r="S25" s="251">
        <v>28.1</v>
      </c>
      <c r="T25" s="251">
        <v>28.4</v>
      </c>
      <c r="U25" s="251">
        <v>27.9</v>
      </c>
      <c r="V25" s="251">
        <v>28</v>
      </c>
      <c r="W25" s="251">
        <v>28.6</v>
      </c>
      <c r="X25" s="251">
        <v>28.3</v>
      </c>
      <c r="Y25" s="251">
        <v>28.3</v>
      </c>
      <c r="Z25" s="251">
        <v>29.2</v>
      </c>
      <c r="AA25" s="251">
        <v>27.6</v>
      </c>
      <c r="AB25" s="251">
        <v>27.7</v>
      </c>
      <c r="AC25" s="251">
        <v>27.7</v>
      </c>
      <c r="AD25" s="251">
        <v>28</v>
      </c>
      <c r="AE25" s="251">
        <v>28.4</v>
      </c>
      <c r="AF25" s="251">
        <v>28.5</v>
      </c>
      <c r="AG25" s="251">
        <v>28.9</v>
      </c>
      <c r="AH25" s="251">
        <v>29.1</v>
      </c>
      <c r="AI25" s="251">
        <v>29.1</v>
      </c>
      <c r="AJ25" s="251">
        <v>28.1</v>
      </c>
      <c r="AK25" s="252">
        <v>27.6</v>
      </c>
      <c r="AL25" s="271">
        <v>28.3</v>
      </c>
      <c r="AM25" s="270"/>
      <c r="AO25" s="164">
        <v>2</v>
      </c>
      <c r="AP25" s="165">
        <f t="shared" si="0"/>
        <v>27.7</v>
      </c>
      <c r="AQ25" s="166" t="str">
        <f t="shared" si="1"/>
        <v>定点34</v>
      </c>
      <c r="AR25" s="25"/>
      <c r="AS25" s="167">
        <f t="shared" si="2"/>
        <v>0</v>
      </c>
      <c r="AT25" s="165">
        <f t="shared" si="3"/>
        <v>29.3</v>
      </c>
      <c r="AU25" s="166" t="str">
        <f t="shared" si="9"/>
        <v>定点23</v>
      </c>
      <c r="AV25" s="25"/>
      <c r="AW25" s="167">
        <f t="shared" si="4"/>
        <v>2</v>
      </c>
      <c r="AX25" s="168">
        <f t="shared" si="5"/>
        <v>28.7</v>
      </c>
      <c r="AY25" s="169">
        <f t="shared" si="6"/>
        <v>-1</v>
      </c>
      <c r="AZ25" s="170">
        <f t="shared" si="7"/>
        <v>0.60000000000000142</v>
      </c>
      <c r="BA25" s="171">
        <f t="shared" si="8"/>
        <v>1.6000000000000014</v>
      </c>
      <c r="BB25" s="163"/>
      <c r="BG25" s="172"/>
      <c r="BH25" s="3"/>
      <c r="BJ25" s="120" t="s">
        <v>131</v>
      </c>
      <c r="BK25" s="121" t="s">
        <v>178</v>
      </c>
      <c r="BM25" s="120" t="s">
        <v>179</v>
      </c>
      <c r="BN25" s="120" t="s">
        <v>180</v>
      </c>
    </row>
    <row r="26" spans="1:67" ht="12.95" customHeight="1">
      <c r="A26" s="312"/>
      <c r="B26" s="232"/>
      <c r="C26" s="249" t="s">
        <v>33</v>
      </c>
      <c r="D26" s="257">
        <v>27.8</v>
      </c>
      <c r="E26" s="251">
        <v>27.7</v>
      </c>
      <c r="F26" s="251">
        <v>27.7</v>
      </c>
      <c r="G26" s="251">
        <v>27.6</v>
      </c>
      <c r="H26" s="251">
        <v>27.7</v>
      </c>
      <c r="I26" s="251">
        <v>27.7</v>
      </c>
      <c r="J26" s="251">
        <v>27.5</v>
      </c>
      <c r="K26" s="251">
        <v>27.5</v>
      </c>
      <c r="L26" s="251">
        <v>27.8</v>
      </c>
      <c r="M26" s="251" t="s">
        <v>21</v>
      </c>
      <c r="N26" s="251">
        <v>27.6</v>
      </c>
      <c r="O26" s="251">
        <v>27.5</v>
      </c>
      <c r="P26" s="251">
        <v>27.7</v>
      </c>
      <c r="Q26" s="251">
        <v>27.5</v>
      </c>
      <c r="R26" s="251">
        <v>28</v>
      </c>
      <c r="S26" s="251">
        <v>28</v>
      </c>
      <c r="T26" s="251">
        <v>28.3</v>
      </c>
      <c r="U26" s="251">
        <v>27.9</v>
      </c>
      <c r="V26" s="251">
        <v>28</v>
      </c>
      <c r="W26" s="251">
        <v>28.5</v>
      </c>
      <c r="X26" s="251">
        <v>28.1</v>
      </c>
      <c r="Y26" s="251">
        <v>28.3</v>
      </c>
      <c r="Z26" s="251">
        <v>29.2</v>
      </c>
      <c r="AA26" s="251">
        <v>27.5</v>
      </c>
      <c r="AB26" s="251">
        <v>27.6</v>
      </c>
      <c r="AC26" s="251">
        <v>27.6</v>
      </c>
      <c r="AD26" s="251">
        <v>27.9</v>
      </c>
      <c r="AE26" s="251">
        <v>28.4</v>
      </c>
      <c r="AF26" s="251">
        <v>28.4</v>
      </c>
      <c r="AG26" s="251">
        <v>28.9</v>
      </c>
      <c r="AH26" s="251">
        <v>29.1</v>
      </c>
      <c r="AI26" s="251">
        <v>29</v>
      </c>
      <c r="AJ26" s="251">
        <v>28</v>
      </c>
      <c r="AK26" s="252">
        <v>27.5</v>
      </c>
      <c r="AL26" s="271">
        <v>28.2</v>
      </c>
      <c r="AM26" s="270"/>
      <c r="AO26" s="164">
        <v>3</v>
      </c>
      <c r="AP26" s="165">
        <f t="shared" si="0"/>
        <v>27.7</v>
      </c>
      <c r="AQ26" s="166" t="str">
        <f t="shared" si="1"/>
        <v>定点10</v>
      </c>
      <c r="AR26" s="25"/>
      <c r="AS26" s="167">
        <f t="shared" si="2"/>
        <v>1</v>
      </c>
      <c r="AT26" s="165">
        <f t="shared" si="3"/>
        <v>29.3</v>
      </c>
      <c r="AU26" s="166" t="str">
        <f t="shared" si="9"/>
        <v>定点23</v>
      </c>
      <c r="AV26" s="25"/>
      <c r="AW26" s="167">
        <f t="shared" si="4"/>
        <v>2</v>
      </c>
      <c r="AX26" s="168">
        <f t="shared" si="5"/>
        <v>28.6</v>
      </c>
      <c r="AY26" s="169">
        <f t="shared" si="6"/>
        <v>-0.90000000000000213</v>
      </c>
      <c r="AZ26" s="170">
        <f t="shared" si="7"/>
        <v>0.69999999999999929</v>
      </c>
      <c r="BA26" s="171">
        <f t="shared" si="8"/>
        <v>1.6000000000000014</v>
      </c>
      <c r="BB26" s="163"/>
      <c r="BC26" s="3"/>
      <c r="BD26" s="3"/>
      <c r="BE26" s="108"/>
      <c r="BF26" s="109"/>
      <c r="BG26" s="109"/>
      <c r="BJ26" s="120" t="s">
        <v>136</v>
      </c>
      <c r="BK26" s="121" t="s">
        <v>181</v>
      </c>
      <c r="BM26" s="120" t="s">
        <v>182</v>
      </c>
      <c r="BN26" s="120" t="s">
        <v>183</v>
      </c>
    </row>
    <row r="27" spans="1:67" ht="12.95" customHeight="1">
      <c r="A27" s="196"/>
      <c r="B27" s="232"/>
      <c r="C27" s="249" t="s">
        <v>34</v>
      </c>
      <c r="D27" s="257">
        <v>27.8</v>
      </c>
      <c r="E27" s="251">
        <v>27.5</v>
      </c>
      <c r="F27" s="251">
        <v>27.6</v>
      </c>
      <c r="G27" s="251">
        <v>27.6</v>
      </c>
      <c r="H27" s="251">
        <v>27.6</v>
      </c>
      <c r="I27" s="251">
        <v>27.6</v>
      </c>
      <c r="J27" s="251">
        <v>27.5</v>
      </c>
      <c r="K27" s="251">
        <v>27.5</v>
      </c>
      <c r="L27" s="251">
        <v>27.7</v>
      </c>
      <c r="M27" s="251" t="s">
        <v>21</v>
      </c>
      <c r="N27" s="251">
        <v>27.5</v>
      </c>
      <c r="O27" s="251">
        <v>27.5</v>
      </c>
      <c r="P27" s="251">
        <v>27.5</v>
      </c>
      <c r="Q27" s="251">
        <v>27.4</v>
      </c>
      <c r="R27" s="251">
        <v>28</v>
      </c>
      <c r="S27" s="251">
        <v>27.9</v>
      </c>
      <c r="T27" s="251">
        <v>28.3</v>
      </c>
      <c r="U27" s="251">
        <v>27.8</v>
      </c>
      <c r="V27" s="251">
        <v>28</v>
      </c>
      <c r="W27" s="251">
        <v>28.4</v>
      </c>
      <c r="X27" s="251">
        <v>27.9</v>
      </c>
      <c r="Y27" s="251">
        <v>28.2</v>
      </c>
      <c r="Z27" s="251">
        <v>29</v>
      </c>
      <c r="AA27" s="251">
        <v>27.4</v>
      </c>
      <c r="AB27" s="251">
        <v>27.3</v>
      </c>
      <c r="AC27" s="251">
        <v>27.5</v>
      </c>
      <c r="AD27" s="251">
        <v>27.8</v>
      </c>
      <c r="AE27" s="251">
        <v>28.3</v>
      </c>
      <c r="AF27" s="251">
        <v>28.4</v>
      </c>
      <c r="AG27" s="251">
        <v>28.7</v>
      </c>
      <c r="AH27" s="251">
        <v>29.1</v>
      </c>
      <c r="AI27" s="251">
        <v>28.9</v>
      </c>
      <c r="AJ27" s="251">
        <v>27.9</v>
      </c>
      <c r="AK27" s="252">
        <v>27.5</v>
      </c>
      <c r="AL27" s="271">
        <v>28.1</v>
      </c>
      <c r="AM27" s="270"/>
      <c r="AO27" s="164">
        <v>4</v>
      </c>
      <c r="AP27" s="165">
        <f t="shared" si="0"/>
        <v>27.6</v>
      </c>
      <c r="AQ27" s="166" t="str">
        <f t="shared" si="1"/>
        <v>定点10</v>
      </c>
      <c r="AR27" s="25"/>
      <c r="AS27" s="167">
        <f t="shared" si="2"/>
        <v>1</v>
      </c>
      <c r="AT27" s="165">
        <f t="shared" si="3"/>
        <v>29.3</v>
      </c>
      <c r="AU27" s="166" t="str">
        <f t="shared" si="9"/>
        <v>定点23</v>
      </c>
      <c r="AV27" s="25"/>
      <c r="AW27" s="167">
        <f t="shared" si="4"/>
        <v>1</v>
      </c>
      <c r="AX27" s="168">
        <f t="shared" si="5"/>
        <v>28.5</v>
      </c>
      <c r="AY27" s="169">
        <f t="shared" si="6"/>
        <v>-0.89999999999999858</v>
      </c>
      <c r="AZ27" s="170">
        <f t="shared" si="7"/>
        <v>0.80000000000000071</v>
      </c>
      <c r="BA27" s="171">
        <f t="shared" si="8"/>
        <v>1.6999999999999993</v>
      </c>
      <c r="BB27" s="163"/>
      <c r="BC27" s="3"/>
      <c r="BD27" s="3"/>
      <c r="BE27" s="108"/>
      <c r="BF27" s="109"/>
      <c r="BG27" s="109"/>
      <c r="BJ27" s="120" t="s">
        <v>140</v>
      </c>
      <c r="BK27" s="121" t="s">
        <v>183</v>
      </c>
      <c r="BM27" s="120" t="s">
        <v>184</v>
      </c>
      <c r="BN27" s="120" t="s">
        <v>185</v>
      </c>
    </row>
    <row r="28" spans="1:67" ht="12.95" customHeight="1">
      <c r="A28" s="196"/>
      <c r="B28" s="232"/>
      <c r="C28" s="249" t="s">
        <v>35</v>
      </c>
      <c r="D28" s="257">
        <v>27.8</v>
      </c>
      <c r="E28" s="251">
        <v>27.4</v>
      </c>
      <c r="F28" s="251">
        <v>27.4</v>
      </c>
      <c r="G28" s="251">
        <v>27.5</v>
      </c>
      <c r="H28" s="251">
        <v>27.5</v>
      </c>
      <c r="I28" s="251">
        <v>27.6</v>
      </c>
      <c r="J28" s="251">
        <v>27.5</v>
      </c>
      <c r="K28" s="251">
        <v>27.5</v>
      </c>
      <c r="L28" s="251">
        <v>27.7</v>
      </c>
      <c r="M28" s="251" t="s">
        <v>21</v>
      </c>
      <c r="N28" s="251">
        <v>27.5</v>
      </c>
      <c r="O28" s="251">
        <v>27.5</v>
      </c>
      <c r="P28" s="251">
        <v>27.3</v>
      </c>
      <c r="Q28" s="251">
        <v>27.3</v>
      </c>
      <c r="R28" s="251">
        <v>27.8</v>
      </c>
      <c r="S28" s="251">
        <v>27.7</v>
      </c>
      <c r="T28" s="251">
        <v>28.3</v>
      </c>
      <c r="U28" s="251">
        <v>27.8</v>
      </c>
      <c r="V28" s="251">
        <v>28</v>
      </c>
      <c r="W28" s="251">
        <v>28.1</v>
      </c>
      <c r="X28" s="251">
        <v>27.4</v>
      </c>
      <c r="Y28" s="251">
        <v>28.2</v>
      </c>
      <c r="Z28" s="251">
        <v>28.9</v>
      </c>
      <c r="AA28" s="251">
        <v>27.2</v>
      </c>
      <c r="AB28" s="251">
        <v>27.1</v>
      </c>
      <c r="AC28" s="251">
        <v>27.4</v>
      </c>
      <c r="AD28" s="251">
        <v>27.5</v>
      </c>
      <c r="AE28" s="251">
        <v>28.1</v>
      </c>
      <c r="AF28" s="251">
        <v>28.3</v>
      </c>
      <c r="AG28" s="251">
        <v>28.2</v>
      </c>
      <c r="AH28" s="251">
        <v>29</v>
      </c>
      <c r="AI28" s="251">
        <v>28.5</v>
      </c>
      <c r="AJ28" s="251">
        <v>27.7</v>
      </c>
      <c r="AK28" s="252">
        <v>27.4</v>
      </c>
      <c r="AL28" s="271">
        <v>27.9</v>
      </c>
      <c r="AM28" s="270"/>
      <c r="AO28" s="164">
        <v>5</v>
      </c>
      <c r="AP28" s="165">
        <f t="shared" si="0"/>
        <v>27.5</v>
      </c>
      <c r="AQ28" s="166" t="str">
        <f t="shared" si="1"/>
        <v>定点10</v>
      </c>
      <c r="AR28" s="25"/>
      <c r="AS28" s="167">
        <f t="shared" si="2"/>
        <v>0</v>
      </c>
      <c r="AT28" s="165">
        <f t="shared" si="3"/>
        <v>29.2</v>
      </c>
      <c r="AU28" s="166" t="str">
        <f t="shared" si="9"/>
        <v>定点23</v>
      </c>
      <c r="AV28" s="25"/>
      <c r="AW28" s="167">
        <f t="shared" si="4"/>
        <v>2</v>
      </c>
      <c r="AX28" s="168">
        <f t="shared" si="5"/>
        <v>28.4</v>
      </c>
      <c r="AY28" s="169">
        <f t="shared" si="6"/>
        <v>-0.89999999999999858</v>
      </c>
      <c r="AZ28" s="170">
        <f t="shared" si="7"/>
        <v>0.80000000000000071</v>
      </c>
      <c r="BA28" s="171">
        <f t="shared" si="8"/>
        <v>1.6999999999999993</v>
      </c>
      <c r="BB28" s="163"/>
      <c r="BC28" s="3"/>
      <c r="BD28" s="3"/>
      <c r="BE28" s="108"/>
      <c r="BF28" s="109"/>
      <c r="BG28" s="109"/>
      <c r="BJ28" s="120" t="s">
        <v>135</v>
      </c>
      <c r="BK28" s="121" t="s">
        <v>186</v>
      </c>
    </row>
    <row r="29" spans="1:67" ht="12.95" customHeight="1">
      <c r="A29" s="196"/>
      <c r="B29" s="253" t="s">
        <v>36</v>
      </c>
      <c r="C29" s="249" t="s">
        <v>37</v>
      </c>
      <c r="D29" s="257">
        <v>27.8</v>
      </c>
      <c r="E29" s="251">
        <v>27.3</v>
      </c>
      <c r="F29" s="251">
        <v>27.4</v>
      </c>
      <c r="G29" s="251">
        <v>27.4</v>
      </c>
      <c r="H29" s="251">
        <v>27.5</v>
      </c>
      <c r="I29" s="251">
        <v>27.6</v>
      </c>
      <c r="J29" s="251">
        <v>27.4</v>
      </c>
      <c r="K29" s="251">
        <v>27.4</v>
      </c>
      <c r="L29" s="251">
        <v>27.7</v>
      </c>
      <c r="M29" s="251" t="s">
        <v>21</v>
      </c>
      <c r="N29" s="251">
        <v>27.4</v>
      </c>
      <c r="O29" s="251">
        <v>27.5</v>
      </c>
      <c r="P29" s="251">
        <v>27.2</v>
      </c>
      <c r="Q29" s="251">
        <v>27</v>
      </c>
      <c r="R29" s="251">
        <v>27.3</v>
      </c>
      <c r="S29" s="251">
        <v>27.5</v>
      </c>
      <c r="T29" s="251">
        <v>28.2</v>
      </c>
      <c r="U29" s="251">
        <v>27.8</v>
      </c>
      <c r="V29" s="251">
        <v>28</v>
      </c>
      <c r="W29" s="251">
        <v>28</v>
      </c>
      <c r="X29" s="251">
        <v>27.2</v>
      </c>
      <c r="Y29" s="251">
        <v>28.1</v>
      </c>
      <c r="Z29" s="251">
        <v>28.5</v>
      </c>
      <c r="AA29" s="251">
        <v>27</v>
      </c>
      <c r="AB29" s="251">
        <v>26.6</v>
      </c>
      <c r="AC29" s="251">
        <v>27.2</v>
      </c>
      <c r="AD29" s="251">
        <v>27.2</v>
      </c>
      <c r="AE29" s="251">
        <v>27.8</v>
      </c>
      <c r="AF29" s="251">
        <v>28.2</v>
      </c>
      <c r="AG29" s="251">
        <v>27.7</v>
      </c>
      <c r="AH29" s="251">
        <v>29</v>
      </c>
      <c r="AI29" s="251">
        <v>28.3</v>
      </c>
      <c r="AJ29" s="251">
        <v>27.7</v>
      </c>
      <c r="AK29" s="252">
        <v>27.3</v>
      </c>
      <c r="AL29" s="271">
        <v>27.6</v>
      </c>
      <c r="AM29" s="270"/>
      <c r="AO29" s="164">
        <v>6</v>
      </c>
      <c r="AP29" s="165">
        <f t="shared" si="0"/>
        <v>27.5</v>
      </c>
      <c r="AQ29" s="166" t="str">
        <f t="shared" si="1"/>
        <v>定点8</v>
      </c>
      <c r="AR29" s="25"/>
      <c r="AS29" s="167">
        <f t="shared" si="2"/>
        <v>1</v>
      </c>
      <c r="AT29" s="165">
        <f t="shared" si="3"/>
        <v>29.2</v>
      </c>
      <c r="AU29" s="166" t="str">
        <f t="shared" si="9"/>
        <v>定点23</v>
      </c>
      <c r="AV29" s="25"/>
      <c r="AW29" s="167">
        <f t="shared" si="4"/>
        <v>0</v>
      </c>
      <c r="AX29" s="168">
        <f t="shared" si="5"/>
        <v>28.3</v>
      </c>
      <c r="AY29" s="169">
        <f t="shared" si="6"/>
        <v>-0.80000000000000071</v>
      </c>
      <c r="AZ29" s="170">
        <f t="shared" si="7"/>
        <v>0.89999999999999858</v>
      </c>
      <c r="BA29" s="171">
        <f t="shared" si="8"/>
        <v>1.6999999999999993</v>
      </c>
      <c r="BB29" s="163"/>
      <c r="BC29" s="3"/>
      <c r="BD29" s="3"/>
      <c r="BE29" s="108"/>
      <c r="BF29" s="109"/>
      <c r="BG29" s="109"/>
      <c r="BJ29" s="120" t="s">
        <v>130</v>
      </c>
      <c r="BK29" s="121" t="s">
        <v>187</v>
      </c>
    </row>
    <row r="30" spans="1:67" ht="12.95" customHeight="1">
      <c r="A30" s="196"/>
      <c r="B30" s="232"/>
      <c r="C30" s="249" t="s">
        <v>38</v>
      </c>
      <c r="D30" s="257">
        <v>27.8</v>
      </c>
      <c r="E30" s="251">
        <v>27.2</v>
      </c>
      <c r="F30" s="251">
        <v>27.1</v>
      </c>
      <c r="G30" s="251">
        <v>27.3</v>
      </c>
      <c r="H30" s="251">
        <v>27.5</v>
      </c>
      <c r="I30" s="251">
        <v>27.4</v>
      </c>
      <c r="J30" s="251">
        <v>27.3</v>
      </c>
      <c r="K30" s="251">
        <v>27.4</v>
      </c>
      <c r="L30" s="251">
        <v>27.6</v>
      </c>
      <c r="M30" s="251" t="s">
        <v>21</v>
      </c>
      <c r="N30" s="251">
        <v>27.3</v>
      </c>
      <c r="O30" s="251">
        <v>27.5</v>
      </c>
      <c r="P30" s="251">
        <v>27.2</v>
      </c>
      <c r="Q30" s="251">
        <v>26.6</v>
      </c>
      <c r="R30" s="251">
        <v>27.3</v>
      </c>
      <c r="S30" s="251">
        <v>27.4</v>
      </c>
      <c r="T30" s="251">
        <v>27.9</v>
      </c>
      <c r="U30" s="251">
        <v>27.8</v>
      </c>
      <c r="V30" s="251">
        <v>27.9</v>
      </c>
      <c r="W30" s="251">
        <v>27.6</v>
      </c>
      <c r="X30" s="251">
        <v>26.8</v>
      </c>
      <c r="Y30" s="251">
        <v>27.9</v>
      </c>
      <c r="Z30" s="251">
        <v>27.9</v>
      </c>
      <c r="AA30" s="251">
        <v>26.8</v>
      </c>
      <c r="AB30" s="251">
        <v>26.4</v>
      </c>
      <c r="AC30" s="251">
        <v>27.2</v>
      </c>
      <c r="AD30" s="251">
        <v>26.4</v>
      </c>
      <c r="AE30" s="251">
        <v>27.6</v>
      </c>
      <c r="AF30" s="251">
        <v>27.9</v>
      </c>
      <c r="AG30" s="251">
        <v>27</v>
      </c>
      <c r="AH30" s="251">
        <v>29</v>
      </c>
      <c r="AI30" s="251">
        <v>28.1</v>
      </c>
      <c r="AJ30" s="251">
        <v>27.7</v>
      </c>
      <c r="AK30" s="252">
        <v>26.9</v>
      </c>
      <c r="AL30" s="271">
        <v>27.4</v>
      </c>
      <c r="AM30" s="270"/>
      <c r="AO30" s="164">
        <v>7</v>
      </c>
      <c r="AP30" s="165">
        <f t="shared" si="0"/>
        <v>27.5</v>
      </c>
      <c r="AQ30" s="166" t="str">
        <f t="shared" si="1"/>
        <v>定点7</v>
      </c>
      <c r="AR30" s="25"/>
      <c r="AS30" s="167">
        <f t="shared" si="2"/>
        <v>5</v>
      </c>
      <c r="AT30" s="165">
        <f t="shared" si="3"/>
        <v>29.2</v>
      </c>
      <c r="AU30" s="166" t="str">
        <f t="shared" si="9"/>
        <v>定点23</v>
      </c>
      <c r="AV30" s="25"/>
      <c r="AW30" s="167">
        <f t="shared" si="4"/>
        <v>0</v>
      </c>
      <c r="AX30" s="168">
        <f t="shared" si="5"/>
        <v>28.2</v>
      </c>
      <c r="AY30" s="169">
        <f t="shared" si="6"/>
        <v>-0.69999999999999929</v>
      </c>
      <c r="AZ30" s="170">
        <f t="shared" si="7"/>
        <v>1</v>
      </c>
      <c r="BA30" s="171">
        <f t="shared" si="8"/>
        <v>1.6999999999999993</v>
      </c>
      <c r="BB30" s="163"/>
      <c r="BC30" s="3"/>
      <c r="BD30" s="3"/>
      <c r="BE30" s="108"/>
      <c r="BF30" s="109"/>
      <c r="BG30" s="109"/>
      <c r="BJ30" s="120" t="s">
        <v>124</v>
      </c>
      <c r="BK30" s="121" t="s">
        <v>188</v>
      </c>
    </row>
    <row r="31" spans="1:67" ht="12.95" customHeight="1">
      <c r="A31" s="196"/>
      <c r="B31" s="232"/>
      <c r="C31" s="249" t="s">
        <v>39</v>
      </c>
      <c r="D31" s="257">
        <v>27.7</v>
      </c>
      <c r="E31" s="251">
        <v>27.1</v>
      </c>
      <c r="F31" s="251">
        <v>26.9</v>
      </c>
      <c r="G31" s="251">
        <v>27.2</v>
      </c>
      <c r="H31" s="251">
        <v>27.2</v>
      </c>
      <c r="I31" s="251">
        <v>27.4</v>
      </c>
      <c r="J31" s="251">
        <v>27.2</v>
      </c>
      <c r="K31" s="251">
        <v>27.4</v>
      </c>
      <c r="L31" s="251">
        <v>27.5</v>
      </c>
      <c r="M31" s="251" t="s">
        <v>21</v>
      </c>
      <c r="N31" s="251">
        <v>27.1</v>
      </c>
      <c r="O31" s="251">
        <v>27.4</v>
      </c>
      <c r="P31" s="251">
        <v>27.1</v>
      </c>
      <c r="Q31" s="251">
        <v>26.4</v>
      </c>
      <c r="R31" s="251">
        <v>27.2</v>
      </c>
      <c r="S31" s="251">
        <v>27.3</v>
      </c>
      <c r="T31" s="251">
        <v>27.8</v>
      </c>
      <c r="U31" s="251">
        <v>27.8</v>
      </c>
      <c r="V31" s="251">
        <v>27.8</v>
      </c>
      <c r="W31" s="251">
        <v>27.2</v>
      </c>
      <c r="X31" s="251">
        <v>26.7</v>
      </c>
      <c r="Y31" s="251">
        <v>27.9</v>
      </c>
      <c r="Z31" s="251">
        <v>27.2</v>
      </c>
      <c r="AA31" s="251">
        <v>26.7</v>
      </c>
      <c r="AB31" s="251">
        <v>26.3</v>
      </c>
      <c r="AC31" s="251">
        <v>26.8</v>
      </c>
      <c r="AD31" s="251">
        <v>26.2</v>
      </c>
      <c r="AE31" s="251">
        <v>27.6</v>
      </c>
      <c r="AF31" s="251">
        <v>27.8</v>
      </c>
      <c r="AG31" s="251">
        <v>26.9</v>
      </c>
      <c r="AH31" s="251">
        <v>28.8</v>
      </c>
      <c r="AI31" s="251">
        <v>28.1</v>
      </c>
      <c r="AJ31" s="251">
        <v>27.6</v>
      </c>
      <c r="AK31" s="252">
        <v>26.8</v>
      </c>
      <c r="AL31" s="271">
        <v>27.2</v>
      </c>
      <c r="AM31" s="270"/>
      <c r="AO31" s="164">
        <v>8</v>
      </c>
      <c r="AP31" s="165">
        <f t="shared" si="0"/>
        <v>27.3</v>
      </c>
      <c r="AQ31" s="166" t="str">
        <f t="shared" si="1"/>
        <v>定点25</v>
      </c>
      <c r="AR31" s="25"/>
      <c r="AS31" s="167">
        <f t="shared" si="2"/>
        <v>0</v>
      </c>
      <c r="AT31" s="165">
        <f t="shared" si="3"/>
        <v>29.1</v>
      </c>
      <c r="AU31" s="166" t="str">
        <f t="shared" si="9"/>
        <v>定点31</v>
      </c>
      <c r="AV31" s="25"/>
      <c r="AW31" s="167">
        <f t="shared" si="4"/>
        <v>0</v>
      </c>
      <c r="AX31" s="168">
        <f t="shared" si="5"/>
        <v>28.1</v>
      </c>
      <c r="AY31" s="169">
        <f t="shared" si="6"/>
        <v>-0.80000000000000071</v>
      </c>
      <c r="AZ31" s="170">
        <f t="shared" si="7"/>
        <v>1</v>
      </c>
      <c r="BA31" s="171">
        <f t="shared" si="8"/>
        <v>1.8000000000000007</v>
      </c>
      <c r="BB31" s="163"/>
      <c r="BC31" s="3"/>
      <c r="BD31" s="3"/>
      <c r="BE31" s="108"/>
      <c r="BF31" s="109"/>
      <c r="BG31" s="109"/>
      <c r="BJ31" s="120" t="s">
        <v>116</v>
      </c>
      <c r="BK31" s="121" t="s">
        <v>189</v>
      </c>
    </row>
    <row r="32" spans="1:67" ht="12.95" customHeight="1">
      <c r="A32" s="196"/>
      <c r="B32" s="232"/>
      <c r="C32" s="249" t="s">
        <v>40</v>
      </c>
      <c r="D32" s="257">
        <v>27.7</v>
      </c>
      <c r="E32" s="251">
        <v>26.8</v>
      </c>
      <c r="F32" s="251">
        <v>26.8</v>
      </c>
      <c r="G32" s="251">
        <v>27.2</v>
      </c>
      <c r="H32" s="251">
        <v>27.2</v>
      </c>
      <c r="I32" s="251">
        <v>27.4</v>
      </c>
      <c r="J32" s="251">
        <v>27</v>
      </c>
      <c r="K32" s="251">
        <v>27.3</v>
      </c>
      <c r="L32" s="251">
        <v>27.4</v>
      </c>
      <c r="M32" s="251" t="s">
        <v>21</v>
      </c>
      <c r="N32" s="251">
        <v>26.7</v>
      </c>
      <c r="O32" s="251">
        <v>27.4</v>
      </c>
      <c r="P32" s="251">
        <v>27</v>
      </c>
      <c r="Q32" s="251">
        <v>26.2</v>
      </c>
      <c r="R32" s="251">
        <v>27.2</v>
      </c>
      <c r="S32" s="251">
        <v>27.3</v>
      </c>
      <c r="T32" s="251">
        <v>27.7</v>
      </c>
      <c r="U32" s="251">
        <v>27.8</v>
      </c>
      <c r="V32" s="251">
        <v>27.6</v>
      </c>
      <c r="W32" s="251">
        <v>27</v>
      </c>
      <c r="X32" s="251">
        <v>26.5</v>
      </c>
      <c r="Y32" s="251">
        <v>28</v>
      </c>
      <c r="Z32" s="251">
        <v>26.9</v>
      </c>
      <c r="AA32" s="251">
        <v>26.5</v>
      </c>
      <c r="AB32" s="251">
        <v>26.1</v>
      </c>
      <c r="AC32" s="251">
        <v>26.5</v>
      </c>
      <c r="AD32" s="251">
        <v>26.1</v>
      </c>
      <c r="AE32" s="251">
        <v>27.5</v>
      </c>
      <c r="AF32" s="251">
        <v>27.7</v>
      </c>
      <c r="AG32" s="251">
        <v>26.8</v>
      </c>
      <c r="AH32" s="251">
        <v>28.5</v>
      </c>
      <c r="AI32" s="251">
        <v>27.6</v>
      </c>
      <c r="AJ32" s="251">
        <v>27.6</v>
      </c>
      <c r="AK32" s="252">
        <v>26.8</v>
      </c>
      <c r="AL32" s="271">
        <v>27.1</v>
      </c>
      <c r="AM32" s="270"/>
      <c r="AO32" s="164">
        <v>9</v>
      </c>
      <c r="AP32" s="165">
        <f t="shared" si="0"/>
        <v>27.1</v>
      </c>
      <c r="AQ32" s="166" t="str">
        <f t="shared" si="1"/>
        <v>定点25</v>
      </c>
      <c r="AR32" s="25"/>
      <c r="AS32" s="167">
        <f t="shared" si="2"/>
        <v>0</v>
      </c>
      <c r="AT32" s="165">
        <f t="shared" si="3"/>
        <v>29</v>
      </c>
      <c r="AU32" s="166" t="str">
        <f t="shared" si="9"/>
        <v>定点31</v>
      </c>
      <c r="AV32" s="25"/>
      <c r="AW32" s="167">
        <f t="shared" si="4"/>
        <v>0</v>
      </c>
      <c r="AX32" s="168">
        <f t="shared" si="5"/>
        <v>27.9</v>
      </c>
      <c r="AY32" s="169">
        <f t="shared" si="6"/>
        <v>-0.79999999999999716</v>
      </c>
      <c r="AZ32" s="170">
        <f t="shared" si="7"/>
        <v>1.1000000000000014</v>
      </c>
      <c r="BA32" s="171">
        <f t="shared" si="8"/>
        <v>1.8999999999999986</v>
      </c>
      <c r="BB32" s="163"/>
      <c r="BC32" s="3"/>
      <c r="BD32" s="3"/>
      <c r="BE32" s="108"/>
      <c r="BF32" s="109"/>
      <c r="BG32" s="109"/>
      <c r="BJ32" s="120" t="s">
        <v>110</v>
      </c>
      <c r="BK32" s="121" t="s">
        <v>190</v>
      </c>
    </row>
    <row r="33" spans="1:65" ht="12.95" customHeight="1">
      <c r="A33" s="196"/>
      <c r="B33" s="253" t="s">
        <v>41</v>
      </c>
      <c r="C33" s="249" t="s">
        <v>42</v>
      </c>
      <c r="D33" s="257">
        <v>27.7</v>
      </c>
      <c r="E33" s="251">
        <v>26.7</v>
      </c>
      <c r="F33" s="251">
        <v>26.8</v>
      </c>
      <c r="G33" s="251">
        <v>27.1</v>
      </c>
      <c r="H33" s="251">
        <v>27.2</v>
      </c>
      <c r="I33" s="251">
        <v>27.4</v>
      </c>
      <c r="J33" s="251">
        <v>26.9</v>
      </c>
      <c r="K33" s="251">
        <v>27.2</v>
      </c>
      <c r="L33" s="251">
        <v>27.3</v>
      </c>
      <c r="M33" s="251" t="s">
        <v>21</v>
      </c>
      <c r="N33" s="251">
        <v>26.6</v>
      </c>
      <c r="O33" s="251">
        <v>27.4</v>
      </c>
      <c r="P33" s="251">
        <v>26.9</v>
      </c>
      <c r="Q33" s="251">
        <v>26.2</v>
      </c>
      <c r="R33" s="251">
        <v>27.1</v>
      </c>
      <c r="S33" s="251">
        <v>27.2</v>
      </c>
      <c r="T33" s="251">
        <v>27.4</v>
      </c>
      <c r="U33" s="251">
        <v>27.8</v>
      </c>
      <c r="V33" s="251">
        <v>27.5</v>
      </c>
      <c r="W33" s="251">
        <v>26.7</v>
      </c>
      <c r="X33" s="251">
        <v>26.4</v>
      </c>
      <c r="Y33" s="251">
        <v>27.9</v>
      </c>
      <c r="Z33" s="251">
        <v>26.7</v>
      </c>
      <c r="AA33" s="251">
        <v>26.4</v>
      </c>
      <c r="AB33" s="251">
        <v>26</v>
      </c>
      <c r="AC33" s="251">
        <v>26.4</v>
      </c>
      <c r="AD33" s="251">
        <v>26</v>
      </c>
      <c r="AE33" s="251">
        <v>27.5</v>
      </c>
      <c r="AF33" s="251">
        <v>27.6</v>
      </c>
      <c r="AG33" s="251">
        <v>26.8</v>
      </c>
      <c r="AH33" s="251">
        <v>28.1</v>
      </c>
      <c r="AI33" s="251">
        <v>27.2</v>
      </c>
      <c r="AJ33" s="251">
        <v>27.5</v>
      </c>
      <c r="AK33" s="252">
        <v>26.7</v>
      </c>
      <c r="AL33" s="271">
        <v>27</v>
      </c>
      <c r="AM33" s="270"/>
      <c r="AO33" s="164">
        <v>10</v>
      </c>
      <c r="AP33" s="165">
        <f t="shared" si="0"/>
        <v>26.6</v>
      </c>
      <c r="AQ33" s="166" t="str">
        <f t="shared" si="1"/>
        <v>定点25</v>
      </c>
      <c r="AR33" s="25"/>
      <c r="AS33" s="167">
        <f t="shared" si="2"/>
        <v>0</v>
      </c>
      <c r="AT33" s="165">
        <f t="shared" si="3"/>
        <v>29</v>
      </c>
      <c r="AU33" s="166" t="str">
        <f t="shared" si="9"/>
        <v>定点31</v>
      </c>
      <c r="AV33" s="25"/>
      <c r="AW33" s="167">
        <f t="shared" si="4"/>
        <v>0</v>
      </c>
      <c r="AX33" s="168">
        <f t="shared" si="5"/>
        <v>27.6</v>
      </c>
      <c r="AY33" s="169">
        <f t="shared" si="6"/>
        <v>-1</v>
      </c>
      <c r="AZ33" s="170">
        <f t="shared" si="7"/>
        <v>1.3999999999999986</v>
      </c>
      <c r="BA33" s="171">
        <f t="shared" si="8"/>
        <v>2.3999999999999986</v>
      </c>
      <c r="BB33" s="163"/>
      <c r="BC33" s="3"/>
      <c r="BD33" s="3"/>
      <c r="BE33" s="108"/>
      <c r="BF33" s="109"/>
      <c r="BG33" s="109"/>
      <c r="BJ33" s="120" t="s">
        <v>106</v>
      </c>
      <c r="BK33" s="121" t="s">
        <v>191</v>
      </c>
    </row>
    <row r="34" spans="1:65" ht="12.95" customHeight="1">
      <c r="A34" s="196"/>
      <c r="B34" s="232"/>
      <c r="C34" s="249" t="s">
        <v>43</v>
      </c>
      <c r="D34" s="257">
        <v>27.6</v>
      </c>
      <c r="E34" s="251">
        <v>26.7</v>
      </c>
      <c r="F34" s="251">
        <v>26.7</v>
      </c>
      <c r="G34" s="251">
        <v>27.1</v>
      </c>
      <c r="H34" s="251">
        <v>27.1</v>
      </c>
      <c r="I34" s="251">
        <v>27.3</v>
      </c>
      <c r="J34" s="251">
        <v>26.8</v>
      </c>
      <c r="K34" s="251">
        <v>27</v>
      </c>
      <c r="L34" s="251">
        <v>27.2</v>
      </c>
      <c r="M34" s="251" t="s">
        <v>21</v>
      </c>
      <c r="N34" s="251">
        <v>26.5</v>
      </c>
      <c r="O34" s="251">
        <v>27.3</v>
      </c>
      <c r="P34" s="251">
        <v>26.8</v>
      </c>
      <c r="Q34" s="251">
        <v>26.1</v>
      </c>
      <c r="R34" s="251">
        <v>26.9</v>
      </c>
      <c r="S34" s="251">
        <v>27</v>
      </c>
      <c r="T34" s="251">
        <v>27.3</v>
      </c>
      <c r="U34" s="251">
        <v>27.8</v>
      </c>
      <c r="V34" s="251">
        <v>27.3</v>
      </c>
      <c r="W34" s="251">
        <v>26.4</v>
      </c>
      <c r="X34" s="251">
        <v>26.4</v>
      </c>
      <c r="Y34" s="251">
        <v>27.9</v>
      </c>
      <c r="Z34" s="251">
        <v>26.7</v>
      </c>
      <c r="AA34" s="251">
        <v>26</v>
      </c>
      <c r="AB34" s="251">
        <v>26</v>
      </c>
      <c r="AC34" s="251">
        <v>26.4</v>
      </c>
      <c r="AD34" s="251">
        <v>26</v>
      </c>
      <c r="AE34" s="251">
        <v>27.4</v>
      </c>
      <c r="AF34" s="251">
        <v>27.3</v>
      </c>
      <c r="AG34" s="251">
        <v>26.8</v>
      </c>
      <c r="AH34" s="251">
        <v>27.1</v>
      </c>
      <c r="AI34" s="251">
        <v>26.9</v>
      </c>
      <c r="AJ34" s="251">
        <v>27.3</v>
      </c>
      <c r="AK34" s="252">
        <v>26.7</v>
      </c>
      <c r="AL34" s="271">
        <v>26.8</v>
      </c>
      <c r="AM34" s="270"/>
      <c r="AO34" s="164">
        <v>11</v>
      </c>
      <c r="AP34" s="165">
        <f t="shared" si="0"/>
        <v>26.4</v>
      </c>
      <c r="AQ34" s="166" t="str">
        <f t="shared" si="1"/>
        <v>定点25</v>
      </c>
      <c r="AR34" s="25"/>
      <c r="AS34" s="167">
        <f t="shared" si="2"/>
        <v>1</v>
      </c>
      <c r="AT34" s="165">
        <f t="shared" si="3"/>
        <v>29</v>
      </c>
      <c r="AU34" s="166" t="str">
        <f t="shared" si="9"/>
        <v>定点31</v>
      </c>
      <c r="AV34" s="25"/>
      <c r="AW34" s="167">
        <f t="shared" si="4"/>
        <v>0</v>
      </c>
      <c r="AX34" s="168">
        <f t="shared" si="5"/>
        <v>27.4</v>
      </c>
      <c r="AY34" s="169">
        <f t="shared" si="6"/>
        <v>-1</v>
      </c>
      <c r="AZ34" s="170">
        <f t="shared" si="7"/>
        <v>1.6000000000000014</v>
      </c>
      <c r="BA34" s="171">
        <f t="shared" si="8"/>
        <v>2.6000000000000014</v>
      </c>
      <c r="BB34" s="163"/>
      <c r="BC34" s="3"/>
      <c r="BD34" s="3"/>
      <c r="BE34" s="108"/>
      <c r="BF34" s="109"/>
      <c r="BG34" s="109"/>
      <c r="BJ34" s="120" t="s">
        <v>99</v>
      </c>
      <c r="BK34" s="121" t="s">
        <v>192</v>
      </c>
    </row>
    <row r="35" spans="1:65" ht="12.95" customHeight="1">
      <c r="A35" s="196"/>
      <c r="B35" s="232"/>
      <c r="C35" s="249" t="s">
        <v>44</v>
      </c>
      <c r="D35" s="257">
        <v>27.5</v>
      </c>
      <c r="E35" s="251">
        <v>26.6</v>
      </c>
      <c r="F35" s="251">
        <v>26.6</v>
      </c>
      <c r="G35" s="251">
        <v>27.1</v>
      </c>
      <c r="H35" s="251">
        <v>27.1</v>
      </c>
      <c r="I35" s="251">
        <v>27.2</v>
      </c>
      <c r="J35" s="251">
        <v>26.7</v>
      </c>
      <c r="K35" s="251">
        <v>26.8</v>
      </c>
      <c r="L35" s="251">
        <v>27.1</v>
      </c>
      <c r="M35" s="251" t="s">
        <v>21</v>
      </c>
      <c r="N35" s="251">
        <v>26.5</v>
      </c>
      <c r="O35" s="251">
        <v>27.3</v>
      </c>
      <c r="P35" s="251">
        <v>26.8</v>
      </c>
      <c r="Q35" s="251">
        <v>26.1</v>
      </c>
      <c r="R35" s="251">
        <v>26.6</v>
      </c>
      <c r="S35" s="251">
        <v>27</v>
      </c>
      <c r="T35" s="251">
        <v>27.1</v>
      </c>
      <c r="U35" s="251">
        <v>27.8</v>
      </c>
      <c r="V35" s="251">
        <v>27.2</v>
      </c>
      <c r="W35" s="251">
        <v>26.4</v>
      </c>
      <c r="X35" s="251">
        <v>26.3</v>
      </c>
      <c r="Y35" s="251">
        <v>27.8</v>
      </c>
      <c r="Z35" s="251">
        <v>26.6</v>
      </c>
      <c r="AA35" s="251">
        <v>25.5</v>
      </c>
      <c r="AB35" s="251">
        <v>26</v>
      </c>
      <c r="AC35" s="251">
        <v>26.4</v>
      </c>
      <c r="AD35" s="251">
        <v>26</v>
      </c>
      <c r="AE35" s="251">
        <v>27.2</v>
      </c>
      <c r="AF35" s="251">
        <v>27</v>
      </c>
      <c r="AG35" s="251">
        <v>26.7</v>
      </c>
      <c r="AH35" s="251">
        <v>27</v>
      </c>
      <c r="AI35" s="251">
        <v>26.8</v>
      </c>
      <c r="AJ35" s="251">
        <v>27.2</v>
      </c>
      <c r="AK35" s="252">
        <v>26.6</v>
      </c>
      <c r="AL35" s="271">
        <v>26.7</v>
      </c>
      <c r="AM35" s="270"/>
      <c r="AO35" s="164">
        <v>12</v>
      </c>
      <c r="AP35" s="165">
        <f t="shared" si="0"/>
        <v>26.2</v>
      </c>
      <c r="AQ35" s="166" t="str">
        <f t="shared" si="1"/>
        <v>定点27</v>
      </c>
      <c r="AR35" s="25"/>
      <c r="AS35" s="167">
        <f t="shared" si="2"/>
        <v>0</v>
      </c>
      <c r="AT35" s="165">
        <f t="shared" si="3"/>
        <v>28.8</v>
      </c>
      <c r="AU35" s="166" t="str">
        <f t="shared" si="9"/>
        <v>定点31</v>
      </c>
      <c r="AV35" s="25"/>
      <c r="AW35" s="167">
        <f t="shared" si="4"/>
        <v>0</v>
      </c>
      <c r="AX35" s="168">
        <f t="shared" si="5"/>
        <v>27.2</v>
      </c>
      <c r="AY35" s="169">
        <f t="shared" si="6"/>
        <v>-1</v>
      </c>
      <c r="AZ35" s="170">
        <f t="shared" si="7"/>
        <v>1.6000000000000014</v>
      </c>
      <c r="BA35" s="171">
        <f t="shared" si="8"/>
        <v>2.6000000000000014</v>
      </c>
      <c r="BB35" s="163"/>
      <c r="BC35" s="3"/>
      <c r="BD35" s="3"/>
      <c r="BE35" s="108"/>
      <c r="BF35" s="109"/>
      <c r="BG35" s="109"/>
    </row>
    <row r="36" spans="1:65" ht="12.95" customHeight="1">
      <c r="A36" s="196"/>
      <c r="B36" s="253" t="s">
        <v>45</v>
      </c>
      <c r="C36" s="249" t="s">
        <v>46</v>
      </c>
      <c r="D36" s="257">
        <v>27.4</v>
      </c>
      <c r="E36" s="251">
        <v>26.5</v>
      </c>
      <c r="F36" s="251">
        <v>26.5</v>
      </c>
      <c r="G36" s="251">
        <v>27</v>
      </c>
      <c r="H36" s="251">
        <v>27</v>
      </c>
      <c r="I36" s="251">
        <v>27.1</v>
      </c>
      <c r="J36" s="251">
        <v>26.7</v>
      </c>
      <c r="K36" s="251">
        <v>26.7</v>
      </c>
      <c r="L36" s="251" t="s">
        <v>21</v>
      </c>
      <c r="M36" s="251" t="s">
        <v>21</v>
      </c>
      <c r="N36" s="251">
        <v>26.1</v>
      </c>
      <c r="O36" s="251">
        <v>27.2</v>
      </c>
      <c r="P36" s="251">
        <v>26.6</v>
      </c>
      <c r="Q36" s="251">
        <v>25.9</v>
      </c>
      <c r="R36" s="251">
        <v>26.4</v>
      </c>
      <c r="S36" s="251">
        <v>26.7</v>
      </c>
      <c r="T36" s="251">
        <v>26.8</v>
      </c>
      <c r="U36" s="251">
        <v>27.8</v>
      </c>
      <c r="V36" s="251">
        <v>27.2</v>
      </c>
      <c r="W36" s="251">
        <v>26.2</v>
      </c>
      <c r="X36" s="251">
        <v>26.3</v>
      </c>
      <c r="Y36" s="251">
        <v>27.3</v>
      </c>
      <c r="Z36" s="251">
        <v>26.5</v>
      </c>
      <c r="AA36" s="251">
        <v>25.1</v>
      </c>
      <c r="AB36" s="251">
        <v>25.9</v>
      </c>
      <c r="AC36" s="251">
        <v>26.3</v>
      </c>
      <c r="AD36" s="251">
        <v>25.9</v>
      </c>
      <c r="AE36" s="251">
        <v>27.2</v>
      </c>
      <c r="AF36" s="251">
        <v>27</v>
      </c>
      <c r="AG36" s="251">
        <v>26.3</v>
      </c>
      <c r="AH36" s="251">
        <v>26.6</v>
      </c>
      <c r="AI36" s="251">
        <v>26.7</v>
      </c>
      <c r="AJ36" s="251">
        <v>27.1</v>
      </c>
      <c r="AK36" s="252">
        <v>26.4</v>
      </c>
      <c r="AL36" s="271">
        <v>26.5</v>
      </c>
      <c r="AM36" s="270"/>
      <c r="AO36" s="164">
        <v>13</v>
      </c>
      <c r="AP36" s="165">
        <f t="shared" si="0"/>
        <v>26.1</v>
      </c>
      <c r="AQ36" s="166" t="str">
        <f t="shared" si="1"/>
        <v>定点25</v>
      </c>
      <c r="AR36" s="25"/>
      <c r="AS36" s="167">
        <f t="shared" si="2"/>
        <v>1</v>
      </c>
      <c r="AT36" s="165">
        <f t="shared" si="3"/>
        <v>28.5</v>
      </c>
      <c r="AU36" s="166" t="str">
        <f t="shared" si="9"/>
        <v>定点31</v>
      </c>
      <c r="AV36" s="25"/>
      <c r="AW36" s="167">
        <f t="shared" si="4"/>
        <v>0</v>
      </c>
      <c r="AX36" s="168">
        <f t="shared" si="5"/>
        <v>27.1</v>
      </c>
      <c r="AY36" s="169">
        <f t="shared" si="6"/>
        <v>-1</v>
      </c>
      <c r="AZ36" s="170">
        <f t="shared" si="7"/>
        <v>1.3999999999999986</v>
      </c>
      <c r="BA36" s="171">
        <f t="shared" si="8"/>
        <v>2.3999999999999986</v>
      </c>
      <c r="BB36" s="163"/>
      <c r="BC36" s="3"/>
      <c r="BD36" s="3"/>
      <c r="BE36" s="108"/>
      <c r="BF36" s="109"/>
      <c r="BG36" s="109"/>
      <c r="BJ36" s="173" t="s">
        <v>193</v>
      </c>
      <c r="BK36" s="174"/>
      <c r="BL36" s="175"/>
      <c r="BM36" s="15"/>
    </row>
    <row r="37" spans="1:65" ht="12.95" customHeight="1">
      <c r="A37" s="196"/>
      <c r="B37" s="253" t="s">
        <v>47</v>
      </c>
      <c r="C37" s="249" t="s">
        <v>48</v>
      </c>
      <c r="D37" s="257">
        <v>27.2</v>
      </c>
      <c r="E37" s="251">
        <v>26.5</v>
      </c>
      <c r="F37" s="251">
        <v>26.3</v>
      </c>
      <c r="G37" s="251">
        <v>26.8</v>
      </c>
      <c r="H37" s="251">
        <v>27</v>
      </c>
      <c r="I37" s="251">
        <v>26.8</v>
      </c>
      <c r="J37" s="251">
        <v>26.6</v>
      </c>
      <c r="K37" s="251">
        <v>26.7</v>
      </c>
      <c r="L37" s="251" t="s">
        <v>21</v>
      </c>
      <c r="M37" s="251" t="s">
        <v>21</v>
      </c>
      <c r="N37" s="251">
        <v>25.9</v>
      </c>
      <c r="O37" s="251">
        <v>27.1</v>
      </c>
      <c r="P37" s="251">
        <v>25.6</v>
      </c>
      <c r="Q37" s="251">
        <v>25.8</v>
      </c>
      <c r="R37" s="251">
        <v>26.4</v>
      </c>
      <c r="S37" s="251">
        <v>26.4</v>
      </c>
      <c r="T37" s="251">
        <v>26.7</v>
      </c>
      <c r="U37" s="251">
        <v>27.7</v>
      </c>
      <c r="V37" s="251">
        <v>27.1</v>
      </c>
      <c r="W37" s="251">
        <v>25.7</v>
      </c>
      <c r="X37" s="251">
        <v>26.3</v>
      </c>
      <c r="Y37" s="251">
        <v>26.9</v>
      </c>
      <c r="Z37" s="251">
        <v>26.5</v>
      </c>
      <c r="AA37" s="251">
        <v>24.6</v>
      </c>
      <c r="AB37" s="251">
        <v>25.8</v>
      </c>
      <c r="AC37" s="251">
        <v>26.2</v>
      </c>
      <c r="AD37" s="251">
        <v>25.8</v>
      </c>
      <c r="AE37" s="251">
        <v>27</v>
      </c>
      <c r="AF37" s="251">
        <v>26.9</v>
      </c>
      <c r="AG37" s="251">
        <v>26.1</v>
      </c>
      <c r="AH37" s="251">
        <v>26.6</v>
      </c>
      <c r="AI37" s="251">
        <v>26.3</v>
      </c>
      <c r="AJ37" s="251">
        <v>26.9</v>
      </c>
      <c r="AK37" s="252">
        <v>26.3</v>
      </c>
      <c r="AL37" s="271">
        <v>26.3</v>
      </c>
      <c r="AM37" s="270"/>
      <c r="AO37" s="164">
        <v>14</v>
      </c>
      <c r="AP37" s="165">
        <f t="shared" si="0"/>
        <v>26</v>
      </c>
      <c r="AQ37" s="166" t="str">
        <f t="shared" si="1"/>
        <v>定点25</v>
      </c>
      <c r="AR37" s="25"/>
      <c r="AS37" s="167">
        <f t="shared" si="2"/>
        <v>1</v>
      </c>
      <c r="AT37" s="165">
        <f t="shared" si="3"/>
        <v>28.1</v>
      </c>
      <c r="AU37" s="166" t="str">
        <f t="shared" si="9"/>
        <v>定点31</v>
      </c>
      <c r="AV37" s="25"/>
      <c r="AW37" s="167">
        <f t="shared" si="4"/>
        <v>0</v>
      </c>
      <c r="AX37" s="168">
        <f t="shared" si="5"/>
        <v>27</v>
      </c>
      <c r="AY37" s="169">
        <f t="shared" si="6"/>
        <v>-1</v>
      </c>
      <c r="AZ37" s="170">
        <f t="shared" si="7"/>
        <v>1.1000000000000014</v>
      </c>
      <c r="BA37" s="171">
        <f t="shared" si="8"/>
        <v>2.1000000000000014</v>
      </c>
      <c r="BB37" s="163"/>
      <c r="BC37" s="3"/>
      <c r="BD37" s="3"/>
      <c r="BE37" s="108"/>
      <c r="BF37" s="109"/>
      <c r="BG37" s="109"/>
      <c r="BJ37" s="176"/>
      <c r="BK37" s="177" t="s">
        <v>82</v>
      </c>
      <c r="BL37" s="178" t="s">
        <v>7</v>
      </c>
    </row>
    <row r="38" spans="1:65" ht="12.95" customHeight="1">
      <c r="A38" s="196"/>
      <c r="B38" s="253" t="s">
        <v>49</v>
      </c>
      <c r="C38" s="249" t="s">
        <v>50</v>
      </c>
      <c r="D38" s="257">
        <v>26.8</v>
      </c>
      <c r="E38" s="251">
        <v>26.3</v>
      </c>
      <c r="F38" s="251">
        <v>25.9</v>
      </c>
      <c r="G38" s="251">
        <v>25.9</v>
      </c>
      <c r="H38" s="251">
        <v>26.9</v>
      </c>
      <c r="I38" s="251">
        <v>26.7</v>
      </c>
      <c r="J38" s="251">
        <v>26.5</v>
      </c>
      <c r="K38" s="251">
        <v>26.3</v>
      </c>
      <c r="L38" s="251" t="s">
        <v>21</v>
      </c>
      <c r="M38" s="251" t="s">
        <v>21</v>
      </c>
      <c r="N38" s="251">
        <v>25.8</v>
      </c>
      <c r="O38" s="251">
        <v>27</v>
      </c>
      <c r="P38" s="251">
        <v>25.3</v>
      </c>
      <c r="Q38" s="251">
        <v>25.7</v>
      </c>
      <c r="R38" s="251">
        <v>26.2</v>
      </c>
      <c r="S38" s="251">
        <v>26.3</v>
      </c>
      <c r="T38" s="251">
        <v>26</v>
      </c>
      <c r="U38" s="251">
        <v>27.3</v>
      </c>
      <c r="V38" s="251">
        <v>27</v>
      </c>
      <c r="W38" s="251">
        <v>25.5</v>
      </c>
      <c r="X38" s="251">
        <v>26.2</v>
      </c>
      <c r="Y38" s="251">
        <v>26.7</v>
      </c>
      <c r="Z38" s="251">
        <v>26.1</v>
      </c>
      <c r="AA38" s="251" t="s">
        <v>21</v>
      </c>
      <c r="AB38" s="251">
        <v>25.8</v>
      </c>
      <c r="AC38" s="251">
        <v>26.1</v>
      </c>
      <c r="AD38" s="251">
        <v>25.7</v>
      </c>
      <c r="AE38" s="251">
        <v>27</v>
      </c>
      <c r="AF38" s="251">
        <v>26.8</v>
      </c>
      <c r="AG38" s="251">
        <v>25.9</v>
      </c>
      <c r="AH38" s="251">
        <v>26.1</v>
      </c>
      <c r="AI38" s="251">
        <v>26</v>
      </c>
      <c r="AJ38" s="251">
        <v>26.7</v>
      </c>
      <c r="AK38" s="252">
        <v>26.3</v>
      </c>
      <c r="AL38" s="271">
        <v>26</v>
      </c>
      <c r="AM38" s="270"/>
      <c r="AO38" s="164">
        <v>15</v>
      </c>
      <c r="AP38" s="165">
        <f t="shared" si="0"/>
        <v>26</v>
      </c>
      <c r="AQ38" s="166" t="str">
        <f t="shared" si="1"/>
        <v>定点24</v>
      </c>
      <c r="AR38" s="25"/>
      <c r="AS38" s="167">
        <f t="shared" si="2"/>
        <v>2</v>
      </c>
      <c r="AT38" s="165">
        <f t="shared" si="3"/>
        <v>27.9</v>
      </c>
      <c r="AU38" s="166" t="str">
        <f t="shared" si="9"/>
        <v>定点22</v>
      </c>
      <c r="AV38" s="25"/>
      <c r="AW38" s="167">
        <f t="shared" si="4"/>
        <v>0</v>
      </c>
      <c r="AX38" s="168">
        <f t="shared" si="5"/>
        <v>26.8</v>
      </c>
      <c r="AY38" s="169">
        <f t="shared" si="6"/>
        <v>-0.80000000000000071</v>
      </c>
      <c r="AZ38" s="170">
        <f t="shared" si="7"/>
        <v>1.0999999999999979</v>
      </c>
      <c r="BA38" s="171">
        <f t="shared" si="8"/>
        <v>1.8999999999999986</v>
      </c>
      <c r="BB38" s="163"/>
      <c r="BC38" s="3"/>
      <c r="BD38" s="3"/>
      <c r="BE38" s="108"/>
      <c r="BF38" s="109"/>
      <c r="BG38" s="109"/>
      <c r="BJ38" s="179">
        <v>1</v>
      </c>
      <c r="BK38" s="178">
        <f>MATCH(D13,BK19:BK34,0)</f>
        <v>6</v>
      </c>
      <c r="BL38" s="178">
        <f>MATCH(D11,BN19:BN27,0)</f>
        <v>1</v>
      </c>
      <c r="BM38" s="180"/>
    </row>
    <row r="39" spans="1:65" ht="12.95" customHeight="1">
      <c r="A39" s="196"/>
      <c r="B39" s="232"/>
      <c r="C39" s="249" t="s">
        <v>51</v>
      </c>
      <c r="D39" s="257">
        <v>26.6</v>
      </c>
      <c r="E39" s="251">
        <v>26.1</v>
      </c>
      <c r="F39" s="251">
        <v>25.8</v>
      </c>
      <c r="G39" s="251">
        <v>25.7</v>
      </c>
      <c r="H39" s="251">
        <v>26.9</v>
      </c>
      <c r="I39" s="251">
        <v>26.2</v>
      </c>
      <c r="J39" s="251">
        <v>26.3</v>
      </c>
      <c r="K39" s="251">
        <v>25.6</v>
      </c>
      <c r="L39" s="251" t="s">
        <v>21</v>
      </c>
      <c r="M39" s="251" t="s">
        <v>21</v>
      </c>
      <c r="N39" s="251">
        <v>25.7</v>
      </c>
      <c r="O39" s="251">
        <v>26.7</v>
      </c>
      <c r="P39" s="251">
        <v>25.2</v>
      </c>
      <c r="Q39" s="251">
        <v>25.7</v>
      </c>
      <c r="R39" s="251">
        <v>26.1</v>
      </c>
      <c r="S39" s="251">
        <v>26.2</v>
      </c>
      <c r="T39" s="251">
        <v>25.7</v>
      </c>
      <c r="U39" s="251">
        <v>26.9</v>
      </c>
      <c r="V39" s="251">
        <v>26.9</v>
      </c>
      <c r="W39" s="251">
        <v>25.1</v>
      </c>
      <c r="X39" s="251">
        <v>25.9</v>
      </c>
      <c r="Y39" s="251">
        <v>25.8</v>
      </c>
      <c r="Z39" s="251">
        <v>25.8</v>
      </c>
      <c r="AA39" s="251" t="s">
        <v>21</v>
      </c>
      <c r="AB39" s="251">
        <v>25.7</v>
      </c>
      <c r="AC39" s="251">
        <v>26</v>
      </c>
      <c r="AD39" s="251">
        <v>25.6</v>
      </c>
      <c r="AE39" s="251">
        <v>26.9</v>
      </c>
      <c r="AF39" s="251">
        <v>26.5</v>
      </c>
      <c r="AG39" s="251">
        <v>25.8</v>
      </c>
      <c r="AH39" s="251">
        <v>25.7</v>
      </c>
      <c r="AI39" s="251">
        <v>25.7</v>
      </c>
      <c r="AJ39" s="251">
        <v>26.6</v>
      </c>
      <c r="AK39" s="252">
        <v>26.1</v>
      </c>
      <c r="AL39" s="271">
        <v>25.8</v>
      </c>
      <c r="AM39" s="270"/>
      <c r="AO39" s="164">
        <v>16</v>
      </c>
      <c r="AP39" s="165">
        <f t="shared" si="0"/>
        <v>25.5</v>
      </c>
      <c r="AQ39" s="166" t="str">
        <f t="shared" si="1"/>
        <v>定点24</v>
      </c>
      <c r="AR39" s="25"/>
      <c r="AS39" s="167">
        <f t="shared" si="2"/>
        <v>0</v>
      </c>
      <c r="AT39" s="165">
        <f t="shared" si="3"/>
        <v>27.8</v>
      </c>
      <c r="AU39" s="166" t="str">
        <f t="shared" si="9"/>
        <v>定点18</v>
      </c>
      <c r="AV39" s="25"/>
      <c r="AW39" s="167">
        <f t="shared" si="4"/>
        <v>1</v>
      </c>
      <c r="AX39" s="168">
        <f t="shared" si="5"/>
        <v>26.7</v>
      </c>
      <c r="AY39" s="169">
        <f t="shared" si="6"/>
        <v>-1.1999999999999993</v>
      </c>
      <c r="AZ39" s="170">
        <f t="shared" si="7"/>
        <v>1.1000000000000014</v>
      </c>
      <c r="BA39" s="171">
        <f t="shared" si="8"/>
        <v>2.3000000000000007</v>
      </c>
      <c r="BB39" s="163"/>
      <c r="BC39" s="3"/>
      <c r="BD39" s="3"/>
      <c r="BE39" s="108"/>
      <c r="BF39" s="109"/>
      <c r="BG39" s="109"/>
      <c r="BJ39" s="179">
        <v>2</v>
      </c>
      <c r="BK39" s="178">
        <f>MATCH(E13,BK19:BK34,0)</f>
        <v>8</v>
      </c>
      <c r="BL39" s="178">
        <f>MATCH(E11,BN19:BN27,0)</f>
        <v>1</v>
      </c>
      <c r="BM39" s="180"/>
    </row>
    <row r="40" spans="1:65" ht="12.95" customHeight="1">
      <c r="A40" s="196"/>
      <c r="B40" s="232"/>
      <c r="C40" s="249" t="s">
        <v>52</v>
      </c>
      <c r="D40" s="257">
        <v>24.3</v>
      </c>
      <c r="E40" s="251">
        <v>24.5</v>
      </c>
      <c r="F40" s="251">
        <v>24.7</v>
      </c>
      <c r="G40" s="251">
        <v>23.8</v>
      </c>
      <c r="H40" s="251">
        <v>25.4</v>
      </c>
      <c r="I40" s="251">
        <v>24.3</v>
      </c>
      <c r="J40" s="251">
        <v>24.3</v>
      </c>
      <c r="K40" s="251">
        <v>24.5</v>
      </c>
      <c r="L40" s="251" t="s">
        <v>21</v>
      </c>
      <c r="M40" s="251" t="s">
        <v>21</v>
      </c>
      <c r="N40" s="251">
        <v>23.9</v>
      </c>
      <c r="O40" s="251">
        <v>25.5</v>
      </c>
      <c r="P40" s="251">
        <v>24.1</v>
      </c>
      <c r="Q40" s="251">
        <v>24.6</v>
      </c>
      <c r="R40" s="251" t="s">
        <v>21</v>
      </c>
      <c r="S40" s="251">
        <v>25</v>
      </c>
      <c r="T40" s="251">
        <v>24.9</v>
      </c>
      <c r="U40" s="251">
        <v>25.3</v>
      </c>
      <c r="V40" s="251">
        <v>25.9</v>
      </c>
      <c r="W40" s="251">
        <v>24.9</v>
      </c>
      <c r="X40" s="251">
        <v>25.1</v>
      </c>
      <c r="Y40" s="251">
        <v>24.8</v>
      </c>
      <c r="Z40" s="251">
        <v>25.1</v>
      </c>
      <c r="AA40" s="251" t="s">
        <v>21</v>
      </c>
      <c r="AB40" s="251" t="s">
        <v>21</v>
      </c>
      <c r="AC40" s="251" t="s">
        <v>21</v>
      </c>
      <c r="AD40" s="251">
        <v>24.9</v>
      </c>
      <c r="AE40" s="251">
        <v>25.7</v>
      </c>
      <c r="AF40" s="251">
        <v>25.5</v>
      </c>
      <c r="AG40" s="251">
        <v>25</v>
      </c>
      <c r="AH40" s="251">
        <v>24.4</v>
      </c>
      <c r="AI40" s="251">
        <v>24.5</v>
      </c>
      <c r="AJ40" s="251">
        <v>24.5</v>
      </c>
      <c r="AK40" s="252">
        <v>25.1</v>
      </c>
      <c r="AL40" s="271">
        <v>25</v>
      </c>
      <c r="AM40" s="270"/>
      <c r="AO40" s="164">
        <v>17</v>
      </c>
      <c r="AP40" s="165">
        <f t="shared" si="0"/>
        <v>25.1</v>
      </c>
      <c r="AQ40" s="166" t="str">
        <f t="shared" si="1"/>
        <v>定点24</v>
      </c>
      <c r="AR40" s="25"/>
      <c r="AS40" s="167">
        <f t="shared" si="2"/>
        <v>0</v>
      </c>
      <c r="AT40" s="165">
        <f t="shared" si="3"/>
        <v>27.8</v>
      </c>
      <c r="AU40" s="166" t="str">
        <f t="shared" si="9"/>
        <v>定点18</v>
      </c>
      <c r="AV40" s="25"/>
      <c r="AW40" s="167">
        <f t="shared" si="4"/>
        <v>0</v>
      </c>
      <c r="AX40" s="168">
        <f t="shared" si="5"/>
        <v>26.5</v>
      </c>
      <c r="AY40" s="169">
        <f t="shared" si="6"/>
        <v>-1.3999999999999986</v>
      </c>
      <c r="AZ40" s="170">
        <f t="shared" si="7"/>
        <v>1.3000000000000007</v>
      </c>
      <c r="BA40" s="171">
        <f t="shared" si="8"/>
        <v>2.6999999999999993</v>
      </c>
      <c r="BB40" s="163"/>
      <c r="BC40" s="3"/>
      <c r="BD40" s="3"/>
      <c r="BE40" s="108"/>
      <c r="BF40" s="109"/>
      <c r="BG40" s="109"/>
      <c r="BJ40" s="179">
        <v>3</v>
      </c>
      <c r="BK40" s="178">
        <f>MATCH(F13,BK19:BK34,0)</f>
        <v>7</v>
      </c>
      <c r="BL40" s="178">
        <f>MATCH(F11,BN19:BN27,0)</f>
        <v>1</v>
      </c>
      <c r="BM40" s="180"/>
    </row>
    <row r="41" spans="1:65" ht="12.95" customHeight="1">
      <c r="A41" s="196"/>
      <c r="B41" s="232"/>
      <c r="C41" s="249" t="s">
        <v>53</v>
      </c>
      <c r="D41" s="257">
        <v>23.8</v>
      </c>
      <c r="E41" s="251">
        <v>23.7</v>
      </c>
      <c r="F41" s="251">
        <v>24.3</v>
      </c>
      <c r="G41" s="251">
        <v>23.1</v>
      </c>
      <c r="H41" s="251">
        <v>24.1</v>
      </c>
      <c r="I41" s="251">
        <v>23.5</v>
      </c>
      <c r="J41" s="251">
        <v>23.3</v>
      </c>
      <c r="K41" s="251">
        <v>23.5</v>
      </c>
      <c r="L41" s="251" t="s">
        <v>21</v>
      </c>
      <c r="M41" s="251" t="s">
        <v>21</v>
      </c>
      <c r="N41" s="251">
        <v>22.8</v>
      </c>
      <c r="O41" s="251">
        <v>24.2</v>
      </c>
      <c r="P41" s="251">
        <v>23.3</v>
      </c>
      <c r="Q41" s="251" t="s">
        <v>21</v>
      </c>
      <c r="R41" s="251" t="s">
        <v>21</v>
      </c>
      <c r="S41" s="251">
        <v>24.2</v>
      </c>
      <c r="T41" s="251">
        <v>23.5</v>
      </c>
      <c r="U41" s="251">
        <v>24</v>
      </c>
      <c r="V41" s="251">
        <v>24.3</v>
      </c>
      <c r="W41" s="251">
        <v>23.8</v>
      </c>
      <c r="X41" s="251">
        <v>24</v>
      </c>
      <c r="Y41" s="251">
        <v>24.4</v>
      </c>
      <c r="Z41" s="251">
        <v>23.9</v>
      </c>
      <c r="AA41" s="251" t="s">
        <v>21</v>
      </c>
      <c r="AB41" s="251" t="s">
        <v>21</v>
      </c>
      <c r="AC41" s="251" t="s">
        <v>21</v>
      </c>
      <c r="AD41" s="251" t="s">
        <v>21</v>
      </c>
      <c r="AE41" s="251">
        <v>24.7</v>
      </c>
      <c r="AF41" s="251">
        <v>23.9</v>
      </c>
      <c r="AG41" s="251">
        <v>23.9</v>
      </c>
      <c r="AH41" s="251">
        <v>23.6</v>
      </c>
      <c r="AI41" s="251">
        <v>24</v>
      </c>
      <c r="AJ41" s="251">
        <v>24.3</v>
      </c>
      <c r="AK41" s="252">
        <v>24.7</v>
      </c>
      <c r="AL41" s="271">
        <v>23.9</v>
      </c>
      <c r="AM41" s="270"/>
      <c r="AO41" s="164">
        <v>18</v>
      </c>
      <c r="AP41" s="165">
        <f t="shared" si="0"/>
        <v>24.6</v>
      </c>
      <c r="AQ41" s="166" t="str">
        <f t="shared" si="1"/>
        <v>定点24</v>
      </c>
      <c r="AR41" s="25"/>
      <c r="AS41" s="167">
        <f t="shared" si="2"/>
        <v>0</v>
      </c>
      <c r="AT41" s="165">
        <f t="shared" si="3"/>
        <v>27.7</v>
      </c>
      <c r="AU41" s="166" t="str">
        <f t="shared" si="9"/>
        <v>定点18</v>
      </c>
      <c r="AV41" s="25"/>
      <c r="AW41" s="167">
        <f t="shared" si="4"/>
        <v>0</v>
      </c>
      <c r="AX41" s="168">
        <f t="shared" si="5"/>
        <v>26.3</v>
      </c>
      <c r="AY41" s="169">
        <f t="shared" si="6"/>
        <v>-1.6999999999999993</v>
      </c>
      <c r="AZ41" s="170">
        <f t="shared" si="7"/>
        <v>1.3999999999999986</v>
      </c>
      <c r="BA41" s="171">
        <f t="shared" si="8"/>
        <v>3.0999999999999979</v>
      </c>
      <c r="BB41" s="163"/>
      <c r="BC41" s="3"/>
      <c r="BD41" s="3"/>
      <c r="BE41" s="108"/>
      <c r="BF41" s="109"/>
      <c r="BG41" s="109"/>
      <c r="BJ41" s="179">
        <v>4</v>
      </c>
      <c r="BK41" s="178">
        <f>MATCH(G13,BK19:BK34,0)</f>
        <v>8</v>
      </c>
      <c r="BL41" s="178">
        <f>MATCH(G11,BN19:BN27,0)</f>
        <v>1</v>
      </c>
      <c r="BM41" s="180"/>
    </row>
    <row r="42" spans="1:65" ht="12.95" customHeight="1">
      <c r="A42" s="196"/>
      <c r="B42" s="232"/>
      <c r="C42" s="249" t="s">
        <v>54</v>
      </c>
      <c r="D42" s="257">
        <v>22.7</v>
      </c>
      <c r="E42" s="251">
        <v>22</v>
      </c>
      <c r="F42" s="251" t="s">
        <v>21</v>
      </c>
      <c r="G42" s="251">
        <v>21.9</v>
      </c>
      <c r="H42" s="251">
        <v>21.8</v>
      </c>
      <c r="I42" s="251" t="s">
        <v>21</v>
      </c>
      <c r="J42" s="251" t="s">
        <v>21</v>
      </c>
      <c r="K42" s="251" t="s">
        <v>21</v>
      </c>
      <c r="L42" s="251" t="s">
        <v>21</v>
      </c>
      <c r="M42" s="251" t="s">
        <v>21</v>
      </c>
      <c r="N42" s="251" t="s">
        <v>21</v>
      </c>
      <c r="O42" s="251" t="s">
        <v>21</v>
      </c>
      <c r="P42" s="251">
        <v>21.9</v>
      </c>
      <c r="Q42" s="251" t="s">
        <v>21</v>
      </c>
      <c r="R42" s="251" t="s">
        <v>21</v>
      </c>
      <c r="S42" s="251">
        <v>23.1</v>
      </c>
      <c r="T42" s="251">
        <v>22.3</v>
      </c>
      <c r="U42" s="251">
        <v>22.5</v>
      </c>
      <c r="V42" s="251">
        <v>23.1</v>
      </c>
      <c r="W42" s="251">
        <v>22.2</v>
      </c>
      <c r="X42" s="251">
        <v>22.9</v>
      </c>
      <c r="Y42" s="251">
        <v>23.7</v>
      </c>
      <c r="Z42" s="251">
        <v>22.9</v>
      </c>
      <c r="AA42" s="251" t="s">
        <v>21</v>
      </c>
      <c r="AB42" s="251" t="s">
        <v>21</v>
      </c>
      <c r="AC42" s="251" t="s">
        <v>21</v>
      </c>
      <c r="AD42" s="251" t="s">
        <v>21</v>
      </c>
      <c r="AE42" s="251">
        <v>22.8</v>
      </c>
      <c r="AF42" s="251">
        <v>22.6</v>
      </c>
      <c r="AG42" s="251">
        <v>23</v>
      </c>
      <c r="AH42" s="251">
        <v>22.8</v>
      </c>
      <c r="AI42" s="251">
        <v>22.8</v>
      </c>
      <c r="AJ42" s="251" t="s">
        <v>21</v>
      </c>
      <c r="AK42" s="252" t="s">
        <v>21</v>
      </c>
      <c r="AL42" s="271">
        <v>22.6</v>
      </c>
      <c r="AM42" s="270"/>
      <c r="AO42" s="164">
        <v>19</v>
      </c>
      <c r="AP42" s="165">
        <f t="shared" si="0"/>
        <v>25.3</v>
      </c>
      <c r="AQ42" s="166" t="str">
        <f t="shared" si="1"/>
        <v>定点13</v>
      </c>
      <c r="AR42" s="25"/>
      <c r="AS42" s="167">
        <f t="shared" si="2"/>
        <v>0</v>
      </c>
      <c r="AT42" s="165">
        <f t="shared" si="3"/>
        <v>27.3</v>
      </c>
      <c r="AU42" s="166" t="str">
        <f t="shared" si="9"/>
        <v>定点18</v>
      </c>
      <c r="AV42" s="25"/>
      <c r="AW42" s="167">
        <f t="shared" si="4"/>
        <v>0</v>
      </c>
      <c r="AX42" s="168">
        <f t="shared" si="5"/>
        <v>26</v>
      </c>
      <c r="AY42" s="169">
        <f t="shared" si="6"/>
        <v>-0.69999999999999929</v>
      </c>
      <c r="AZ42" s="170">
        <f t="shared" si="7"/>
        <v>1.3000000000000007</v>
      </c>
      <c r="BA42" s="171">
        <f t="shared" si="8"/>
        <v>2</v>
      </c>
      <c r="BB42" s="163"/>
      <c r="BC42" s="3"/>
      <c r="BD42" s="3"/>
      <c r="BE42" s="108"/>
      <c r="BF42" s="109"/>
      <c r="BG42" s="109"/>
      <c r="BJ42" s="179">
        <v>5</v>
      </c>
      <c r="BK42" s="178">
        <f>MATCH(H13,BK19:BK34,0)</f>
        <v>2</v>
      </c>
      <c r="BL42" s="178">
        <f>MATCH(H11,BN19:BN27,0)</f>
        <v>1</v>
      </c>
      <c r="BM42" s="180"/>
    </row>
    <row r="43" spans="1:65" ht="12.95" customHeight="1">
      <c r="A43" s="196"/>
      <c r="B43" s="232"/>
      <c r="C43" s="249" t="s">
        <v>55</v>
      </c>
      <c r="D43" s="257">
        <v>20.9</v>
      </c>
      <c r="E43" s="251">
        <v>21.1</v>
      </c>
      <c r="F43" s="251" t="s">
        <v>21</v>
      </c>
      <c r="G43" s="251" t="s">
        <v>21</v>
      </c>
      <c r="H43" s="251" t="s">
        <v>21</v>
      </c>
      <c r="I43" s="251" t="s">
        <v>21</v>
      </c>
      <c r="J43" s="251" t="s">
        <v>21</v>
      </c>
      <c r="K43" s="251" t="s">
        <v>21</v>
      </c>
      <c r="L43" s="251" t="s">
        <v>21</v>
      </c>
      <c r="M43" s="251" t="s">
        <v>21</v>
      </c>
      <c r="N43" s="251" t="s">
        <v>21</v>
      </c>
      <c r="O43" s="251" t="s">
        <v>21</v>
      </c>
      <c r="P43" s="251" t="s">
        <v>21</v>
      </c>
      <c r="Q43" s="251" t="s">
        <v>21</v>
      </c>
      <c r="R43" s="251" t="s">
        <v>21</v>
      </c>
      <c r="S43" s="251">
        <v>21.4</v>
      </c>
      <c r="T43" s="251">
        <v>21</v>
      </c>
      <c r="U43" s="251">
        <v>21.3</v>
      </c>
      <c r="V43" s="251">
        <v>21.6</v>
      </c>
      <c r="W43" s="251">
        <v>21.2</v>
      </c>
      <c r="X43" s="251">
        <v>21.7</v>
      </c>
      <c r="Y43" s="251">
        <v>22.1</v>
      </c>
      <c r="Z43" s="251">
        <v>21.6</v>
      </c>
      <c r="AA43" s="251" t="s">
        <v>21</v>
      </c>
      <c r="AB43" s="251" t="s">
        <v>21</v>
      </c>
      <c r="AC43" s="251" t="s">
        <v>21</v>
      </c>
      <c r="AD43" s="251" t="s">
        <v>21</v>
      </c>
      <c r="AE43" s="251">
        <v>22.1</v>
      </c>
      <c r="AF43" s="251">
        <v>21</v>
      </c>
      <c r="AG43" s="251">
        <v>21.9</v>
      </c>
      <c r="AH43" s="251">
        <v>21.5</v>
      </c>
      <c r="AI43" s="251">
        <v>22</v>
      </c>
      <c r="AJ43" s="251" t="s">
        <v>21</v>
      </c>
      <c r="AK43" s="252" t="s">
        <v>21</v>
      </c>
      <c r="AL43" s="271">
        <v>21.3</v>
      </c>
      <c r="AM43" s="272"/>
      <c r="AO43" s="164">
        <v>20</v>
      </c>
      <c r="AP43" s="165">
        <f t="shared" si="0"/>
        <v>25.1</v>
      </c>
      <c r="AQ43" s="166" t="str">
        <f t="shared" si="1"/>
        <v>定点20</v>
      </c>
      <c r="AR43" s="25"/>
      <c r="AS43" s="167">
        <f t="shared" si="2"/>
        <v>0</v>
      </c>
      <c r="AT43" s="165">
        <f t="shared" si="3"/>
        <v>26.9</v>
      </c>
      <c r="AU43" s="166" t="str">
        <f t="shared" si="9"/>
        <v>定点5</v>
      </c>
      <c r="AV43" s="25"/>
      <c r="AW43" s="167">
        <f t="shared" si="4"/>
        <v>3</v>
      </c>
      <c r="AX43" s="168">
        <f t="shared" si="5"/>
        <v>25.8</v>
      </c>
      <c r="AY43" s="169">
        <f t="shared" si="6"/>
        <v>-0.69999999999999929</v>
      </c>
      <c r="AZ43" s="170">
        <f t="shared" si="7"/>
        <v>1.0999999999999979</v>
      </c>
      <c r="BA43" s="171">
        <f t="shared" si="8"/>
        <v>1.7999999999999972</v>
      </c>
      <c r="BB43" s="163"/>
      <c r="BC43" s="3"/>
      <c r="BD43" s="3"/>
      <c r="BE43" s="108"/>
      <c r="BF43" s="109"/>
      <c r="BG43" s="109"/>
      <c r="BJ43" s="179">
        <v>6</v>
      </c>
      <c r="BK43" s="178">
        <f>MATCH(I13,BK19:BK34,0)</f>
        <v>5</v>
      </c>
      <c r="BL43" s="178">
        <f>MATCH(I11,BN19:BN27,0)</f>
        <v>1</v>
      </c>
      <c r="BM43" s="180"/>
    </row>
    <row r="44" spans="1:65" ht="12.95" customHeight="1">
      <c r="A44" s="196"/>
      <c r="B44" s="232"/>
      <c r="C44" s="249" t="s">
        <v>56</v>
      </c>
      <c r="D44" s="257" t="s">
        <v>21</v>
      </c>
      <c r="E44" s="251" t="s">
        <v>21</v>
      </c>
      <c r="F44" s="251" t="s">
        <v>21</v>
      </c>
      <c r="G44" s="251" t="s">
        <v>21</v>
      </c>
      <c r="H44" s="251" t="s">
        <v>21</v>
      </c>
      <c r="I44" s="251" t="s">
        <v>21</v>
      </c>
      <c r="J44" s="251" t="s">
        <v>21</v>
      </c>
      <c r="K44" s="251" t="s">
        <v>21</v>
      </c>
      <c r="L44" s="251" t="s">
        <v>21</v>
      </c>
      <c r="M44" s="251" t="s">
        <v>21</v>
      </c>
      <c r="N44" s="251" t="s">
        <v>21</v>
      </c>
      <c r="O44" s="251" t="s">
        <v>21</v>
      </c>
      <c r="P44" s="251" t="s">
        <v>21</v>
      </c>
      <c r="Q44" s="251" t="s">
        <v>21</v>
      </c>
      <c r="R44" s="251" t="s">
        <v>21</v>
      </c>
      <c r="S44" s="251" t="s">
        <v>21</v>
      </c>
      <c r="T44" s="251">
        <v>20.100000000000001</v>
      </c>
      <c r="U44" s="251" t="s">
        <v>21</v>
      </c>
      <c r="V44" s="251" t="s">
        <v>21</v>
      </c>
      <c r="W44" s="251">
        <v>19.8</v>
      </c>
      <c r="X44" s="251">
        <v>20.3</v>
      </c>
      <c r="Y44" s="251">
        <v>20.5</v>
      </c>
      <c r="Z44" s="251">
        <v>20.6</v>
      </c>
      <c r="AA44" s="251" t="s">
        <v>21</v>
      </c>
      <c r="AB44" s="251" t="s">
        <v>21</v>
      </c>
      <c r="AC44" s="251" t="s">
        <v>21</v>
      </c>
      <c r="AD44" s="251" t="s">
        <v>21</v>
      </c>
      <c r="AE44" s="251" t="s">
        <v>21</v>
      </c>
      <c r="AF44" s="251">
        <v>20</v>
      </c>
      <c r="AG44" s="251">
        <v>20.6</v>
      </c>
      <c r="AH44" s="251">
        <v>20.6</v>
      </c>
      <c r="AI44" s="251">
        <v>20.7</v>
      </c>
      <c r="AJ44" s="251" t="s">
        <v>21</v>
      </c>
      <c r="AK44" s="252" t="s">
        <v>21</v>
      </c>
      <c r="AL44" s="271">
        <v>20.100000000000001</v>
      </c>
      <c r="AM44" s="273"/>
      <c r="AO44" s="164">
        <v>25</v>
      </c>
      <c r="AP44" s="165">
        <f t="shared" si="0"/>
        <v>23.8</v>
      </c>
      <c r="AQ44" s="166" t="str">
        <f t="shared" si="1"/>
        <v>定点4</v>
      </c>
      <c r="AR44" s="25"/>
      <c r="AS44" s="167">
        <f t="shared" si="2"/>
        <v>0</v>
      </c>
      <c r="AT44" s="165">
        <f t="shared" si="3"/>
        <v>25.9</v>
      </c>
      <c r="AU44" s="166" t="str">
        <f t="shared" si="9"/>
        <v>定点19</v>
      </c>
      <c r="AV44" s="25"/>
      <c r="AW44" s="167">
        <f t="shared" si="4"/>
        <v>0</v>
      </c>
      <c r="AX44" s="168">
        <f t="shared" si="5"/>
        <v>25</v>
      </c>
      <c r="AY44" s="169">
        <f t="shared" si="6"/>
        <v>-1.1999999999999993</v>
      </c>
      <c r="AZ44" s="170">
        <f t="shared" si="7"/>
        <v>0.89999999999999858</v>
      </c>
      <c r="BA44" s="171">
        <f t="shared" si="8"/>
        <v>2.0999999999999979</v>
      </c>
      <c r="BB44" s="163"/>
      <c r="BC44" s="3"/>
      <c r="BD44" s="3"/>
      <c r="BE44" s="108"/>
      <c r="BF44" s="109"/>
      <c r="BG44" s="109"/>
      <c r="BJ44" s="179">
        <v>7</v>
      </c>
      <c r="BK44" s="178">
        <f>MATCH(J13,BK19:BK34,0)</f>
        <v>6</v>
      </c>
      <c r="BL44" s="178">
        <f>MATCH(J11,BN19:BN27,0)</f>
        <v>1</v>
      </c>
      <c r="BM44" s="180"/>
    </row>
    <row r="45" spans="1:65" ht="12.95" customHeight="1">
      <c r="A45" s="196"/>
      <c r="B45" s="232"/>
      <c r="C45" s="249" t="s">
        <v>57</v>
      </c>
      <c r="D45" s="257" t="s">
        <v>21</v>
      </c>
      <c r="E45" s="251" t="s">
        <v>21</v>
      </c>
      <c r="F45" s="251" t="s">
        <v>21</v>
      </c>
      <c r="G45" s="251" t="s">
        <v>21</v>
      </c>
      <c r="H45" s="251" t="s">
        <v>21</v>
      </c>
      <c r="I45" s="251" t="s">
        <v>21</v>
      </c>
      <c r="J45" s="251" t="s">
        <v>21</v>
      </c>
      <c r="K45" s="251" t="s">
        <v>21</v>
      </c>
      <c r="L45" s="251" t="s">
        <v>21</v>
      </c>
      <c r="M45" s="251" t="s">
        <v>21</v>
      </c>
      <c r="N45" s="251" t="s">
        <v>21</v>
      </c>
      <c r="O45" s="251" t="s">
        <v>21</v>
      </c>
      <c r="P45" s="251" t="s">
        <v>21</v>
      </c>
      <c r="Q45" s="251" t="s">
        <v>21</v>
      </c>
      <c r="R45" s="251" t="s">
        <v>21</v>
      </c>
      <c r="S45" s="251" t="s">
        <v>21</v>
      </c>
      <c r="T45" s="251" t="s">
        <v>21</v>
      </c>
      <c r="U45" s="251" t="s">
        <v>21</v>
      </c>
      <c r="V45" s="251" t="s">
        <v>21</v>
      </c>
      <c r="W45" s="251" t="s">
        <v>21</v>
      </c>
      <c r="X45" s="251">
        <v>19.399999999999999</v>
      </c>
      <c r="Y45" s="251" t="s">
        <v>21</v>
      </c>
      <c r="Z45" s="251">
        <v>20</v>
      </c>
      <c r="AA45" s="251" t="s">
        <v>21</v>
      </c>
      <c r="AB45" s="251" t="s">
        <v>21</v>
      </c>
      <c r="AC45" s="251" t="s">
        <v>21</v>
      </c>
      <c r="AD45" s="251" t="s">
        <v>21</v>
      </c>
      <c r="AE45" s="251" t="s">
        <v>21</v>
      </c>
      <c r="AF45" s="251" t="s">
        <v>21</v>
      </c>
      <c r="AG45" s="251">
        <v>19.399999999999999</v>
      </c>
      <c r="AH45" s="251">
        <v>19.8</v>
      </c>
      <c r="AI45" s="251">
        <v>19.5</v>
      </c>
      <c r="AJ45" s="251" t="s">
        <v>21</v>
      </c>
      <c r="AK45" s="252" t="s">
        <v>21</v>
      </c>
      <c r="AL45" s="271">
        <v>19.399999999999999</v>
      </c>
      <c r="AM45" s="301"/>
      <c r="AO45" s="164">
        <v>30</v>
      </c>
      <c r="AP45" s="165">
        <f t="shared" si="0"/>
        <v>22.8</v>
      </c>
      <c r="AQ45" s="166" t="str">
        <f t="shared" si="1"/>
        <v>定点11</v>
      </c>
      <c r="AR45" s="25"/>
      <c r="AS45" s="167">
        <f t="shared" si="2"/>
        <v>0</v>
      </c>
      <c r="AT45" s="165">
        <f t="shared" si="3"/>
        <v>24.7</v>
      </c>
      <c r="AU45" s="166" t="str">
        <f t="shared" si="9"/>
        <v>定点28</v>
      </c>
      <c r="AV45" s="25"/>
      <c r="AW45" s="167">
        <f t="shared" si="4"/>
        <v>1</v>
      </c>
      <c r="AX45" s="168">
        <f t="shared" si="5"/>
        <v>23.9</v>
      </c>
      <c r="AY45" s="169">
        <f t="shared" si="6"/>
        <v>-1.0999999999999979</v>
      </c>
      <c r="AZ45" s="170">
        <f t="shared" si="7"/>
        <v>0.80000000000000071</v>
      </c>
      <c r="BA45" s="171">
        <f t="shared" si="8"/>
        <v>1.8999999999999986</v>
      </c>
      <c r="BB45" s="163"/>
      <c r="BC45" s="3"/>
      <c r="BD45" s="3"/>
      <c r="BE45" s="108"/>
      <c r="BF45" s="109"/>
      <c r="BG45" s="109"/>
      <c r="BJ45" s="179">
        <v>8</v>
      </c>
      <c r="BK45" s="178">
        <f>MATCH(K13,BK19:BK34,0)</f>
        <v>8</v>
      </c>
      <c r="BL45" s="178">
        <f>MATCH(K11,BN19:BN27,0)</f>
        <v>1</v>
      </c>
      <c r="BM45" s="180"/>
    </row>
    <row r="46" spans="1:65" ht="12.95" customHeight="1" thickBot="1">
      <c r="A46" s="196"/>
      <c r="B46" s="232"/>
      <c r="C46" s="274" t="s">
        <v>83</v>
      </c>
      <c r="D46" s="275" t="s">
        <v>21</v>
      </c>
      <c r="E46" s="276" t="s">
        <v>21</v>
      </c>
      <c r="F46" s="276" t="s">
        <v>21</v>
      </c>
      <c r="G46" s="276" t="s">
        <v>21</v>
      </c>
      <c r="H46" s="276" t="s">
        <v>21</v>
      </c>
      <c r="I46" s="276" t="s">
        <v>21</v>
      </c>
      <c r="J46" s="276" t="s">
        <v>21</v>
      </c>
      <c r="K46" s="276" t="s">
        <v>21</v>
      </c>
      <c r="L46" s="276" t="s">
        <v>21</v>
      </c>
      <c r="M46" s="276" t="s">
        <v>21</v>
      </c>
      <c r="N46" s="276" t="s">
        <v>21</v>
      </c>
      <c r="O46" s="276" t="s">
        <v>21</v>
      </c>
      <c r="P46" s="276" t="s">
        <v>21</v>
      </c>
      <c r="Q46" s="276" t="s">
        <v>21</v>
      </c>
      <c r="R46" s="276" t="s">
        <v>21</v>
      </c>
      <c r="S46" s="276" t="s">
        <v>21</v>
      </c>
      <c r="T46" s="276" t="s">
        <v>21</v>
      </c>
      <c r="U46" s="276" t="s">
        <v>21</v>
      </c>
      <c r="V46" s="276" t="s">
        <v>21</v>
      </c>
      <c r="W46" s="276" t="s">
        <v>21</v>
      </c>
      <c r="X46" s="276" t="s">
        <v>21</v>
      </c>
      <c r="Y46" s="276" t="s">
        <v>21</v>
      </c>
      <c r="Z46" s="276" t="s">
        <v>21</v>
      </c>
      <c r="AA46" s="276" t="s">
        <v>21</v>
      </c>
      <c r="AB46" s="276" t="s">
        <v>21</v>
      </c>
      <c r="AC46" s="276" t="s">
        <v>21</v>
      </c>
      <c r="AD46" s="276" t="s">
        <v>21</v>
      </c>
      <c r="AE46" s="276" t="s">
        <v>21</v>
      </c>
      <c r="AF46" s="276" t="s">
        <v>21</v>
      </c>
      <c r="AG46" s="276" t="s">
        <v>21</v>
      </c>
      <c r="AH46" s="276">
        <v>18.899999999999999</v>
      </c>
      <c r="AI46" s="276" t="s">
        <v>21</v>
      </c>
      <c r="AJ46" s="276" t="s">
        <v>21</v>
      </c>
      <c r="AK46" s="277" t="s">
        <v>21</v>
      </c>
      <c r="AL46" s="278" t="s">
        <v>21</v>
      </c>
      <c r="AM46" s="301"/>
      <c r="AO46" s="164">
        <v>40</v>
      </c>
      <c r="AP46" s="165">
        <f t="shared" si="0"/>
        <v>21.8</v>
      </c>
      <c r="AQ46" s="166" t="str">
        <f t="shared" si="1"/>
        <v>定点5</v>
      </c>
      <c r="AR46" s="25"/>
      <c r="AS46" s="167">
        <f t="shared" si="2"/>
        <v>0</v>
      </c>
      <c r="AT46" s="165">
        <f t="shared" si="3"/>
        <v>23.7</v>
      </c>
      <c r="AU46" s="166" t="str">
        <f t="shared" si="9"/>
        <v>定点22</v>
      </c>
      <c r="AV46" s="25"/>
      <c r="AW46" s="167">
        <f t="shared" si="4"/>
        <v>0</v>
      </c>
      <c r="AX46" s="168">
        <f t="shared" si="5"/>
        <v>22.6</v>
      </c>
      <c r="AY46" s="169">
        <f t="shared" si="6"/>
        <v>-0.80000000000000071</v>
      </c>
      <c r="AZ46" s="170">
        <f t="shared" si="7"/>
        <v>1.0999999999999979</v>
      </c>
      <c r="BA46" s="171">
        <f t="shared" si="8"/>
        <v>1.8999999999999986</v>
      </c>
      <c r="BB46" s="163"/>
      <c r="BC46" s="3"/>
      <c r="BD46" s="3"/>
      <c r="BE46" s="108"/>
      <c r="BF46" s="109"/>
      <c r="BG46" s="109"/>
      <c r="BJ46" s="179">
        <v>9</v>
      </c>
      <c r="BK46" s="178">
        <f>MATCH(L13,BK19:BK34,0)</f>
        <v>8</v>
      </c>
      <c r="BL46" s="178">
        <f>MATCH(L11,BN19:BN27,0)</f>
        <v>1</v>
      </c>
      <c r="BM46" s="180"/>
    </row>
    <row r="47" spans="1:65" ht="12.95" customHeight="1">
      <c r="A47" s="196"/>
      <c r="B47" s="302" t="s">
        <v>58</v>
      </c>
      <c r="C47" s="313"/>
      <c r="D47" s="266">
        <v>20.399999999999999</v>
      </c>
      <c r="E47" s="267">
        <v>21</v>
      </c>
      <c r="F47" s="267">
        <v>22.2</v>
      </c>
      <c r="G47" s="267">
        <v>21</v>
      </c>
      <c r="H47" s="267">
        <v>21.6</v>
      </c>
      <c r="I47" s="267">
        <v>21.9</v>
      </c>
      <c r="J47" s="267">
        <v>22.6</v>
      </c>
      <c r="K47" s="267">
        <v>23.4</v>
      </c>
      <c r="L47" s="267">
        <v>27</v>
      </c>
      <c r="M47" s="267">
        <v>27.5</v>
      </c>
      <c r="N47" s="267">
        <v>22.2</v>
      </c>
      <c r="O47" s="267">
        <v>23</v>
      </c>
      <c r="P47" s="267">
        <v>21.7</v>
      </c>
      <c r="Q47" s="267">
        <v>24.3</v>
      </c>
      <c r="R47" s="267">
        <v>25.9</v>
      </c>
      <c r="S47" s="267">
        <v>20.6</v>
      </c>
      <c r="T47" s="267">
        <v>19.899999999999999</v>
      </c>
      <c r="U47" s="267">
        <v>21</v>
      </c>
      <c r="V47" s="267">
        <v>20.9</v>
      </c>
      <c r="W47" s="267">
        <v>19.7</v>
      </c>
      <c r="X47" s="267">
        <v>18.600000000000001</v>
      </c>
      <c r="Y47" s="267">
        <v>20</v>
      </c>
      <c r="Z47" s="267">
        <v>18.5</v>
      </c>
      <c r="AA47" s="267">
        <v>24.6</v>
      </c>
      <c r="AB47" s="267">
        <v>25.3</v>
      </c>
      <c r="AC47" s="267">
        <v>25.7</v>
      </c>
      <c r="AD47" s="267">
        <v>24.6</v>
      </c>
      <c r="AE47" s="267">
        <v>20.7</v>
      </c>
      <c r="AF47" s="267">
        <v>19.7</v>
      </c>
      <c r="AG47" s="267">
        <v>18.399999999999999</v>
      </c>
      <c r="AH47" s="267">
        <v>18.3</v>
      </c>
      <c r="AI47" s="267">
        <v>19.399999999999999</v>
      </c>
      <c r="AJ47" s="267">
        <v>24.1</v>
      </c>
      <c r="AK47" s="268">
        <v>22.4</v>
      </c>
      <c r="AL47" s="279"/>
      <c r="AM47" s="301"/>
      <c r="AO47" s="164">
        <v>50</v>
      </c>
      <c r="AP47" s="165">
        <f t="shared" si="0"/>
        <v>20.9</v>
      </c>
      <c r="AQ47" s="166" t="str">
        <f t="shared" si="1"/>
        <v>定点1</v>
      </c>
      <c r="AR47" s="25"/>
      <c r="AS47" s="167">
        <f t="shared" si="2"/>
        <v>0</v>
      </c>
      <c r="AT47" s="165">
        <f t="shared" si="3"/>
        <v>22.1</v>
      </c>
      <c r="AU47" s="166" t="str">
        <f t="shared" si="9"/>
        <v>定点22</v>
      </c>
      <c r="AV47" s="25"/>
      <c r="AW47" s="167">
        <f t="shared" si="4"/>
        <v>1</v>
      </c>
      <c r="AX47" s="168">
        <f t="shared" si="5"/>
        <v>21.3</v>
      </c>
      <c r="AY47" s="169">
        <f t="shared" si="6"/>
        <v>-0.40000000000000213</v>
      </c>
      <c r="AZ47" s="170">
        <f t="shared" si="7"/>
        <v>0.80000000000000071</v>
      </c>
      <c r="BA47" s="171">
        <f t="shared" si="8"/>
        <v>1.2000000000000028</v>
      </c>
      <c r="BB47" s="163"/>
      <c r="BC47" s="3"/>
      <c r="BD47" s="3"/>
      <c r="BE47" s="108"/>
      <c r="BF47" s="109"/>
      <c r="BG47" s="109"/>
      <c r="BJ47" s="179">
        <v>10</v>
      </c>
      <c r="BK47" s="178">
        <f>MATCH(M13,BK19:BK34,0)</f>
        <v>6</v>
      </c>
      <c r="BL47" s="178">
        <f>MATCH(M11,BN19:BN27,0)</f>
        <v>1</v>
      </c>
      <c r="BM47" s="180"/>
    </row>
    <row r="48" spans="1:65" ht="12.95" customHeight="1" thickBot="1">
      <c r="A48" s="196"/>
      <c r="B48" s="314" t="s">
        <v>59</v>
      </c>
      <c r="C48" s="315"/>
      <c r="D48" s="275">
        <v>54.4</v>
      </c>
      <c r="E48" s="276">
        <v>50.8</v>
      </c>
      <c r="F48" s="276">
        <v>36.5</v>
      </c>
      <c r="G48" s="276">
        <v>47.1</v>
      </c>
      <c r="H48" s="276">
        <v>43.5</v>
      </c>
      <c r="I48" s="276">
        <v>37.200000000000003</v>
      </c>
      <c r="J48" s="276">
        <v>35</v>
      </c>
      <c r="K48" s="276">
        <v>30.3</v>
      </c>
      <c r="L48" s="276">
        <v>16.100000000000001</v>
      </c>
      <c r="M48" s="276">
        <v>6.2</v>
      </c>
      <c r="N48" s="276">
        <v>34</v>
      </c>
      <c r="O48" s="276">
        <v>32.6</v>
      </c>
      <c r="P48" s="276">
        <v>45.5</v>
      </c>
      <c r="Q48" s="276">
        <v>28.3</v>
      </c>
      <c r="R48" s="280">
        <v>22.8</v>
      </c>
      <c r="S48" s="276">
        <v>58.9</v>
      </c>
      <c r="T48" s="276">
        <v>68.5</v>
      </c>
      <c r="U48" s="276">
        <v>55.1</v>
      </c>
      <c r="V48" s="276">
        <v>58.2</v>
      </c>
      <c r="W48" s="276">
        <v>68.3</v>
      </c>
      <c r="X48" s="276">
        <v>78.900000000000006</v>
      </c>
      <c r="Y48" s="276">
        <v>66.900000000000006</v>
      </c>
      <c r="Z48" s="276">
        <v>78.8</v>
      </c>
      <c r="AA48" s="276">
        <v>18.100000000000001</v>
      </c>
      <c r="AB48" s="276">
        <v>24.5</v>
      </c>
      <c r="AC48" s="276">
        <v>23.8</v>
      </c>
      <c r="AD48" s="276">
        <v>27</v>
      </c>
      <c r="AE48" s="276">
        <v>59.1</v>
      </c>
      <c r="AF48" s="276">
        <v>69.8</v>
      </c>
      <c r="AG48" s="276">
        <v>79</v>
      </c>
      <c r="AH48" s="281">
        <v>82.2</v>
      </c>
      <c r="AI48" s="276">
        <v>70.7</v>
      </c>
      <c r="AJ48" s="276">
        <v>35.299999999999997</v>
      </c>
      <c r="AK48" s="277">
        <v>36</v>
      </c>
      <c r="AL48" s="7"/>
      <c r="AM48" s="301"/>
      <c r="AO48" s="164">
        <v>60</v>
      </c>
      <c r="AP48" s="165">
        <f t="shared" si="0"/>
        <v>19.8</v>
      </c>
      <c r="AQ48" s="166" t="str">
        <f t="shared" si="1"/>
        <v>定点20</v>
      </c>
      <c r="AR48" s="25"/>
      <c r="AS48" s="167">
        <f t="shared" si="2"/>
        <v>0</v>
      </c>
      <c r="AT48" s="165">
        <f t="shared" si="3"/>
        <v>20.7</v>
      </c>
      <c r="AU48" s="166" t="str">
        <f t="shared" si="9"/>
        <v>定点32</v>
      </c>
      <c r="AV48" s="25"/>
      <c r="AW48" s="167">
        <f t="shared" si="4"/>
        <v>0</v>
      </c>
      <c r="AX48" s="168">
        <f t="shared" si="5"/>
        <v>20.100000000000001</v>
      </c>
      <c r="AY48" s="169">
        <f t="shared" si="6"/>
        <v>-0.30000000000000071</v>
      </c>
      <c r="AZ48" s="170">
        <f t="shared" si="7"/>
        <v>0.59999999999999787</v>
      </c>
      <c r="BA48" s="171">
        <f t="shared" si="8"/>
        <v>0.89999999999999858</v>
      </c>
      <c r="BB48" s="163"/>
      <c r="BC48" s="3"/>
      <c r="BD48" s="3"/>
      <c r="BE48" s="108"/>
      <c r="BF48" s="109"/>
      <c r="BG48" s="109"/>
      <c r="BJ48" s="179">
        <v>11</v>
      </c>
      <c r="BK48" s="178">
        <f>MATCH(N13,BK19:BK34,0)</f>
        <v>2</v>
      </c>
      <c r="BL48" s="178">
        <f>MATCH(N11,BN19:BN27,0)</f>
        <v>1</v>
      </c>
      <c r="BM48" s="180"/>
    </row>
    <row r="49" spans="1:65" ht="14.1" customHeight="1" thickBot="1">
      <c r="A49" s="196"/>
      <c r="B49" s="282"/>
      <c r="C49" s="199"/>
      <c r="D49" s="283" t="str">
        <f ca="1">"水温の最低 "&amp;MIN(D19:AK46)&amp;"℃"&amp;"("&amp;OFFSET(INDEX(AP23:AP50,MATCH(AP22,AP23:AP50,0),1),0,1)&amp;"の"&amp;OFFSET(INDEX(AP23:AP50,MATCH(AP22,AP23:AP50,0),1),0,-1)&amp;"ｍ"&amp;IF(COUNTIF(D19:AK46,AP22)&gt;1," 他"&amp;COUNTIF(D19:AK46,AP22)-1&amp;"点)",")")</f>
        <v>水温の最低 18.9℃(定点31の80ｍ)</v>
      </c>
      <c r="E49" s="283"/>
      <c r="F49" s="283"/>
      <c r="G49" s="283"/>
      <c r="H49" s="283"/>
      <c r="I49" s="283"/>
      <c r="J49" s="283"/>
      <c r="K49" s="7"/>
      <c r="L49" s="283" t="str">
        <f ca="1">"水温の最高 "&amp;MAX(D19:AK46)&amp;"℃"&amp;"("&amp;OFFSET(INDEX(AT23:AT50,MATCH(AT22,AT23:AT50,0),1),0,1)&amp;"の"&amp;OFFSET(INDEX(AT23:AT50,MATCH(AT22,AT23:AT50,0),1),0,-5)&amp;"ｍ"&amp;IF(COUNTIF(D19:AK46,AT22)&gt;1," 他"&amp;COUNTIF(D19:AK46,AT22)-1&amp;"点)",")")</f>
        <v>水温の最高 29.4℃(定点21の0ｍ 他4点)</v>
      </c>
      <c r="M49" s="283"/>
      <c r="N49" s="283"/>
      <c r="O49" s="283"/>
      <c r="P49" s="283"/>
      <c r="Q49" s="283"/>
      <c r="R49" s="283"/>
      <c r="S49" s="283"/>
      <c r="T49" s="7"/>
      <c r="U49" s="283" t="s">
        <v>194</v>
      </c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6"/>
      <c r="AG49" s="6"/>
      <c r="AH49" s="6"/>
      <c r="AI49" s="6"/>
      <c r="AJ49" s="6"/>
      <c r="AK49" s="6"/>
      <c r="AL49" s="284">
        <f>MIN(D19:AK46)</f>
        <v>18.899999999999999</v>
      </c>
      <c r="AM49" s="301"/>
      <c r="AO49" s="164">
        <v>70</v>
      </c>
      <c r="AP49" s="165">
        <f>IF(MIN(D45:AK45)=0,"",MIN(D45:AK45))</f>
        <v>19.399999999999999</v>
      </c>
      <c r="AQ49" s="166" t="str">
        <f t="shared" si="1"/>
        <v>定点21</v>
      </c>
      <c r="AR49" s="25"/>
      <c r="AS49" s="167">
        <f>IF(AP49="","",COUNTIF(D45:AK45,AP49)-1)</f>
        <v>1</v>
      </c>
      <c r="AT49" s="165">
        <f>IF(MAX(D45:AK45)=0,"",MAX(D45:AK45))</f>
        <v>20</v>
      </c>
      <c r="AU49" s="166" t="str">
        <f t="shared" si="9"/>
        <v>定点23</v>
      </c>
      <c r="AV49" s="25"/>
      <c r="AW49" s="167">
        <f>IF(AT49="","",COUNTIF(D45:AK45,AT49)-1)</f>
        <v>0</v>
      </c>
      <c r="AX49" s="168">
        <f>IF(AL45="","",AL45)</f>
        <v>19.399999999999999</v>
      </c>
      <c r="AY49" s="169">
        <f>IF(AL45="","",AP49-AL45)</f>
        <v>0</v>
      </c>
      <c r="AZ49" s="170">
        <f>IF(AL45="","",AT49-AL45)</f>
        <v>0.60000000000000142</v>
      </c>
      <c r="BA49" s="171">
        <f t="shared" si="8"/>
        <v>0.60000000000000142</v>
      </c>
      <c r="BB49" s="163"/>
      <c r="BC49" s="3"/>
      <c r="BD49" s="3"/>
      <c r="BE49" s="108"/>
      <c r="BF49" s="109"/>
      <c r="BG49" s="109"/>
      <c r="BJ49" s="179">
        <v>12</v>
      </c>
      <c r="BK49" s="178">
        <f>MATCH(O13,BK19:BK34,0)</f>
        <v>1</v>
      </c>
      <c r="BL49" s="178">
        <f>MATCH(O11,BN19:BN27,0)</f>
        <v>1</v>
      </c>
      <c r="BM49" s="180"/>
    </row>
    <row r="50" spans="1:65" ht="14.1" customHeight="1" thickBot="1">
      <c r="A50" s="196"/>
      <c r="B50" s="282"/>
      <c r="C50" s="199"/>
      <c r="D50" s="285" t="s">
        <v>84</v>
      </c>
      <c r="E50" s="286" t="s">
        <v>85</v>
      </c>
      <c r="F50" s="287"/>
      <c r="G50" s="287"/>
      <c r="H50" s="287"/>
      <c r="I50" s="287"/>
      <c r="J50" s="287"/>
      <c r="K50" s="288"/>
      <c r="L50" s="319" t="s">
        <v>204</v>
      </c>
      <c r="M50" s="289" t="s">
        <v>86</v>
      </c>
      <c r="N50" s="287"/>
      <c r="O50" s="287"/>
      <c r="P50" s="287"/>
      <c r="Q50" s="287"/>
      <c r="R50" s="287"/>
      <c r="S50" s="287"/>
      <c r="T50" s="290"/>
      <c r="U50" s="291" t="s">
        <v>87</v>
      </c>
      <c r="V50" s="292" t="s">
        <v>60</v>
      </c>
      <c r="W50" s="287"/>
      <c r="X50" s="287"/>
      <c r="Y50" s="287"/>
      <c r="Z50" s="287"/>
      <c r="AA50" s="287"/>
      <c r="AB50" s="287"/>
      <c r="AC50" s="287"/>
      <c r="AD50" s="287"/>
      <c r="AE50" s="6"/>
      <c r="AF50" s="6"/>
      <c r="AG50" s="6"/>
      <c r="AH50" s="6"/>
      <c r="AI50" s="6"/>
      <c r="AJ50" s="6"/>
      <c r="AK50" s="6"/>
      <c r="AL50" s="6"/>
      <c r="AM50" s="301"/>
      <c r="AO50" s="183">
        <v>80</v>
      </c>
      <c r="AP50" s="184">
        <f>IF(MIN(D46:AK46)=0,"",MIN(D46:AK46))</f>
        <v>18.899999999999999</v>
      </c>
      <c r="AQ50" s="185" t="str">
        <f>IF(AP50="","","定点"&amp;MATCH(AP50,D46:AK46,0))</f>
        <v>定点31</v>
      </c>
      <c r="AR50" s="186"/>
      <c r="AS50" s="187">
        <f>IF(AP50="","",COUNTIF(D46:AK46,AP50)-1)</f>
        <v>0</v>
      </c>
      <c r="AT50" s="184">
        <f>IF(MAX(D46:AK46)=0,"",MAX(D46:AK46))</f>
        <v>18.899999999999999</v>
      </c>
      <c r="AU50" s="185" t="str">
        <f t="shared" si="9"/>
        <v>定点31</v>
      </c>
      <c r="AV50" s="186"/>
      <c r="AW50" s="187">
        <f>IF(AT50="","",COUNTIF(D46:AK46,AT50)-1)</f>
        <v>0</v>
      </c>
      <c r="AX50" s="188" t="str">
        <f>IF(AL46="","",AL46)</f>
        <v/>
      </c>
      <c r="AY50" s="189" t="str">
        <f>IF(AL46="","",AP50-AL46)</f>
        <v/>
      </c>
      <c r="AZ50" s="190" t="str">
        <f>IF(AL46="","",AT50-AL46)</f>
        <v/>
      </c>
      <c r="BA50" s="191">
        <f>IF(AT50="","",AT50-AP50)</f>
        <v>0</v>
      </c>
      <c r="BB50" s="163"/>
      <c r="BC50" s="3"/>
      <c r="BD50" s="3"/>
      <c r="BE50" s="103"/>
      <c r="BF50" s="103"/>
      <c r="BG50" s="103"/>
      <c r="BJ50" s="179">
        <v>13</v>
      </c>
      <c r="BK50" s="178">
        <f>MATCH(P13,BK19:BK34,0)</f>
        <v>15</v>
      </c>
      <c r="BL50" s="178">
        <f>MATCH(P11,BN19:BN27,0)</f>
        <v>1</v>
      </c>
      <c r="BM50" s="180"/>
    </row>
    <row r="51" spans="1:65">
      <c r="B51" s="181"/>
      <c r="C51" s="9"/>
      <c r="D51" s="192"/>
      <c r="E51" s="192"/>
      <c r="G51" s="192"/>
      <c r="I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3"/>
      <c r="AD51" s="1"/>
      <c r="AE51" s="1"/>
      <c r="AF51" s="1"/>
      <c r="AG51" s="1"/>
      <c r="AH51" s="1"/>
      <c r="AI51" s="1"/>
      <c r="AJ51" s="1"/>
      <c r="AK51" s="1"/>
      <c r="AL51" s="1"/>
      <c r="AM51" s="1"/>
      <c r="BB51" s="194"/>
      <c r="BC51" s="3"/>
      <c r="BD51" s="3"/>
      <c r="BJ51" s="179">
        <v>14</v>
      </c>
      <c r="BK51" s="178">
        <f>MATCH(Q13,BK19:BK34,0)</f>
        <v>16</v>
      </c>
      <c r="BL51" s="178">
        <f>MATCH(Q11,BN19:BN27,0)</f>
        <v>1</v>
      </c>
      <c r="BM51" s="180"/>
    </row>
    <row r="52" spans="1:65">
      <c r="D52" s="182"/>
      <c r="BB52" s="194"/>
      <c r="BE52" s="142"/>
      <c r="BF52" s="142"/>
      <c r="BG52" s="142"/>
      <c r="BJ52" s="179">
        <v>15</v>
      </c>
      <c r="BK52" s="178">
        <f>MATCH(R13,BK19:BK34,0)</f>
        <v>3</v>
      </c>
      <c r="BL52" s="178">
        <f>MATCH(R11,BN19:BN27,0)</f>
        <v>1</v>
      </c>
      <c r="BM52" s="180"/>
    </row>
    <row r="53" spans="1:65">
      <c r="D53" s="182"/>
      <c r="BC53" s="195"/>
      <c r="BE53" s="103"/>
      <c r="BF53" s="103"/>
      <c r="BG53" s="103"/>
      <c r="BJ53" s="179">
        <v>16</v>
      </c>
      <c r="BK53" s="178">
        <f>MATCH(S13,BK19:BK34,0)</f>
        <v>4</v>
      </c>
      <c r="BL53" s="178">
        <f>MATCH(S11,BN19:BN27,0)</f>
        <v>1</v>
      </c>
      <c r="BM53" s="180"/>
    </row>
    <row r="54" spans="1:65">
      <c r="BC54" s="195"/>
      <c r="BE54" s="108"/>
      <c r="BF54" s="103"/>
      <c r="BG54" s="103"/>
      <c r="BJ54" s="179">
        <v>17</v>
      </c>
      <c r="BK54" s="178">
        <f>MATCH(T13,BK19:BK34,0)</f>
        <v>4</v>
      </c>
      <c r="BL54" s="178">
        <f>MATCH(T11,BN19:BN27,0)</f>
        <v>1</v>
      </c>
      <c r="BM54" s="180"/>
    </row>
    <row r="55" spans="1:65">
      <c r="BC55" s="195"/>
      <c r="BE55" s="108"/>
      <c r="BF55" s="103"/>
      <c r="BG55" s="103"/>
      <c r="BJ55" s="179">
        <v>18</v>
      </c>
      <c r="BK55" s="178">
        <f>MATCH(U13,BK19:BK34,0)</f>
        <v>16</v>
      </c>
      <c r="BL55" s="178">
        <f>MATCH(U11,BN19:BN27,0)</f>
        <v>1</v>
      </c>
      <c r="BM55" s="180"/>
    </row>
    <row r="56" spans="1:65">
      <c r="BC56" s="195"/>
      <c r="BE56" s="108"/>
      <c r="BF56" s="103"/>
      <c r="BG56" s="103"/>
      <c r="BJ56" s="179">
        <v>19</v>
      </c>
      <c r="BK56" s="178">
        <f>MATCH(V13,BK19:BK34,0)</f>
        <v>1</v>
      </c>
      <c r="BL56" s="178">
        <f>MATCH(V11,BN19:BN27,0)</f>
        <v>1</v>
      </c>
      <c r="BM56" s="180"/>
    </row>
    <row r="57" spans="1:65">
      <c r="BC57" s="195"/>
      <c r="BE57" s="108"/>
      <c r="BF57" s="103"/>
      <c r="BG57" s="103"/>
      <c r="BJ57" s="179">
        <v>20</v>
      </c>
      <c r="BK57" s="178">
        <f>MATCH(W13,BK19:BK34,0)</f>
        <v>4</v>
      </c>
      <c r="BL57" s="178">
        <f>MATCH(W11,BN19:BN27,0)</f>
        <v>1</v>
      </c>
      <c r="BM57" s="180"/>
    </row>
    <row r="58" spans="1:65">
      <c r="BC58" s="195"/>
      <c r="BE58" s="108"/>
      <c r="BF58" s="103"/>
      <c r="BG58" s="103"/>
      <c r="BJ58" s="179">
        <v>21</v>
      </c>
      <c r="BK58" s="178">
        <f>MATCH(X13,BK19:BK34,0)</f>
        <v>4</v>
      </c>
      <c r="BL58" s="178">
        <f>MATCH(X11,BN19:BN27,0)</f>
        <v>1</v>
      </c>
      <c r="BM58" s="180"/>
    </row>
    <row r="59" spans="1:65">
      <c r="E59" s="4"/>
      <c r="BC59" s="195"/>
      <c r="BE59" s="108"/>
      <c r="BF59" s="103"/>
      <c r="BG59" s="103"/>
      <c r="BJ59" s="179">
        <v>22</v>
      </c>
      <c r="BK59" s="178">
        <f>MATCH(Y13,BK19:BK34,0)</f>
        <v>3</v>
      </c>
      <c r="BL59" s="178">
        <f>MATCH(Y11,BN19:BN27,0)</f>
        <v>1</v>
      </c>
      <c r="BM59" s="180"/>
    </row>
    <row r="60" spans="1:65">
      <c r="BC60" s="195"/>
      <c r="BE60" s="108"/>
      <c r="BF60" s="103"/>
      <c r="BG60" s="103"/>
      <c r="BJ60" s="179">
        <v>23</v>
      </c>
      <c r="BK60" s="178">
        <f>MATCH(Z13,BK19:BK34,0)</f>
        <v>4</v>
      </c>
      <c r="BL60" s="178">
        <f>MATCH(Z11,BN19:BN27,0)</f>
        <v>2</v>
      </c>
      <c r="BM60" s="180"/>
    </row>
    <row r="61" spans="1:65">
      <c r="BC61" s="195"/>
      <c r="BE61" s="108"/>
      <c r="BF61" s="103"/>
      <c r="BG61" s="103"/>
      <c r="BJ61" s="179">
        <v>24</v>
      </c>
      <c r="BK61" s="178">
        <f>MATCH(AA13,BK19:BK34,0)</f>
        <v>2</v>
      </c>
      <c r="BL61" s="178">
        <f>MATCH(AA11,BN19:BN27,0)</f>
        <v>1</v>
      </c>
      <c r="BM61" s="180"/>
    </row>
    <row r="62" spans="1:65">
      <c r="BC62" s="195"/>
      <c r="BE62" s="108"/>
      <c r="BF62" s="103"/>
      <c r="BG62" s="103"/>
      <c r="BJ62" s="179">
        <v>25</v>
      </c>
      <c r="BK62" s="178">
        <f>MATCH(AB13,BK19:BK34,0)</f>
        <v>4</v>
      </c>
      <c r="BL62" s="178">
        <f>MATCH(AB11,BN19:BN27,0)</f>
        <v>1</v>
      </c>
      <c r="BM62" s="180"/>
    </row>
    <row r="63" spans="1:65">
      <c r="BC63" s="195"/>
      <c r="BE63" s="108"/>
      <c r="BF63" s="103"/>
      <c r="BG63" s="103"/>
      <c r="BJ63" s="179">
        <v>26</v>
      </c>
      <c r="BK63" s="178">
        <f>MATCH(AC13,BK19:BK34,0)</f>
        <v>16</v>
      </c>
      <c r="BL63" s="178">
        <f>MATCH(AC11,BN19:BN27,0)</f>
        <v>1</v>
      </c>
      <c r="BM63" s="180"/>
    </row>
    <row r="64" spans="1:65">
      <c r="BC64" s="195"/>
      <c r="BE64" s="108"/>
      <c r="BF64" s="103"/>
      <c r="BG64" s="103"/>
      <c r="BJ64" s="179">
        <v>27</v>
      </c>
      <c r="BK64" s="178">
        <f>MATCH(AD13,BK19:BK34,0)</f>
        <v>3</v>
      </c>
      <c r="BL64" s="178">
        <f>MATCH(AD11,BN19:BN27,0)</f>
        <v>1</v>
      </c>
      <c r="BM64" s="180"/>
    </row>
    <row r="65" spans="55:66">
      <c r="BC65" s="195"/>
      <c r="BE65" s="108"/>
      <c r="BF65" s="103"/>
      <c r="BG65" s="103"/>
      <c r="BJ65" s="179">
        <v>28</v>
      </c>
      <c r="BK65" s="178">
        <f>MATCH(AE13,BK19:BK34,0)</f>
        <v>4</v>
      </c>
      <c r="BL65" s="178">
        <f>MATCH(AE11,BN19:BN27,0)</f>
        <v>2</v>
      </c>
      <c r="BM65" s="180"/>
    </row>
    <row r="66" spans="55:66">
      <c r="BC66" s="195"/>
      <c r="BE66" s="108"/>
      <c r="BF66" s="103"/>
      <c r="BG66" s="103"/>
      <c r="BH66" s="15"/>
      <c r="BJ66" s="179">
        <v>29</v>
      </c>
      <c r="BK66" s="178">
        <f>MATCH(AF13,BK19:BK34,0)</f>
        <v>4</v>
      </c>
      <c r="BL66" s="178">
        <f>MATCH(AF11,BN19:BN27,0)</f>
        <v>2</v>
      </c>
      <c r="BM66" s="180"/>
    </row>
    <row r="67" spans="55:66">
      <c r="BC67" s="195"/>
      <c r="BE67" s="108"/>
      <c r="BF67" s="103"/>
      <c r="BG67" s="103"/>
      <c r="BH67" s="194"/>
      <c r="BJ67" s="179">
        <v>30</v>
      </c>
      <c r="BK67" s="178">
        <f>MATCH(AG13,BK19:BK34,0)</f>
        <v>4</v>
      </c>
      <c r="BL67" s="178">
        <f>MATCH(AG11,BN19:BN27,0)</f>
        <v>2</v>
      </c>
      <c r="BM67" s="180"/>
    </row>
    <row r="68" spans="55:66">
      <c r="BC68" s="195"/>
      <c r="BE68" s="108"/>
      <c r="BF68" s="103"/>
      <c r="BG68" s="103"/>
      <c r="BH68" s="194"/>
      <c r="BJ68" s="179">
        <v>31</v>
      </c>
      <c r="BK68" s="178">
        <f>MATCH(AH13,BK19:BK34,0)</f>
        <v>4</v>
      </c>
      <c r="BL68" s="178">
        <f>MATCH(AH11,BN19:BN27,0)</f>
        <v>2</v>
      </c>
      <c r="BM68" s="180"/>
    </row>
    <row r="69" spans="55:66">
      <c r="BC69" s="195"/>
      <c r="BE69" s="108"/>
      <c r="BF69" s="103"/>
      <c r="BG69" s="103"/>
      <c r="BH69" s="194"/>
      <c r="BJ69" s="179">
        <v>32</v>
      </c>
      <c r="BK69" s="178">
        <f>MATCH(AI13,BK19:BK34,0)</f>
        <v>4</v>
      </c>
      <c r="BL69" s="178">
        <f>MATCH(AI11,BN19:BN27,0)</f>
        <v>2</v>
      </c>
      <c r="BM69" s="180"/>
    </row>
    <row r="70" spans="55:66">
      <c r="BC70" s="195"/>
      <c r="BE70" s="108"/>
      <c r="BF70" s="103"/>
      <c r="BG70" s="103"/>
      <c r="BH70" s="194"/>
      <c r="BJ70" s="179">
        <v>33</v>
      </c>
      <c r="BK70" s="178">
        <f>MATCH(AJ13,BK19:BK34,0)</f>
        <v>5</v>
      </c>
      <c r="BL70" s="178">
        <f>MATCH(AJ11,BN19:BN27,0)</f>
        <v>1</v>
      </c>
      <c r="BM70" s="180"/>
    </row>
    <row r="71" spans="55:66">
      <c r="BC71" s="195"/>
      <c r="BE71" s="108"/>
      <c r="BF71" s="103"/>
      <c r="BG71" s="103"/>
      <c r="BH71" s="194"/>
      <c r="BJ71" s="179">
        <v>34</v>
      </c>
      <c r="BK71" s="178">
        <f>MATCH(AK13,BK19:BK34,0)</f>
        <v>7</v>
      </c>
      <c r="BL71" s="178">
        <f>MATCH(AK11,BN19:BN27,0)</f>
        <v>1</v>
      </c>
      <c r="BM71" s="180"/>
    </row>
    <row r="72" spans="55:66">
      <c r="BC72" s="195"/>
      <c r="BE72" s="108"/>
      <c r="BF72" s="103"/>
      <c r="BG72" s="103"/>
      <c r="BH72" s="194"/>
    </row>
    <row r="73" spans="55:66">
      <c r="BC73" s="195"/>
      <c r="BE73" s="108"/>
      <c r="BF73" s="103"/>
      <c r="BG73" s="103"/>
      <c r="BH73" s="194"/>
    </row>
    <row r="74" spans="55:66">
      <c r="BC74" s="195"/>
      <c r="BE74" s="108"/>
      <c r="BF74" s="103"/>
      <c r="BG74" s="103"/>
      <c r="BH74" s="194"/>
      <c r="BJ74" s="15"/>
      <c r="BL74" s="3"/>
      <c r="BM74" s="3"/>
      <c r="BN74" s="3"/>
    </row>
    <row r="75" spans="55:66">
      <c r="BC75" s="195"/>
      <c r="BE75" s="108"/>
      <c r="BF75" s="103"/>
      <c r="BG75" s="103"/>
      <c r="BH75" s="194"/>
      <c r="BJ75" s="194"/>
      <c r="BL75" s="15"/>
      <c r="BM75" s="15"/>
      <c r="BN75" s="15"/>
    </row>
    <row r="76" spans="55:66">
      <c r="BC76" s="195"/>
      <c r="BE76" s="108"/>
      <c r="BF76" s="103"/>
      <c r="BG76" s="103"/>
      <c r="BH76" s="194"/>
      <c r="BJ76" s="194"/>
      <c r="BL76" s="15"/>
      <c r="BM76" s="15"/>
      <c r="BN76" s="15"/>
    </row>
    <row r="77" spans="55:66">
      <c r="BC77" s="195"/>
      <c r="BE77" s="108"/>
      <c r="BF77" s="103"/>
      <c r="BG77" s="103"/>
      <c r="BH77" s="194"/>
      <c r="BJ77" s="194"/>
      <c r="BL77" s="15"/>
      <c r="BM77" s="15"/>
      <c r="BN77" s="15"/>
    </row>
    <row r="78" spans="55:66">
      <c r="BC78" s="195"/>
      <c r="BE78" s="108"/>
      <c r="BF78" s="103"/>
      <c r="BG78" s="103"/>
      <c r="BH78" s="194"/>
      <c r="BJ78" s="194"/>
      <c r="BL78" s="15"/>
      <c r="BM78" s="15"/>
      <c r="BN78" s="15"/>
    </row>
    <row r="79" spans="55:66">
      <c r="BC79" s="195"/>
      <c r="BE79" s="108"/>
      <c r="BF79" s="103"/>
      <c r="BG79" s="103"/>
      <c r="BJ79" s="194"/>
      <c r="BL79" s="15"/>
      <c r="BM79" s="15"/>
      <c r="BN79" s="15"/>
    </row>
    <row r="80" spans="55:66">
      <c r="BC80" s="195"/>
      <c r="BE80" s="108"/>
      <c r="BF80" s="103"/>
      <c r="BG80" s="103"/>
      <c r="BJ80" s="194"/>
      <c r="BL80" s="15"/>
      <c r="BM80" s="15"/>
      <c r="BN80" s="15"/>
    </row>
    <row r="81" spans="55:66">
      <c r="BC81" s="195"/>
      <c r="BE81" s="108"/>
      <c r="BF81" s="103"/>
      <c r="BG81" s="103"/>
      <c r="BJ81" s="194"/>
      <c r="BL81" s="15"/>
      <c r="BM81" s="15"/>
      <c r="BN81" s="15"/>
    </row>
    <row r="82" spans="55:66">
      <c r="BC82" s="195"/>
      <c r="BE82" s="108"/>
      <c r="BF82" s="103"/>
      <c r="BG82" s="103"/>
      <c r="BJ82" s="194"/>
      <c r="BL82" s="15"/>
      <c r="BM82" s="15"/>
      <c r="BN82" s="15"/>
    </row>
    <row r="83" spans="55:66">
      <c r="BC83" s="195"/>
      <c r="BE83" s="108"/>
      <c r="BF83" s="103"/>
      <c r="BG83" s="103"/>
      <c r="BJ83" s="194"/>
      <c r="BL83" s="15"/>
      <c r="BM83" s="15"/>
      <c r="BN83" s="15"/>
    </row>
    <row r="84" spans="55:66">
      <c r="BC84" s="195"/>
      <c r="BE84" s="108"/>
      <c r="BF84" s="103"/>
      <c r="BG84" s="103"/>
      <c r="BJ84" s="194"/>
      <c r="BL84" s="15"/>
      <c r="BM84" s="15"/>
      <c r="BN84" s="15"/>
    </row>
    <row r="85" spans="55:66">
      <c r="BC85" s="195"/>
      <c r="BE85" s="108"/>
      <c r="BF85" s="103"/>
      <c r="BG85" s="103"/>
      <c r="BJ85" s="194"/>
      <c r="BL85" s="15"/>
      <c r="BM85" s="15"/>
      <c r="BN85" s="15"/>
    </row>
    <row r="86" spans="55:66">
      <c r="BC86" s="195"/>
      <c r="BE86" s="108"/>
      <c r="BF86" s="103"/>
      <c r="BG86" s="103"/>
      <c r="BJ86" s="194"/>
      <c r="BL86" s="15"/>
      <c r="BM86" s="15"/>
      <c r="BN86" s="15"/>
    </row>
    <row r="87" spans="55:66">
      <c r="BE87" s="108"/>
      <c r="BF87" s="103"/>
      <c r="BG87" s="103"/>
      <c r="BJ87" s="194"/>
      <c r="BL87" s="15"/>
      <c r="BM87" s="15"/>
      <c r="BN87" s="15"/>
    </row>
    <row r="88" spans="55:66">
      <c r="BE88" s="103"/>
      <c r="BF88" s="103"/>
      <c r="BG88" s="103"/>
      <c r="BJ88" s="194"/>
    </row>
    <row r="89" spans="55:66">
      <c r="BJ89" s="194"/>
    </row>
    <row r="90" spans="55:66">
      <c r="BJ90" s="194"/>
    </row>
    <row r="91" spans="55:66">
      <c r="BJ91" s="194"/>
    </row>
    <row r="92" spans="55:66">
      <c r="BJ92" s="194"/>
    </row>
    <row r="93" spans="55:66">
      <c r="BJ93" s="194"/>
    </row>
    <row r="94" spans="55:66">
      <c r="BJ94" s="194"/>
    </row>
    <row r="95" spans="55:66">
      <c r="BJ95" s="194"/>
    </row>
    <row r="96" spans="55:66">
      <c r="BJ96" s="194"/>
    </row>
    <row r="97" spans="62:62">
      <c r="BJ97" s="194"/>
    </row>
    <row r="98" spans="62:62">
      <c r="BJ98" s="194"/>
    </row>
    <row r="99" spans="62:62">
      <c r="BJ99" s="194"/>
    </row>
    <row r="100" spans="62:62">
      <c r="BJ100" s="194"/>
    </row>
    <row r="101" spans="62:62">
      <c r="BJ101" s="194"/>
    </row>
    <row r="102" spans="62:62">
      <c r="BJ102" s="194"/>
    </row>
    <row r="103" spans="62:62">
      <c r="BJ103" s="194"/>
    </row>
    <row r="104" spans="62:62">
      <c r="BJ104" s="194"/>
    </row>
    <row r="105" spans="62:62">
      <c r="BJ105" s="194"/>
    </row>
    <row r="106" spans="62:62">
      <c r="BJ106" s="194"/>
    </row>
    <row r="107" spans="62:62">
      <c r="BJ107" s="194"/>
    </row>
    <row r="108" spans="62:62">
      <c r="BJ108" s="194"/>
    </row>
  </sheetData>
  <mergeCells count="10">
    <mergeCell ref="A22:A26"/>
    <mergeCell ref="AM45:AM50"/>
    <mergeCell ref="B47:C47"/>
    <mergeCell ref="B48:C48"/>
    <mergeCell ref="AC2:AG2"/>
    <mergeCell ref="AC3:AG3"/>
    <mergeCell ref="AH3:AI3"/>
    <mergeCell ref="AC4:AG4"/>
    <mergeCell ref="AH4:AI4"/>
    <mergeCell ref="AJ4:AK4"/>
  </mergeCells>
  <phoneticPr fontId="2"/>
  <conditionalFormatting sqref="D19:AK44">
    <cfRule type="cellIs" dxfId="29" priority="1" stopIfTrue="1" operator="between">
      <formula>$AL19+1</formula>
      <formula>$AL19+20</formula>
    </cfRule>
    <cfRule type="cellIs" dxfId="28" priority="2" stopIfTrue="1" operator="between">
      <formula>$AL19+0.5</formula>
      <formula>$AL19+0.9</formula>
    </cfRule>
  </conditionalFormatting>
  <conditionalFormatting sqref="D19:AK46">
    <cfRule type="cellIs" dxfId="27" priority="3" stopIfTrue="1" operator="equal">
      <formula>$AL$49</formula>
    </cfRule>
  </conditionalFormatting>
  <conditionalFormatting sqref="AP23:AP50">
    <cfRule type="cellIs" dxfId="26" priority="6" stopIfTrue="1" operator="equal">
      <formula>$AP$22</formula>
    </cfRule>
  </conditionalFormatting>
  <conditionalFormatting sqref="AS22:AS50 AW22:AW50">
    <cfRule type="cellIs" dxfId="25" priority="4" stopIfTrue="1" operator="equal">
      <formula>0</formula>
    </cfRule>
    <cfRule type="cellIs" dxfId="24" priority="5" stopIfTrue="1" operator="greaterThanOrEqual">
      <formula>1</formula>
    </cfRule>
  </conditionalFormatting>
  <conditionalFormatting sqref="AT23:AT50">
    <cfRule type="cellIs" dxfId="23" priority="7" stopIfTrue="1" operator="equal">
      <formula>$AT$22</formula>
    </cfRule>
  </conditionalFormatting>
  <conditionalFormatting sqref="AY23:AY50">
    <cfRule type="cellIs" dxfId="22" priority="8" stopIfTrue="1" operator="greaterThanOrEqual">
      <formula>0.5</formula>
    </cfRule>
  </conditionalFormatting>
  <conditionalFormatting sqref="AZ23:AZ50">
    <cfRule type="cellIs" dxfId="21" priority="9" stopIfTrue="1" operator="greaterThanOrEqual">
      <formula>1</formula>
    </cfRule>
    <cfRule type="cellIs" dxfId="20" priority="10" stopIfTrue="1" operator="between">
      <formula>0.5</formula>
      <formula>0.9</formula>
    </cfRule>
  </conditionalFormatting>
  <pageMargins left="0.7" right="0.7" top="0.75" bottom="0.75" header="0.3" footer="0.3"/>
  <pageSetup paperSize="9"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77CC8-DF2A-41EA-96C7-C8036FF8A2AD}">
  <sheetPr>
    <pageSetUpPr fitToPage="1"/>
  </sheetPr>
  <dimension ref="A1:BP108"/>
  <sheetViews>
    <sheetView topLeftCell="A14" workbookViewId="0">
      <selection activeCell="B2" sqref="B2:AL50"/>
    </sheetView>
  </sheetViews>
  <sheetFormatPr defaultColWidth="9" defaultRowHeight="13.5"/>
  <cols>
    <col min="1" max="1" width="3.625" style="1" customWidth="1"/>
    <col min="2" max="2" width="3.625" style="2" customWidth="1"/>
    <col min="3" max="3" width="10.125" style="2" customWidth="1"/>
    <col min="4" max="10" width="4.125" style="2" customWidth="1"/>
    <col min="11" max="13" width="4.625" style="2" customWidth="1"/>
    <col min="14" max="38" width="4.125" style="2" customWidth="1"/>
    <col min="39" max="39" width="6.125" style="2" customWidth="1"/>
    <col min="40" max="40" width="2.625" style="1" hidden="1" customWidth="1"/>
    <col min="41" max="41" width="5.75" style="8" hidden="1" customWidth="1"/>
    <col min="42" max="42" width="8.125" style="8" hidden="1" customWidth="1"/>
    <col min="43" max="43" width="7.125" style="8" hidden="1" customWidth="1"/>
    <col min="44" max="44" width="4.125" style="8" hidden="1" customWidth="1"/>
    <col min="45" max="46" width="8.125" style="8" hidden="1" customWidth="1"/>
    <col min="47" max="47" width="6.125" style="8" hidden="1" customWidth="1"/>
    <col min="48" max="48" width="6.5" style="8" hidden="1" customWidth="1"/>
    <col min="49" max="49" width="7" style="8" hidden="1" customWidth="1"/>
    <col min="50" max="50" width="6.625" style="8" hidden="1" customWidth="1"/>
    <col min="51" max="51" width="7.125" style="8" hidden="1" customWidth="1"/>
    <col min="52" max="60" width="6.125" style="8" hidden="1" customWidth="1"/>
    <col min="61" max="61" width="2.625" style="8" hidden="1" customWidth="1"/>
    <col min="62" max="62" width="7.125" style="8" hidden="1" customWidth="1"/>
    <col min="63" max="66" width="5.125" style="8" hidden="1" customWidth="1"/>
    <col min="67" max="67" width="7.125" style="8" hidden="1" customWidth="1"/>
    <col min="68" max="68" width="9" style="1" hidden="1" customWidth="1"/>
    <col min="69" max="16384" width="9" style="1"/>
  </cols>
  <sheetData>
    <row r="1" spans="1:67" ht="14.25" customHeight="1" thickBot="1">
      <c r="A1" s="196"/>
      <c r="B1" s="6"/>
      <c r="C1" s="7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spans="1:67" ht="14.45" customHeight="1">
      <c r="A2" s="19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97"/>
      <c r="O2" s="7"/>
      <c r="P2" s="7"/>
      <c r="Q2" s="7"/>
      <c r="R2" s="7"/>
      <c r="S2" s="7"/>
      <c r="T2" s="7"/>
      <c r="U2" s="7"/>
      <c r="V2" s="7"/>
      <c r="W2" s="7"/>
      <c r="X2" s="198"/>
      <c r="Y2" s="7"/>
      <c r="Z2" s="7"/>
      <c r="AA2" s="199"/>
      <c r="AB2" s="199"/>
      <c r="AC2" s="302"/>
      <c r="AD2" s="303"/>
      <c r="AE2" s="303"/>
      <c r="AF2" s="303"/>
      <c r="AG2" s="304"/>
      <c r="AH2" s="200" t="s">
        <v>76</v>
      </c>
      <c r="AI2" s="201"/>
      <c r="AJ2" s="200" t="s">
        <v>203</v>
      </c>
      <c r="AK2" s="202"/>
      <c r="AL2" s="7"/>
      <c r="AM2" s="7"/>
      <c r="AO2" s="8" t="s">
        <v>91</v>
      </c>
      <c r="AY2" s="10"/>
      <c r="AZ2" s="11"/>
      <c r="BA2" s="12" t="s">
        <v>92</v>
      </c>
      <c r="BB2" s="11"/>
      <c r="BC2" s="11"/>
      <c r="BD2" s="11"/>
      <c r="BE2" s="11"/>
      <c r="BF2" s="11"/>
      <c r="BG2" s="13"/>
      <c r="BJ2" s="8" t="s">
        <v>93</v>
      </c>
      <c r="BK2" s="14"/>
      <c r="BL2" s="14"/>
      <c r="BM2" s="14"/>
      <c r="BN2" s="14"/>
    </row>
    <row r="3" spans="1:67" ht="14.45" customHeight="1" thickBot="1">
      <c r="A3" s="196"/>
      <c r="B3" s="203"/>
      <c r="C3" s="204" t="s">
        <v>0</v>
      </c>
      <c r="D3" s="205"/>
      <c r="E3" s="205"/>
      <c r="F3" s="205"/>
      <c r="G3" s="205"/>
      <c r="H3" s="205"/>
      <c r="I3" s="205"/>
      <c r="J3" s="205"/>
      <c r="K3" s="7"/>
      <c r="L3" s="206"/>
      <c r="M3" s="7"/>
      <c r="N3" s="207"/>
      <c r="O3" s="208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99"/>
      <c r="AB3" s="199"/>
      <c r="AC3" s="305" t="s">
        <v>77</v>
      </c>
      <c r="AD3" s="306"/>
      <c r="AE3" s="306"/>
      <c r="AF3" s="306"/>
      <c r="AG3" s="307"/>
      <c r="AH3" s="316">
        <v>0</v>
      </c>
      <c r="AI3" s="307"/>
      <c r="AJ3" s="209" t="s">
        <v>94</v>
      </c>
      <c r="AK3" s="211"/>
      <c r="AL3" s="7"/>
      <c r="AM3" s="7"/>
      <c r="AO3" s="16"/>
      <c r="AP3" s="17" t="s">
        <v>79</v>
      </c>
      <c r="AQ3" s="18">
        <f>K5</f>
        <v>6</v>
      </c>
      <c r="AR3" s="18"/>
      <c r="AS3" s="19">
        <f>L5</f>
        <v>11</v>
      </c>
      <c r="AT3" s="20">
        <f>M5</f>
        <v>15</v>
      </c>
      <c r="AU3" s="16" t="s">
        <v>95</v>
      </c>
      <c r="AV3" s="16"/>
      <c r="AW3" s="16"/>
      <c r="AX3" s="16"/>
      <c r="AY3" s="21"/>
      <c r="AZ3" s="16"/>
      <c r="BA3" s="16"/>
      <c r="BB3" s="16"/>
      <c r="BC3" s="22" t="s">
        <v>96</v>
      </c>
      <c r="BD3" s="16"/>
      <c r="BE3" s="16"/>
      <c r="BF3" s="16"/>
      <c r="BG3" s="23"/>
      <c r="BJ3" s="24" t="s">
        <v>97</v>
      </c>
      <c r="BK3" s="25"/>
      <c r="BL3" s="25"/>
      <c r="BM3" s="25"/>
      <c r="BN3" s="26"/>
    </row>
    <row r="4" spans="1:67" ht="14.45" customHeight="1" thickBot="1">
      <c r="A4" s="196"/>
      <c r="B4" s="206"/>
      <c r="C4" s="7"/>
      <c r="D4" s="206"/>
      <c r="E4" s="206"/>
      <c r="F4" s="206"/>
      <c r="G4" s="206"/>
      <c r="H4" s="206"/>
      <c r="I4" s="20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99"/>
      <c r="AB4" s="199"/>
      <c r="AC4" s="308" t="s">
        <v>78</v>
      </c>
      <c r="AD4" s="309"/>
      <c r="AE4" s="309"/>
      <c r="AF4" s="309"/>
      <c r="AG4" s="310"/>
      <c r="AH4" s="317">
        <v>60</v>
      </c>
      <c r="AI4" s="318"/>
      <c r="AJ4" s="317">
        <v>3</v>
      </c>
      <c r="AK4" s="315"/>
      <c r="AL4" s="7"/>
      <c r="AM4" s="7"/>
      <c r="AO4" s="27"/>
      <c r="AP4" s="28" t="s">
        <v>98</v>
      </c>
      <c r="AQ4" s="28"/>
      <c r="AR4" s="28"/>
      <c r="AS4" s="29"/>
      <c r="AT4" s="28"/>
      <c r="AU4" s="28"/>
      <c r="AV4" s="28"/>
      <c r="AW4" s="30"/>
      <c r="AX4" s="16"/>
      <c r="AY4" s="21"/>
      <c r="AZ4" s="16"/>
      <c r="BA4" s="16"/>
      <c r="BB4" s="16" t="s">
        <v>99</v>
      </c>
      <c r="BC4" s="31" t="str">
        <f>IF(COUNTIF(D13:AK13,"N")=0,"","●")</f>
        <v/>
      </c>
      <c r="BD4" s="16" t="s">
        <v>100</v>
      </c>
      <c r="BE4" s="16"/>
      <c r="BF4" s="16"/>
      <c r="BG4" s="23"/>
      <c r="BJ4" s="24" t="s">
        <v>101</v>
      </c>
      <c r="BK4" s="25"/>
      <c r="BL4" s="25"/>
      <c r="BM4" s="25"/>
      <c r="BN4" s="26"/>
    </row>
    <row r="5" spans="1:67" ht="14.45" customHeight="1" thickBot="1">
      <c r="A5" s="196"/>
      <c r="B5" s="7"/>
      <c r="C5" s="215"/>
      <c r="D5" s="215"/>
      <c r="E5" s="215"/>
      <c r="F5" s="7"/>
      <c r="G5" s="7"/>
      <c r="H5" s="216"/>
      <c r="I5" s="7"/>
      <c r="J5" s="217" t="s">
        <v>102</v>
      </c>
      <c r="K5" s="218">
        <v>6</v>
      </c>
      <c r="L5" s="219">
        <v>11</v>
      </c>
      <c r="M5" s="220">
        <v>15</v>
      </c>
      <c r="N5" s="221"/>
      <c r="O5" s="222" t="s">
        <v>195</v>
      </c>
      <c r="P5" s="223" t="s">
        <v>75</v>
      </c>
      <c r="Q5" s="224" t="s">
        <v>197</v>
      </c>
      <c r="R5" s="221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225"/>
      <c r="AG5" s="225"/>
      <c r="AH5" s="225"/>
      <c r="AI5" s="225"/>
      <c r="AJ5" s="7"/>
      <c r="AK5" s="7"/>
      <c r="AL5" s="7"/>
      <c r="AM5" s="7"/>
      <c r="AO5" s="32" t="s">
        <v>105</v>
      </c>
      <c r="AP5" s="33">
        <v>7</v>
      </c>
      <c r="AQ5" s="34">
        <f>IF(AND(K5&gt;17,L5&gt;3),"",8)</f>
        <v>8</v>
      </c>
      <c r="AR5" s="35"/>
      <c r="AS5" s="33">
        <v>9</v>
      </c>
      <c r="AT5" s="33">
        <v>10</v>
      </c>
      <c r="AU5" s="34">
        <v>17</v>
      </c>
      <c r="AV5" s="35"/>
      <c r="AW5" s="36">
        <v>18</v>
      </c>
      <c r="AX5" s="16"/>
      <c r="AY5" s="21"/>
      <c r="AZ5" s="16"/>
      <c r="BA5" s="22" t="s">
        <v>106</v>
      </c>
      <c r="BB5" s="31" t="str">
        <f>IF(COUNTIF(D13:AK13,"NNW")=0,"","●")</f>
        <v>●</v>
      </c>
      <c r="BC5" s="16"/>
      <c r="BD5" s="31" t="str">
        <f>IF(COUNTIF(D13:AK13,"NNE")=0,"","●")</f>
        <v/>
      </c>
      <c r="BE5" s="22" t="s">
        <v>107</v>
      </c>
      <c r="BF5" s="16"/>
      <c r="BG5" s="23"/>
      <c r="BJ5" s="24" t="s">
        <v>108</v>
      </c>
      <c r="BK5" s="25"/>
      <c r="BL5" s="25"/>
      <c r="BM5" s="25"/>
      <c r="BN5" s="26"/>
    </row>
    <row r="6" spans="1:67" ht="13.5" customHeight="1">
      <c r="A6" s="196"/>
      <c r="B6" s="226"/>
      <c r="C6" s="227"/>
      <c r="D6" s="228">
        <v>1</v>
      </c>
      <c r="E6" s="229">
        <v>2</v>
      </c>
      <c r="F6" s="229">
        <v>3</v>
      </c>
      <c r="G6" s="229">
        <v>4</v>
      </c>
      <c r="H6" s="229">
        <v>5</v>
      </c>
      <c r="I6" s="229">
        <v>6</v>
      </c>
      <c r="J6" s="229">
        <v>7</v>
      </c>
      <c r="K6" s="229">
        <f>IF(K5&lt;18,8,IF(AND(K5=18,L5&lt;4),8,"8'"))</f>
        <v>8</v>
      </c>
      <c r="L6" s="229">
        <v>9</v>
      </c>
      <c r="M6" s="229">
        <v>10</v>
      </c>
      <c r="N6" s="229">
        <v>11</v>
      </c>
      <c r="O6" s="229">
        <v>12</v>
      </c>
      <c r="P6" s="229">
        <v>13</v>
      </c>
      <c r="Q6" s="229">
        <v>14</v>
      </c>
      <c r="R6" s="229">
        <v>15</v>
      </c>
      <c r="S6" s="229">
        <v>16</v>
      </c>
      <c r="T6" s="229">
        <v>17</v>
      </c>
      <c r="U6" s="229">
        <v>18</v>
      </c>
      <c r="V6" s="229">
        <v>19</v>
      </c>
      <c r="W6" s="229">
        <v>20</v>
      </c>
      <c r="X6" s="229">
        <v>21</v>
      </c>
      <c r="Y6" s="229">
        <v>22</v>
      </c>
      <c r="Z6" s="229">
        <v>23</v>
      </c>
      <c r="AA6" s="229">
        <v>24</v>
      </c>
      <c r="AB6" s="229">
        <v>25</v>
      </c>
      <c r="AC6" s="229">
        <v>26</v>
      </c>
      <c r="AD6" s="229">
        <v>27</v>
      </c>
      <c r="AE6" s="229">
        <v>28</v>
      </c>
      <c r="AF6" s="230">
        <v>29</v>
      </c>
      <c r="AG6" s="230">
        <v>30</v>
      </c>
      <c r="AH6" s="229">
        <v>31</v>
      </c>
      <c r="AI6" s="229">
        <v>32</v>
      </c>
      <c r="AJ6" s="230">
        <v>33</v>
      </c>
      <c r="AK6" s="231">
        <v>34</v>
      </c>
      <c r="AL6" s="7"/>
      <c r="AM6" s="7"/>
      <c r="AO6" s="32" t="s">
        <v>109</v>
      </c>
      <c r="AP6" s="37">
        <f>J9</f>
        <v>0.34861111111111115</v>
      </c>
      <c r="AQ6" s="38">
        <f>IF(AND(K5&gt;17,L5&gt;3),"",K9)</f>
        <v>0.35416666666666669</v>
      </c>
      <c r="AR6" s="39"/>
      <c r="AS6" s="37">
        <f>L9</f>
        <v>0.36041666666666666</v>
      </c>
      <c r="AT6" s="37">
        <f>M9</f>
        <v>0.36527777777777781</v>
      </c>
      <c r="AU6" s="38">
        <f>T9</f>
        <v>0.42708333333333331</v>
      </c>
      <c r="AV6" s="39"/>
      <c r="AW6" s="40">
        <f>U9</f>
        <v>0.39930555555555558</v>
      </c>
      <c r="AX6" s="41"/>
      <c r="AY6" s="21"/>
      <c r="AZ6" s="16" t="s">
        <v>110</v>
      </c>
      <c r="BA6" s="31" t="str">
        <f>IF(COUNTIF(D13:AK13,"NW")=0,"","●")</f>
        <v/>
      </c>
      <c r="BB6" s="16"/>
      <c r="BC6" s="16"/>
      <c r="BD6" s="16"/>
      <c r="BE6" s="31" t="str">
        <f>IF(COUNTIF(D13:AK13,"NE")=0,"","●")</f>
        <v>●</v>
      </c>
      <c r="BF6" s="16" t="s">
        <v>111</v>
      </c>
      <c r="BG6" s="23"/>
      <c r="BJ6" s="24" t="s">
        <v>112</v>
      </c>
      <c r="BK6" s="25"/>
      <c r="BL6" s="25"/>
      <c r="BM6" s="25"/>
      <c r="BN6" s="26"/>
    </row>
    <row r="7" spans="1:67" ht="13.5" customHeight="1" thickBot="1">
      <c r="A7" s="196"/>
      <c r="B7" s="232"/>
      <c r="C7" s="233" t="s">
        <v>1</v>
      </c>
      <c r="D7" s="234"/>
      <c r="E7" s="235"/>
      <c r="F7" s="235"/>
      <c r="G7" s="235"/>
      <c r="H7" s="235"/>
      <c r="I7" s="235"/>
      <c r="J7" s="235"/>
      <c r="K7" s="236" t="s">
        <v>2</v>
      </c>
      <c r="L7" s="236" t="s">
        <v>3</v>
      </c>
      <c r="M7" s="236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7"/>
      <c r="AL7" s="7"/>
      <c r="AM7" s="7"/>
      <c r="AO7" s="42" t="s">
        <v>113</v>
      </c>
      <c r="AP7" s="43">
        <f>J16</f>
        <v>2</v>
      </c>
      <c r="AQ7" s="44">
        <f>K16</f>
        <v>2</v>
      </c>
      <c r="AR7" s="45"/>
      <c r="AS7" s="43">
        <f>L16</f>
        <v>3</v>
      </c>
      <c r="AT7" s="43">
        <f>M16</f>
        <v>3</v>
      </c>
      <c r="AU7" s="44">
        <f>T16</f>
        <v>2</v>
      </c>
      <c r="AV7" s="45"/>
      <c r="AW7" s="46">
        <f>U16</f>
        <v>2</v>
      </c>
      <c r="AX7" s="16"/>
      <c r="AY7" s="21"/>
      <c r="AZ7" s="31" t="str">
        <f>IF(COUNTIF(D13:AK13,"WNW")=0,"","●")</f>
        <v/>
      </c>
      <c r="BA7" s="16"/>
      <c r="BB7" s="16"/>
      <c r="BC7" s="16"/>
      <c r="BD7" s="16"/>
      <c r="BE7" s="16"/>
      <c r="BF7" s="31" t="str">
        <f>IF(COUNTIF(D13:AK13,"ENE")=0,"","●")</f>
        <v>●</v>
      </c>
      <c r="BG7" s="23"/>
      <c r="BJ7" s="24" t="s">
        <v>114</v>
      </c>
      <c r="BK7" s="25"/>
      <c r="BL7" s="25"/>
      <c r="BM7" s="25"/>
      <c r="BN7" s="26"/>
    </row>
    <row r="8" spans="1:67" ht="13.5" customHeight="1" thickBot="1">
      <c r="A8" s="196"/>
      <c r="B8" s="238"/>
      <c r="C8" s="239"/>
      <c r="D8" s="240"/>
      <c r="E8" s="241"/>
      <c r="F8" s="241"/>
      <c r="G8" s="241"/>
      <c r="H8" s="241"/>
      <c r="I8" s="241"/>
      <c r="J8" s="241"/>
      <c r="K8" s="242" t="s">
        <v>81</v>
      </c>
      <c r="L8" s="243"/>
      <c r="M8" s="242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4"/>
      <c r="AL8" s="7"/>
      <c r="AM8" s="7"/>
      <c r="AO8" s="47" t="s">
        <v>109</v>
      </c>
      <c r="AP8" s="48">
        <f>MIN(D9:AK9)</f>
        <v>0.30972222222222223</v>
      </c>
      <c r="AQ8" s="49">
        <f>MAX(D9:AK9)</f>
        <v>0.54513888888888895</v>
      </c>
      <c r="AR8" s="50"/>
      <c r="AS8" s="51"/>
      <c r="AT8" s="47" t="s">
        <v>115</v>
      </c>
      <c r="AU8" s="52">
        <f>MIN(D10:AK10)</f>
        <v>8.5</v>
      </c>
      <c r="AV8" s="53">
        <f>MAX(D10:AK10)</f>
        <v>86</v>
      </c>
      <c r="AW8" s="54"/>
      <c r="AX8" s="16"/>
      <c r="AY8" s="55" t="s">
        <v>116</v>
      </c>
      <c r="AZ8" s="41" t="str">
        <f>IF(COUNTIF(D13:AK13,"W")=0,"","●")</f>
        <v/>
      </c>
      <c r="BA8" s="16"/>
      <c r="BB8" s="16"/>
      <c r="BC8" s="16"/>
      <c r="BD8" s="16"/>
      <c r="BE8" s="16"/>
      <c r="BF8" s="56" t="str">
        <f>IF(COUNTIF(D13:AK13,"E")=0,"","●")</f>
        <v>●</v>
      </c>
      <c r="BG8" s="23" t="s">
        <v>117</v>
      </c>
      <c r="BJ8" s="24" t="s">
        <v>118</v>
      </c>
      <c r="BK8" s="25"/>
      <c r="BL8" s="25"/>
      <c r="BM8" s="25"/>
      <c r="BN8" s="26"/>
    </row>
    <row r="9" spans="1:67" ht="13.5" customHeight="1" thickBot="1">
      <c r="A9" s="196"/>
      <c r="B9" s="226"/>
      <c r="C9" s="245" t="s">
        <v>4</v>
      </c>
      <c r="D9" s="246">
        <v>0.32083333333333336</v>
      </c>
      <c r="E9" s="247">
        <v>0.33819444444444446</v>
      </c>
      <c r="F9" s="247">
        <v>0.33402777777777781</v>
      </c>
      <c r="G9" s="247">
        <v>0.34236111111111112</v>
      </c>
      <c r="H9" s="247">
        <v>0.37013888888888885</v>
      </c>
      <c r="I9" s="247">
        <v>0.36736111111111108</v>
      </c>
      <c r="J9" s="247">
        <v>0.34861111111111115</v>
      </c>
      <c r="K9" s="247">
        <v>0.35416666666666669</v>
      </c>
      <c r="L9" s="247">
        <v>0.36041666666666666</v>
      </c>
      <c r="M9" s="247">
        <v>0.36527777777777781</v>
      </c>
      <c r="N9" s="247">
        <v>0.37361111111111112</v>
      </c>
      <c r="O9" s="247">
        <v>0.38125000000000003</v>
      </c>
      <c r="P9" s="247">
        <v>0.39374999999999999</v>
      </c>
      <c r="Q9" s="247">
        <v>0.3888888888888889</v>
      </c>
      <c r="R9" s="247">
        <v>0.45</v>
      </c>
      <c r="S9" s="247">
        <v>0.44444444444444442</v>
      </c>
      <c r="T9" s="247">
        <v>0.42708333333333331</v>
      </c>
      <c r="U9" s="247">
        <v>0.39930555555555558</v>
      </c>
      <c r="V9" s="247">
        <v>0.40486111111111112</v>
      </c>
      <c r="W9" s="247">
        <v>0.42152777777777778</v>
      </c>
      <c r="X9" s="247">
        <v>0.41597222222222219</v>
      </c>
      <c r="Y9" s="247">
        <v>0.41041666666666665</v>
      </c>
      <c r="Z9" s="247">
        <v>0.54097222222222219</v>
      </c>
      <c r="AA9" s="247">
        <v>0.37777777777777777</v>
      </c>
      <c r="AB9" s="247">
        <v>0.45277777777777778</v>
      </c>
      <c r="AC9" s="247">
        <v>0.38541666666666669</v>
      </c>
      <c r="AD9" s="247">
        <v>0.4604166666666667</v>
      </c>
      <c r="AE9" s="247">
        <v>0.51180555555555551</v>
      </c>
      <c r="AF9" s="247">
        <v>0.52013888888888882</v>
      </c>
      <c r="AG9" s="247">
        <v>0.52916666666666667</v>
      </c>
      <c r="AH9" s="247">
        <v>0.53541666666666665</v>
      </c>
      <c r="AI9" s="247">
        <v>0.54513888888888895</v>
      </c>
      <c r="AJ9" s="247">
        <v>0.30972222222222223</v>
      </c>
      <c r="AK9" s="248">
        <v>0.33055555555555555</v>
      </c>
      <c r="AL9" s="7"/>
      <c r="AM9" s="7"/>
      <c r="AO9" s="32" t="s">
        <v>119</v>
      </c>
      <c r="AP9" s="33" t="str">
        <f>CHOOSE(MIN(BL38:BL71),BM19,BM20,BM21,BM22,BM23,BM24,BM25,BM26,BM27)</f>
        <v>薄曇</v>
      </c>
      <c r="AQ9" s="34" t="str">
        <f>CHOOSE(MAX(BL38:BL71),BM19,BM20,BM21,BM22,BM23,BM24,BM25,BM26,BM27)</f>
        <v>薄曇</v>
      </c>
      <c r="AR9" s="57"/>
      <c r="AS9" s="58"/>
      <c r="AT9" s="42" t="s">
        <v>120</v>
      </c>
      <c r="AU9" s="59">
        <f>MIN(D15:AK15)</f>
        <v>13</v>
      </c>
      <c r="AV9" s="60">
        <f>MAX(D15:AK15)</f>
        <v>735</v>
      </c>
      <c r="AW9" s="61"/>
      <c r="AX9" s="16"/>
      <c r="AY9" s="21"/>
      <c r="AZ9" s="31" t="str">
        <f>IF(COUNTIF(D13:AK13,"WSW")=0,"","●")</f>
        <v>●</v>
      </c>
      <c r="BA9" s="16"/>
      <c r="BB9" s="16"/>
      <c r="BC9" s="16"/>
      <c r="BD9" s="16"/>
      <c r="BE9" s="16"/>
      <c r="BF9" s="31" t="str">
        <f>IF(COUNTIF(D13:AK13,"ESE")=0,"","●")</f>
        <v>●</v>
      </c>
      <c r="BG9" s="23"/>
      <c r="BJ9" s="62"/>
      <c r="BK9" s="62"/>
      <c r="BL9" s="62"/>
      <c r="BM9" s="62"/>
      <c r="BN9" s="62"/>
    </row>
    <row r="10" spans="1:67" ht="13.5" customHeight="1">
      <c r="A10" s="196"/>
      <c r="B10" s="232"/>
      <c r="C10" s="249" t="s">
        <v>5</v>
      </c>
      <c r="D10" s="250">
        <v>58.8</v>
      </c>
      <c r="E10" s="251">
        <v>54</v>
      </c>
      <c r="F10" s="251">
        <v>39.299999999999997</v>
      </c>
      <c r="G10" s="251">
        <v>50</v>
      </c>
      <c r="H10" s="251">
        <v>48.2</v>
      </c>
      <c r="I10" s="251">
        <v>40.1</v>
      </c>
      <c r="J10" s="251">
        <v>38.200000000000003</v>
      </c>
      <c r="K10" s="251">
        <v>34.4</v>
      </c>
      <c r="L10" s="251">
        <v>18.100000000000001</v>
      </c>
      <c r="M10" s="251">
        <v>8.5</v>
      </c>
      <c r="N10" s="251">
        <v>36.700000000000003</v>
      </c>
      <c r="O10" s="251">
        <v>37</v>
      </c>
      <c r="P10" s="251">
        <v>50.7</v>
      </c>
      <c r="Q10" s="251">
        <v>30.8</v>
      </c>
      <c r="R10" s="251">
        <v>20.2</v>
      </c>
      <c r="S10" s="251">
        <v>61.9</v>
      </c>
      <c r="T10" s="251">
        <v>73.8</v>
      </c>
      <c r="U10" s="251">
        <v>59.6</v>
      </c>
      <c r="V10" s="251">
        <v>63</v>
      </c>
      <c r="W10" s="251">
        <v>76.099999999999994</v>
      </c>
      <c r="X10" s="251">
        <v>82.3</v>
      </c>
      <c r="Y10" s="251">
        <v>71</v>
      </c>
      <c r="Z10" s="251">
        <v>82</v>
      </c>
      <c r="AA10" s="251">
        <v>21.1</v>
      </c>
      <c r="AB10" s="251">
        <v>24.2</v>
      </c>
      <c r="AC10" s="251">
        <v>22.7</v>
      </c>
      <c r="AD10" s="251">
        <v>31.1</v>
      </c>
      <c r="AE10" s="251">
        <v>63.6</v>
      </c>
      <c r="AF10" s="251">
        <v>76.7</v>
      </c>
      <c r="AG10" s="251">
        <v>84.8</v>
      </c>
      <c r="AH10" s="251">
        <v>86</v>
      </c>
      <c r="AI10" s="251">
        <v>74.3</v>
      </c>
      <c r="AJ10" s="251">
        <v>38.5</v>
      </c>
      <c r="AK10" s="252">
        <v>39.9</v>
      </c>
      <c r="AL10" s="7"/>
      <c r="AM10" s="7"/>
      <c r="AO10" s="32" t="s">
        <v>121</v>
      </c>
      <c r="AP10" s="63">
        <f>MIN(D12:AK12)</f>
        <v>17.149999999999999</v>
      </c>
      <c r="AQ10" s="64">
        <f>MAX(D12:AK12)</f>
        <v>19.95</v>
      </c>
      <c r="AR10" s="65"/>
      <c r="AS10" s="58"/>
      <c r="AT10" s="66"/>
      <c r="AU10" s="67" t="s">
        <v>122</v>
      </c>
      <c r="AV10" s="67" t="s">
        <v>123</v>
      </c>
      <c r="AW10" s="68" t="s">
        <v>89</v>
      </c>
      <c r="AX10" s="16"/>
      <c r="AY10" s="21"/>
      <c r="AZ10" s="16" t="s">
        <v>124</v>
      </c>
      <c r="BA10" s="31" t="str">
        <f>IF(COUNTIF(D13:AK13,"SW")=0,"","●")</f>
        <v>●</v>
      </c>
      <c r="BB10" s="16"/>
      <c r="BC10" s="16"/>
      <c r="BD10" s="16"/>
      <c r="BE10" s="31" t="str">
        <f>IF(COUNTIF(D13:AK13,"SE")=0,"","●")</f>
        <v>●</v>
      </c>
      <c r="BF10" s="16" t="s">
        <v>125</v>
      </c>
      <c r="BG10" s="23"/>
      <c r="BJ10" s="8" t="s">
        <v>126</v>
      </c>
      <c r="BK10" s="14"/>
      <c r="BL10" s="14"/>
      <c r="BM10" s="14"/>
      <c r="BN10" s="14"/>
    </row>
    <row r="11" spans="1:67" ht="13.5" customHeight="1">
      <c r="A11" s="196"/>
      <c r="B11" s="253" t="s">
        <v>6</v>
      </c>
      <c r="C11" s="249" t="s">
        <v>7</v>
      </c>
      <c r="D11" s="254" t="s">
        <v>8</v>
      </c>
      <c r="E11" s="255" t="s">
        <v>8</v>
      </c>
      <c r="F11" s="255" t="s">
        <v>8</v>
      </c>
      <c r="G11" s="255" t="s">
        <v>8</v>
      </c>
      <c r="H11" s="255" t="s">
        <v>8</v>
      </c>
      <c r="I11" s="255" t="s">
        <v>8</v>
      </c>
      <c r="J11" s="255" t="s">
        <v>8</v>
      </c>
      <c r="K11" s="255" t="s">
        <v>8</v>
      </c>
      <c r="L11" s="255" t="s">
        <v>8</v>
      </c>
      <c r="M11" s="255" t="s">
        <v>8</v>
      </c>
      <c r="N11" s="255" t="s">
        <v>8</v>
      </c>
      <c r="O11" s="255" t="s">
        <v>8</v>
      </c>
      <c r="P11" s="255" t="s">
        <v>8</v>
      </c>
      <c r="Q11" s="255" t="s">
        <v>8</v>
      </c>
      <c r="R11" s="255" t="s">
        <v>8</v>
      </c>
      <c r="S11" s="255" t="s">
        <v>8</v>
      </c>
      <c r="T11" s="255" t="s">
        <v>8</v>
      </c>
      <c r="U11" s="255" t="s">
        <v>8</v>
      </c>
      <c r="V11" s="255" t="s">
        <v>8</v>
      </c>
      <c r="W11" s="255" t="s">
        <v>8</v>
      </c>
      <c r="X11" s="255" t="s">
        <v>8</v>
      </c>
      <c r="Y11" s="255" t="s">
        <v>8</v>
      </c>
      <c r="Z11" s="255" t="s">
        <v>8</v>
      </c>
      <c r="AA11" s="255" t="s">
        <v>8</v>
      </c>
      <c r="AB11" s="255" t="s">
        <v>8</v>
      </c>
      <c r="AC11" s="255" t="s">
        <v>8</v>
      </c>
      <c r="AD11" s="255" t="s">
        <v>8</v>
      </c>
      <c r="AE11" s="255" t="s">
        <v>8</v>
      </c>
      <c r="AF11" s="255" t="s">
        <v>8</v>
      </c>
      <c r="AG11" s="255" t="s">
        <v>8</v>
      </c>
      <c r="AH11" s="255" t="s">
        <v>8</v>
      </c>
      <c r="AI11" s="255" t="s">
        <v>8</v>
      </c>
      <c r="AJ11" s="255" t="s">
        <v>8</v>
      </c>
      <c r="AK11" s="256" t="s">
        <v>8</v>
      </c>
      <c r="AL11" s="7"/>
      <c r="AM11" s="7"/>
      <c r="AO11" s="32" t="s">
        <v>128</v>
      </c>
      <c r="AP11" s="33" t="str">
        <f>CHOOSE(MIN(BK38:BK71),BK19,BK20,BK21,BK22,BK23,BK24,BK25,BK26,BK27,BK28,BK29,BK30,BK31,BK32,BK33,BK34)</f>
        <v>NE</v>
      </c>
      <c r="AQ11" s="34" t="str">
        <f>CHOOSE(MAX(BK38:BK71),BK19,BK20,BK21,BK22,BK23,BK24,BK25,BK26,BK27,BK28,BK29,BK30,BK31,BK32,BK33,BK34)</f>
        <v>NNW</v>
      </c>
      <c r="AR11" s="57"/>
      <c r="AS11" s="58"/>
      <c r="AT11" s="32" t="s">
        <v>129</v>
      </c>
      <c r="AU11" s="69" t="s">
        <v>94</v>
      </c>
      <c r="AV11" s="33">
        <f>AH3</f>
        <v>0</v>
      </c>
      <c r="AW11" s="70" t="str">
        <f>AJ3</f>
        <v>-</v>
      </c>
      <c r="AX11" s="16"/>
      <c r="AY11" s="21"/>
      <c r="AZ11" s="16"/>
      <c r="BA11" s="22" t="s">
        <v>130</v>
      </c>
      <c r="BB11" s="31" t="str">
        <f>IF(COUNTIF(D13:AK13,"SSW")=0,"","●")</f>
        <v>●</v>
      </c>
      <c r="BC11" s="16"/>
      <c r="BD11" s="31" t="str">
        <f>IF(COUNTIF(D13:AK13,"SSE")=0,"","●")</f>
        <v>●</v>
      </c>
      <c r="BE11" s="22" t="s">
        <v>131</v>
      </c>
      <c r="BF11" s="16"/>
      <c r="BG11" s="23"/>
      <c r="BJ11" s="24" t="s">
        <v>132</v>
      </c>
      <c r="BK11" s="25"/>
      <c r="BL11" s="25"/>
      <c r="BM11" s="25"/>
      <c r="BN11" s="25"/>
      <c r="BO11" s="26"/>
    </row>
    <row r="12" spans="1:67" ht="13.5" customHeight="1" thickBot="1">
      <c r="A12" s="196"/>
      <c r="B12" s="253" t="s">
        <v>9</v>
      </c>
      <c r="C12" s="249" t="s">
        <v>10</v>
      </c>
      <c r="D12" s="257">
        <v>18.14</v>
      </c>
      <c r="E12" s="251">
        <v>18.440000000000001</v>
      </c>
      <c r="F12" s="251">
        <v>18.38</v>
      </c>
      <c r="G12" s="251">
        <v>18.670000000000002</v>
      </c>
      <c r="H12" s="251">
        <v>18.64</v>
      </c>
      <c r="I12" s="251">
        <v>18.66</v>
      </c>
      <c r="J12" s="251">
        <v>18.63</v>
      </c>
      <c r="K12" s="251">
        <v>18.73</v>
      </c>
      <c r="L12" s="251">
        <v>18.48</v>
      </c>
      <c r="M12" s="251">
        <v>18.52</v>
      </c>
      <c r="N12" s="251">
        <v>18.600000000000001</v>
      </c>
      <c r="O12" s="251">
        <v>18.350000000000001</v>
      </c>
      <c r="P12" s="251">
        <v>18.72</v>
      </c>
      <c r="Q12" s="251">
        <v>18.850000000000001</v>
      </c>
      <c r="R12" s="251">
        <v>19.53</v>
      </c>
      <c r="S12" s="251">
        <v>19.600000000000001</v>
      </c>
      <c r="T12" s="251">
        <v>19.03</v>
      </c>
      <c r="U12" s="251">
        <v>18.53</v>
      </c>
      <c r="V12" s="251">
        <v>18.8</v>
      </c>
      <c r="W12" s="251">
        <v>19.190000000000001</v>
      </c>
      <c r="X12" s="251">
        <v>19.34</v>
      </c>
      <c r="Y12" s="251">
        <v>19.16</v>
      </c>
      <c r="Z12" s="251">
        <v>19.3</v>
      </c>
      <c r="AA12" s="251">
        <v>18.3</v>
      </c>
      <c r="AB12" s="251">
        <v>19.68</v>
      </c>
      <c r="AC12" s="251">
        <v>18.57</v>
      </c>
      <c r="AD12" s="251">
        <v>19.54</v>
      </c>
      <c r="AE12" s="251">
        <v>19.95</v>
      </c>
      <c r="AF12" s="251">
        <v>19.329999999999998</v>
      </c>
      <c r="AG12" s="251">
        <v>19.23</v>
      </c>
      <c r="AH12" s="251">
        <v>19.23</v>
      </c>
      <c r="AI12" s="251">
        <v>19.309999999999999</v>
      </c>
      <c r="AJ12" s="251">
        <v>17.149999999999999</v>
      </c>
      <c r="AK12" s="252">
        <v>18.43</v>
      </c>
      <c r="AL12" s="7"/>
      <c r="AM12" s="7"/>
      <c r="AO12" s="32" t="s">
        <v>133</v>
      </c>
      <c r="AP12" s="71">
        <f>MIN(D14:AK14)</f>
        <v>0</v>
      </c>
      <c r="AQ12" s="72">
        <f>MAX(D14:AK14)</f>
        <v>5</v>
      </c>
      <c r="AR12" s="73"/>
      <c r="AS12" s="16"/>
      <c r="AT12" s="74" t="s">
        <v>134</v>
      </c>
      <c r="AU12" s="75" t="s">
        <v>94</v>
      </c>
      <c r="AV12" s="76">
        <f>AH4</f>
        <v>60</v>
      </c>
      <c r="AW12" s="77">
        <f>AJ4</f>
        <v>3</v>
      </c>
      <c r="AX12" s="16"/>
      <c r="AY12" s="21"/>
      <c r="AZ12" s="16"/>
      <c r="BA12" s="16"/>
      <c r="BB12" s="16" t="s">
        <v>135</v>
      </c>
      <c r="BC12" s="31" t="str">
        <f>IF(COUNTIF(D13:AK13,"S")=0,"","●")</f>
        <v>●</v>
      </c>
      <c r="BD12" s="16" t="s">
        <v>136</v>
      </c>
      <c r="BE12" s="16"/>
      <c r="BF12" s="16"/>
      <c r="BG12" s="23"/>
      <c r="BJ12" s="24" t="s">
        <v>137</v>
      </c>
      <c r="BK12" s="25"/>
      <c r="BL12" s="25"/>
      <c r="BM12" s="25"/>
      <c r="BN12" s="25"/>
      <c r="BO12" s="26"/>
    </row>
    <row r="13" spans="1:67" ht="13.5" customHeight="1" thickBot="1">
      <c r="A13" s="196"/>
      <c r="B13" s="253" t="s">
        <v>11</v>
      </c>
      <c r="C13" s="249" t="s">
        <v>82</v>
      </c>
      <c r="D13" s="254" t="s">
        <v>88</v>
      </c>
      <c r="E13" s="255" t="s">
        <v>64</v>
      </c>
      <c r="F13" s="255" t="s">
        <v>12</v>
      </c>
      <c r="G13" s="255" t="s">
        <v>63</v>
      </c>
      <c r="H13" s="255" t="s">
        <v>88</v>
      </c>
      <c r="I13" s="255" t="s">
        <v>74</v>
      </c>
      <c r="J13" s="255" t="s">
        <v>90</v>
      </c>
      <c r="K13" s="255" t="s">
        <v>63</v>
      </c>
      <c r="L13" s="255" t="s">
        <v>12</v>
      </c>
      <c r="M13" s="255" t="s">
        <v>12</v>
      </c>
      <c r="N13" s="255" t="s">
        <v>67</v>
      </c>
      <c r="O13" s="255" t="s">
        <v>67</v>
      </c>
      <c r="P13" s="255" t="s">
        <v>63</v>
      </c>
      <c r="Q13" s="255" t="s">
        <v>67</v>
      </c>
      <c r="R13" s="255" t="s">
        <v>64</v>
      </c>
      <c r="S13" s="255" t="s">
        <v>74</v>
      </c>
      <c r="T13" s="255" t="s">
        <v>12</v>
      </c>
      <c r="U13" s="255" t="s">
        <v>90</v>
      </c>
      <c r="V13" s="255" t="s">
        <v>67</v>
      </c>
      <c r="W13" s="255" t="s">
        <v>12</v>
      </c>
      <c r="X13" s="255" t="s">
        <v>88</v>
      </c>
      <c r="Y13" s="255" t="s">
        <v>67</v>
      </c>
      <c r="Z13" s="255" t="s">
        <v>15</v>
      </c>
      <c r="AA13" s="255" t="s">
        <v>12</v>
      </c>
      <c r="AB13" s="255" t="s">
        <v>65</v>
      </c>
      <c r="AC13" s="255" t="s">
        <v>90</v>
      </c>
      <c r="AD13" s="255" t="s">
        <v>16</v>
      </c>
      <c r="AE13" s="255" t="s">
        <v>74</v>
      </c>
      <c r="AF13" s="255" t="s">
        <v>13</v>
      </c>
      <c r="AG13" s="255" t="s">
        <v>13</v>
      </c>
      <c r="AH13" s="255" t="s">
        <v>13</v>
      </c>
      <c r="AI13" s="255" t="s">
        <v>15</v>
      </c>
      <c r="AJ13" s="255" t="s">
        <v>74</v>
      </c>
      <c r="AK13" s="256" t="s">
        <v>12</v>
      </c>
      <c r="AL13" s="7"/>
      <c r="AM13" s="7"/>
      <c r="AO13" s="74" t="s">
        <v>138</v>
      </c>
      <c r="AP13" s="76">
        <f>MIN(D17:AK17)</f>
        <v>1</v>
      </c>
      <c r="AQ13" s="78" t="str">
        <f>IF(AP13=AP14,CHOOSE(AP13+1,BJ3,BJ4,BJ5,BJ6,BJ7,BJ8),CHOOSE(AP13+1,BJ3,BJ4,BJ5,BJ6,BJ7,BJ8))</f>
        <v>さざ波がある</v>
      </c>
      <c r="AR13" s="79"/>
      <c r="AS13" s="13"/>
      <c r="AT13" s="80" t="s">
        <v>139</v>
      </c>
      <c r="AU13" s="81" t="s">
        <v>94</v>
      </c>
      <c r="AV13" s="82">
        <v>20.399999999999999</v>
      </c>
      <c r="AW13" s="83">
        <v>20.9</v>
      </c>
      <c r="AX13" s="16"/>
      <c r="AY13" s="84"/>
      <c r="AZ13" s="85"/>
      <c r="BA13" s="85"/>
      <c r="BB13" s="85"/>
      <c r="BC13" s="86" t="s">
        <v>140</v>
      </c>
      <c r="BD13" s="85"/>
      <c r="BE13" s="85"/>
      <c r="BF13" s="85"/>
      <c r="BG13" s="87"/>
      <c r="BJ13" s="24" t="s">
        <v>141</v>
      </c>
      <c r="BK13" s="25"/>
      <c r="BL13" s="25"/>
      <c r="BM13" s="25"/>
      <c r="BN13" s="25"/>
      <c r="BO13" s="26"/>
    </row>
    <row r="14" spans="1:67" ht="13.5" customHeight="1" thickBot="1">
      <c r="A14" s="196"/>
      <c r="B14" s="253" t="s">
        <v>17</v>
      </c>
      <c r="C14" s="249" t="s">
        <v>18</v>
      </c>
      <c r="D14" s="258">
        <v>0</v>
      </c>
      <c r="E14" s="259">
        <v>0</v>
      </c>
      <c r="F14" s="259">
        <v>1</v>
      </c>
      <c r="G14" s="259">
        <v>0</v>
      </c>
      <c r="H14" s="259">
        <v>0</v>
      </c>
      <c r="I14" s="259">
        <v>0</v>
      </c>
      <c r="J14" s="259">
        <v>1.4</v>
      </c>
      <c r="K14" s="259">
        <v>0</v>
      </c>
      <c r="L14" s="259">
        <v>0</v>
      </c>
      <c r="M14" s="259">
        <v>0</v>
      </c>
      <c r="N14" s="259">
        <v>1.7</v>
      </c>
      <c r="O14" s="259">
        <v>2.6</v>
      </c>
      <c r="P14" s="259">
        <v>1.4</v>
      </c>
      <c r="Q14" s="259">
        <v>1.7</v>
      </c>
      <c r="R14" s="259">
        <v>0</v>
      </c>
      <c r="S14" s="259">
        <v>0</v>
      </c>
      <c r="T14" s="259">
        <v>2</v>
      </c>
      <c r="U14" s="259">
        <v>3</v>
      </c>
      <c r="V14" s="259">
        <v>3</v>
      </c>
      <c r="W14" s="259">
        <v>1.4</v>
      </c>
      <c r="X14" s="259">
        <v>0</v>
      </c>
      <c r="Y14" s="259">
        <v>1</v>
      </c>
      <c r="Z14" s="259">
        <v>4.2</v>
      </c>
      <c r="AA14" s="259">
        <v>2.6</v>
      </c>
      <c r="AB14" s="259">
        <v>0</v>
      </c>
      <c r="AC14" s="259">
        <v>2.8</v>
      </c>
      <c r="AD14" s="259">
        <v>1</v>
      </c>
      <c r="AE14" s="259">
        <v>1</v>
      </c>
      <c r="AF14" s="259">
        <v>3.6</v>
      </c>
      <c r="AG14" s="259">
        <v>5</v>
      </c>
      <c r="AH14" s="259">
        <v>4.3</v>
      </c>
      <c r="AI14" s="259">
        <v>4.2</v>
      </c>
      <c r="AJ14" s="259">
        <v>2</v>
      </c>
      <c r="AK14" s="260">
        <v>1.4</v>
      </c>
      <c r="AL14" s="7"/>
      <c r="AM14" s="7"/>
      <c r="AO14" s="88"/>
      <c r="AP14" s="89" t="str">
        <f>IF(MIN(D17:AK17)=MAX(D17:AK17),"",MAX(D17:AK17))</f>
        <v/>
      </c>
      <c r="AQ14" s="90" t="str">
        <f>IF(AP14="","",CHOOSE(AP14+1,BJ3,BJ4,BJ5,BJ6,BJ7,BJ8))</f>
        <v/>
      </c>
      <c r="AR14" s="91"/>
      <c r="AS14" s="92"/>
      <c r="AT14" s="93" t="s">
        <v>142</v>
      </c>
      <c r="AU14" s="94" t="s">
        <v>94</v>
      </c>
      <c r="AV14" s="95">
        <v>0</v>
      </c>
      <c r="AW14" s="96">
        <v>0.5</v>
      </c>
      <c r="AX14" s="16"/>
      <c r="AY14" s="16"/>
      <c r="BE14" s="97"/>
      <c r="BF14" s="97"/>
      <c r="BG14" s="97"/>
      <c r="BJ14" s="24" t="s">
        <v>143</v>
      </c>
      <c r="BK14" s="25"/>
      <c r="BL14" s="25"/>
      <c r="BM14" s="25"/>
      <c r="BN14" s="25"/>
      <c r="BO14" s="26"/>
    </row>
    <row r="15" spans="1:67" ht="13.5" customHeight="1">
      <c r="A15" s="196"/>
      <c r="B15" s="253" t="s">
        <v>9</v>
      </c>
      <c r="C15" s="249" t="s">
        <v>19</v>
      </c>
      <c r="D15" s="254">
        <v>15</v>
      </c>
      <c r="E15" s="255">
        <v>15</v>
      </c>
      <c r="F15" s="255">
        <v>16</v>
      </c>
      <c r="G15" s="255">
        <v>16</v>
      </c>
      <c r="H15" s="255">
        <v>16</v>
      </c>
      <c r="I15" s="255">
        <v>16</v>
      </c>
      <c r="J15" s="255">
        <v>14</v>
      </c>
      <c r="K15" s="255">
        <v>15</v>
      </c>
      <c r="L15" s="255">
        <v>16</v>
      </c>
      <c r="M15" s="255">
        <v>735</v>
      </c>
      <c r="N15" s="255">
        <v>16</v>
      </c>
      <c r="O15" s="255">
        <v>16</v>
      </c>
      <c r="P15" s="255">
        <v>17</v>
      </c>
      <c r="Q15" s="255">
        <v>16</v>
      </c>
      <c r="R15" s="255">
        <v>13</v>
      </c>
      <c r="S15" s="255">
        <v>16</v>
      </c>
      <c r="T15" s="255">
        <v>15</v>
      </c>
      <c r="U15" s="255">
        <v>16</v>
      </c>
      <c r="V15" s="255">
        <v>16</v>
      </c>
      <c r="W15" s="255">
        <v>15</v>
      </c>
      <c r="X15" s="255">
        <v>16</v>
      </c>
      <c r="Y15" s="255">
        <v>16</v>
      </c>
      <c r="Z15" s="255">
        <v>18</v>
      </c>
      <c r="AA15" s="255">
        <v>16</v>
      </c>
      <c r="AB15" s="255">
        <v>15</v>
      </c>
      <c r="AC15" s="255">
        <v>16</v>
      </c>
      <c r="AD15" s="255">
        <v>13</v>
      </c>
      <c r="AE15" s="255">
        <v>16</v>
      </c>
      <c r="AF15" s="255">
        <v>13</v>
      </c>
      <c r="AG15" s="255">
        <v>13</v>
      </c>
      <c r="AH15" s="255">
        <v>14</v>
      </c>
      <c r="AI15" s="255">
        <v>17</v>
      </c>
      <c r="AJ15" s="255">
        <v>14</v>
      </c>
      <c r="AK15" s="256">
        <v>13</v>
      </c>
      <c r="AL15" s="7"/>
      <c r="AM15" s="7"/>
      <c r="AN15" s="98"/>
      <c r="AO15" s="74" t="s">
        <v>144</v>
      </c>
      <c r="AP15" s="99">
        <f>MIN(D18:AK18)</f>
        <v>1</v>
      </c>
      <c r="AQ15" s="100" t="str">
        <f>IF(AP15=AP16,CHOOSE(AP15+1,BJ11,BJ12,BJ13,BJ14,BJ15,BJ16),CHOOSE(AP15+1,BJ11,BJ12,BJ13,BJ14,BJ15,BJ16))</f>
        <v>短くまたは中位の弱いうねり（波高２ｍ未満）</v>
      </c>
      <c r="AR15" s="101"/>
      <c r="AS15" s="101"/>
      <c r="AT15" s="102"/>
      <c r="AU15" s="102"/>
      <c r="AV15" s="102"/>
      <c r="AW15" s="13"/>
      <c r="AX15" s="16"/>
      <c r="AY15" s="16"/>
      <c r="BE15" s="103"/>
      <c r="BF15" s="103"/>
      <c r="BG15" s="103"/>
      <c r="BJ15" s="24" t="s">
        <v>145</v>
      </c>
      <c r="BK15" s="25"/>
      <c r="BL15" s="25"/>
      <c r="BM15" s="25"/>
      <c r="BN15" s="25"/>
      <c r="BO15" s="26"/>
    </row>
    <row r="16" spans="1:67" ht="13.5" customHeight="1" thickBot="1">
      <c r="A16" s="196"/>
      <c r="B16" s="232"/>
      <c r="C16" s="249" t="s">
        <v>20</v>
      </c>
      <c r="D16" s="254"/>
      <c r="E16" s="255"/>
      <c r="F16" s="255"/>
      <c r="G16" s="255"/>
      <c r="H16" s="255"/>
      <c r="I16" s="255"/>
      <c r="J16" s="255">
        <v>2</v>
      </c>
      <c r="K16" s="255">
        <v>2</v>
      </c>
      <c r="L16" s="255">
        <v>3</v>
      </c>
      <c r="M16" s="255">
        <v>3</v>
      </c>
      <c r="N16" s="255"/>
      <c r="O16" s="255"/>
      <c r="P16" s="255"/>
      <c r="Q16" s="255"/>
      <c r="R16" s="255"/>
      <c r="S16" s="255"/>
      <c r="T16" s="255">
        <v>2</v>
      </c>
      <c r="U16" s="255">
        <v>2</v>
      </c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6"/>
      <c r="AL16" s="7"/>
      <c r="AM16" s="7"/>
      <c r="AO16" s="104"/>
      <c r="AP16" s="105">
        <f>MAX(D18:AK18)</f>
        <v>2</v>
      </c>
      <c r="AQ16" s="106" t="str">
        <f>IF(AP15=AP16,"",CHOOSE(AP16+1,BJ11,BJ12,BJ13,BJ14,BJ15,BJ16))</f>
        <v>長く弱いうねり（波高２ｍ未満）</v>
      </c>
      <c r="AR16" s="107"/>
      <c r="AS16" s="107"/>
      <c r="AT16" s="107"/>
      <c r="AU16" s="107"/>
      <c r="AV16" s="107"/>
      <c r="AW16" s="87"/>
      <c r="AX16" s="16"/>
      <c r="AY16" s="16"/>
      <c r="BE16" s="108"/>
      <c r="BF16" s="109"/>
      <c r="BG16" s="109"/>
      <c r="BJ16" s="24" t="s">
        <v>146</v>
      </c>
      <c r="BK16" s="25"/>
      <c r="BL16" s="25"/>
      <c r="BM16" s="25"/>
      <c r="BN16" s="25"/>
      <c r="BO16" s="26"/>
    </row>
    <row r="17" spans="1:67" ht="13.5" customHeight="1">
      <c r="A17" s="196"/>
      <c r="B17" s="232"/>
      <c r="C17" s="249" t="s">
        <v>22</v>
      </c>
      <c r="D17" s="254">
        <v>1</v>
      </c>
      <c r="E17" s="255">
        <v>1</v>
      </c>
      <c r="F17" s="255">
        <v>1</v>
      </c>
      <c r="G17" s="255">
        <v>1</v>
      </c>
      <c r="H17" s="255">
        <v>1</v>
      </c>
      <c r="I17" s="255">
        <v>1</v>
      </c>
      <c r="J17" s="255">
        <v>1</v>
      </c>
      <c r="K17" s="255">
        <v>1</v>
      </c>
      <c r="L17" s="255">
        <v>1</v>
      </c>
      <c r="M17" s="255">
        <v>1</v>
      </c>
      <c r="N17" s="255">
        <v>1</v>
      </c>
      <c r="O17" s="255">
        <v>1</v>
      </c>
      <c r="P17" s="255">
        <v>1</v>
      </c>
      <c r="Q17" s="255">
        <v>1</v>
      </c>
      <c r="R17" s="255">
        <v>1</v>
      </c>
      <c r="S17" s="255">
        <v>1</v>
      </c>
      <c r="T17" s="255">
        <v>1</v>
      </c>
      <c r="U17" s="255">
        <v>1</v>
      </c>
      <c r="V17" s="255">
        <v>1</v>
      </c>
      <c r="W17" s="255">
        <v>1</v>
      </c>
      <c r="X17" s="255">
        <v>1</v>
      </c>
      <c r="Y17" s="255">
        <v>1</v>
      </c>
      <c r="Z17" s="255">
        <v>1</v>
      </c>
      <c r="AA17" s="255">
        <v>1</v>
      </c>
      <c r="AB17" s="255">
        <v>1</v>
      </c>
      <c r="AC17" s="255">
        <v>1</v>
      </c>
      <c r="AD17" s="255">
        <v>1</v>
      </c>
      <c r="AE17" s="255">
        <v>1</v>
      </c>
      <c r="AF17" s="255">
        <v>1</v>
      </c>
      <c r="AG17" s="255">
        <v>1</v>
      </c>
      <c r="AH17" s="255">
        <v>1</v>
      </c>
      <c r="AI17" s="255">
        <v>1</v>
      </c>
      <c r="AJ17" s="255">
        <v>1</v>
      </c>
      <c r="AK17" s="256">
        <v>1</v>
      </c>
      <c r="AL17" s="227" t="s">
        <v>23</v>
      </c>
      <c r="AM17" s="199"/>
      <c r="BE17" s="108"/>
      <c r="BF17" s="109"/>
      <c r="BG17" s="109"/>
    </row>
    <row r="18" spans="1:67" ht="13.5" customHeight="1" thickBot="1">
      <c r="A18" s="196"/>
      <c r="B18" s="238"/>
      <c r="C18" s="261" t="s">
        <v>24</v>
      </c>
      <c r="D18" s="262">
        <v>2</v>
      </c>
      <c r="E18" s="263">
        <v>2</v>
      </c>
      <c r="F18" s="263">
        <v>2</v>
      </c>
      <c r="G18" s="263">
        <v>2</v>
      </c>
      <c r="H18" s="263">
        <v>2</v>
      </c>
      <c r="I18" s="263">
        <v>2</v>
      </c>
      <c r="J18" s="263">
        <v>2</v>
      </c>
      <c r="K18" s="263">
        <v>2</v>
      </c>
      <c r="L18" s="263">
        <v>1</v>
      </c>
      <c r="M18" s="263">
        <v>1</v>
      </c>
      <c r="N18" s="263">
        <v>2</v>
      </c>
      <c r="O18" s="263">
        <v>1</v>
      </c>
      <c r="P18" s="263">
        <v>2</v>
      </c>
      <c r="Q18" s="263">
        <v>1</v>
      </c>
      <c r="R18" s="263">
        <v>1</v>
      </c>
      <c r="S18" s="263">
        <v>2</v>
      </c>
      <c r="T18" s="263">
        <v>2</v>
      </c>
      <c r="U18" s="263">
        <v>2</v>
      </c>
      <c r="V18" s="263">
        <v>2</v>
      </c>
      <c r="W18" s="263">
        <v>2</v>
      </c>
      <c r="X18" s="263">
        <v>2</v>
      </c>
      <c r="Y18" s="263">
        <v>2</v>
      </c>
      <c r="Z18" s="263">
        <v>2</v>
      </c>
      <c r="AA18" s="263">
        <v>1</v>
      </c>
      <c r="AB18" s="263">
        <v>1</v>
      </c>
      <c r="AC18" s="263">
        <v>1</v>
      </c>
      <c r="AD18" s="263">
        <v>1</v>
      </c>
      <c r="AE18" s="263">
        <v>1</v>
      </c>
      <c r="AF18" s="263">
        <v>2</v>
      </c>
      <c r="AG18" s="263">
        <v>2</v>
      </c>
      <c r="AH18" s="263">
        <v>2</v>
      </c>
      <c r="AI18" s="263">
        <v>2</v>
      </c>
      <c r="AJ18" s="263">
        <v>2</v>
      </c>
      <c r="AK18" s="264">
        <v>2</v>
      </c>
      <c r="AL18" s="265" t="s">
        <v>25</v>
      </c>
      <c r="AM18" s="199"/>
      <c r="BE18" s="108"/>
      <c r="BF18" s="109"/>
      <c r="BG18" s="109"/>
      <c r="BJ18" s="8" t="s">
        <v>147</v>
      </c>
      <c r="BM18" s="8" t="s">
        <v>148</v>
      </c>
    </row>
    <row r="19" spans="1:67" ht="12.95" customHeight="1">
      <c r="A19" s="196"/>
      <c r="B19" s="226"/>
      <c r="C19" s="245" t="s">
        <v>26</v>
      </c>
      <c r="D19" s="266">
        <v>20.399999999999999</v>
      </c>
      <c r="E19" s="267">
        <v>20.5</v>
      </c>
      <c r="F19" s="267">
        <v>20.3</v>
      </c>
      <c r="G19" s="267">
        <v>20.5</v>
      </c>
      <c r="H19" s="267">
        <v>20.5</v>
      </c>
      <c r="I19" s="267">
        <v>20.399999999999999</v>
      </c>
      <c r="J19" s="267">
        <v>20.399999999999999</v>
      </c>
      <c r="K19" s="267">
        <v>20.399999999999999</v>
      </c>
      <c r="L19" s="267">
        <v>20.2</v>
      </c>
      <c r="M19" s="267">
        <v>20.2</v>
      </c>
      <c r="N19" s="267">
        <v>20.3</v>
      </c>
      <c r="O19" s="267">
        <v>20.399999999999999</v>
      </c>
      <c r="P19" s="267">
        <v>20.5</v>
      </c>
      <c r="Q19" s="267">
        <v>20.5</v>
      </c>
      <c r="R19" s="267">
        <v>20.6</v>
      </c>
      <c r="S19" s="267">
        <v>20.5</v>
      </c>
      <c r="T19" s="267">
        <v>20.5</v>
      </c>
      <c r="U19" s="267">
        <v>20.5</v>
      </c>
      <c r="V19" s="267">
        <v>20.5</v>
      </c>
      <c r="W19" s="267">
        <v>20.5</v>
      </c>
      <c r="X19" s="267">
        <v>20.5</v>
      </c>
      <c r="Y19" s="267">
        <v>20.5</v>
      </c>
      <c r="Z19" s="267">
        <v>20.2</v>
      </c>
      <c r="AA19" s="267">
        <v>20.2</v>
      </c>
      <c r="AB19" s="267">
        <v>19.7</v>
      </c>
      <c r="AC19" s="267">
        <v>20.5</v>
      </c>
      <c r="AD19" s="267">
        <v>20.6</v>
      </c>
      <c r="AE19" s="267">
        <v>20.6</v>
      </c>
      <c r="AF19" s="267">
        <v>20.6</v>
      </c>
      <c r="AG19" s="267">
        <v>20.6</v>
      </c>
      <c r="AH19" s="267">
        <v>20.6</v>
      </c>
      <c r="AI19" s="267">
        <v>20.3</v>
      </c>
      <c r="AJ19" s="267">
        <v>20.2</v>
      </c>
      <c r="AK19" s="268">
        <v>20.399999999999999</v>
      </c>
      <c r="AL19" s="269">
        <v>20.5</v>
      </c>
      <c r="AM19" s="270"/>
      <c r="AN19" s="110"/>
      <c r="AO19" s="111"/>
      <c r="AP19" s="112" t="s">
        <v>149</v>
      </c>
      <c r="AQ19" s="112"/>
      <c r="AR19" s="112"/>
      <c r="AS19" s="113">
        <f>MIN(AP23:AP50)</f>
        <v>19.399999999999999</v>
      </c>
      <c r="AT19" s="114">
        <f>MAX(AT23:AT50)</f>
        <v>20.6</v>
      </c>
      <c r="AU19" s="112" t="s">
        <v>47</v>
      </c>
      <c r="AV19" s="115"/>
      <c r="AW19" s="116"/>
      <c r="AX19" s="112"/>
      <c r="AY19" s="117"/>
      <c r="AZ19" s="118"/>
      <c r="BA19" s="119"/>
      <c r="BD19" s="15"/>
      <c r="BE19" s="108"/>
      <c r="BF19" s="109"/>
      <c r="BG19" s="109"/>
      <c r="BJ19" s="120" t="s">
        <v>96</v>
      </c>
      <c r="BK19" s="121" t="s">
        <v>150</v>
      </c>
      <c r="BM19" s="120" t="s">
        <v>151</v>
      </c>
      <c r="BN19" s="122" t="s">
        <v>152</v>
      </c>
      <c r="BO19" s="123"/>
    </row>
    <row r="20" spans="1:67" ht="12.95" customHeight="1" thickBot="1">
      <c r="A20" s="196"/>
      <c r="B20" s="232"/>
      <c r="C20" s="249" t="s">
        <v>27</v>
      </c>
      <c r="D20" s="257">
        <v>20.399999999999999</v>
      </c>
      <c r="E20" s="251">
        <v>20.5</v>
      </c>
      <c r="F20" s="251">
        <v>20.399999999999999</v>
      </c>
      <c r="G20" s="251">
        <v>20.5</v>
      </c>
      <c r="H20" s="251">
        <v>20.5</v>
      </c>
      <c r="I20" s="251">
        <v>20.399999999999999</v>
      </c>
      <c r="J20" s="251">
        <v>20.399999999999999</v>
      </c>
      <c r="K20" s="251">
        <v>20.399999999999999</v>
      </c>
      <c r="L20" s="251">
        <v>20.2</v>
      </c>
      <c r="M20" s="251">
        <v>20.3</v>
      </c>
      <c r="N20" s="251">
        <v>20.399999999999999</v>
      </c>
      <c r="O20" s="251">
        <v>20.399999999999999</v>
      </c>
      <c r="P20" s="251">
        <v>20.5</v>
      </c>
      <c r="Q20" s="251">
        <v>20.5</v>
      </c>
      <c r="R20" s="251">
        <v>20.6</v>
      </c>
      <c r="S20" s="251">
        <v>20.6</v>
      </c>
      <c r="T20" s="251">
        <v>20.5</v>
      </c>
      <c r="U20" s="251">
        <v>20.5</v>
      </c>
      <c r="V20" s="251">
        <v>20.6</v>
      </c>
      <c r="W20" s="251">
        <v>20.6</v>
      </c>
      <c r="X20" s="251">
        <v>20.6</v>
      </c>
      <c r="Y20" s="251">
        <v>20.5</v>
      </c>
      <c r="Z20" s="251">
        <v>20.2</v>
      </c>
      <c r="AA20" s="251">
        <v>20.2</v>
      </c>
      <c r="AB20" s="251">
        <v>19.8</v>
      </c>
      <c r="AC20" s="251">
        <v>20.5</v>
      </c>
      <c r="AD20" s="251">
        <v>20.6</v>
      </c>
      <c r="AE20" s="251">
        <v>20.6</v>
      </c>
      <c r="AF20" s="251">
        <v>20.6</v>
      </c>
      <c r="AG20" s="251">
        <v>20.6</v>
      </c>
      <c r="AH20" s="251">
        <v>20.6</v>
      </c>
      <c r="AI20" s="251">
        <v>20.3</v>
      </c>
      <c r="AJ20" s="251">
        <v>20.2</v>
      </c>
      <c r="AK20" s="252">
        <v>20.399999999999999</v>
      </c>
      <c r="AL20" s="271">
        <v>20.6</v>
      </c>
      <c r="AM20" s="270"/>
      <c r="AO20" s="124"/>
      <c r="AP20" s="125" t="s">
        <v>153</v>
      </c>
      <c r="AQ20" s="125"/>
      <c r="AR20" s="125"/>
      <c r="AS20" s="126">
        <f>MIN(AP23:AP33)</f>
        <v>19.7</v>
      </c>
      <c r="AT20" s="127">
        <f>MAX(AT23:AT33)</f>
        <v>20.6</v>
      </c>
      <c r="AU20" s="128" t="s">
        <v>47</v>
      </c>
      <c r="AV20" s="129"/>
      <c r="AW20" s="125"/>
      <c r="AX20" s="125"/>
      <c r="AY20" s="130"/>
      <c r="AZ20" s="131"/>
      <c r="BA20" s="132"/>
      <c r="BB20" s="133"/>
      <c r="BE20" s="108"/>
      <c r="BF20" s="109"/>
      <c r="BG20" s="109"/>
      <c r="BJ20" s="120" t="s">
        <v>100</v>
      </c>
      <c r="BK20" s="121" t="s">
        <v>154</v>
      </c>
      <c r="BM20" s="120" t="s">
        <v>155</v>
      </c>
      <c r="BN20" s="120" t="s">
        <v>156</v>
      </c>
    </row>
    <row r="21" spans="1:67" ht="12.95" customHeight="1">
      <c r="A21" s="196"/>
      <c r="B21" s="232"/>
      <c r="C21" s="249" t="s">
        <v>28</v>
      </c>
      <c r="D21" s="257">
        <v>20.399999999999999</v>
      </c>
      <c r="E21" s="251">
        <v>20.5</v>
      </c>
      <c r="F21" s="251">
        <v>20.399999999999999</v>
      </c>
      <c r="G21" s="251">
        <v>20.5</v>
      </c>
      <c r="H21" s="251">
        <v>20.5</v>
      </c>
      <c r="I21" s="251">
        <v>20.399999999999999</v>
      </c>
      <c r="J21" s="251">
        <v>20.399999999999999</v>
      </c>
      <c r="K21" s="251">
        <v>20.399999999999999</v>
      </c>
      <c r="L21" s="251">
        <v>20.3</v>
      </c>
      <c r="M21" s="251">
        <v>20.3</v>
      </c>
      <c r="N21" s="251">
        <v>20.399999999999999</v>
      </c>
      <c r="O21" s="251">
        <v>20.399999999999999</v>
      </c>
      <c r="P21" s="251">
        <v>20.5</v>
      </c>
      <c r="Q21" s="251">
        <v>20.5</v>
      </c>
      <c r="R21" s="251">
        <v>20.6</v>
      </c>
      <c r="S21" s="251">
        <v>20.6</v>
      </c>
      <c r="T21" s="251">
        <v>20.6</v>
      </c>
      <c r="U21" s="251">
        <v>20.5</v>
      </c>
      <c r="V21" s="251">
        <v>20.6</v>
      </c>
      <c r="W21" s="251">
        <v>20.6</v>
      </c>
      <c r="X21" s="251">
        <v>20.6</v>
      </c>
      <c r="Y21" s="251">
        <v>20.5</v>
      </c>
      <c r="Z21" s="251">
        <v>20.100000000000001</v>
      </c>
      <c r="AA21" s="251">
        <v>20.2</v>
      </c>
      <c r="AB21" s="251">
        <v>20</v>
      </c>
      <c r="AC21" s="251">
        <v>20.399999999999999</v>
      </c>
      <c r="AD21" s="251">
        <v>20.6</v>
      </c>
      <c r="AE21" s="251">
        <v>20.6</v>
      </c>
      <c r="AF21" s="251">
        <v>20.6</v>
      </c>
      <c r="AG21" s="251">
        <v>20.6</v>
      </c>
      <c r="AH21" s="251">
        <v>20.6</v>
      </c>
      <c r="AI21" s="251">
        <v>20.3</v>
      </c>
      <c r="AJ21" s="251">
        <v>20.2</v>
      </c>
      <c r="AK21" s="252">
        <v>20.399999999999999</v>
      </c>
      <c r="AL21" s="271">
        <v>20.6</v>
      </c>
      <c r="AM21" s="270"/>
      <c r="AO21" s="134" t="s">
        <v>157</v>
      </c>
      <c r="AP21" s="135" t="s">
        <v>158</v>
      </c>
      <c r="AQ21" s="136"/>
      <c r="AR21" s="136"/>
      <c r="AS21" s="137"/>
      <c r="AT21" s="135" t="s">
        <v>159</v>
      </c>
      <c r="AU21" s="136"/>
      <c r="AV21" s="136"/>
      <c r="AW21" s="137"/>
      <c r="AX21" s="5" t="s">
        <v>160</v>
      </c>
      <c r="AY21" s="138" t="s">
        <v>161</v>
      </c>
      <c r="AZ21" s="139"/>
      <c r="BA21" s="140" t="s">
        <v>162</v>
      </c>
      <c r="BB21" s="141"/>
      <c r="BC21" s="142"/>
      <c r="BD21" s="142"/>
      <c r="BE21" s="108"/>
      <c r="BF21" s="109"/>
      <c r="BG21" s="109"/>
      <c r="BJ21" s="120" t="s">
        <v>107</v>
      </c>
      <c r="BK21" s="121" t="s">
        <v>163</v>
      </c>
      <c r="BM21" s="120" t="s">
        <v>164</v>
      </c>
      <c r="BN21" s="120" t="s">
        <v>165</v>
      </c>
    </row>
    <row r="22" spans="1:67" ht="12.95" customHeight="1" thickBot="1">
      <c r="A22" s="311"/>
      <c r="B22" s="232"/>
      <c r="C22" s="249" t="s">
        <v>29</v>
      </c>
      <c r="D22" s="257">
        <v>20.399999999999999</v>
      </c>
      <c r="E22" s="251">
        <v>20.5</v>
      </c>
      <c r="F22" s="251">
        <v>20.399999999999999</v>
      </c>
      <c r="G22" s="251">
        <v>20.5</v>
      </c>
      <c r="H22" s="251">
        <v>20.5</v>
      </c>
      <c r="I22" s="251">
        <v>20.399999999999999</v>
      </c>
      <c r="J22" s="251">
        <v>20.399999999999999</v>
      </c>
      <c r="K22" s="251">
        <v>20.399999999999999</v>
      </c>
      <c r="L22" s="251">
        <v>20.3</v>
      </c>
      <c r="M22" s="251">
        <v>20.3</v>
      </c>
      <c r="N22" s="251">
        <v>20.399999999999999</v>
      </c>
      <c r="O22" s="251">
        <v>20.399999999999999</v>
      </c>
      <c r="P22" s="251">
        <v>20.5</v>
      </c>
      <c r="Q22" s="251">
        <v>20.5</v>
      </c>
      <c r="R22" s="251">
        <v>20.5</v>
      </c>
      <c r="S22" s="251">
        <v>20.6</v>
      </c>
      <c r="T22" s="251">
        <v>20.5</v>
      </c>
      <c r="U22" s="251">
        <v>20.5</v>
      </c>
      <c r="V22" s="251">
        <v>20.6</v>
      </c>
      <c r="W22" s="251">
        <v>20.6</v>
      </c>
      <c r="X22" s="251">
        <v>20.6</v>
      </c>
      <c r="Y22" s="251">
        <v>20.5</v>
      </c>
      <c r="Z22" s="251">
        <v>20.100000000000001</v>
      </c>
      <c r="AA22" s="251">
        <v>20.3</v>
      </c>
      <c r="AB22" s="251">
        <v>20.100000000000001</v>
      </c>
      <c r="AC22" s="251">
        <v>20.399999999999999</v>
      </c>
      <c r="AD22" s="251">
        <v>20.6</v>
      </c>
      <c r="AE22" s="251">
        <v>20.6</v>
      </c>
      <c r="AF22" s="251">
        <v>20.6</v>
      </c>
      <c r="AG22" s="251">
        <v>20.6</v>
      </c>
      <c r="AH22" s="251">
        <v>20.6</v>
      </c>
      <c r="AI22" s="251">
        <v>20.3</v>
      </c>
      <c r="AJ22" s="251">
        <v>20.2</v>
      </c>
      <c r="AK22" s="252">
        <v>20.399999999999999</v>
      </c>
      <c r="AL22" s="271">
        <v>20.6</v>
      </c>
      <c r="AM22" s="270"/>
      <c r="AO22" s="74" t="s">
        <v>166</v>
      </c>
      <c r="AP22" s="143">
        <f>MIN(AP23:AP50)</f>
        <v>19.399999999999999</v>
      </c>
      <c r="AQ22" s="144" t="str">
        <f ca="1">OFFSET(INDEX(AP23:AP50,MATCH(AP22,AP23:AP50,0),1),0,1)</f>
        <v>定点23</v>
      </c>
      <c r="AR22" s="145">
        <f ca="1">OFFSET(INDEX(AP23:AP50,MATCH(AP22,AP23:AP50,0),1),0,-1)</f>
        <v>70</v>
      </c>
      <c r="AS22" s="146">
        <f>COUNTIF(D19:AK46,AP22)-1</f>
        <v>0</v>
      </c>
      <c r="AT22" s="147">
        <f>MAX(AT23:AT50)</f>
        <v>20.6</v>
      </c>
      <c r="AU22" s="148" t="str">
        <f ca="1">IF(OFFSET(INDEX(AT23:AT50,MATCH(AT22,AT23:AT50,0),1),0,1)="定点8","定点8'",OFFSET(INDEX(AT23:AT50,MATCH(AT22,AT23:AT50,0),1),0,1))</f>
        <v>定点15</v>
      </c>
      <c r="AV22" s="145">
        <f ca="1">OFFSET(INDEX(AT23:AT50,MATCH(AT22,AT23:AT50,0),1),0,-5)</f>
        <v>0</v>
      </c>
      <c r="AW22" s="149">
        <f>COUNTIF(D19:AK46,AT22)-1</f>
        <v>180</v>
      </c>
      <c r="AX22" s="150" t="s">
        <v>167</v>
      </c>
      <c r="AY22" s="151" t="s">
        <v>168</v>
      </c>
      <c r="AZ22" s="152"/>
      <c r="BA22" s="153">
        <f>AT22-AP22</f>
        <v>1.2000000000000028</v>
      </c>
      <c r="BB22" s="154"/>
      <c r="BC22" s="103"/>
      <c r="BD22" s="103"/>
      <c r="BE22" s="108"/>
      <c r="BF22" s="109"/>
      <c r="BG22" s="109"/>
      <c r="BJ22" s="120" t="s">
        <v>111</v>
      </c>
      <c r="BK22" s="121" t="s">
        <v>169</v>
      </c>
      <c r="BM22" s="120" t="s">
        <v>170</v>
      </c>
      <c r="BN22" s="120" t="s">
        <v>171</v>
      </c>
    </row>
    <row r="23" spans="1:67" ht="12.95" customHeight="1">
      <c r="A23" s="312"/>
      <c r="B23" s="232"/>
      <c r="C23" s="249" t="s">
        <v>30</v>
      </c>
      <c r="D23" s="257">
        <v>20.399999999999999</v>
      </c>
      <c r="E23" s="251">
        <v>20.5</v>
      </c>
      <c r="F23" s="251">
        <v>20.399999999999999</v>
      </c>
      <c r="G23" s="251">
        <v>20.5</v>
      </c>
      <c r="H23" s="251">
        <v>20.5</v>
      </c>
      <c r="I23" s="251">
        <v>20.399999999999999</v>
      </c>
      <c r="J23" s="251">
        <v>20.399999999999999</v>
      </c>
      <c r="K23" s="251">
        <v>20.399999999999999</v>
      </c>
      <c r="L23" s="251">
        <v>20.3</v>
      </c>
      <c r="M23" s="251" t="s">
        <v>21</v>
      </c>
      <c r="N23" s="251">
        <v>20.399999999999999</v>
      </c>
      <c r="O23" s="251">
        <v>20.399999999999999</v>
      </c>
      <c r="P23" s="251">
        <v>20.5</v>
      </c>
      <c r="Q23" s="251">
        <v>20.5</v>
      </c>
      <c r="R23" s="251">
        <v>20.6</v>
      </c>
      <c r="S23" s="251">
        <v>20.6</v>
      </c>
      <c r="T23" s="251">
        <v>20.5</v>
      </c>
      <c r="U23" s="251">
        <v>20.6</v>
      </c>
      <c r="V23" s="251">
        <v>20.6</v>
      </c>
      <c r="W23" s="251">
        <v>20.6</v>
      </c>
      <c r="X23" s="251">
        <v>20.6</v>
      </c>
      <c r="Y23" s="251">
        <v>20.5</v>
      </c>
      <c r="Z23" s="251">
        <v>20.100000000000001</v>
      </c>
      <c r="AA23" s="251">
        <v>20.2</v>
      </c>
      <c r="AB23" s="251">
        <v>20.2</v>
      </c>
      <c r="AC23" s="251">
        <v>20.399999999999999</v>
      </c>
      <c r="AD23" s="251">
        <v>20.6</v>
      </c>
      <c r="AE23" s="251">
        <v>20.5</v>
      </c>
      <c r="AF23" s="251">
        <v>20.6</v>
      </c>
      <c r="AG23" s="251">
        <v>20.6</v>
      </c>
      <c r="AH23" s="251">
        <v>20.6</v>
      </c>
      <c r="AI23" s="251">
        <v>20.399999999999999</v>
      </c>
      <c r="AJ23" s="251">
        <v>20.2</v>
      </c>
      <c r="AK23" s="252">
        <v>20.399999999999999</v>
      </c>
      <c r="AL23" s="271">
        <v>20.6</v>
      </c>
      <c r="AM23" s="270"/>
      <c r="AO23" s="155">
        <v>0</v>
      </c>
      <c r="AP23" s="156">
        <f t="shared" ref="AP23:AP48" si="0">MIN(D19:AK19)</f>
        <v>19.7</v>
      </c>
      <c r="AQ23" s="157" t="str">
        <f t="shared" ref="AQ23:AQ49" si="1">"定点"&amp;MATCH(AP23,D19:AK19,0)</f>
        <v>定点25</v>
      </c>
      <c r="AR23" s="28"/>
      <c r="AS23" s="158">
        <f t="shared" ref="AS23:AS48" si="2">COUNTIF(D19:AK19,AP23)-1</f>
        <v>0</v>
      </c>
      <c r="AT23" s="156">
        <f t="shared" ref="AT23:AT48" si="3">MAX(D19:AK19)</f>
        <v>20.6</v>
      </c>
      <c r="AU23" s="157" t="str">
        <f>"定点"&amp;IF(MATCH(AT23,D19:AK19,0)=8,"8'",MATCH(AT23,D19:AK19,0))</f>
        <v>定点15</v>
      </c>
      <c r="AV23" s="28"/>
      <c r="AW23" s="158">
        <f t="shared" ref="AW23:AW48" si="4">COUNTIF(D19:AK19,AT23)-1</f>
        <v>5</v>
      </c>
      <c r="AX23" s="159">
        <f t="shared" ref="AX23:AX48" si="5">AL19</f>
        <v>20.5</v>
      </c>
      <c r="AY23" s="160">
        <f t="shared" ref="AY23:AY48" si="6">AP23-AL19</f>
        <v>-0.80000000000000071</v>
      </c>
      <c r="AZ23" s="161">
        <f t="shared" ref="AZ23:AZ48" si="7">AT23-AL19</f>
        <v>0.10000000000000142</v>
      </c>
      <c r="BA23" s="162">
        <f t="shared" ref="BA23:BA49" si="8">AT23-AP23</f>
        <v>0.90000000000000213</v>
      </c>
      <c r="BB23" s="163"/>
      <c r="BJ23" s="120" t="s">
        <v>117</v>
      </c>
      <c r="BK23" s="121" t="s">
        <v>172</v>
      </c>
      <c r="BM23" s="120" t="s">
        <v>173</v>
      </c>
      <c r="BN23" s="120" t="s">
        <v>174</v>
      </c>
    </row>
    <row r="24" spans="1:67" ht="12.95" customHeight="1">
      <c r="A24" s="312"/>
      <c r="B24" s="232"/>
      <c r="C24" s="249" t="s">
        <v>31</v>
      </c>
      <c r="D24" s="257">
        <v>20.399999999999999</v>
      </c>
      <c r="E24" s="251">
        <v>20.5</v>
      </c>
      <c r="F24" s="251">
        <v>20.399999999999999</v>
      </c>
      <c r="G24" s="251">
        <v>20.5</v>
      </c>
      <c r="H24" s="251">
        <v>20.5</v>
      </c>
      <c r="I24" s="251">
        <v>20.399999999999999</v>
      </c>
      <c r="J24" s="251">
        <v>20.399999999999999</v>
      </c>
      <c r="K24" s="251">
        <v>20.399999999999999</v>
      </c>
      <c r="L24" s="251">
        <v>20.3</v>
      </c>
      <c r="M24" s="251" t="s">
        <v>21</v>
      </c>
      <c r="N24" s="251">
        <v>20.399999999999999</v>
      </c>
      <c r="O24" s="251">
        <v>20.399999999999999</v>
      </c>
      <c r="P24" s="251">
        <v>20.5</v>
      </c>
      <c r="Q24" s="251">
        <v>20.399999999999999</v>
      </c>
      <c r="R24" s="251">
        <v>20.6</v>
      </c>
      <c r="S24" s="251">
        <v>20.6</v>
      </c>
      <c r="T24" s="251">
        <v>20.5</v>
      </c>
      <c r="U24" s="251">
        <v>20.6</v>
      </c>
      <c r="V24" s="251">
        <v>20.6</v>
      </c>
      <c r="W24" s="251">
        <v>20.6</v>
      </c>
      <c r="X24" s="251">
        <v>20.6</v>
      </c>
      <c r="Y24" s="251">
        <v>20.5</v>
      </c>
      <c r="Z24" s="251">
        <v>20.100000000000001</v>
      </c>
      <c r="AA24" s="251">
        <v>20.2</v>
      </c>
      <c r="AB24" s="251">
        <v>20.2</v>
      </c>
      <c r="AC24" s="251">
        <v>20.399999999999999</v>
      </c>
      <c r="AD24" s="251">
        <v>20.6</v>
      </c>
      <c r="AE24" s="251">
        <v>20.5</v>
      </c>
      <c r="AF24" s="251">
        <v>20.6</v>
      </c>
      <c r="AG24" s="251">
        <v>20.6</v>
      </c>
      <c r="AH24" s="251">
        <v>20.6</v>
      </c>
      <c r="AI24" s="251">
        <v>20.3</v>
      </c>
      <c r="AJ24" s="251">
        <v>20.3</v>
      </c>
      <c r="AK24" s="252">
        <v>20.399999999999999</v>
      </c>
      <c r="AL24" s="271">
        <v>20.6</v>
      </c>
      <c r="AM24" s="270"/>
      <c r="AO24" s="164">
        <v>1</v>
      </c>
      <c r="AP24" s="165">
        <f t="shared" si="0"/>
        <v>19.8</v>
      </c>
      <c r="AQ24" s="166" t="str">
        <f t="shared" si="1"/>
        <v>定点25</v>
      </c>
      <c r="AR24" s="25"/>
      <c r="AS24" s="167">
        <f t="shared" si="2"/>
        <v>0</v>
      </c>
      <c r="AT24" s="165">
        <f t="shared" si="3"/>
        <v>20.6</v>
      </c>
      <c r="AU24" s="166" t="str">
        <f t="shared" ref="AU24:AU50" si="9">"定点"&amp;IF(MATCH(AT24,D20:AK20,0)=8,"8'",MATCH(AT24,D20:AK20,0))</f>
        <v>定点15</v>
      </c>
      <c r="AV24" s="25"/>
      <c r="AW24" s="167">
        <f t="shared" si="4"/>
        <v>9</v>
      </c>
      <c r="AX24" s="168">
        <f t="shared" si="5"/>
        <v>20.6</v>
      </c>
      <c r="AY24" s="169">
        <f t="shared" si="6"/>
        <v>-0.80000000000000071</v>
      </c>
      <c r="AZ24" s="170">
        <f t="shared" si="7"/>
        <v>0</v>
      </c>
      <c r="BA24" s="171">
        <f t="shared" si="8"/>
        <v>0.80000000000000071</v>
      </c>
      <c r="BB24" s="163"/>
      <c r="BJ24" s="120" t="s">
        <v>125</v>
      </c>
      <c r="BK24" s="121" t="s">
        <v>175</v>
      </c>
      <c r="BM24" s="120" t="s">
        <v>176</v>
      </c>
      <c r="BN24" s="120" t="s">
        <v>177</v>
      </c>
    </row>
    <row r="25" spans="1:67" ht="12.95" customHeight="1">
      <c r="A25" s="312"/>
      <c r="B25" s="232"/>
      <c r="C25" s="249" t="s">
        <v>32</v>
      </c>
      <c r="D25" s="257">
        <v>20.399999999999999</v>
      </c>
      <c r="E25" s="251">
        <v>20.5</v>
      </c>
      <c r="F25" s="251">
        <v>20.399999999999999</v>
      </c>
      <c r="G25" s="251">
        <v>20.5</v>
      </c>
      <c r="H25" s="251">
        <v>20.5</v>
      </c>
      <c r="I25" s="251">
        <v>20.399999999999999</v>
      </c>
      <c r="J25" s="251">
        <v>20.399999999999999</v>
      </c>
      <c r="K25" s="251">
        <v>20.399999999999999</v>
      </c>
      <c r="L25" s="251">
        <v>20.3</v>
      </c>
      <c r="M25" s="251" t="s">
        <v>21</v>
      </c>
      <c r="N25" s="251">
        <v>20.3</v>
      </c>
      <c r="O25" s="251">
        <v>20.399999999999999</v>
      </c>
      <c r="P25" s="251">
        <v>20.6</v>
      </c>
      <c r="Q25" s="251">
        <v>20.399999999999999</v>
      </c>
      <c r="R25" s="251">
        <v>20.6</v>
      </c>
      <c r="S25" s="251">
        <v>20.6</v>
      </c>
      <c r="T25" s="251">
        <v>20.5</v>
      </c>
      <c r="U25" s="251">
        <v>20.6</v>
      </c>
      <c r="V25" s="251">
        <v>20.6</v>
      </c>
      <c r="W25" s="251">
        <v>20.6</v>
      </c>
      <c r="X25" s="251">
        <v>20.6</v>
      </c>
      <c r="Y25" s="251">
        <v>20.5</v>
      </c>
      <c r="Z25" s="251">
        <v>20.100000000000001</v>
      </c>
      <c r="AA25" s="251">
        <v>20.2</v>
      </c>
      <c r="AB25" s="251">
        <v>20.2</v>
      </c>
      <c r="AC25" s="251">
        <v>20.399999999999999</v>
      </c>
      <c r="AD25" s="251">
        <v>20.5</v>
      </c>
      <c r="AE25" s="251">
        <v>20.5</v>
      </c>
      <c r="AF25" s="251">
        <v>20.6</v>
      </c>
      <c r="AG25" s="251">
        <v>20.6</v>
      </c>
      <c r="AH25" s="251">
        <v>20.6</v>
      </c>
      <c r="AI25" s="251">
        <v>20.3</v>
      </c>
      <c r="AJ25" s="251">
        <v>20.3</v>
      </c>
      <c r="AK25" s="252">
        <v>20.399999999999999</v>
      </c>
      <c r="AL25" s="271">
        <v>20.6</v>
      </c>
      <c r="AM25" s="270"/>
      <c r="AO25" s="164">
        <v>2</v>
      </c>
      <c r="AP25" s="165">
        <f t="shared" si="0"/>
        <v>20</v>
      </c>
      <c r="AQ25" s="166" t="str">
        <f t="shared" si="1"/>
        <v>定点25</v>
      </c>
      <c r="AR25" s="25"/>
      <c r="AS25" s="167">
        <f t="shared" si="2"/>
        <v>0</v>
      </c>
      <c r="AT25" s="165">
        <f t="shared" si="3"/>
        <v>20.6</v>
      </c>
      <c r="AU25" s="166" t="str">
        <f t="shared" si="9"/>
        <v>定点15</v>
      </c>
      <c r="AV25" s="25"/>
      <c r="AW25" s="167">
        <f t="shared" si="4"/>
        <v>10</v>
      </c>
      <c r="AX25" s="168">
        <f t="shared" si="5"/>
        <v>20.6</v>
      </c>
      <c r="AY25" s="169">
        <f t="shared" si="6"/>
        <v>-0.60000000000000142</v>
      </c>
      <c r="AZ25" s="170">
        <f t="shared" si="7"/>
        <v>0</v>
      </c>
      <c r="BA25" s="171">
        <f t="shared" si="8"/>
        <v>0.60000000000000142</v>
      </c>
      <c r="BB25" s="163"/>
      <c r="BG25" s="172"/>
      <c r="BH25" s="3"/>
      <c r="BJ25" s="120" t="s">
        <v>131</v>
      </c>
      <c r="BK25" s="121" t="s">
        <v>178</v>
      </c>
      <c r="BM25" s="120" t="s">
        <v>179</v>
      </c>
      <c r="BN25" s="120" t="s">
        <v>180</v>
      </c>
    </row>
    <row r="26" spans="1:67" ht="12.95" customHeight="1">
      <c r="A26" s="312"/>
      <c r="B26" s="232"/>
      <c r="C26" s="249" t="s">
        <v>33</v>
      </c>
      <c r="D26" s="257">
        <v>20.399999999999999</v>
      </c>
      <c r="E26" s="251">
        <v>20.5</v>
      </c>
      <c r="F26" s="251">
        <v>20.399999999999999</v>
      </c>
      <c r="G26" s="251">
        <v>20.5</v>
      </c>
      <c r="H26" s="251">
        <v>20.5</v>
      </c>
      <c r="I26" s="251">
        <v>20.399999999999999</v>
      </c>
      <c r="J26" s="251">
        <v>20.399999999999999</v>
      </c>
      <c r="K26" s="251">
        <v>20.399999999999999</v>
      </c>
      <c r="L26" s="251">
        <v>20.3</v>
      </c>
      <c r="M26" s="251" t="s">
        <v>21</v>
      </c>
      <c r="N26" s="251">
        <v>20.3</v>
      </c>
      <c r="O26" s="251">
        <v>20.399999999999999</v>
      </c>
      <c r="P26" s="251">
        <v>20.6</v>
      </c>
      <c r="Q26" s="251">
        <v>20.399999999999999</v>
      </c>
      <c r="R26" s="251">
        <v>20.6</v>
      </c>
      <c r="S26" s="251">
        <v>20.6</v>
      </c>
      <c r="T26" s="251">
        <v>20.5</v>
      </c>
      <c r="U26" s="251">
        <v>20.6</v>
      </c>
      <c r="V26" s="251">
        <v>20.6</v>
      </c>
      <c r="W26" s="251">
        <v>20.6</v>
      </c>
      <c r="X26" s="251">
        <v>20.6</v>
      </c>
      <c r="Y26" s="251">
        <v>20.5</v>
      </c>
      <c r="Z26" s="251">
        <v>20.2</v>
      </c>
      <c r="AA26" s="251">
        <v>20.2</v>
      </c>
      <c r="AB26" s="251">
        <v>20.2</v>
      </c>
      <c r="AC26" s="251">
        <v>20.399999999999999</v>
      </c>
      <c r="AD26" s="251">
        <v>20.5</v>
      </c>
      <c r="AE26" s="251">
        <v>20.5</v>
      </c>
      <c r="AF26" s="251">
        <v>20.6</v>
      </c>
      <c r="AG26" s="251">
        <v>20.6</v>
      </c>
      <c r="AH26" s="251">
        <v>20.6</v>
      </c>
      <c r="AI26" s="251">
        <v>20.3</v>
      </c>
      <c r="AJ26" s="251">
        <v>20.3</v>
      </c>
      <c r="AK26" s="252">
        <v>20.399999999999999</v>
      </c>
      <c r="AL26" s="271">
        <v>20.6</v>
      </c>
      <c r="AM26" s="270"/>
      <c r="AO26" s="164">
        <v>3</v>
      </c>
      <c r="AP26" s="165">
        <f t="shared" si="0"/>
        <v>20.100000000000001</v>
      </c>
      <c r="AQ26" s="166" t="str">
        <f t="shared" si="1"/>
        <v>定点23</v>
      </c>
      <c r="AR26" s="25"/>
      <c r="AS26" s="167">
        <f t="shared" si="2"/>
        <v>1</v>
      </c>
      <c r="AT26" s="165">
        <f t="shared" si="3"/>
        <v>20.6</v>
      </c>
      <c r="AU26" s="166" t="str">
        <f t="shared" si="9"/>
        <v>定点16</v>
      </c>
      <c r="AV26" s="25"/>
      <c r="AW26" s="167">
        <f t="shared" si="4"/>
        <v>8</v>
      </c>
      <c r="AX26" s="168">
        <f t="shared" si="5"/>
        <v>20.6</v>
      </c>
      <c r="AY26" s="169">
        <f t="shared" si="6"/>
        <v>-0.5</v>
      </c>
      <c r="AZ26" s="170">
        <f t="shared" si="7"/>
        <v>0</v>
      </c>
      <c r="BA26" s="171">
        <f t="shared" si="8"/>
        <v>0.5</v>
      </c>
      <c r="BB26" s="163"/>
      <c r="BC26" s="3"/>
      <c r="BD26" s="3"/>
      <c r="BE26" s="108"/>
      <c r="BF26" s="109"/>
      <c r="BG26" s="109"/>
      <c r="BJ26" s="120" t="s">
        <v>136</v>
      </c>
      <c r="BK26" s="121" t="s">
        <v>181</v>
      </c>
      <c r="BM26" s="120" t="s">
        <v>182</v>
      </c>
      <c r="BN26" s="120" t="s">
        <v>183</v>
      </c>
    </row>
    <row r="27" spans="1:67" ht="12.95" customHeight="1">
      <c r="A27" s="196"/>
      <c r="B27" s="232"/>
      <c r="C27" s="249" t="s">
        <v>34</v>
      </c>
      <c r="D27" s="257">
        <v>20.399999999999999</v>
      </c>
      <c r="E27" s="251">
        <v>20.5</v>
      </c>
      <c r="F27" s="251">
        <v>20.399999999999999</v>
      </c>
      <c r="G27" s="251">
        <v>20.5</v>
      </c>
      <c r="H27" s="251">
        <v>20.5</v>
      </c>
      <c r="I27" s="251">
        <v>20.399999999999999</v>
      </c>
      <c r="J27" s="251">
        <v>20.399999999999999</v>
      </c>
      <c r="K27" s="251">
        <v>20.399999999999999</v>
      </c>
      <c r="L27" s="251">
        <v>20.3</v>
      </c>
      <c r="M27" s="251" t="s">
        <v>21</v>
      </c>
      <c r="N27" s="251">
        <v>20.3</v>
      </c>
      <c r="O27" s="251">
        <v>20.399999999999999</v>
      </c>
      <c r="P27" s="251">
        <v>20.6</v>
      </c>
      <c r="Q27" s="251">
        <v>20.399999999999999</v>
      </c>
      <c r="R27" s="251">
        <v>20.6</v>
      </c>
      <c r="S27" s="251">
        <v>20.6</v>
      </c>
      <c r="T27" s="251">
        <v>20.5</v>
      </c>
      <c r="U27" s="251">
        <v>20.6</v>
      </c>
      <c r="V27" s="251">
        <v>20.6</v>
      </c>
      <c r="W27" s="251">
        <v>20.6</v>
      </c>
      <c r="X27" s="251">
        <v>20.6</v>
      </c>
      <c r="Y27" s="251">
        <v>20.5</v>
      </c>
      <c r="Z27" s="251">
        <v>20.2</v>
      </c>
      <c r="AA27" s="251">
        <v>20.2</v>
      </c>
      <c r="AB27" s="251">
        <v>20.2</v>
      </c>
      <c r="AC27" s="251">
        <v>20.399999999999999</v>
      </c>
      <c r="AD27" s="251">
        <v>20.5</v>
      </c>
      <c r="AE27" s="251">
        <v>20.5</v>
      </c>
      <c r="AF27" s="251">
        <v>20.6</v>
      </c>
      <c r="AG27" s="251">
        <v>20.6</v>
      </c>
      <c r="AH27" s="251">
        <v>20.6</v>
      </c>
      <c r="AI27" s="251">
        <v>20.3</v>
      </c>
      <c r="AJ27" s="251">
        <v>20.3</v>
      </c>
      <c r="AK27" s="252">
        <v>20.399999999999999</v>
      </c>
      <c r="AL27" s="271">
        <v>20.6</v>
      </c>
      <c r="AM27" s="270"/>
      <c r="AO27" s="164">
        <v>4</v>
      </c>
      <c r="AP27" s="165">
        <f t="shared" si="0"/>
        <v>20.100000000000001</v>
      </c>
      <c r="AQ27" s="166" t="str">
        <f t="shared" si="1"/>
        <v>定点23</v>
      </c>
      <c r="AR27" s="25"/>
      <c r="AS27" s="167">
        <f t="shared" si="2"/>
        <v>0</v>
      </c>
      <c r="AT27" s="165">
        <f t="shared" si="3"/>
        <v>20.6</v>
      </c>
      <c r="AU27" s="166" t="str">
        <f t="shared" si="9"/>
        <v>定点15</v>
      </c>
      <c r="AV27" s="25"/>
      <c r="AW27" s="167">
        <f t="shared" si="4"/>
        <v>9</v>
      </c>
      <c r="AX27" s="168">
        <f t="shared" si="5"/>
        <v>20.6</v>
      </c>
      <c r="AY27" s="169">
        <f t="shared" si="6"/>
        <v>-0.5</v>
      </c>
      <c r="AZ27" s="170">
        <f t="shared" si="7"/>
        <v>0</v>
      </c>
      <c r="BA27" s="171">
        <f t="shared" si="8"/>
        <v>0.5</v>
      </c>
      <c r="BB27" s="163"/>
      <c r="BC27" s="3"/>
      <c r="BD27" s="3"/>
      <c r="BE27" s="108"/>
      <c r="BF27" s="109"/>
      <c r="BG27" s="109"/>
      <c r="BJ27" s="120" t="s">
        <v>140</v>
      </c>
      <c r="BK27" s="121" t="s">
        <v>183</v>
      </c>
      <c r="BM27" s="120" t="s">
        <v>184</v>
      </c>
      <c r="BN27" s="120" t="s">
        <v>185</v>
      </c>
    </row>
    <row r="28" spans="1:67" ht="12.95" customHeight="1">
      <c r="A28" s="196"/>
      <c r="B28" s="232"/>
      <c r="C28" s="249" t="s">
        <v>35</v>
      </c>
      <c r="D28" s="257">
        <v>20.399999999999999</v>
      </c>
      <c r="E28" s="251">
        <v>20.5</v>
      </c>
      <c r="F28" s="251">
        <v>20.399999999999999</v>
      </c>
      <c r="G28" s="251">
        <v>20.5</v>
      </c>
      <c r="H28" s="251">
        <v>20.5</v>
      </c>
      <c r="I28" s="251">
        <v>20.399999999999999</v>
      </c>
      <c r="J28" s="251">
        <v>20.399999999999999</v>
      </c>
      <c r="K28" s="251">
        <v>20.399999999999999</v>
      </c>
      <c r="L28" s="251">
        <v>20.3</v>
      </c>
      <c r="M28" s="251" t="s">
        <v>21</v>
      </c>
      <c r="N28" s="251">
        <v>20.3</v>
      </c>
      <c r="O28" s="251">
        <v>20.399999999999999</v>
      </c>
      <c r="P28" s="251">
        <v>20.5</v>
      </c>
      <c r="Q28" s="251">
        <v>20.3</v>
      </c>
      <c r="R28" s="251">
        <v>20.6</v>
      </c>
      <c r="S28" s="251">
        <v>20.6</v>
      </c>
      <c r="T28" s="251">
        <v>20.5</v>
      </c>
      <c r="U28" s="251">
        <v>20.6</v>
      </c>
      <c r="V28" s="251">
        <v>20.6</v>
      </c>
      <c r="W28" s="251">
        <v>20.6</v>
      </c>
      <c r="X28" s="251">
        <v>20.6</v>
      </c>
      <c r="Y28" s="251">
        <v>20.5</v>
      </c>
      <c r="Z28" s="251">
        <v>20.2</v>
      </c>
      <c r="AA28" s="251">
        <v>20.2</v>
      </c>
      <c r="AB28" s="251">
        <v>20.2</v>
      </c>
      <c r="AC28" s="251">
        <v>20.399999999999999</v>
      </c>
      <c r="AD28" s="251">
        <v>20.399999999999999</v>
      </c>
      <c r="AE28" s="251">
        <v>20.5</v>
      </c>
      <c r="AF28" s="251">
        <v>20.6</v>
      </c>
      <c r="AG28" s="251">
        <v>20.6</v>
      </c>
      <c r="AH28" s="251">
        <v>20.6</v>
      </c>
      <c r="AI28" s="251">
        <v>20.399999999999999</v>
      </c>
      <c r="AJ28" s="251">
        <v>20.3</v>
      </c>
      <c r="AK28" s="252">
        <v>20.399999999999999</v>
      </c>
      <c r="AL28" s="271">
        <v>20.6</v>
      </c>
      <c r="AM28" s="270"/>
      <c r="AO28" s="164">
        <v>5</v>
      </c>
      <c r="AP28" s="165">
        <f t="shared" si="0"/>
        <v>20.100000000000001</v>
      </c>
      <c r="AQ28" s="166" t="str">
        <f t="shared" si="1"/>
        <v>定点23</v>
      </c>
      <c r="AR28" s="25"/>
      <c r="AS28" s="167">
        <f t="shared" si="2"/>
        <v>0</v>
      </c>
      <c r="AT28" s="165">
        <f t="shared" si="3"/>
        <v>20.6</v>
      </c>
      <c r="AU28" s="166" t="str">
        <f t="shared" si="9"/>
        <v>定点15</v>
      </c>
      <c r="AV28" s="25"/>
      <c r="AW28" s="167">
        <f t="shared" si="4"/>
        <v>9</v>
      </c>
      <c r="AX28" s="168">
        <f t="shared" si="5"/>
        <v>20.6</v>
      </c>
      <c r="AY28" s="169">
        <f t="shared" si="6"/>
        <v>-0.5</v>
      </c>
      <c r="AZ28" s="170">
        <f t="shared" si="7"/>
        <v>0</v>
      </c>
      <c r="BA28" s="171">
        <f t="shared" si="8"/>
        <v>0.5</v>
      </c>
      <c r="BB28" s="163"/>
      <c r="BC28" s="3"/>
      <c r="BD28" s="3"/>
      <c r="BE28" s="108"/>
      <c r="BF28" s="109"/>
      <c r="BG28" s="109"/>
      <c r="BJ28" s="120" t="s">
        <v>135</v>
      </c>
      <c r="BK28" s="121" t="s">
        <v>186</v>
      </c>
    </row>
    <row r="29" spans="1:67" ht="12.95" customHeight="1">
      <c r="A29" s="196"/>
      <c r="B29" s="253" t="s">
        <v>36</v>
      </c>
      <c r="C29" s="249" t="s">
        <v>37</v>
      </c>
      <c r="D29" s="257">
        <v>20.399999999999999</v>
      </c>
      <c r="E29" s="251">
        <v>20.5</v>
      </c>
      <c r="F29" s="251">
        <v>20.399999999999999</v>
      </c>
      <c r="G29" s="251">
        <v>20.5</v>
      </c>
      <c r="H29" s="251">
        <v>20.5</v>
      </c>
      <c r="I29" s="251">
        <v>20.399999999999999</v>
      </c>
      <c r="J29" s="251">
        <v>20.399999999999999</v>
      </c>
      <c r="K29" s="251">
        <v>20.399999999999999</v>
      </c>
      <c r="L29" s="251">
        <v>20.3</v>
      </c>
      <c r="M29" s="251" t="s">
        <v>21</v>
      </c>
      <c r="N29" s="251">
        <v>20.3</v>
      </c>
      <c r="O29" s="251">
        <v>20.399999999999999</v>
      </c>
      <c r="P29" s="251">
        <v>20.5</v>
      </c>
      <c r="Q29" s="251">
        <v>20.3</v>
      </c>
      <c r="R29" s="251">
        <v>20.6</v>
      </c>
      <c r="S29" s="251">
        <v>20.6</v>
      </c>
      <c r="T29" s="251">
        <v>20.5</v>
      </c>
      <c r="U29" s="251">
        <v>20.6</v>
      </c>
      <c r="V29" s="251">
        <v>20.6</v>
      </c>
      <c r="W29" s="251">
        <v>20.6</v>
      </c>
      <c r="X29" s="251">
        <v>20.6</v>
      </c>
      <c r="Y29" s="251">
        <v>20.5</v>
      </c>
      <c r="Z29" s="251">
        <v>20.2</v>
      </c>
      <c r="AA29" s="251">
        <v>20.2</v>
      </c>
      <c r="AB29" s="251">
        <v>20.2</v>
      </c>
      <c r="AC29" s="251">
        <v>20.399999999999999</v>
      </c>
      <c r="AD29" s="251">
        <v>20.399999999999999</v>
      </c>
      <c r="AE29" s="251">
        <v>20.5</v>
      </c>
      <c r="AF29" s="251">
        <v>20.6</v>
      </c>
      <c r="AG29" s="251">
        <v>20.6</v>
      </c>
      <c r="AH29" s="251">
        <v>20.6</v>
      </c>
      <c r="AI29" s="251">
        <v>20.399999999999999</v>
      </c>
      <c r="AJ29" s="251">
        <v>20.3</v>
      </c>
      <c r="AK29" s="252">
        <v>20.399999999999999</v>
      </c>
      <c r="AL29" s="271">
        <v>20.6</v>
      </c>
      <c r="AM29" s="270"/>
      <c r="AO29" s="164">
        <v>6</v>
      </c>
      <c r="AP29" s="165">
        <f t="shared" si="0"/>
        <v>20.100000000000001</v>
      </c>
      <c r="AQ29" s="166" t="str">
        <f t="shared" si="1"/>
        <v>定点23</v>
      </c>
      <c r="AR29" s="25"/>
      <c r="AS29" s="167">
        <f t="shared" si="2"/>
        <v>0</v>
      </c>
      <c r="AT29" s="165">
        <f t="shared" si="3"/>
        <v>20.6</v>
      </c>
      <c r="AU29" s="166" t="str">
        <f t="shared" si="9"/>
        <v>定点13</v>
      </c>
      <c r="AV29" s="25"/>
      <c r="AW29" s="167">
        <f t="shared" si="4"/>
        <v>9</v>
      </c>
      <c r="AX29" s="168">
        <f t="shared" si="5"/>
        <v>20.6</v>
      </c>
      <c r="AY29" s="169">
        <f t="shared" si="6"/>
        <v>-0.5</v>
      </c>
      <c r="AZ29" s="170">
        <f t="shared" si="7"/>
        <v>0</v>
      </c>
      <c r="BA29" s="171">
        <f t="shared" si="8"/>
        <v>0.5</v>
      </c>
      <c r="BB29" s="163"/>
      <c r="BC29" s="3"/>
      <c r="BD29" s="3"/>
      <c r="BE29" s="108"/>
      <c r="BF29" s="109"/>
      <c r="BG29" s="109"/>
      <c r="BJ29" s="120" t="s">
        <v>130</v>
      </c>
      <c r="BK29" s="121" t="s">
        <v>187</v>
      </c>
    </row>
    <row r="30" spans="1:67" ht="12.95" customHeight="1">
      <c r="A30" s="196"/>
      <c r="B30" s="232"/>
      <c r="C30" s="249" t="s">
        <v>38</v>
      </c>
      <c r="D30" s="257">
        <v>20.399999999999999</v>
      </c>
      <c r="E30" s="251">
        <v>20.5</v>
      </c>
      <c r="F30" s="251">
        <v>20.399999999999999</v>
      </c>
      <c r="G30" s="251">
        <v>20.5</v>
      </c>
      <c r="H30" s="251">
        <v>20.399999999999999</v>
      </c>
      <c r="I30" s="251">
        <v>20.399999999999999</v>
      </c>
      <c r="J30" s="251">
        <v>20.399999999999999</v>
      </c>
      <c r="K30" s="251">
        <v>20.399999999999999</v>
      </c>
      <c r="L30" s="251">
        <v>20.3</v>
      </c>
      <c r="M30" s="251" t="s">
        <v>21</v>
      </c>
      <c r="N30" s="251">
        <v>20.3</v>
      </c>
      <c r="O30" s="251">
        <v>20.399999999999999</v>
      </c>
      <c r="P30" s="251">
        <v>20.399999999999999</v>
      </c>
      <c r="Q30" s="251">
        <v>20.3</v>
      </c>
      <c r="R30" s="251">
        <v>20.5</v>
      </c>
      <c r="S30" s="251">
        <v>20.6</v>
      </c>
      <c r="T30" s="251">
        <v>20.5</v>
      </c>
      <c r="U30" s="251">
        <v>20.5</v>
      </c>
      <c r="V30" s="251">
        <v>20.6</v>
      </c>
      <c r="W30" s="251">
        <v>20.6</v>
      </c>
      <c r="X30" s="251">
        <v>20.6</v>
      </c>
      <c r="Y30" s="251">
        <v>20.5</v>
      </c>
      <c r="Z30" s="251">
        <v>20.2</v>
      </c>
      <c r="AA30" s="251">
        <v>20.2</v>
      </c>
      <c r="AB30" s="251">
        <v>20.2</v>
      </c>
      <c r="AC30" s="251">
        <v>20.399999999999999</v>
      </c>
      <c r="AD30" s="251">
        <v>20.399999999999999</v>
      </c>
      <c r="AE30" s="251">
        <v>20.5</v>
      </c>
      <c r="AF30" s="251">
        <v>20.6</v>
      </c>
      <c r="AG30" s="251">
        <v>20.6</v>
      </c>
      <c r="AH30" s="251">
        <v>20.6</v>
      </c>
      <c r="AI30" s="251">
        <v>20.399999999999999</v>
      </c>
      <c r="AJ30" s="251">
        <v>20.3</v>
      </c>
      <c r="AK30" s="252">
        <v>20.399999999999999</v>
      </c>
      <c r="AL30" s="271">
        <v>20.6</v>
      </c>
      <c r="AM30" s="270"/>
      <c r="AO30" s="164">
        <v>7</v>
      </c>
      <c r="AP30" s="165">
        <f t="shared" si="0"/>
        <v>20.2</v>
      </c>
      <c r="AQ30" s="166" t="str">
        <f t="shared" si="1"/>
        <v>定点23</v>
      </c>
      <c r="AR30" s="25"/>
      <c r="AS30" s="167">
        <f t="shared" si="2"/>
        <v>2</v>
      </c>
      <c r="AT30" s="165">
        <f t="shared" si="3"/>
        <v>20.6</v>
      </c>
      <c r="AU30" s="166" t="str">
        <f t="shared" si="9"/>
        <v>定点13</v>
      </c>
      <c r="AV30" s="25"/>
      <c r="AW30" s="167">
        <f t="shared" si="4"/>
        <v>9</v>
      </c>
      <c r="AX30" s="168">
        <f t="shared" si="5"/>
        <v>20.6</v>
      </c>
      <c r="AY30" s="169">
        <f t="shared" si="6"/>
        <v>-0.40000000000000213</v>
      </c>
      <c r="AZ30" s="170">
        <f t="shared" si="7"/>
        <v>0</v>
      </c>
      <c r="BA30" s="171">
        <f t="shared" si="8"/>
        <v>0.40000000000000213</v>
      </c>
      <c r="BB30" s="163"/>
      <c r="BC30" s="3"/>
      <c r="BD30" s="3"/>
      <c r="BE30" s="108"/>
      <c r="BF30" s="109"/>
      <c r="BG30" s="109"/>
      <c r="BJ30" s="120" t="s">
        <v>124</v>
      </c>
      <c r="BK30" s="121" t="s">
        <v>188</v>
      </c>
    </row>
    <row r="31" spans="1:67" ht="12.95" customHeight="1">
      <c r="A31" s="196"/>
      <c r="B31" s="232"/>
      <c r="C31" s="249" t="s">
        <v>39</v>
      </c>
      <c r="D31" s="257">
        <v>20.399999999999999</v>
      </c>
      <c r="E31" s="251">
        <v>20.5</v>
      </c>
      <c r="F31" s="251">
        <v>20.399999999999999</v>
      </c>
      <c r="G31" s="251">
        <v>20.5</v>
      </c>
      <c r="H31" s="251">
        <v>20.399999999999999</v>
      </c>
      <c r="I31" s="251">
        <v>20.399999999999999</v>
      </c>
      <c r="J31" s="251">
        <v>20.399999999999999</v>
      </c>
      <c r="K31" s="251">
        <v>20.399999999999999</v>
      </c>
      <c r="L31" s="251">
        <v>20.3</v>
      </c>
      <c r="M31" s="251" t="s">
        <v>21</v>
      </c>
      <c r="N31" s="251">
        <v>20.3</v>
      </c>
      <c r="O31" s="251">
        <v>20.399999999999999</v>
      </c>
      <c r="P31" s="251">
        <v>20.399999999999999</v>
      </c>
      <c r="Q31" s="251">
        <v>20.3</v>
      </c>
      <c r="R31" s="251">
        <v>20.5</v>
      </c>
      <c r="S31" s="251">
        <v>20.6</v>
      </c>
      <c r="T31" s="251">
        <v>20.5</v>
      </c>
      <c r="U31" s="251">
        <v>20.5</v>
      </c>
      <c r="V31" s="251">
        <v>20.6</v>
      </c>
      <c r="W31" s="251">
        <v>20.6</v>
      </c>
      <c r="X31" s="251">
        <v>20.6</v>
      </c>
      <c r="Y31" s="251">
        <v>20.5</v>
      </c>
      <c r="Z31" s="251">
        <v>20.3</v>
      </c>
      <c r="AA31" s="251">
        <v>20.2</v>
      </c>
      <c r="AB31" s="251">
        <v>20.2</v>
      </c>
      <c r="AC31" s="251">
        <v>20.399999999999999</v>
      </c>
      <c r="AD31" s="251">
        <v>20.399999999999999</v>
      </c>
      <c r="AE31" s="251">
        <v>20.5</v>
      </c>
      <c r="AF31" s="251">
        <v>20.6</v>
      </c>
      <c r="AG31" s="251">
        <v>20.6</v>
      </c>
      <c r="AH31" s="251">
        <v>20.6</v>
      </c>
      <c r="AI31" s="251">
        <v>20.399999999999999</v>
      </c>
      <c r="AJ31" s="251">
        <v>20.3</v>
      </c>
      <c r="AK31" s="252">
        <v>20.399999999999999</v>
      </c>
      <c r="AL31" s="271">
        <v>20.6</v>
      </c>
      <c r="AM31" s="270"/>
      <c r="AO31" s="164">
        <v>8</v>
      </c>
      <c r="AP31" s="165">
        <f t="shared" si="0"/>
        <v>20.2</v>
      </c>
      <c r="AQ31" s="166" t="str">
        <f t="shared" si="1"/>
        <v>定点23</v>
      </c>
      <c r="AR31" s="25"/>
      <c r="AS31" s="167">
        <f t="shared" si="2"/>
        <v>2</v>
      </c>
      <c r="AT31" s="165">
        <f t="shared" si="3"/>
        <v>20.6</v>
      </c>
      <c r="AU31" s="166" t="str">
        <f t="shared" si="9"/>
        <v>定点13</v>
      </c>
      <c r="AV31" s="25"/>
      <c r="AW31" s="167">
        <f t="shared" si="4"/>
        <v>9</v>
      </c>
      <c r="AX31" s="168">
        <f t="shared" si="5"/>
        <v>20.6</v>
      </c>
      <c r="AY31" s="169">
        <f t="shared" si="6"/>
        <v>-0.40000000000000213</v>
      </c>
      <c r="AZ31" s="170">
        <f t="shared" si="7"/>
        <v>0</v>
      </c>
      <c r="BA31" s="171">
        <f t="shared" si="8"/>
        <v>0.40000000000000213</v>
      </c>
      <c r="BB31" s="163"/>
      <c r="BC31" s="3"/>
      <c r="BD31" s="3"/>
      <c r="BE31" s="108"/>
      <c r="BF31" s="109"/>
      <c r="BG31" s="109"/>
      <c r="BJ31" s="120" t="s">
        <v>116</v>
      </c>
      <c r="BK31" s="121" t="s">
        <v>189</v>
      </c>
    </row>
    <row r="32" spans="1:67" ht="12.95" customHeight="1">
      <c r="A32" s="196"/>
      <c r="B32" s="232"/>
      <c r="C32" s="249" t="s">
        <v>40</v>
      </c>
      <c r="D32" s="257">
        <v>20.399999999999999</v>
      </c>
      <c r="E32" s="251">
        <v>20.5</v>
      </c>
      <c r="F32" s="251">
        <v>20.399999999999999</v>
      </c>
      <c r="G32" s="251">
        <v>20.399999999999999</v>
      </c>
      <c r="H32" s="251">
        <v>20.399999999999999</v>
      </c>
      <c r="I32" s="251">
        <v>20.399999999999999</v>
      </c>
      <c r="J32" s="251">
        <v>20.399999999999999</v>
      </c>
      <c r="K32" s="251">
        <v>20.399999999999999</v>
      </c>
      <c r="L32" s="251">
        <v>20.3</v>
      </c>
      <c r="M32" s="251" t="s">
        <v>21</v>
      </c>
      <c r="N32" s="251">
        <v>20.3</v>
      </c>
      <c r="O32" s="251">
        <v>20.3</v>
      </c>
      <c r="P32" s="251">
        <v>20.3</v>
      </c>
      <c r="Q32" s="251">
        <v>20.3</v>
      </c>
      <c r="R32" s="251">
        <v>20.399999999999999</v>
      </c>
      <c r="S32" s="251">
        <v>20.6</v>
      </c>
      <c r="T32" s="251">
        <v>20.5</v>
      </c>
      <c r="U32" s="251">
        <v>20.5</v>
      </c>
      <c r="V32" s="251">
        <v>20.6</v>
      </c>
      <c r="W32" s="251">
        <v>20.6</v>
      </c>
      <c r="X32" s="251">
        <v>20.6</v>
      </c>
      <c r="Y32" s="251">
        <v>20.5</v>
      </c>
      <c r="Z32" s="251">
        <v>20.3</v>
      </c>
      <c r="AA32" s="251">
        <v>20.2</v>
      </c>
      <c r="AB32" s="251">
        <v>20.2</v>
      </c>
      <c r="AC32" s="251">
        <v>20.399999999999999</v>
      </c>
      <c r="AD32" s="251">
        <v>20.399999999999999</v>
      </c>
      <c r="AE32" s="251">
        <v>20.5</v>
      </c>
      <c r="AF32" s="251">
        <v>20.6</v>
      </c>
      <c r="AG32" s="251">
        <v>20.6</v>
      </c>
      <c r="AH32" s="251">
        <v>20.6</v>
      </c>
      <c r="AI32" s="251">
        <v>20.399999999999999</v>
      </c>
      <c r="AJ32" s="251">
        <v>20.3</v>
      </c>
      <c r="AK32" s="252">
        <v>20.399999999999999</v>
      </c>
      <c r="AL32" s="271">
        <v>20.5</v>
      </c>
      <c r="AM32" s="270"/>
      <c r="AO32" s="164">
        <v>9</v>
      </c>
      <c r="AP32" s="165">
        <f t="shared" si="0"/>
        <v>20.2</v>
      </c>
      <c r="AQ32" s="166" t="str">
        <f t="shared" si="1"/>
        <v>定点23</v>
      </c>
      <c r="AR32" s="25"/>
      <c r="AS32" s="167">
        <f t="shared" si="2"/>
        <v>2</v>
      </c>
      <c r="AT32" s="165">
        <f t="shared" si="3"/>
        <v>20.6</v>
      </c>
      <c r="AU32" s="166" t="str">
        <f t="shared" si="9"/>
        <v>定点15</v>
      </c>
      <c r="AV32" s="25"/>
      <c r="AW32" s="167">
        <f t="shared" si="4"/>
        <v>8</v>
      </c>
      <c r="AX32" s="168">
        <f t="shared" si="5"/>
        <v>20.6</v>
      </c>
      <c r="AY32" s="169">
        <f t="shared" si="6"/>
        <v>-0.40000000000000213</v>
      </c>
      <c r="AZ32" s="170">
        <f t="shared" si="7"/>
        <v>0</v>
      </c>
      <c r="BA32" s="171">
        <f t="shared" si="8"/>
        <v>0.40000000000000213</v>
      </c>
      <c r="BB32" s="163"/>
      <c r="BC32" s="3"/>
      <c r="BD32" s="3"/>
      <c r="BE32" s="108"/>
      <c r="BF32" s="109"/>
      <c r="BG32" s="109"/>
      <c r="BJ32" s="120" t="s">
        <v>110</v>
      </c>
      <c r="BK32" s="121" t="s">
        <v>190</v>
      </c>
    </row>
    <row r="33" spans="1:65" ht="12.95" customHeight="1">
      <c r="A33" s="196"/>
      <c r="B33" s="253" t="s">
        <v>41</v>
      </c>
      <c r="C33" s="249" t="s">
        <v>42</v>
      </c>
      <c r="D33" s="257">
        <v>20.399999999999999</v>
      </c>
      <c r="E33" s="251">
        <v>20.399999999999999</v>
      </c>
      <c r="F33" s="251">
        <v>20.399999999999999</v>
      </c>
      <c r="G33" s="251">
        <v>20.399999999999999</v>
      </c>
      <c r="H33" s="251">
        <v>20.399999999999999</v>
      </c>
      <c r="I33" s="251">
        <v>20.399999999999999</v>
      </c>
      <c r="J33" s="251">
        <v>20.399999999999999</v>
      </c>
      <c r="K33" s="251">
        <v>20.399999999999999</v>
      </c>
      <c r="L33" s="251">
        <v>20.3</v>
      </c>
      <c r="M33" s="251" t="s">
        <v>21</v>
      </c>
      <c r="N33" s="251">
        <v>20.3</v>
      </c>
      <c r="O33" s="251">
        <v>20.3</v>
      </c>
      <c r="P33" s="251">
        <v>20.3</v>
      </c>
      <c r="Q33" s="251">
        <v>20.3</v>
      </c>
      <c r="R33" s="251">
        <v>20.399999999999999</v>
      </c>
      <c r="S33" s="251">
        <v>20.6</v>
      </c>
      <c r="T33" s="251">
        <v>20.5</v>
      </c>
      <c r="U33" s="251">
        <v>20.399999999999999</v>
      </c>
      <c r="V33" s="251">
        <v>20.6</v>
      </c>
      <c r="W33" s="251">
        <v>20.6</v>
      </c>
      <c r="X33" s="251">
        <v>20.6</v>
      </c>
      <c r="Y33" s="251">
        <v>20.5</v>
      </c>
      <c r="Z33" s="251">
        <v>20.3</v>
      </c>
      <c r="AA33" s="251">
        <v>20.2</v>
      </c>
      <c r="AB33" s="251">
        <v>20.2</v>
      </c>
      <c r="AC33" s="251">
        <v>20.399999999999999</v>
      </c>
      <c r="AD33" s="251">
        <v>20.399999999999999</v>
      </c>
      <c r="AE33" s="251">
        <v>20.5</v>
      </c>
      <c r="AF33" s="251">
        <v>20.5</v>
      </c>
      <c r="AG33" s="251">
        <v>20.6</v>
      </c>
      <c r="AH33" s="251">
        <v>20.6</v>
      </c>
      <c r="AI33" s="251">
        <v>20.399999999999999</v>
      </c>
      <c r="AJ33" s="251">
        <v>20.3</v>
      </c>
      <c r="AK33" s="252">
        <v>20.399999999999999</v>
      </c>
      <c r="AL33" s="271">
        <v>20.5</v>
      </c>
      <c r="AM33" s="270"/>
      <c r="AO33" s="164">
        <v>10</v>
      </c>
      <c r="AP33" s="165">
        <f t="shared" si="0"/>
        <v>20.2</v>
      </c>
      <c r="AQ33" s="166" t="str">
        <f t="shared" si="1"/>
        <v>定点23</v>
      </c>
      <c r="AR33" s="25"/>
      <c r="AS33" s="167">
        <f t="shared" si="2"/>
        <v>2</v>
      </c>
      <c r="AT33" s="165">
        <f t="shared" si="3"/>
        <v>20.6</v>
      </c>
      <c r="AU33" s="166" t="str">
        <f t="shared" si="9"/>
        <v>定点15</v>
      </c>
      <c r="AV33" s="25"/>
      <c r="AW33" s="167">
        <f t="shared" si="4"/>
        <v>8</v>
      </c>
      <c r="AX33" s="168">
        <f t="shared" si="5"/>
        <v>20.6</v>
      </c>
      <c r="AY33" s="169">
        <f t="shared" si="6"/>
        <v>-0.40000000000000213</v>
      </c>
      <c r="AZ33" s="170">
        <f t="shared" si="7"/>
        <v>0</v>
      </c>
      <c r="BA33" s="171">
        <f t="shared" si="8"/>
        <v>0.40000000000000213</v>
      </c>
      <c r="BB33" s="163"/>
      <c r="BC33" s="3"/>
      <c r="BD33" s="3"/>
      <c r="BE33" s="108"/>
      <c r="BF33" s="109"/>
      <c r="BG33" s="109"/>
      <c r="BJ33" s="120" t="s">
        <v>106</v>
      </c>
      <c r="BK33" s="121" t="s">
        <v>191</v>
      </c>
    </row>
    <row r="34" spans="1:65" ht="12.95" customHeight="1">
      <c r="A34" s="196"/>
      <c r="B34" s="232"/>
      <c r="C34" s="249" t="s">
        <v>43</v>
      </c>
      <c r="D34" s="257">
        <v>20.399999999999999</v>
      </c>
      <c r="E34" s="251">
        <v>20.399999999999999</v>
      </c>
      <c r="F34" s="251">
        <v>20.399999999999999</v>
      </c>
      <c r="G34" s="251">
        <v>20.399999999999999</v>
      </c>
      <c r="H34" s="251">
        <v>20.399999999999999</v>
      </c>
      <c r="I34" s="251">
        <v>20.399999999999999</v>
      </c>
      <c r="J34" s="251">
        <v>20.399999999999999</v>
      </c>
      <c r="K34" s="251">
        <v>20.399999999999999</v>
      </c>
      <c r="L34" s="251">
        <v>20.3</v>
      </c>
      <c r="M34" s="251" t="s">
        <v>21</v>
      </c>
      <c r="N34" s="251">
        <v>20.3</v>
      </c>
      <c r="O34" s="251">
        <v>20.3</v>
      </c>
      <c r="P34" s="251">
        <v>20.3</v>
      </c>
      <c r="Q34" s="251">
        <v>20.3</v>
      </c>
      <c r="R34" s="251">
        <v>20.3</v>
      </c>
      <c r="S34" s="251">
        <v>20.6</v>
      </c>
      <c r="T34" s="251">
        <v>20.5</v>
      </c>
      <c r="U34" s="251">
        <v>20.399999999999999</v>
      </c>
      <c r="V34" s="251">
        <v>20.5</v>
      </c>
      <c r="W34" s="251">
        <v>20.6</v>
      </c>
      <c r="X34" s="251">
        <v>20.6</v>
      </c>
      <c r="Y34" s="251">
        <v>20.399999999999999</v>
      </c>
      <c r="Z34" s="251">
        <v>20.3</v>
      </c>
      <c r="AA34" s="251">
        <v>20.2</v>
      </c>
      <c r="AB34" s="251">
        <v>20.2</v>
      </c>
      <c r="AC34" s="251">
        <v>20.399999999999999</v>
      </c>
      <c r="AD34" s="251">
        <v>20.399999999999999</v>
      </c>
      <c r="AE34" s="251">
        <v>20.5</v>
      </c>
      <c r="AF34" s="251">
        <v>20.5</v>
      </c>
      <c r="AG34" s="251">
        <v>20.6</v>
      </c>
      <c r="AH34" s="251">
        <v>20.6</v>
      </c>
      <c r="AI34" s="251">
        <v>20.399999999999999</v>
      </c>
      <c r="AJ34" s="251">
        <v>20.3</v>
      </c>
      <c r="AK34" s="252">
        <v>20.399999999999999</v>
      </c>
      <c r="AL34" s="271">
        <v>20.5</v>
      </c>
      <c r="AM34" s="270"/>
      <c r="AO34" s="164">
        <v>11</v>
      </c>
      <c r="AP34" s="165">
        <f t="shared" si="0"/>
        <v>20.2</v>
      </c>
      <c r="AQ34" s="166" t="str">
        <f t="shared" si="1"/>
        <v>定点23</v>
      </c>
      <c r="AR34" s="25"/>
      <c r="AS34" s="167">
        <f t="shared" si="2"/>
        <v>2</v>
      </c>
      <c r="AT34" s="165">
        <f t="shared" si="3"/>
        <v>20.6</v>
      </c>
      <c r="AU34" s="166" t="str">
        <f t="shared" si="9"/>
        <v>定点16</v>
      </c>
      <c r="AV34" s="25"/>
      <c r="AW34" s="167">
        <f t="shared" si="4"/>
        <v>6</v>
      </c>
      <c r="AX34" s="168">
        <f t="shared" si="5"/>
        <v>20.6</v>
      </c>
      <c r="AY34" s="169">
        <f t="shared" si="6"/>
        <v>-0.40000000000000213</v>
      </c>
      <c r="AZ34" s="170">
        <f t="shared" si="7"/>
        <v>0</v>
      </c>
      <c r="BA34" s="171">
        <f t="shared" si="8"/>
        <v>0.40000000000000213</v>
      </c>
      <c r="BB34" s="163"/>
      <c r="BC34" s="3"/>
      <c r="BD34" s="3"/>
      <c r="BE34" s="108"/>
      <c r="BF34" s="109"/>
      <c r="BG34" s="109"/>
      <c r="BJ34" s="120" t="s">
        <v>99</v>
      </c>
      <c r="BK34" s="121" t="s">
        <v>192</v>
      </c>
    </row>
    <row r="35" spans="1:65" ht="12.95" customHeight="1">
      <c r="A35" s="196"/>
      <c r="B35" s="232"/>
      <c r="C35" s="249" t="s">
        <v>44</v>
      </c>
      <c r="D35" s="257">
        <v>20.399999999999999</v>
      </c>
      <c r="E35" s="251">
        <v>20.399999999999999</v>
      </c>
      <c r="F35" s="251">
        <v>20.399999999999999</v>
      </c>
      <c r="G35" s="251">
        <v>20.399999999999999</v>
      </c>
      <c r="H35" s="251">
        <v>20.399999999999999</v>
      </c>
      <c r="I35" s="251">
        <v>20.399999999999999</v>
      </c>
      <c r="J35" s="251">
        <v>20.399999999999999</v>
      </c>
      <c r="K35" s="251">
        <v>20.399999999999999</v>
      </c>
      <c r="L35" s="251">
        <v>20.3</v>
      </c>
      <c r="M35" s="251" t="s">
        <v>21</v>
      </c>
      <c r="N35" s="251">
        <v>20.3</v>
      </c>
      <c r="O35" s="251">
        <v>20.3</v>
      </c>
      <c r="P35" s="251">
        <v>20.3</v>
      </c>
      <c r="Q35" s="251">
        <v>20.3</v>
      </c>
      <c r="R35" s="251">
        <v>20.3</v>
      </c>
      <c r="S35" s="251">
        <v>20.6</v>
      </c>
      <c r="T35" s="251">
        <v>20.5</v>
      </c>
      <c r="U35" s="251">
        <v>20.3</v>
      </c>
      <c r="V35" s="251">
        <v>20.5</v>
      </c>
      <c r="W35" s="251">
        <v>20.6</v>
      </c>
      <c r="X35" s="251">
        <v>20.6</v>
      </c>
      <c r="Y35" s="251">
        <v>20.399999999999999</v>
      </c>
      <c r="Z35" s="251">
        <v>20.3</v>
      </c>
      <c r="AA35" s="251">
        <v>20.2</v>
      </c>
      <c r="AB35" s="251">
        <v>20.2</v>
      </c>
      <c r="AC35" s="251">
        <v>20.399999999999999</v>
      </c>
      <c r="AD35" s="251">
        <v>20.399999999999999</v>
      </c>
      <c r="AE35" s="251">
        <v>20.5</v>
      </c>
      <c r="AF35" s="251">
        <v>20.6</v>
      </c>
      <c r="AG35" s="251">
        <v>20.6</v>
      </c>
      <c r="AH35" s="251">
        <v>20.6</v>
      </c>
      <c r="AI35" s="251">
        <v>20.399999999999999</v>
      </c>
      <c r="AJ35" s="251">
        <v>20.3</v>
      </c>
      <c r="AK35" s="252">
        <v>20.399999999999999</v>
      </c>
      <c r="AL35" s="271">
        <v>20.5</v>
      </c>
      <c r="AM35" s="270"/>
      <c r="AO35" s="164">
        <v>12</v>
      </c>
      <c r="AP35" s="165">
        <f t="shared" si="0"/>
        <v>20.2</v>
      </c>
      <c r="AQ35" s="166" t="str">
        <f t="shared" si="1"/>
        <v>定点24</v>
      </c>
      <c r="AR35" s="25"/>
      <c r="AS35" s="167">
        <f t="shared" si="2"/>
        <v>1</v>
      </c>
      <c r="AT35" s="165">
        <f t="shared" si="3"/>
        <v>20.6</v>
      </c>
      <c r="AU35" s="166" t="str">
        <f t="shared" si="9"/>
        <v>定点16</v>
      </c>
      <c r="AV35" s="25"/>
      <c r="AW35" s="167">
        <f t="shared" si="4"/>
        <v>6</v>
      </c>
      <c r="AX35" s="168">
        <f t="shared" si="5"/>
        <v>20.6</v>
      </c>
      <c r="AY35" s="169">
        <f t="shared" si="6"/>
        <v>-0.40000000000000213</v>
      </c>
      <c r="AZ35" s="170">
        <f t="shared" si="7"/>
        <v>0</v>
      </c>
      <c r="BA35" s="171">
        <f t="shared" si="8"/>
        <v>0.40000000000000213</v>
      </c>
      <c r="BB35" s="163"/>
      <c r="BC35" s="3"/>
      <c r="BD35" s="3"/>
      <c r="BE35" s="108"/>
      <c r="BF35" s="109"/>
      <c r="BG35" s="109"/>
    </row>
    <row r="36" spans="1:65" ht="12.95" customHeight="1">
      <c r="A36" s="196"/>
      <c r="B36" s="253" t="s">
        <v>45</v>
      </c>
      <c r="C36" s="249" t="s">
        <v>46</v>
      </c>
      <c r="D36" s="257">
        <v>20.399999999999999</v>
      </c>
      <c r="E36" s="251">
        <v>20.399999999999999</v>
      </c>
      <c r="F36" s="251">
        <v>20.399999999999999</v>
      </c>
      <c r="G36" s="251">
        <v>20.399999999999999</v>
      </c>
      <c r="H36" s="251">
        <v>20.399999999999999</v>
      </c>
      <c r="I36" s="251">
        <v>20.3</v>
      </c>
      <c r="J36" s="251">
        <v>20.399999999999999</v>
      </c>
      <c r="K36" s="251">
        <v>20.399999999999999</v>
      </c>
      <c r="L36" s="251" t="s">
        <v>21</v>
      </c>
      <c r="M36" s="251" t="s">
        <v>21</v>
      </c>
      <c r="N36" s="251">
        <v>20.3</v>
      </c>
      <c r="O36" s="251">
        <v>20.3</v>
      </c>
      <c r="P36" s="251">
        <v>20.3</v>
      </c>
      <c r="Q36" s="251">
        <v>20.3</v>
      </c>
      <c r="R36" s="251" t="s">
        <v>21</v>
      </c>
      <c r="S36" s="251">
        <v>20.6</v>
      </c>
      <c r="T36" s="251">
        <v>20.5</v>
      </c>
      <c r="U36" s="251">
        <v>20.3</v>
      </c>
      <c r="V36" s="251">
        <v>20.5</v>
      </c>
      <c r="W36" s="251">
        <v>20.6</v>
      </c>
      <c r="X36" s="251">
        <v>20.6</v>
      </c>
      <c r="Y36" s="251">
        <v>20.399999999999999</v>
      </c>
      <c r="Z36" s="251">
        <v>20.3</v>
      </c>
      <c r="AA36" s="251" t="s">
        <v>21</v>
      </c>
      <c r="AB36" s="251">
        <v>20.2</v>
      </c>
      <c r="AC36" s="251">
        <v>20.399999999999999</v>
      </c>
      <c r="AD36" s="251">
        <v>20.399999999999999</v>
      </c>
      <c r="AE36" s="251">
        <v>20.5</v>
      </c>
      <c r="AF36" s="251">
        <v>20.6</v>
      </c>
      <c r="AG36" s="251">
        <v>20.6</v>
      </c>
      <c r="AH36" s="251">
        <v>20.6</v>
      </c>
      <c r="AI36" s="251">
        <v>20.399999999999999</v>
      </c>
      <c r="AJ36" s="251">
        <v>20.3</v>
      </c>
      <c r="AK36" s="252">
        <v>20.399999999999999</v>
      </c>
      <c r="AL36" s="271">
        <v>20.6</v>
      </c>
      <c r="AM36" s="270"/>
      <c r="AO36" s="164">
        <v>13</v>
      </c>
      <c r="AP36" s="165">
        <f t="shared" si="0"/>
        <v>20.2</v>
      </c>
      <c r="AQ36" s="166" t="str">
        <f t="shared" si="1"/>
        <v>定点24</v>
      </c>
      <c r="AR36" s="25"/>
      <c r="AS36" s="167">
        <f t="shared" si="2"/>
        <v>1</v>
      </c>
      <c r="AT36" s="165">
        <f t="shared" si="3"/>
        <v>20.6</v>
      </c>
      <c r="AU36" s="166" t="str">
        <f t="shared" si="9"/>
        <v>定点16</v>
      </c>
      <c r="AV36" s="25"/>
      <c r="AW36" s="167">
        <f t="shared" si="4"/>
        <v>6</v>
      </c>
      <c r="AX36" s="168">
        <f t="shared" si="5"/>
        <v>20.5</v>
      </c>
      <c r="AY36" s="169">
        <f t="shared" si="6"/>
        <v>-0.30000000000000071</v>
      </c>
      <c r="AZ36" s="170">
        <f t="shared" si="7"/>
        <v>0.10000000000000142</v>
      </c>
      <c r="BA36" s="171">
        <f t="shared" si="8"/>
        <v>0.40000000000000213</v>
      </c>
      <c r="BB36" s="163"/>
      <c r="BC36" s="3"/>
      <c r="BD36" s="3"/>
      <c r="BE36" s="108"/>
      <c r="BF36" s="109"/>
      <c r="BG36" s="109"/>
      <c r="BJ36" s="173" t="s">
        <v>193</v>
      </c>
      <c r="BK36" s="174"/>
      <c r="BL36" s="175"/>
      <c r="BM36" s="15"/>
    </row>
    <row r="37" spans="1:65" ht="12.95" customHeight="1">
      <c r="A37" s="196"/>
      <c r="B37" s="253" t="s">
        <v>47</v>
      </c>
      <c r="C37" s="249" t="s">
        <v>48</v>
      </c>
      <c r="D37" s="257">
        <v>20.3</v>
      </c>
      <c r="E37" s="251">
        <v>20.399999999999999</v>
      </c>
      <c r="F37" s="251">
        <v>20.399999999999999</v>
      </c>
      <c r="G37" s="251">
        <v>20.399999999999999</v>
      </c>
      <c r="H37" s="251">
        <v>20.399999999999999</v>
      </c>
      <c r="I37" s="251">
        <v>20.3</v>
      </c>
      <c r="J37" s="251">
        <v>20.399999999999999</v>
      </c>
      <c r="K37" s="251">
        <v>20.399999999999999</v>
      </c>
      <c r="L37" s="251" t="s">
        <v>21</v>
      </c>
      <c r="M37" s="251" t="s">
        <v>21</v>
      </c>
      <c r="N37" s="251">
        <v>20.3</v>
      </c>
      <c r="O37" s="251">
        <v>20.3</v>
      </c>
      <c r="P37" s="251">
        <v>20.399999999999999</v>
      </c>
      <c r="Q37" s="251">
        <v>20.3</v>
      </c>
      <c r="R37" s="251" t="s">
        <v>21</v>
      </c>
      <c r="S37" s="251">
        <v>20.6</v>
      </c>
      <c r="T37" s="251">
        <v>20.5</v>
      </c>
      <c r="U37" s="251">
        <v>20.3</v>
      </c>
      <c r="V37" s="251">
        <v>20.399999999999999</v>
      </c>
      <c r="W37" s="251">
        <v>20.6</v>
      </c>
      <c r="X37" s="251">
        <v>20.6</v>
      </c>
      <c r="Y37" s="251">
        <v>20.399999999999999</v>
      </c>
      <c r="Z37" s="251">
        <v>20.3</v>
      </c>
      <c r="AA37" s="251" t="s">
        <v>21</v>
      </c>
      <c r="AB37" s="251">
        <v>20.2</v>
      </c>
      <c r="AC37" s="251">
        <v>20.399999999999999</v>
      </c>
      <c r="AD37" s="251">
        <v>20.399999999999999</v>
      </c>
      <c r="AE37" s="251">
        <v>20.5</v>
      </c>
      <c r="AF37" s="251">
        <v>20.6</v>
      </c>
      <c r="AG37" s="251">
        <v>20.6</v>
      </c>
      <c r="AH37" s="251">
        <v>20.6</v>
      </c>
      <c r="AI37" s="251">
        <v>20.399999999999999</v>
      </c>
      <c r="AJ37" s="251">
        <v>20.3</v>
      </c>
      <c r="AK37" s="252">
        <v>20.399999999999999</v>
      </c>
      <c r="AL37" s="271">
        <v>20.6</v>
      </c>
      <c r="AM37" s="270"/>
      <c r="AO37" s="164">
        <v>14</v>
      </c>
      <c r="AP37" s="165">
        <f t="shared" si="0"/>
        <v>20.2</v>
      </c>
      <c r="AQ37" s="166" t="str">
        <f t="shared" si="1"/>
        <v>定点24</v>
      </c>
      <c r="AR37" s="25"/>
      <c r="AS37" s="167">
        <f t="shared" si="2"/>
        <v>1</v>
      </c>
      <c r="AT37" s="165">
        <f t="shared" si="3"/>
        <v>20.6</v>
      </c>
      <c r="AU37" s="166" t="str">
        <f t="shared" si="9"/>
        <v>定点16</v>
      </c>
      <c r="AV37" s="25"/>
      <c r="AW37" s="167">
        <f t="shared" si="4"/>
        <v>5</v>
      </c>
      <c r="AX37" s="168">
        <f t="shared" si="5"/>
        <v>20.5</v>
      </c>
      <c r="AY37" s="169">
        <f t="shared" si="6"/>
        <v>-0.30000000000000071</v>
      </c>
      <c r="AZ37" s="170">
        <f t="shared" si="7"/>
        <v>0.10000000000000142</v>
      </c>
      <c r="BA37" s="171">
        <f t="shared" si="8"/>
        <v>0.40000000000000213</v>
      </c>
      <c r="BB37" s="163"/>
      <c r="BC37" s="3"/>
      <c r="BD37" s="3"/>
      <c r="BE37" s="108"/>
      <c r="BF37" s="109"/>
      <c r="BG37" s="109"/>
      <c r="BJ37" s="176"/>
      <c r="BK37" s="177" t="s">
        <v>82</v>
      </c>
      <c r="BL37" s="178" t="s">
        <v>7</v>
      </c>
    </row>
    <row r="38" spans="1:65" ht="12.95" customHeight="1">
      <c r="A38" s="196"/>
      <c r="B38" s="253" t="s">
        <v>49</v>
      </c>
      <c r="C38" s="249" t="s">
        <v>50</v>
      </c>
      <c r="D38" s="257">
        <v>20.3</v>
      </c>
      <c r="E38" s="251">
        <v>20.399999999999999</v>
      </c>
      <c r="F38" s="251">
        <v>20.399999999999999</v>
      </c>
      <c r="G38" s="251">
        <v>20.399999999999999</v>
      </c>
      <c r="H38" s="251">
        <v>20.399999999999999</v>
      </c>
      <c r="I38" s="251">
        <v>20.399999999999999</v>
      </c>
      <c r="J38" s="251">
        <v>20.399999999999999</v>
      </c>
      <c r="K38" s="251">
        <v>20.399999999999999</v>
      </c>
      <c r="L38" s="251" t="s">
        <v>21</v>
      </c>
      <c r="M38" s="251" t="s">
        <v>21</v>
      </c>
      <c r="N38" s="251">
        <v>20.3</v>
      </c>
      <c r="O38" s="251">
        <v>20.3</v>
      </c>
      <c r="P38" s="251">
        <v>20.399999999999999</v>
      </c>
      <c r="Q38" s="251">
        <v>20.3</v>
      </c>
      <c r="R38" s="251" t="s">
        <v>21</v>
      </c>
      <c r="S38" s="251">
        <v>20.6</v>
      </c>
      <c r="T38" s="251">
        <v>20.5</v>
      </c>
      <c r="U38" s="251">
        <v>20.3</v>
      </c>
      <c r="V38" s="251">
        <v>20.399999999999999</v>
      </c>
      <c r="W38" s="251">
        <v>20.6</v>
      </c>
      <c r="X38" s="251">
        <v>20.6</v>
      </c>
      <c r="Y38" s="251">
        <v>20.399999999999999</v>
      </c>
      <c r="Z38" s="251">
        <v>20.3</v>
      </c>
      <c r="AA38" s="251" t="s">
        <v>21</v>
      </c>
      <c r="AB38" s="251">
        <v>20.2</v>
      </c>
      <c r="AC38" s="251" t="s">
        <v>21</v>
      </c>
      <c r="AD38" s="251">
        <v>20.399999999999999</v>
      </c>
      <c r="AE38" s="251">
        <v>20.5</v>
      </c>
      <c r="AF38" s="251">
        <v>20.6</v>
      </c>
      <c r="AG38" s="251">
        <v>20.6</v>
      </c>
      <c r="AH38" s="251">
        <v>20.5</v>
      </c>
      <c r="AI38" s="251">
        <v>20.399999999999999</v>
      </c>
      <c r="AJ38" s="251">
        <v>20.3</v>
      </c>
      <c r="AK38" s="252">
        <v>20.399999999999999</v>
      </c>
      <c r="AL38" s="271">
        <v>20.6</v>
      </c>
      <c r="AM38" s="270"/>
      <c r="AO38" s="164">
        <v>15</v>
      </c>
      <c r="AP38" s="165">
        <f t="shared" si="0"/>
        <v>20.2</v>
      </c>
      <c r="AQ38" s="166" t="str">
        <f t="shared" si="1"/>
        <v>定点24</v>
      </c>
      <c r="AR38" s="25"/>
      <c r="AS38" s="167">
        <f t="shared" si="2"/>
        <v>1</v>
      </c>
      <c r="AT38" s="165">
        <f t="shared" si="3"/>
        <v>20.6</v>
      </c>
      <c r="AU38" s="166" t="str">
        <f t="shared" si="9"/>
        <v>定点16</v>
      </c>
      <c r="AV38" s="25"/>
      <c r="AW38" s="167">
        <f t="shared" si="4"/>
        <v>4</v>
      </c>
      <c r="AX38" s="168">
        <f t="shared" si="5"/>
        <v>20.5</v>
      </c>
      <c r="AY38" s="169">
        <f t="shared" si="6"/>
        <v>-0.30000000000000071</v>
      </c>
      <c r="AZ38" s="170">
        <f t="shared" si="7"/>
        <v>0.10000000000000142</v>
      </c>
      <c r="BA38" s="171">
        <f t="shared" si="8"/>
        <v>0.40000000000000213</v>
      </c>
      <c r="BB38" s="163"/>
      <c r="BC38" s="3"/>
      <c r="BD38" s="3"/>
      <c r="BE38" s="108"/>
      <c r="BF38" s="109"/>
      <c r="BG38" s="109"/>
      <c r="BJ38" s="179">
        <v>1</v>
      </c>
      <c r="BK38" s="178">
        <f>MATCH(D13,BK19:BK34,0)</f>
        <v>6</v>
      </c>
      <c r="BL38" s="178">
        <f>MATCH(D11,BN19:BN27,0)</f>
        <v>3</v>
      </c>
      <c r="BM38" s="180"/>
    </row>
    <row r="39" spans="1:65" ht="12.95" customHeight="1">
      <c r="A39" s="196"/>
      <c r="B39" s="232"/>
      <c r="C39" s="249" t="s">
        <v>51</v>
      </c>
      <c r="D39" s="257">
        <v>20.3</v>
      </c>
      <c r="E39" s="251">
        <v>20.399999999999999</v>
      </c>
      <c r="F39" s="251">
        <v>20.399999999999999</v>
      </c>
      <c r="G39" s="251">
        <v>20.399999999999999</v>
      </c>
      <c r="H39" s="251">
        <v>20.399999999999999</v>
      </c>
      <c r="I39" s="251">
        <v>20.399999999999999</v>
      </c>
      <c r="J39" s="251">
        <v>20.399999999999999</v>
      </c>
      <c r="K39" s="251">
        <v>20.399999999999999</v>
      </c>
      <c r="L39" s="251" t="s">
        <v>21</v>
      </c>
      <c r="M39" s="251" t="s">
        <v>21</v>
      </c>
      <c r="N39" s="251">
        <v>20.3</v>
      </c>
      <c r="O39" s="251">
        <v>20.3</v>
      </c>
      <c r="P39" s="251">
        <v>20.399999999999999</v>
      </c>
      <c r="Q39" s="251">
        <v>20.2</v>
      </c>
      <c r="R39" s="251" t="s">
        <v>21</v>
      </c>
      <c r="S39" s="251">
        <v>20.6</v>
      </c>
      <c r="T39" s="251">
        <v>20.5</v>
      </c>
      <c r="U39" s="251">
        <v>20.3</v>
      </c>
      <c r="V39" s="251">
        <v>20.3</v>
      </c>
      <c r="W39" s="251">
        <v>20.6</v>
      </c>
      <c r="X39" s="251">
        <v>20.6</v>
      </c>
      <c r="Y39" s="251">
        <v>20.399999999999999</v>
      </c>
      <c r="Z39" s="251">
        <v>20.399999999999999</v>
      </c>
      <c r="AA39" s="251" t="s">
        <v>21</v>
      </c>
      <c r="AB39" s="251" t="s">
        <v>21</v>
      </c>
      <c r="AC39" s="251" t="s">
        <v>21</v>
      </c>
      <c r="AD39" s="251">
        <v>20.399999999999999</v>
      </c>
      <c r="AE39" s="251">
        <v>20.5</v>
      </c>
      <c r="AF39" s="251">
        <v>20.6</v>
      </c>
      <c r="AG39" s="251">
        <v>20.6</v>
      </c>
      <c r="AH39" s="251">
        <v>20.399999999999999</v>
      </c>
      <c r="AI39" s="251">
        <v>20.399999999999999</v>
      </c>
      <c r="AJ39" s="251">
        <v>20.3</v>
      </c>
      <c r="AK39" s="252">
        <v>20.399999999999999</v>
      </c>
      <c r="AL39" s="271">
        <v>20.6</v>
      </c>
      <c r="AM39" s="270"/>
      <c r="AO39" s="164">
        <v>16</v>
      </c>
      <c r="AP39" s="165">
        <f t="shared" si="0"/>
        <v>20.2</v>
      </c>
      <c r="AQ39" s="166" t="str">
        <f t="shared" si="1"/>
        <v>定点24</v>
      </c>
      <c r="AR39" s="25"/>
      <c r="AS39" s="167">
        <f t="shared" si="2"/>
        <v>1</v>
      </c>
      <c r="AT39" s="165">
        <f t="shared" si="3"/>
        <v>20.6</v>
      </c>
      <c r="AU39" s="166" t="str">
        <f t="shared" si="9"/>
        <v>定点16</v>
      </c>
      <c r="AV39" s="25"/>
      <c r="AW39" s="167">
        <f t="shared" si="4"/>
        <v>5</v>
      </c>
      <c r="AX39" s="168">
        <f t="shared" si="5"/>
        <v>20.5</v>
      </c>
      <c r="AY39" s="169">
        <f t="shared" si="6"/>
        <v>-0.30000000000000071</v>
      </c>
      <c r="AZ39" s="170">
        <f t="shared" si="7"/>
        <v>0.10000000000000142</v>
      </c>
      <c r="BA39" s="171">
        <f t="shared" si="8"/>
        <v>0.40000000000000213</v>
      </c>
      <c r="BB39" s="163"/>
      <c r="BC39" s="3"/>
      <c r="BD39" s="3"/>
      <c r="BE39" s="108"/>
      <c r="BF39" s="109"/>
      <c r="BG39" s="109"/>
      <c r="BJ39" s="179">
        <v>2</v>
      </c>
      <c r="BK39" s="178">
        <f>MATCH(E13,BK19:BK34,0)</f>
        <v>11</v>
      </c>
      <c r="BL39" s="178">
        <f>MATCH(E11,BN19:BN27,0)</f>
        <v>3</v>
      </c>
      <c r="BM39" s="180"/>
    </row>
    <row r="40" spans="1:65" ht="12.95" customHeight="1">
      <c r="A40" s="196"/>
      <c r="B40" s="232"/>
      <c r="C40" s="249" t="s">
        <v>52</v>
      </c>
      <c r="D40" s="257">
        <v>20.3</v>
      </c>
      <c r="E40" s="251">
        <v>20.399999999999999</v>
      </c>
      <c r="F40" s="251">
        <v>20.399999999999999</v>
      </c>
      <c r="G40" s="251">
        <v>20.399999999999999</v>
      </c>
      <c r="H40" s="251">
        <v>20.399999999999999</v>
      </c>
      <c r="I40" s="251">
        <v>20.3</v>
      </c>
      <c r="J40" s="251">
        <v>20.399999999999999</v>
      </c>
      <c r="K40" s="251">
        <v>20.399999999999999</v>
      </c>
      <c r="L40" s="251" t="s">
        <v>21</v>
      </c>
      <c r="M40" s="251" t="s">
        <v>21</v>
      </c>
      <c r="N40" s="251">
        <v>20.3</v>
      </c>
      <c r="O40" s="251">
        <v>20.3</v>
      </c>
      <c r="P40" s="251">
        <v>20.399999999999999</v>
      </c>
      <c r="Q40" s="251">
        <v>20.2</v>
      </c>
      <c r="R40" s="251" t="s">
        <v>21</v>
      </c>
      <c r="S40" s="251">
        <v>20.5</v>
      </c>
      <c r="T40" s="251">
        <v>20.6</v>
      </c>
      <c r="U40" s="251">
        <v>20.399999999999999</v>
      </c>
      <c r="V40" s="251">
        <v>20.3</v>
      </c>
      <c r="W40" s="251">
        <v>20.6</v>
      </c>
      <c r="X40" s="251">
        <v>20.6</v>
      </c>
      <c r="Y40" s="251">
        <v>20.399999999999999</v>
      </c>
      <c r="Z40" s="251">
        <v>20.399999999999999</v>
      </c>
      <c r="AA40" s="251" t="s">
        <v>21</v>
      </c>
      <c r="AB40" s="251" t="s">
        <v>21</v>
      </c>
      <c r="AC40" s="251" t="s">
        <v>21</v>
      </c>
      <c r="AD40" s="251">
        <v>20.2</v>
      </c>
      <c r="AE40" s="251">
        <v>20.6</v>
      </c>
      <c r="AF40" s="251">
        <v>20.6</v>
      </c>
      <c r="AG40" s="251">
        <v>20.6</v>
      </c>
      <c r="AH40" s="251">
        <v>20.399999999999999</v>
      </c>
      <c r="AI40" s="251">
        <v>20.399999999999999</v>
      </c>
      <c r="AJ40" s="251">
        <v>20.3</v>
      </c>
      <c r="AK40" s="252">
        <v>20.399999999999999</v>
      </c>
      <c r="AL40" s="271">
        <v>20.6</v>
      </c>
      <c r="AM40" s="270"/>
      <c r="AO40" s="164">
        <v>17</v>
      </c>
      <c r="AP40" s="165">
        <f t="shared" si="0"/>
        <v>20.2</v>
      </c>
      <c r="AQ40" s="166" t="str">
        <f t="shared" si="1"/>
        <v>定点25</v>
      </c>
      <c r="AR40" s="25"/>
      <c r="AS40" s="167">
        <f t="shared" si="2"/>
        <v>0</v>
      </c>
      <c r="AT40" s="165">
        <f t="shared" si="3"/>
        <v>20.6</v>
      </c>
      <c r="AU40" s="166" t="str">
        <f t="shared" si="9"/>
        <v>定点16</v>
      </c>
      <c r="AV40" s="25"/>
      <c r="AW40" s="167">
        <f t="shared" si="4"/>
        <v>5</v>
      </c>
      <c r="AX40" s="168">
        <f t="shared" si="5"/>
        <v>20.6</v>
      </c>
      <c r="AY40" s="169">
        <f t="shared" si="6"/>
        <v>-0.40000000000000213</v>
      </c>
      <c r="AZ40" s="170">
        <f t="shared" si="7"/>
        <v>0</v>
      </c>
      <c r="BA40" s="171">
        <f t="shared" si="8"/>
        <v>0.40000000000000213</v>
      </c>
      <c r="BB40" s="163"/>
      <c r="BC40" s="3"/>
      <c r="BD40" s="3"/>
      <c r="BE40" s="108"/>
      <c r="BF40" s="109"/>
      <c r="BG40" s="109"/>
      <c r="BJ40" s="179">
        <v>3</v>
      </c>
      <c r="BK40" s="178">
        <f>MATCH(F13,BK19:BK34,0)</f>
        <v>7</v>
      </c>
      <c r="BL40" s="178">
        <f>MATCH(F11,BN19:BN27,0)</f>
        <v>3</v>
      </c>
      <c r="BM40" s="180"/>
    </row>
    <row r="41" spans="1:65" ht="12.95" customHeight="1">
      <c r="A41" s="196"/>
      <c r="B41" s="232"/>
      <c r="C41" s="249" t="s">
        <v>53</v>
      </c>
      <c r="D41" s="257">
        <v>20.3</v>
      </c>
      <c r="E41" s="251">
        <v>20.399999999999999</v>
      </c>
      <c r="F41" s="251">
        <v>20.3</v>
      </c>
      <c r="G41" s="251">
        <v>20.399999999999999</v>
      </c>
      <c r="H41" s="251">
        <v>20.399999999999999</v>
      </c>
      <c r="I41" s="251">
        <v>20.3</v>
      </c>
      <c r="J41" s="251">
        <v>20.399999999999999</v>
      </c>
      <c r="K41" s="251" t="s">
        <v>21</v>
      </c>
      <c r="L41" s="251" t="s">
        <v>21</v>
      </c>
      <c r="M41" s="251" t="s">
        <v>21</v>
      </c>
      <c r="N41" s="251">
        <v>20.3</v>
      </c>
      <c r="O41" s="251">
        <v>20.3</v>
      </c>
      <c r="P41" s="251">
        <v>20.3</v>
      </c>
      <c r="Q41" s="251" t="s">
        <v>21</v>
      </c>
      <c r="R41" s="251" t="s">
        <v>21</v>
      </c>
      <c r="S41" s="251">
        <v>20.2</v>
      </c>
      <c r="T41" s="251">
        <v>20.6</v>
      </c>
      <c r="U41" s="251">
        <v>20.399999999999999</v>
      </c>
      <c r="V41" s="251">
        <v>20.3</v>
      </c>
      <c r="W41" s="251">
        <v>20.6</v>
      </c>
      <c r="X41" s="251">
        <v>20.6</v>
      </c>
      <c r="Y41" s="251">
        <v>20.3</v>
      </c>
      <c r="Z41" s="251">
        <v>20.399999999999999</v>
      </c>
      <c r="AA41" s="251" t="s">
        <v>21</v>
      </c>
      <c r="AB41" s="251" t="s">
        <v>21</v>
      </c>
      <c r="AC41" s="251" t="s">
        <v>21</v>
      </c>
      <c r="AD41" s="251" t="s">
        <v>21</v>
      </c>
      <c r="AE41" s="251">
        <v>20.6</v>
      </c>
      <c r="AF41" s="251">
        <v>20.6</v>
      </c>
      <c r="AG41" s="251">
        <v>20.6</v>
      </c>
      <c r="AH41" s="251">
        <v>20.399999999999999</v>
      </c>
      <c r="AI41" s="251">
        <v>20.399999999999999</v>
      </c>
      <c r="AJ41" s="251">
        <v>20.3</v>
      </c>
      <c r="AK41" s="252">
        <v>20.399999999999999</v>
      </c>
      <c r="AL41" s="271">
        <v>20.5</v>
      </c>
      <c r="AM41" s="270"/>
      <c r="AO41" s="164">
        <v>18</v>
      </c>
      <c r="AP41" s="165">
        <f t="shared" si="0"/>
        <v>20.2</v>
      </c>
      <c r="AQ41" s="166" t="str">
        <f t="shared" si="1"/>
        <v>定点25</v>
      </c>
      <c r="AR41" s="25"/>
      <c r="AS41" s="167">
        <f t="shared" si="2"/>
        <v>0</v>
      </c>
      <c r="AT41" s="165">
        <f t="shared" si="3"/>
        <v>20.6</v>
      </c>
      <c r="AU41" s="166" t="str">
        <f t="shared" si="9"/>
        <v>定点16</v>
      </c>
      <c r="AV41" s="25"/>
      <c r="AW41" s="167">
        <f t="shared" si="4"/>
        <v>5</v>
      </c>
      <c r="AX41" s="168">
        <f t="shared" si="5"/>
        <v>20.6</v>
      </c>
      <c r="AY41" s="169">
        <f t="shared" si="6"/>
        <v>-0.40000000000000213</v>
      </c>
      <c r="AZ41" s="170">
        <f t="shared" si="7"/>
        <v>0</v>
      </c>
      <c r="BA41" s="171">
        <f t="shared" si="8"/>
        <v>0.40000000000000213</v>
      </c>
      <c r="BB41" s="163"/>
      <c r="BC41" s="3"/>
      <c r="BD41" s="3"/>
      <c r="BE41" s="108"/>
      <c r="BF41" s="109"/>
      <c r="BG41" s="109"/>
      <c r="BJ41" s="179">
        <v>4</v>
      </c>
      <c r="BK41" s="178">
        <f>MATCH(G13,BK19:BK34,0)</f>
        <v>10</v>
      </c>
      <c r="BL41" s="178">
        <f>MATCH(G11,BN19:BN27,0)</f>
        <v>3</v>
      </c>
      <c r="BM41" s="180"/>
    </row>
    <row r="42" spans="1:65" ht="12.95" customHeight="1">
      <c r="A42" s="196"/>
      <c r="B42" s="232"/>
      <c r="C42" s="249" t="s">
        <v>54</v>
      </c>
      <c r="D42" s="257">
        <v>20.3</v>
      </c>
      <c r="E42" s="251">
        <v>20.399999999999999</v>
      </c>
      <c r="F42" s="251" t="s">
        <v>21</v>
      </c>
      <c r="G42" s="251">
        <v>20.399999999999999</v>
      </c>
      <c r="H42" s="251">
        <v>20.399999999999999</v>
      </c>
      <c r="I42" s="251" t="s">
        <v>21</v>
      </c>
      <c r="J42" s="251" t="s">
        <v>21</v>
      </c>
      <c r="K42" s="251" t="s">
        <v>21</v>
      </c>
      <c r="L42" s="251" t="s">
        <v>21</v>
      </c>
      <c r="M42" s="251" t="s">
        <v>21</v>
      </c>
      <c r="N42" s="251" t="s">
        <v>21</v>
      </c>
      <c r="O42" s="251" t="s">
        <v>21</v>
      </c>
      <c r="P42" s="251">
        <v>20.3</v>
      </c>
      <c r="Q42" s="251" t="s">
        <v>21</v>
      </c>
      <c r="R42" s="251" t="s">
        <v>21</v>
      </c>
      <c r="S42" s="251">
        <v>20.5</v>
      </c>
      <c r="T42" s="251">
        <v>20.5</v>
      </c>
      <c r="U42" s="251">
        <v>20.6</v>
      </c>
      <c r="V42" s="251">
        <v>20.399999999999999</v>
      </c>
      <c r="W42" s="251">
        <v>20.6</v>
      </c>
      <c r="X42" s="251">
        <v>20.3</v>
      </c>
      <c r="Y42" s="251">
        <v>20.3</v>
      </c>
      <c r="Z42" s="251">
        <v>20.5</v>
      </c>
      <c r="AA42" s="251" t="s">
        <v>21</v>
      </c>
      <c r="AB42" s="251" t="s">
        <v>21</v>
      </c>
      <c r="AC42" s="251" t="s">
        <v>21</v>
      </c>
      <c r="AD42" s="251" t="s">
        <v>21</v>
      </c>
      <c r="AE42" s="251">
        <v>20.399999999999999</v>
      </c>
      <c r="AF42" s="251">
        <v>20.5</v>
      </c>
      <c r="AG42" s="251">
        <v>20.6</v>
      </c>
      <c r="AH42" s="251">
        <v>20.399999999999999</v>
      </c>
      <c r="AI42" s="251">
        <v>20.399999999999999</v>
      </c>
      <c r="AJ42" s="251" t="s">
        <v>21</v>
      </c>
      <c r="AK42" s="252" t="s">
        <v>21</v>
      </c>
      <c r="AL42" s="271">
        <v>20.5</v>
      </c>
      <c r="AM42" s="270"/>
      <c r="AO42" s="164">
        <v>19</v>
      </c>
      <c r="AP42" s="165">
        <f t="shared" si="0"/>
        <v>20.2</v>
      </c>
      <c r="AQ42" s="166" t="str">
        <f t="shared" si="1"/>
        <v>定点25</v>
      </c>
      <c r="AR42" s="25"/>
      <c r="AS42" s="167">
        <f t="shared" si="2"/>
        <v>0</v>
      </c>
      <c r="AT42" s="165">
        <f t="shared" si="3"/>
        <v>20.6</v>
      </c>
      <c r="AU42" s="166" t="str">
        <f t="shared" si="9"/>
        <v>定点16</v>
      </c>
      <c r="AV42" s="25"/>
      <c r="AW42" s="167">
        <f t="shared" si="4"/>
        <v>4</v>
      </c>
      <c r="AX42" s="168">
        <f t="shared" si="5"/>
        <v>20.6</v>
      </c>
      <c r="AY42" s="169">
        <f t="shared" si="6"/>
        <v>-0.40000000000000213</v>
      </c>
      <c r="AZ42" s="170">
        <f t="shared" si="7"/>
        <v>0</v>
      </c>
      <c r="BA42" s="171">
        <f t="shared" si="8"/>
        <v>0.40000000000000213</v>
      </c>
      <c r="BB42" s="163"/>
      <c r="BC42" s="3"/>
      <c r="BD42" s="3"/>
      <c r="BE42" s="108"/>
      <c r="BF42" s="109"/>
      <c r="BG42" s="109"/>
      <c r="BJ42" s="179">
        <v>5</v>
      </c>
      <c r="BK42" s="178">
        <f>MATCH(H13,BK19:BK34,0)</f>
        <v>6</v>
      </c>
      <c r="BL42" s="178">
        <f>MATCH(H11,BN19:BN27,0)</f>
        <v>3</v>
      </c>
      <c r="BM42" s="180"/>
    </row>
    <row r="43" spans="1:65" ht="12.95" customHeight="1">
      <c r="A43" s="196"/>
      <c r="B43" s="232"/>
      <c r="C43" s="249" t="s">
        <v>55</v>
      </c>
      <c r="D43" s="257">
        <v>20.3</v>
      </c>
      <c r="E43" s="251" t="s">
        <v>21</v>
      </c>
      <c r="F43" s="251" t="s">
        <v>21</v>
      </c>
      <c r="G43" s="251" t="s">
        <v>21</v>
      </c>
      <c r="H43" s="251" t="s">
        <v>21</v>
      </c>
      <c r="I43" s="251" t="s">
        <v>21</v>
      </c>
      <c r="J43" s="251" t="s">
        <v>21</v>
      </c>
      <c r="K43" s="251" t="s">
        <v>21</v>
      </c>
      <c r="L43" s="251" t="s">
        <v>21</v>
      </c>
      <c r="M43" s="251" t="s">
        <v>21</v>
      </c>
      <c r="N43" s="251" t="s">
        <v>21</v>
      </c>
      <c r="O43" s="251" t="s">
        <v>21</v>
      </c>
      <c r="P43" s="251" t="s">
        <v>21</v>
      </c>
      <c r="Q43" s="251" t="s">
        <v>21</v>
      </c>
      <c r="R43" s="251" t="s">
        <v>21</v>
      </c>
      <c r="S43" s="251">
        <v>20.399999999999999</v>
      </c>
      <c r="T43" s="251">
        <v>20.5</v>
      </c>
      <c r="U43" s="251">
        <v>20.3</v>
      </c>
      <c r="V43" s="251">
        <v>20.3</v>
      </c>
      <c r="W43" s="251">
        <v>20.6</v>
      </c>
      <c r="X43" s="251">
        <v>20.399999999999999</v>
      </c>
      <c r="Y43" s="251">
        <v>20.399999999999999</v>
      </c>
      <c r="Z43" s="251">
        <v>20.399999999999999</v>
      </c>
      <c r="AA43" s="251" t="s">
        <v>21</v>
      </c>
      <c r="AB43" s="251" t="s">
        <v>21</v>
      </c>
      <c r="AC43" s="251" t="s">
        <v>21</v>
      </c>
      <c r="AD43" s="251" t="s">
        <v>21</v>
      </c>
      <c r="AE43" s="251">
        <v>20.5</v>
      </c>
      <c r="AF43" s="251">
        <v>20.5</v>
      </c>
      <c r="AG43" s="251">
        <v>20.5</v>
      </c>
      <c r="AH43" s="251">
        <v>20.5</v>
      </c>
      <c r="AI43" s="251">
        <v>20.6</v>
      </c>
      <c r="AJ43" s="251" t="s">
        <v>21</v>
      </c>
      <c r="AK43" s="252" t="s">
        <v>21</v>
      </c>
      <c r="AL43" s="271">
        <v>20.5</v>
      </c>
      <c r="AM43" s="272"/>
      <c r="AO43" s="164">
        <v>20</v>
      </c>
      <c r="AP43" s="165">
        <f t="shared" si="0"/>
        <v>20.2</v>
      </c>
      <c r="AQ43" s="166" t="str">
        <f t="shared" si="1"/>
        <v>定点14</v>
      </c>
      <c r="AR43" s="25"/>
      <c r="AS43" s="167">
        <f t="shared" si="2"/>
        <v>0</v>
      </c>
      <c r="AT43" s="165">
        <f t="shared" si="3"/>
        <v>20.6</v>
      </c>
      <c r="AU43" s="166" t="str">
        <f t="shared" si="9"/>
        <v>定点16</v>
      </c>
      <c r="AV43" s="25"/>
      <c r="AW43" s="167">
        <f t="shared" si="4"/>
        <v>4</v>
      </c>
      <c r="AX43" s="168">
        <f t="shared" si="5"/>
        <v>20.6</v>
      </c>
      <c r="AY43" s="169">
        <f t="shared" si="6"/>
        <v>-0.40000000000000213</v>
      </c>
      <c r="AZ43" s="170">
        <f t="shared" si="7"/>
        <v>0</v>
      </c>
      <c r="BA43" s="171">
        <f t="shared" si="8"/>
        <v>0.40000000000000213</v>
      </c>
      <c r="BB43" s="163"/>
      <c r="BC43" s="3"/>
      <c r="BD43" s="3"/>
      <c r="BE43" s="108"/>
      <c r="BF43" s="109"/>
      <c r="BG43" s="109"/>
      <c r="BJ43" s="179">
        <v>6</v>
      </c>
      <c r="BK43" s="178">
        <f>MATCH(I13,BK19:BK34,0)</f>
        <v>5</v>
      </c>
      <c r="BL43" s="178">
        <f>MATCH(I11,BN19:BN27,0)</f>
        <v>3</v>
      </c>
      <c r="BM43" s="180"/>
    </row>
    <row r="44" spans="1:65" ht="12.95" customHeight="1">
      <c r="A44" s="196"/>
      <c r="B44" s="232"/>
      <c r="C44" s="249" t="s">
        <v>56</v>
      </c>
      <c r="D44" s="257" t="s">
        <v>21</v>
      </c>
      <c r="E44" s="251" t="s">
        <v>21</v>
      </c>
      <c r="F44" s="251" t="s">
        <v>21</v>
      </c>
      <c r="G44" s="251" t="s">
        <v>21</v>
      </c>
      <c r="H44" s="251" t="s">
        <v>21</v>
      </c>
      <c r="I44" s="251" t="s">
        <v>21</v>
      </c>
      <c r="J44" s="251" t="s">
        <v>21</v>
      </c>
      <c r="K44" s="251" t="s">
        <v>21</v>
      </c>
      <c r="L44" s="251" t="s">
        <v>21</v>
      </c>
      <c r="M44" s="251" t="s">
        <v>21</v>
      </c>
      <c r="N44" s="251" t="s">
        <v>21</v>
      </c>
      <c r="O44" s="251" t="s">
        <v>21</v>
      </c>
      <c r="P44" s="251" t="s">
        <v>21</v>
      </c>
      <c r="Q44" s="251" t="s">
        <v>21</v>
      </c>
      <c r="R44" s="251" t="s">
        <v>21</v>
      </c>
      <c r="S44" s="251" t="s">
        <v>21</v>
      </c>
      <c r="T44" s="251">
        <v>19.899999999999999</v>
      </c>
      <c r="U44" s="251" t="s">
        <v>21</v>
      </c>
      <c r="V44" s="251" t="s">
        <v>21</v>
      </c>
      <c r="W44" s="251">
        <v>20.5</v>
      </c>
      <c r="X44" s="251">
        <v>20.399999999999999</v>
      </c>
      <c r="Y44" s="251">
        <v>20.399999999999999</v>
      </c>
      <c r="Z44" s="251">
        <v>20</v>
      </c>
      <c r="AA44" s="251" t="s">
        <v>21</v>
      </c>
      <c r="AB44" s="251" t="s">
        <v>21</v>
      </c>
      <c r="AC44" s="251" t="s">
        <v>21</v>
      </c>
      <c r="AD44" s="251" t="s">
        <v>21</v>
      </c>
      <c r="AE44" s="251" t="s">
        <v>21</v>
      </c>
      <c r="AF44" s="251">
        <v>20.399999999999999</v>
      </c>
      <c r="AG44" s="251">
        <v>20.5</v>
      </c>
      <c r="AH44" s="251">
        <v>20</v>
      </c>
      <c r="AI44" s="251">
        <v>20.3</v>
      </c>
      <c r="AJ44" s="251" t="s">
        <v>21</v>
      </c>
      <c r="AK44" s="252" t="s">
        <v>21</v>
      </c>
      <c r="AL44" s="271">
        <v>20.3</v>
      </c>
      <c r="AM44" s="273"/>
      <c r="AO44" s="164">
        <v>25</v>
      </c>
      <c r="AP44" s="165">
        <f t="shared" si="0"/>
        <v>20.2</v>
      </c>
      <c r="AQ44" s="166" t="str">
        <f t="shared" si="1"/>
        <v>定点14</v>
      </c>
      <c r="AR44" s="25"/>
      <c r="AS44" s="167">
        <f t="shared" si="2"/>
        <v>1</v>
      </c>
      <c r="AT44" s="165">
        <f t="shared" si="3"/>
        <v>20.6</v>
      </c>
      <c r="AU44" s="166" t="str">
        <f t="shared" si="9"/>
        <v>定点17</v>
      </c>
      <c r="AV44" s="25"/>
      <c r="AW44" s="167">
        <f t="shared" si="4"/>
        <v>5</v>
      </c>
      <c r="AX44" s="168">
        <f t="shared" si="5"/>
        <v>20.6</v>
      </c>
      <c r="AY44" s="169">
        <f t="shared" si="6"/>
        <v>-0.40000000000000213</v>
      </c>
      <c r="AZ44" s="170">
        <f t="shared" si="7"/>
        <v>0</v>
      </c>
      <c r="BA44" s="171">
        <f t="shared" si="8"/>
        <v>0.40000000000000213</v>
      </c>
      <c r="BB44" s="163"/>
      <c r="BC44" s="3"/>
      <c r="BD44" s="3"/>
      <c r="BE44" s="108"/>
      <c r="BF44" s="109"/>
      <c r="BG44" s="109"/>
      <c r="BJ44" s="179">
        <v>7</v>
      </c>
      <c r="BK44" s="178">
        <f>MATCH(J13,BK19:BK34,0)</f>
        <v>9</v>
      </c>
      <c r="BL44" s="178">
        <f>MATCH(J11,BN19:BN27,0)</f>
        <v>3</v>
      </c>
      <c r="BM44" s="180"/>
    </row>
    <row r="45" spans="1:65" ht="12.95" customHeight="1">
      <c r="A45" s="196"/>
      <c r="B45" s="232"/>
      <c r="C45" s="249" t="s">
        <v>57</v>
      </c>
      <c r="D45" s="257" t="s">
        <v>21</v>
      </c>
      <c r="E45" s="251" t="s">
        <v>21</v>
      </c>
      <c r="F45" s="251" t="s">
        <v>21</v>
      </c>
      <c r="G45" s="251" t="s">
        <v>21</v>
      </c>
      <c r="H45" s="251" t="s">
        <v>21</v>
      </c>
      <c r="I45" s="251" t="s">
        <v>21</v>
      </c>
      <c r="J45" s="251" t="s">
        <v>21</v>
      </c>
      <c r="K45" s="251" t="s">
        <v>21</v>
      </c>
      <c r="L45" s="251" t="s">
        <v>21</v>
      </c>
      <c r="M45" s="251" t="s">
        <v>21</v>
      </c>
      <c r="N45" s="251" t="s">
        <v>21</v>
      </c>
      <c r="O45" s="251" t="s">
        <v>21</v>
      </c>
      <c r="P45" s="251" t="s">
        <v>21</v>
      </c>
      <c r="Q45" s="251" t="s">
        <v>21</v>
      </c>
      <c r="R45" s="251" t="s">
        <v>21</v>
      </c>
      <c r="S45" s="251" t="s">
        <v>21</v>
      </c>
      <c r="T45" s="251" t="s">
        <v>21</v>
      </c>
      <c r="U45" s="251" t="s">
        <v>21</v>
      </c>
      <c r="V45" s="251" t="s">
        <v>21</v>
      </c>
      <c r="W45" s="251">
        <v>19.8</v>
      </c>
      <c r="X45" s="251">
        <v>19.899999999999999</v>
      </c>
      <c r="Y45" s="251" t="s">
        <v>21</v>
      </c>
      <c r="Z45" s="251">
        <v>19.399999999999999</v>
      </c>
      <c r="AA45" s="251" t="s">
        <v>21</v>
      </c>
      <c r="AB45" s="251" t="s">
        <v>21</v>
      </c>
      <c r="AC45" s="251" t="s">
        <v>21</v>
      </c>
      <c r="AD45" s="251" t="s">
        <v>21</v>
      </c>
      <c r="AE45" s="251" t="s">
        <v>21</v>
      </c>
      <c r="AF45" s="251">
        <v>19.7</v>
      </c>
      <c r="AG45" s="251">
        <v>19.7</v>
      </c>
      <c r="AH45" s="251">
        <v>19.5</v>
      </c>
      <c r="AI45" s="251">
        <v>19.899999999999999</v>
      </c>
      <c r="AJ45" s="251" t="s">
        <v>21</v>
      </c>
      <c r="AK45" s="252" t="s">
        <v>21</v>
      </c>
      <c r="AL45" s="271">
        <v>19.899999999999999</v>
      </c>
      <c r="AM45" s="301"/>
      <c r="AO45" s="164">
        <v>30</v>
      </c>
      <c r="AP45" s="165">
        <f t="shared" si="0"/>
        <v>20.2</v>
      </c>
      <c r="AQ45" s="166" t="str">
        <f t="shared" si="1"/>
        <v>定点16</v>
      </c>
      <c r="AR45" s="25"/>
      <c r="AS45" s="167">
        <f t="shared" si="2"/>
        <v>0</v>
      </c>
      <c r="AT45" s="165">
        <f t="shared" si="3"/>
        <v>20.6</v>
      </c>
      <c r="AU45" s="166" t="str">
        <f t="shared" si="9"/>
        <v>定点17</v>
      </c>
      <c r="AV45" s="25"/>
      <c r="AW45" s="167">
        <f t="shared" si="4"/>
        <v>5</v>
      </c>
      <c r="AX45" s="168">
        <f t="shared" si="5"/>
        <v>20.5</v>
      </c>
      <c r="AY45" s="169">
        <f t="shared" si="6"/>
        <v>-0.30000000000000071</v>
      </c>
      <c r="AZ45" s="170">
        <f t="shared" si="7"/>
        <v>0.10000000000000142</v>
      </c>
      <c r="BA45" s="171">
        <f t="shared" si="8"/>
        <v>0.40000000000000213</v>
      </c>
      <c r="BB45" s="163"/>
      <c r="BC45" s="3"/>
      <c r="BD45" s="3"/>
      <c r="BE45" s="108"/>
      <c r="BF45" s="109"/>
      <c r="BG45" s="109"/>
      <c r="BJ45" s="179">
        <v>8</v>
      </c>
      <c r="BK45" s="178">
        <f>MATCH(K13,BK19:BK34,0)</f>
        <v>10</v>
      </c>
      <c r="BL45" s="178">
        <f>MATCH(K11,BN19:BN27,0)</f>
        <v>3</v>
      </c>
      <c r="BM45" s="180"/>
    </row>
    <row r="46" spans="1:65" ht="12.95" customHeight="1" thickBot="1">
      <c r="A46" s="196"/>
      <c r="B46" s="232"/>
      <c r="C46" s="274" t="s">
        <v>83</v>
      </c>
      <c r="D46" s="275" t="s">
        <v>21</v>
      </c>
      <c r="E46" s="276" t="s">
        <v>21</v>
      </c>
      <c r="F46" s="276" t="s">
        <v>21</v>
      </c>
      <c r="G46" s="276" t="s">
        <v>21</v>
      </c>
      <c r="H46" s="276" t="s">
        <v>21</v>
      </c>
      <c r="I46" s="276" t="s">
        <v>21</v>
      </c>
      <c r="J46" s="276" t="s">
        <v>21</v>
      </c>
      <c r="K46" s="276" t="s">
        <v>21</v>
      </c>
      <c r="L46" s="276" t="s">
        <v>21</v>
      </c>
      <c r="M46" s="276" t="s">
        <v>21</v>
      </c>
      <c r="N46" s="276" t="s">
        <v>21</v>
      </c>
      <c r="O46" s="276" t="s">
        <v>21</v>
      </c>
      <c r="P46" s="276" t="s">
        <v>21</v>
      </c>
      <c r="Q46" s="276" t="s">
        <v>21</v>
      </c>
      <c r="R46" s="276" t="s">
        <v>21</v>
      </c>
      <c r="S46" s="276" t="s">
        <v>21</v>
      </c>
      <c r="T46" s="276" t="s">
        <v>21</v>
      </c>
      <c r="U46" s="276" t="s">
        <v>21</v>
      </c>
      <c r="V46" s="276" t="s">
        <v>21</v>
      </c>
      <c r="W46" s="276" t="s">
        <v>21</v>
      </c>
      <c r="X46" s="276" t="s">
        <v>21</v>
      </c>
      <c r="Y46" s="276" t="s">
        <v>21</v>
      </c>
      <c r="Z46" s="276" t="s">
        <v>21</v>
      </c>
      <c r="AA46" s="276" t="s">
        <v>21</v>
      </c>
      <c r="AB46" s="276" t="s">
        <v>21</v>
      </c>
      <c r="AC46" s="276" t="s">
        <v>21</v>
      </c>
      <c r="AD46" s="276" t="s">
        <v>21</v>
      </c>
      <c r="AE46" s="276" t="s">
        <v>21</v>
      </c>
      <c r="AF46" s="276" t="s">
        <v>21</v>
      </c>
      <c r="AG46" s="276" t="s">
        <v>21</v>
      </c>
      <c r="AH46" s="276" t="s">
        <v>21</v>
      </c>
      <c r="AI46" s="276" t="s">
        <v>21</v>
      </c>
      <c r="AJ46" s="276" t="s">
        <v>21</v>
      </c>
      <c r="AK46" s="277" t="s">
        <v>21</v>
      </c>
      <c r="AL46" s="278" t="s">
        <v>21</v>
      </c>
      <c r="AM46" s="301"/>
      <c r="AO46" s="164">
        <v>40</v>
      </c>
      <c r="AP46" s="165">
        <f t="shared" si="0"/>
        <v>20.3</v>
      </c>
      <c r="AQ46" s="166" t="str">
        <f t="shared" si="1"/>
        <v>定点1</v>
      </c>
      <c r="AR46" s="25"/>
      <c r="AS46" s="167">
        <f t="shared" si="2"/>
        <v>3</v>
      </c>
      <c r="AT46" s="165">
        <f t="shared" si="3"/>
        <v>20.6</v>
      </c>
      <c r="AU46" s="166" t="str">
        <f t="shared" si="9"/>
        <v>定点18</v>
      </c>
      <c r="AV46" s="25"/>
      <c r="AW46" s="167">
        <f t="shared" si="4"/>
        <v>2</v>
      </c>
      <c r="AX46" s="168">
        <f t="shared" si="5"/>
        <v>20.5</v>
      </c>
      <c r="AY46" s="169">
        <f t="shared" si="6"/>
        <v>-0.19999999999999929</v>
      </c>
      <c r="AZ46" s="170">
        <f t="shared" si="7"/>
        <v>0.10000000000000142</v>
      </c>
      <c r="BA46" s="171">
        <f t="shared" si="8"/>
        <v>0.30000000000000071</v>
      </c>
      <c r="BB46" s="163"/>
      <c r="BC46" s="3"/>
      <c r="BD46" s="3"/>
      <c r="BE46" s="108"/>
      <c r="BF46" s="109"/>
      <c r="BG46" s="109"/>
      <c r="BJ46" s="179">
        <v>9</v>
      </c>
      <c r="BK46" s="178">
        <f>MATCH(L13,BK19:BK34,0)</f>
        <v>7</v>
      </c>
      <c r="BL46" s="178">
        <f>MATCH(L11,BN19:BN27,0)</f>
        <v>3</v>
      </c>
      <c r="BM46" s="180"/>
    </row>
    <row r="47" spans="1:65" ht="12.95" customHeight="1">
      <c r="A47" s="196"/>
      <c r="B47" s="302" t="s">
        <v>58</v>
      </c>
      <c r="C47" s="313"/>
      <c r="D47" s="266">
        <v>20.3</v>
      </c>
      <c r="E47" s="267">
        <v>20.3</v>
      </c>
      <c r="F47" s="267">
        <v>20.3</v>
      </c>
      <c r="G47" s="267">
        <v>20.3</v>
      </c>
      <c r="H47" s="267">
        <v>20.399999999999999</v>
      </c>
      <c r="I47" s="267">
        <v>20.3</v>
      </c>
      <c r="J47" s="267">
        <v>20.399999999999999</v>
      </c>
      <c r="K47" s="267">
        <v>20.399999999999999</v>
      </c>
      <c r="L47" s="267">
        <v>20.3</v>
      </c>
      <c r="M47" s="267">
        <v>20.3</v>
      </c>
      <c r="N47" s="267">
        <v>20.3</v>
      </c>
      <c r="O47" s="267">
        <v>20.3</v>
      </c>
      <c r="P47" s="267">
        <v>20.2</v>
      </c>
      <c r="Q47" s="267">
        <v>20.2</v>
      </c>
      <c r="R47" s="267">
        <v>20.3</v>
      </c>
      <c r="S47" s="267">
        <v>20</v>
      </c>
      <c r="T47" s="267">
        <v>19.7</v>
      </c>
      <c r="U47" s="267">
        <v>20.100000000000001</v>
      </c>
      <c r="V47" s="267">
        <v>20.2</v>
      </c>
      <c r="W47" s="267">
        <v>19.7</v>
      </c>
      <c r="X47" s="267">
        <v>19.600000000000001</v>
      </c>
      <c r="Y47" s="267">
        <v>20.3</v>
      </c>
      <c r="Z47" s="267">
        <v>19.600000000000001</v>
      </c>
      <c r="AA47" s="267">
        <v>20.2</v>
      </c>
      <c r="AB47" s="267">
        <v>20.2</v>
      </c>
      <c r="AC47" s="267">
        <v>20.399999999999999</v>
      </c>
      <c r="AD47" s="267">
        <v>20.100000000000001</v>
      </c>
      <c r="AE47" s="267">
        <v>19.899999999999999</v>
      </c>
      <c r="AF47" s="267">
        <v>19.7</v>
      </c>
      <c r="AG47" s="267">
        <v>18.899999999999999</v>
      </c>
      <c r="AH47" s="267">
        <v>19.600000000000001</v>
      </c>
      <c r="AI47" s="267">
        <v>19.899999999999999</v>
      </c>
      <c r="AJ47" s="267">
        <v>20.399999999999999</v>
      </c>
      <c r="AK47" s="268">
        <v>20.399999999999999</v>
      </c>
      <c r="AL47" s="279"/>
      <c r="AM47" s="301"/>
      <c r="AO47" s="164">
        <v>50</v>
      </c>
      <c r="AP47" s="165">
        <f t="shared" si="0"/>
        <v>20.3</v>
      </c>
      <c r="AQ47" s="166" t="str">
        <f t="shared" si="1"/>
        <v>定点1</v>
      </c>
      <c r="AR47" s="25"/>
      <c r="AS47" s="167">
        <f t="shared" si="2"/>
        <v>2</v>
      </c>
      <c r="AT47" s="165">
        <f t="shared" si="3"/>
        <v>20.6</v>
      </c>
      <c r="AU47" s="166" t="str">
        <f t="shared" si="9"/>
        <v>定点20</v>
      </c>
      <c r="AV47" s="25"/>
      <c r="AW47" s="167">
        <f t="shared" si="4"/>
        <v>1</v>
      </c>
      <c r="AX47" s="168">
        <f t="shared" si="5"/>
        <v>20.5</v>
      </c>
      <c r="AY47" s="169">
        <f t="shared" si="6"/>
        <v>-0.19999999999999929</v>
      </c>
      <c r="AZ47" s="170">
        <f t="shared" si="7"/>
        <v>0.10000000000000142</v>
      </c>
      <c r="BA47" s="171">
        <f t="shared" si="8"/>
        <v>0.30000000000000071</v>
      </c>
      <c r="BB47" s="163"/>
      <c r="BC47" s="3"/>
      <c r="BD47" s="3"/>
      <c r="BE47" s="108"/>
      <c r="BF47" s="109"/>
      <c r="BG47" s="109"/>
      <c r="BJ47" s="179">
        <v>10</v>
      </c>
      <c r="BK47" s="178">
        <f>MATCH(M13,BK19:BK34,0)</f>
        <v>7</v>
      </c>
      <c r="BL47" s="178">
        <f>MATCH(M11,BN19:BN27,0)</f>
        <v>3</v>
      </c>
      <c r="BM47" s="180"/>
    </row>
    <row r="48" spans="1:65" ht="12.95" customHeight="1" thickBot="1">
      <c r="A48" s="196"/>
      <c r="B48" s="314" t="s">
        <v>59</v>
      </c>
      <c r="C48" s="315"/>
      <c r="D48" s="275">
        <v>53.3</v>
      </c>
      <c r="E48" s="276">
        <v>49.4</v>
      </c>
      <c r="F48" s="276">
        <v>34.700000000000003</v>
      </c>
      <c r="G48" s="276">
        <v>45.6</v>
      </c>
      <c r="H48" s="276">
        <v>43.6</v>
      </c>
      <c r="I48" s="276">
        <v>35.6</v>
      </c>
      <c r="J48" s="276">
        <v>33.299999999999997</v>
      </c>
      <c r="K48" s="276">
        <v>29.4</v>
      </c>
      <c r="L48" s="276">
        <v>16.7</v>
      </c>
      <c r="M48" s="276">
        <v>3.6</v>
      </c>
      <c r="N48" s="276">
        <v>31.4</v>
      </c>
      <c r="O48" s="276">
        <v>32.6</v>
      </c>
      <c r="P48" s="276">
        <v>45.5</v>
      </c>
      <c r="Q48" s="276">
        <v>25.4</v>
      </c>
      <c r="R48" s="280">
        <v>16</v>
      </c>
      <c r="S48" s="276">
        <v>56.2</v>
      </c>
      <c r="T48" s="276">
        <v>67.099999999999994</v>
      </c>
      <c r="U48" s="276">
        <v>54.1</v>
      </c>
      <c r="V48" s="276">
        <v>58.5</v>
      </c>
      <c r="W48" s="276">
        <v>71.7</v>
      </c>
      <c r="X48" s="276">
        <v>77.900000000000006</v>
      </c>
      <c r="Y48" s="276">
        <v>66.3</v>
      </c>
      <c r="Z48" s="276">
        <v>72.400000000000006</v>
      </c>
      <c r="AA48" s="276">
        <v>16.600000000000001</v>
      </c>
      <c r="AB48" s="276">
        <v>19.899999999999999</v>
      </c>
      <c r="AC48" s="276">
        <v>18.2</v>
      </c>
      <c r="AD48" s="276">
        <v>27.1</v>
      </c>
      <c r="AE48" s="276">
        <v>59.1</v>
      </c>
      <c r="AF48" s="276">
        <v>70.3</v>
      </c>
      <c r="AG48" s="276">
        <v>79.2</v>
      </c>
      <c r="AH48" s="281">
        <v>74.099999999999994</v>
      </c>
      <c r="AI48" s="276">
        <v>70</v>
      </c>
      <c r="AJ48" s="276">
        <v>33.299999999999997</v>
      </c>
      <c r="AK48" s="277">
        <v>35.700000000000003</v>
      </c>
      <c r="AL48" s="7"/>
      <c r="AM48" s="301"/>
      <c r="AO48" s="164">
        <v>60</v>
      </c>
      <c r="AP48" s="165">
        <f t="shared" si="0"/>
        <v>19.899999999999999</v>
      </c>
      <c r="AQ48" s="166" t="str">
        <f t="shared" si="1"/>
        <v>定点17</v>
      </c>
      <c r="AR48" s="25"/>
      <c r="AS48" s="167">
        <f t="shared" si="2"/>
        <v>0</v>
      </c>
      <c r="AT48" s="165">
        <f t="shared" si="3"/>
        <v>20.5</v>
      </c>
      <c r="AU48" s="166" t="str">
        <f t="shared" si="9"/>
        <v>定点20</v>
      </c>
      <c r="AV48" s="25"/>
      <c r="AW48" s="167">
        <f t="shared" si="4"/>
        <v>1</v>
      </c>
      <c r="AX48" s="168">
        <f t="shared" si="5"/>
        <v>20.3</v>
      </c>
      <c r="AY48" s="169">
        <f t="shared" si="6"/>
        <v>-0.40000000000000213</v>
      </c>
      <c r="AZ48" s="170">
        <f t="shared" si="7"/>
        <v>0.19999999999999929</v>
      </c>
      <c r="BA48" s="171">
        <f t="shared" si="8"/>
        <v>0.60000000000000142</v>
      </c>
      <c r="BB48" s="163"/>
      <c r="BC48" s="3"/>
      <c r="BD48" s="3"/>
      <c r="BE48" s="108"/>
      <c r="BF48" s="109"/>
      <c r="BG48" s="109"/>
      <c r="BJ48" s="179">
        <v>11</v>
      </c>
      <c r="BK48" s="178">
        <f>MATCH(N13,BK19:BK34,0)</f>
        <v>8</v>
      </c>
      <c r="BL48" s="178">
        <f>MATCH(N11,BN19:BN27,0)</f>
        <v>3</v>
      </c>
      <c r="BM48" s="180"/>
    </row>
    <row r="49" spans="1:65" ht="14.1" customHeight="1" thickBot="1">
      <c r="A49" s="196"/>
      <c r="B49" s="282"/>
      <c r="C49" s="199"/>
      <c r="D49" s="283" t="s">
        <v>198</v>
      </c>
      <c r="E49" s="283"/>
      <c r="F49" s="283"/>
      <c r="G49" s="283"/>
      <c r="H49" s="283"/>
      <c r="I49" s="283"/>
      <c r="J49" s="283"/>
      <c r="K49" s="7"/>
      <c r="L49" s="283" t="s">
        <v>199</v>
      </c>
      <c r="M49" s="283"/>
      <c r="N49" s="283"/>
      <c r="O49" s="283"/>
      <c r="P49" s="283"/>
      <c r="Q49" s="283"/>
      <c r="R49" s="283"/>
      <c r="S49" s="283"/>
      <c r="T49" s="7"/>
      <c r="U49" s="283" t="s">
        <v>69</v>
      </c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6"/>
      <c r="AG49" s="6"/>
      <c r="AH49" s="6"/>
      <c r="AI49" s="6"/>
      <c r="AJ49" s="6"/>
      <c r="AK49" s="6"/>
      <c r="AL49" s="293">
        <f>MIN(D19:AK46)</f>
        <v>19.399999999999999</v>
      </c>
      <c r="AM49" s="301"/>
      <c r="AO49" s="164">
        <v>70</v>
      </c>
      <c r="AP49" s="165">
        <f>IF(MIN(D45:AK45)=0,"",MIN(D45:AK45))</f>
        <v>19.399999999999999</v>
      </c>
      <c r="AQ49" s="166" t="str">
        <f t="shared" si="1"/>
        <v>定点23</v>
      </c>
      <c r="AR49" s="25"/>
      <c r="AS49" s="167">
        <f>IF(AP49="","",COUNTIF(D45:AK45,AP49)-1)</f>
        <v>0</v>
      </c>
      <c r="AT49" s="165">
        <f>IF(MAX(D45:AK45)=0,"",MAX(D45:AK45))</f>
        <v>19.899999999999999</v>
      </c>
      <c r="AU49" s="166" t="str">
        <f t="shared" si="9"/>
        <v>定点21</v>
      </c>
      <c r="AV49" s="25"/>
      <c r="AW49" s="167">
        <f>IF(AT49="","",COUNTIF(D45:AK45,AT49)-1)</f>
        <v>1</v>
      </c>
      <c r="AX49" s="168">
        <f>IF(AL45="","",AL45)</f>
        <v>19.899999999999999</v>
      </c>
      <c r="AY49" s="169">
        <f>IF(AL45="","",AP49-AL45)</f>
        <v>-0.5</v>
      </c>
      <c r="AZ49" s="170">
        <f>IF(AL45="","",AT49-AL45)</f>
        <v>0</v>
      </c>
      <c r="BA49" s="171">
        <f t="shared" si="8"/>
        <v>0.5</v>
      </c>
      <c r="BB49" s="163"/>
      <c r="BC49" s="3"/>
      <c r="BD49" s="3"/>
      <c r="BE49" s="108"/>
      <c r="BF49" s="109"/>
      <c r="BG49" s="109"/>
      <c r="BJ49" s="179">
        <v>12</v>
      </c>
      <c r="BK49" s="178">
        <f>MATCH(O13,BK19:BK34,0)</f>
        <v>8</v>
      </c>
      <c r="BL49" s="178">
        <f>MATCH(O11,BN19:BN27,0)</f>
        <v>3</v>
      </c>
      <c r="BM49" s="180"/>
    </row>
    <row r="50" spans="1:65" ht="14.1" customHeight="1" thickBot="1">
      <c r="A50" s="196"/>
      <c r="B50" s="282"/>
      <c r="C50" s="199"/>
      <c r="D50" s="285" t="s">
        <v>200</v>
      </c>
      <c r="E50" s="286" t="s">
        <v>72</v>
      </c>
      <c r="F50" s="287"/>
      <c r="G50" s="287"/>
      <c r="H50" s="287"/>
      <c r="I50" s="287"/>
      <c r="J50" s="287"/>
      <c r="K50" s="288"/>
      <c r="L50" s="319" t="s">
        <v>204</v>
      </c>
      <c r="M50" s="289" t="s">
        <v>73</v>
      </c>
      <c r="N50" s="287"/>
      <c r="O50" s="287"/>
      <c r="P50" s="287"/>
      <c r="Q50" s="287"/>
      <c r="R50" s="287"/>
      <c r="S50" s="287"/>
      <c r="T50" s="290"/>
      <c r="U50" s="291" t="s">
        <v>201</v>
      </c>
      <c r="V50" s="292" t="s">
        <v>60</v>
      </c>
      <c r="W50" s="287"/>
      <c r="X50" s="287"/>
      <c r="Y50" s="287"/>
      <c r="Z50" s="287"/>
      <c r="AA50" s="287"/>
      <c r="AB50" s="287"/>
      <c r="AC50" s="287"/>
      <c r="AD50" s="287"/>
      <c r="AE50" s="6"/>
      <c r="AF50" s="6"/>
      <c r="AG50" s="6"/>
      <c r="AH50" s="6"/>
      <c r="AI50" s="6"/>
      <c r="AJ50" s="6"/>
      <c r="AK50" s="6"/>
      <c r="AL50" s="6"/>
      <c r="AM50" s="301"/>
      <c r="AO50" s="183">
        <v>80</v>
      </c>
      <c r="AP50" s="184" t="str">
        <f>IF(MIN(D46:AK46)=0,"",MIN(D46:AK46))</f>
        <v/>
      </c>
      <c r="AQ50" s="185" t="str">
        <f>IF(AP50="","","定点"&amp;MATCH(AP50,D46:AK46,0))</f>
        <v/>
      </c>
      <c r="AR50" s="186"/>
      <c r="AS50" s="187" t="str">
        <f>IF(AP50="","",COUNTIF(D46:AK46,AP50)-1)</f>
        <v/>
      </c>
      <c r="AT50" s="184" t="str">
        <f>IF(MAX(D46:AK46)=0,"",MAX(D46:AK46))</f>
        <v/>
      </c>
      <c r="AU50" s="185" t="str">
        <f t="shared" si="9"/>
        <v>定点1</v>
      </c>
      <c r="AV50" s="186"/>
      <c r="AW50" s="187" t="str">
        <f>IF(AT50="","",COUNTIF(D46:AK46,AT50)-1)</f>
        <v/>
      </c>
      <c r="AX50" s="188" t="str">
        <f>IF(AL46="","",AL46)</f>
        <v/>
      </c>
      <c r="AY50" s="189" t="str">
        <f>IF(AL46="","",AP50-AL46)</f>
        <v/>
      </c>
      <c r="AZ50" s="190" t="str">
        <f>IF(AL46="","",AT50-AL46)</f>
        <v/>
      </c>
      <c r="BA50" s="191" t="str">
        <f>IF(AT50="","",AT50-AP50)</f>
        <v/>
      </c>
      <c r="BB50" s="163"/>
      <c r="BC50" s="3"/>
      <c r="BD50" s="3"/>
      <c r="BE50" s="103"/>
      <c r="BF50" s="103"/>
      <c r="BG50" s="103"/>
      <c r="BJ50" s="179">
        <v>13</v>
      </c>
      <c r="BK50" s="178">
        <f>MATCH(P13,BK19:BK34,0)</f>
        <v>10</v>
      </c>
      <c r="BL50" s="178">
        <f>MATCH(P11,BN19:BN27,0)</f>
        <v>3</v>
      </c>
      <c r="BM50" s="180"/>
    </row>
    <row r="51" spans="1:65">
      <c r="B51" s="181"/>
      <c r="C51" s="9"/>
      <c r="D51" s="192"/>
      <c r="E51" s="192"/>
      <c r="G51" s="192"/>
      <c r="I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3"/>
      <c r="AD51" s="1"/>
      <c r="AE51" s="1"/>
      <c r="AF51" s="1"/>
      <c r="AG51" s="1"/>
      <c r="AH51" s="1"/>
      <c r="AI51" s="1"/>
      <c r="AJ51" s="1"/>
      <c r="AK51" s="1"/>
      <c r="AL51" s="1"/>
      <c r="AM51" s="1"/>
      <c r="BB51" s="194"/>
      <c r="BC51" s="3"/>
      <c r="BD51" s="3"/>
      <c r="BJ51" s="179">
        <v>14</v>
      </c>
      <c r="BK51" s="178">
        <f>MATCH(Q13,BK19:BK34,0)</f>
        <v>8</v>
      </c>
      <c r="BL51" s="178">
        <f>MATCH(Q11,BN19:BN27,0)</f>
        <v>3</v>
      </c>
      <c r="BM51" s="180"/>
    </row>
    <row r="52" spans="1:65">
      <c r="D52" s="182"/>
      <c r="BB52" s="194"/>
      <c r="BE52" s="142"/>
      <c r="BF52" s="142"/>
      <c r="BG52" s="142"/>
      <c r="BJ52" s="179">
        <v>15</v>
      </c>
      <c r="BK52" s="178">
        <f>MATCH(R13,BK19:BK34,0)</f>
        <v>11</v>
      </c>
      <c r="BL52" s="178">
        <f>MATCH(R11,BN19:BN27,0)</f>
        <v>3</v>
      </c>
      <c r="BM52" s="180"/>
    </row>
    <row r="53" spans="1:65">
      <c r="D53" s="182"/>
      <c r="BC53" s="195"/>
      <c r="BE53" s="103"/>
      <c r="BF53" s="103"/>
      <c r="BG53" s="103"/>
      <c r="BJ53" s="179">
        <v>16</v>
      </c>
      <c r="BK53" s="178">
        <f>MATCH(S13,BK19:BK34,0)</f>
        <v>5</v>
      </c>
      <c r="BL53" s="178">
        <f>MATCH(S11,BN19:BN27,0)</f>
        <v>3</v>
      </c>
      <c r="BM53" s="180"/>
    </row>
    <row r="54" spans="1:65">
      <c r="BC54" s="195"/>
      <c r="BE54" s="108"/>
      <c r="BF54" s="103"/>
      <c r="BG54" s="103"/>
      <c r="BJ54" s="179">
        <v>17</v>
      </c>
      <c r="BK54" s="178">
        <f>MATCH(T13,BK19:BK34,0)</f>
        <v>7</v>
      </c>
      <c r="BL54" s="178">
        <f>MATCH(T11,BN19:BN27,0)</f>
        <v>3</v>
      </c>
      <c r="BM54" s="180"/>
    </row>
    <row r="55" spans="1:65">
      <c r="BC55" s="195"/>
      <c r="BE55" s="108"/>
      <c r="BF55" s="103"/>
      <c r="BG55" s="103"/>
      <c r="BJ55" s="179">
        <v>18</v>
      </c>
      <c r="BK55" s="178">
        <f>MATCH(U13,BK19:BK34,0)</f>
        <v>9</v>
      </c>
      <c r="BL55" s="178">
        <f>MATCH(U11,BN19:BN27,0)</f>
        <v>3</v>
      </c>
      <c r="BM55" s="180"/>
    </row>
    <row r="56" spans="1:65">
      <c r="BC56" s="195"/>
      <c r="BE56" s="108"/>
      <c r="BF56" s="103"/>
      <c r="BG56" s="103"/>
      <c r="BJ56" s="179">
        <v>19</v>
      </c>
      <c r="BK56" s="178">
        <f>MATCH(V13,BK19:BK34,0)</f>
        <v>8</v>
      </c>
      <c r="BL56" s="178">
        <f>MATCH(V11,BN19:BN27,0)</f>
        <v>3</v>
      </c>
      <c r="BM56" s="180"/>
    </row>
    <row r="57" spans="1:65">
      <c r="BC57" s="195"/>
      <c r="BE57" s="108"/>
      <c r="BF57" s="103"/>
      <c r="BG57" s="103"/>
      <c r="BJ57" s="179">
        <v>20</v>
      </c>
      <c r="BK57" s="178">
        <f>MATCH(W13,BK19:BK34,0)</f>
        <v>7</v>
      </c>
      <c r="BL57" s="178">
        <f>MATCH(W11,BN19:BN27,0)</f>
        <v>3</v>
      </c>
      <c r="BM57" s="180"/>
    </row>
    <row r="58" spans="1:65">
      <c r="BC58" s="195"/>
      <c r="BE58" s="108"/>
      <c r="BF58" s="103"/>
      <c r="BG58" s="103"/>
      <c r="BJ58" s="179">
        <v>21</v>
      </c>
      <c r="BK58" s="178">
        <f>MATCH(X13,BK19:BK34,0)</f>
        <v>6</v>
      </c>
      <c r="BL58" s="178">
        <f>MATCH(X11,BN19:BN27,0)</f>
        <v>3</v>
      </c>
      <c r="BM58" s="180"/>
    </row>
    <row r="59" spans="1:65">
      <c r="E59" s="4"/>
      <c r="BC59" s="195"/>
      <c r="BE59" s="108"/>
      <c r="BF59" s="103"/>
      <c r="BG59" s="103"/>
      <c r="BJ59" s="179">
        <v>22</v>
      </c>
      <c r="BK59" s="178">
        <f>MATCH(Y13,BK19:BK34,0)</f>
        <v>8</v>
      </c>
      <c r="BL59" s="178">
        <f>MATCH(Y11,BN19:BN27,0)</f>
        <v>3</v>
      </c>
      <c r="BM59" s="180"/>
    </row>
    <row r="60" spans="1:65">
      <c r="BC60" s="195"/>
      <c r="BE60" s="108"/>
      <c r="BF60" s="103"/>
      <c r="BG60" s="103"/>
      <c r="BJ60" s="179">
        <v>23</v>
      </c>
      <c r="BK60" s="178">
        <f>MATCH(Z13,BK19:BK34,0)</f>
        <v>4</v>
      </c>
      <c r="BL60" s="178">
        <f>MATCH(Z11,BN19:BN27,0)</f>
        <v>3</v>
      </c>
      <c r="BM60" s="180"/>
    </row>
    <row r="61" spans="1:65">
      <c r="BC61" s="195"/>
      <c r="BE61" s="108"/>
      <c r="BF61" s="103"/>
      <c r="BG61" s="103"/>
      <c r="BJ61" s="179">
        <v>24</v>
      </c>
      <c r="BK61" s="178">
        <f>MATCH(AA13,BK19:BK34,0)</f>
        <v>7</v>
      </c>
      <c r="BL61" s="178">
        <f>MATCH(AA11,BN19:BN27,0)</f>
        <v>3</v>
      </c>
      <c r="BM61" s="180"/>
    </row>
    <row r="62" spans="1:65">
      <c r="BC62" s="195"/>
      <c r="BE62" s="108"/>
      <c r="BF62" s="103"/>
      <c r="BG62" s="103"/>
      <c r="BJ62" s="179">
        <v>25</v>
      </c>
      <c r="BK62" s="178">
        <f>MATCH(AB13,BK19:BK34,0)</f>
        <v>12</v>
      </c>
      <c r="BL62" s="178">
        <f>MATCH(AB11,BN19:BN27,0)</f>
        <v>3</v>
      </c>
      <c r="BM62" s="180"/>
    </row>
    <row r="63" spans="1:65">
      <c r="BC63" s="195"/>
      <c r="BE63" s="108"/>
      <c r="BF63" s="103"/>
      <c r="BG63" s="103"/>
      <c r="BJ63" s="179">
        <v>26</v>
      </c>
      <c r="BK63" s="178">
        <f>MATCH(AC13,BK19:BK34,0)</f>
        <v>9</v>
      </c>
      <c r="BL63" s="178">
        <f>MATCH(AC11,BN19:BN27,0)</f>
        <v>3</v>
      </c>
      <c r="BM63" s="180"/>
    </row>
    <row r="64" spans="1:65">
      <c r="BC64" s="195"/>
      <c r="BE64" s="108"/>
      <c r="BF64" s="103"/>
      <c r="BG64" s="103"/>
      <c r="BJ64" s="179">
        <v>27</v>
      </c>
      <c r="BK64" s="178">
        <f>MATCH(AD13,BK19:BK34,0)</f>
        <v>16</v>
      </c>
      <c r="BL64" s="178">
        <f>MATCH(AD11,BN19:BN27,0)</f>
        <v>3</v>
      </c>
      <c r="BM64" s="180"/>
    </row>
    <row r="65" spans="55:66">
      <c r="BC65" s="195"/>
      <c r="BE65" s="108"/>
      <c r="BF65" s="103"/>
      <c r="BG65" s="103"/>
      <c r="BJ65" s="179">
        <v>28</v>
      </c>
      <c r="BK65" s="178">
        <f>MATCH(AE13,BK19:BK34,0)</f>
        <v>5</v>
      </c>
      <c r="BL65" s="178">
        <f>MATCH(AE11,BN19:BN27,0)</f>
        <v>3</v>
      </c>
      <c r="BM65" s="180"/>
    </row>
    <row r="66" spans="55:66">
      <c r="BC66" s="195"/>
      <c r="BE66" s="108"/>
      <c r="BF66" s="103"/>
      <c r="BG66" s="103"/>
      <c r="BH66" s="15"/>
      <c r="BJ66" s="179">
        <v>29</v>
      </c>
      <c r="BK66" s="178">
        <f>MATCH(AF13,BK19:BK34,0)</f>
        <v>3</v>
      </c>
      <c r="BL66" s="178">
        <f>MATCH(AF11,BN19:BN27,0)</f>
        <v>3</v>
      </c>
      <c r="BM66" s="180"/>
    </row>
    <row r="67" spans="55:66">
      <c r="BC67" s="195"/>
      <c r="BE67" s="108"/>
      <c r="BF67" s="103"/>
      <c r="BG67" s="103"/>
      <c r="BH67" s="194"/>
      <c r="BJ67" s="179">
        <v>30</v>
      </c>
      <c r="BK67" s="178">
        <f>MATCH(AG13,BK19:BK34,0)</f>
        <v>3</v>
      </c>
      <c r="BL67" s="178">
        <f>MATCH(AG11,BN19:BN27,0)</f>
        <v>3</v>
      </c>
      <c r="BM67" s="180"/>
    </row>
    <row r="68" spans="55:66">
      <c r="BC68" s="195"/>
      <c r="BE68" s="108"/>
      <c r="BF68" s="103"/>
      <c r="BG68" s="103"/>
      <c r="BH68" s="194"/>
      <c r="BJ68" s="179">
        <v>31</v>
      </c>
      <c r="BK68" s="178">
        <f>MATCH(AH13,BK19:BK34,0)</f>
        <v>3</v>
      </c>
      <c r="BL68" s="178">
        <f>MATCH(AH11,BN19:BN27,0)</f>
        <v>3</v>
      </c>
      <c r="BM68" s="180"/>
    </row>
    <row r="69" spans="55:66">
      <c r="BC69" s="195"/>
      <c r="BE69" s="108"/>
      <c r="BF69" s="103"/>
      <c r="BG69" s="103"/>
      <c r="BH69" s="194"/>
      <c r="BJ69" s="179">
        <v>32</v>
      </c>
      <c r="BK69" s="178">
        <f>MATCH(AI13,BK19:BK34,0)</f>
        <v>4</v>
      </c>
      <c r="BL69" s="178">
        <f>MATCH(AI11,BN19:BN27,0)</f>
        <v>3</v>
      </c>
      <c r="BM69" s="180"/>
    </row>
    <row r="70" spans="55:66">
      <c r="BC70" s="195"/>
      <c r="BE70" s="108"/>
      <c r="BF70" s="103"/>
      <c r="BG70" s="103"/>
      <c r="BH70" s="194"/>
      <c r="BJ70" s="179">
        <v>33</v>
      </c>
      <c r="BK70" s="178">
        <f>MATCH(AJ13,BK19:BK34,0)</f>
        <v>5</v>
      </c>
      <c r="BL70" s="178">
        <f>MATCH(AJ11,BN19:BN27,0)</f>
        <v>3</v>
      </c>
      <c r="BM70" s="180"/>
    </row>
    <row r="71" spans="55:66">
      <c r="BC71" s="195"/>
      <c r="BE71" s="108"/>
      <c r="BF71" s="103"/>
      <c r="BG71" s="103"/>
      <c r="BH71" s="194"/>
      <c r="BJ71" s="179">
        <v>34</v>
      </c>
      <c r="BK71" s="178">
        <f>MATCH(AK13,BK19:BK34,0)</f>
        <v>7</v>
      </c>
      <c r="BL71" s="178">
        <f>MATCH(AK11,BN19:BN27,0)</f>
        <v>3</v>
      </c>
      <c r="BM71" s="180"/>
    </row>
    <row r="72" spans="55:66">
      <c r="BC72" s="195"/>
      <c r="BE72" s="108"/>
      <c r="BF72" s="103"/>
      <c r="BG72" s="103"/>
      <c r="BH72" s="194"/>
    </row>
    <row r="73" spans="55:66">
      <c r="BC73" s="195"/>
      <c r="BE73" s="108"/>
      <c r="BF73" s="103"/>
      <c r="BG73" s="103"/>
      <c r="BH73" s="194"/>
    </row>
    <row r="74" spans="55:66">
      <c r="BC74" s="195"/>
      <c r="BE74" s="108"/>
      <c r="BF74" s="103"/>
      <c r="BG74" s="103"/>
      <c r="BH74" s="194"/>
      <c r="BJ74" s="15"/>
      <c r="BL74" s="3"/>
      <c r="BM74" s="3"/>
      <c r="BN74" s="3"/>
    </row>
    <row r="75" spans="55:66">
      <c r="BC75" s="195"/>
      <c r="BE75" s="108"/>
      <c r="BF75" s="103"/>
      <c r="BG75" s="103"/>
      <c r="BH75" s="194"/>
      <c r="BJ75" s="194"/>
      <c r="BL75" s="15"/>
      <c r="BM75" s="15"/>
      <c r="BN75" s="15"/>
    </row>
    <row r="76" spans="55:66">
      <c r="BC76" s="195"/>
      <c r="BE76" s="108"/>
      <c r="BF76" s="103"/>
      <c r="BG76" s="103"/>
      <c r="BH76" s="194"/>
      <c r="BJ76" s="194"/>
      <c r="BL76" s="15"/>
      <c r="BM76" s="15"/>
      <c r="BN76" s="15"/>
    </row>
    <row r="77" spans="55:66">
      <c r="BC77" s="195"/>
      <c r="BE77" s="108"/>
      <c r="BF77" s="103"/>
      <c r="BG77" s="103"/>
      <c r="BH77" s="194"/>
      <c r="BJ77" s="194"/>
      <c r="BL77" s="15"/>
      <c r="BM77" s="15"/>
      <c r="BN77" s="15"/>
    </row>
    <row r="78" spans="55:66">
      <c r="BC78" s="195"/>
      <c r="BE78" s="108"/>
      <c r="BF78" s="103"/>
      <c r="BG78" s="103"/>
      <c r="BH78" s="194"/>
      <c r="BJ78" s="194"/>
      <c r="BL78" s="15"/>
      <c r="BM78" s="15"/>
      <c r="BN78" s="15"/>
    </row>
    <row r="79" spans="55:66">
      <c r="BC79" s="195"/>
      <c r="BE79" s="108"/>
      <c r="BF79" s="103"/>
      <c r="BG79" s="103"/>
      <c r="BJ79" s="194"/>
      <c r="BL79" s="15"/>
      <c r="BM79" s="15"/>
      <c r="BN79" s="15"/>
    </row>
    <row r="80" spans="55:66">
      <c r="BC80" s="195"/>
      <c r="BE80" s="108"/>
      <c r="BF80" s="103"/>
      <c r="BG80" s="103"/>
      <c r="BJ80" s="194"/>
      <c r="BL80" s="15"/>
      <c r="BM80" s="15"/>
      <c r="BN80" s="15"/>
    </row>
    <row r="81" spans="55:66">
      <c r="BC81" s="195"/>
      <c r="BE81" s="108"/>
      <c r="BF81" s="103"/>
      <c r="BG81" s="103"/>
      <c r="BJ81" s="194"/>
      <c r="BL81" s="15"/>
      <c r="BM81" s="15"/>
      <c r="BN81" s="15"/>
    </row>
    <row r="82" spans="55:66">
      <c r="BC82" s="195"/>
      <c r="BE82" s="108"/>
      <c r="BF82" s="103"/>
      <c r="BG82" s="103"/>
      <c r="BJ82" s="194"/>
      <c r="BL82" s="15"/>
      <c r="BM82" s="15"/>
      <c r="BN82" s="15"/>
    </row>
    <row r="83" spans="55:66">
      <c r="BC83" s="195"/>
      <c r="BE83" s="108"/>
      <c r="BF83" s="103"/>
      <c r="BG83" s="103"/>
      <c r="BJ83" s="194"/>
      <c r="BL83" s="15"/>
      <c r="BM83" s="15"/>
      <c r="BN83" s="15"/>
    </row>
    <row r="84" spans="55:66">
      <c r="BC84" s="195"/>
      <c r="BE84" s="108"/>
      <c r="BF84" s="103"/>
      <c r="BG84" s="103"/>
      <c r="BJ84" s="194"/>
      <c r="BL84" s="15"/>
      <c r="BM84" s="15"/>
      <c r="BN84" s="15"/>
    </row>
    <row r="85" spans="55:66">
      <c r="BC85" s="195"/>
      <c r="BE85" s="108"/>
      <c r="BF85" s="103"/>
      <c r="BG85" s="103"/>
      <c r="BJ85" s="194"/>
      <c r="BL85" s="15"/>
      <c r="BM85" s="15"/>
      <c r="BN85" s="15"/>
    </row>
    <row r="86" spans="55:66">
      <c r="BC86" s="195"/>
      <c r="BE86" s="108"/>
      <c r="BF86" s="103"/>
      <c r="BG86" s="103"/>
      <c r="BJ86" s="194"/>
      <c r="BL86" s="15"/>
      <c r="BM86" s="15"/>
      <c r="BN86" s="15"/>
    </row>
    <row r="87" spans="55:66">
      <c r="BE87" s="108"/>
      <c r="BF87" s="103"/>
      <c r="BG87" s="103"/>
      <c r="BJ87" s="194"/>
      <c r="BL87" s="15"/>
      <c r="BM87" s="15"/>
      <c r="BN87" s="15"/>
    </row>
    <row r="88" spans="55:66">
      <c r="BE88" s="103"/>
      <c r="BF88" s="103"/>
      <c r="BG88" s="103"/>
      <c r="BJ88" s="194"/>
    </row>
    <row r="89" spans="55:66">
      <c r="BJ89" s="194"/>
    </row>
    <row r="90" spans="55:66">
      <c r="BJ90" s="194"/>
    </row>
    <row r="91" spans="55:66">
      <c r="BJ91" s="194"/>
    </row>
    <row r="92" spans="55:66">
      <c r="BJ92" s="194"/>
    </row>
    <row r="93" spans="55:66">
      <c r="BJ93" s="194"/>
    </row>
    <row r="94" spans="55:66">
      <c r="BJ94" s="194"/>
    </row>
    <row r="95" spans="55:66">
      <c r="BJ95" s="194"/>
    </row>
    <row r="96" spans="55:66">
      <c r="BJ96" s="194"/>
    </row>
    <row r="97" spans="62:62">
      <c r="BJ97" s="194"/>
    </row>
    <row r="98" spans="62:62">
      <c r="BJ98" s="194"/>
    </row>
    <row r="99" spans="62:62">
      <c r="BJ99" s="194"/>
    </row>
    <row r="100" spans="62:62">
      <c r="BJ100" s="194"/>
    </row>
    <row r="101" spans="62:62">
      <c r="BJ101" s="194"/>
    </row>
    <row r="102" spans="62:62">
      <c r="BJ102" s="194"/>
    </row>
    <row r="103" spans="62:62">
      <c r="BJ103" s="194"/>
    </row>
    <row r="104" spans="62:62">
      <c r="BJ104" s="194"/>
    </row>
    <row r="105" spans="62:62">
      <c r="BJ105" s="194"/>
    </row>
    <row r="106" spans="62:62">
      <c r="BJ106" s="194"/>
    </row>
    <row r="107" spans="62:62">
      <c r="BJ107" s="194"/>
    </row>
    <row r="108" spans="62:62">
      <c r="BJ108" s="194"/>
    </row>
  </sheetData>
  <mergeCells count="10">
    <mergeCell ref="A22:A26"/>
    <mergeCell ref="AM45:AM50"/>
    <mergeCell ref="B47:C47"/>
    <mergeCell ref="B48:C48"/>
    <mergeCell ref="AC2:AG2"/>
    <mergeCell ref="AC3:AG3"/>
    <mergeCell ref="AH3:AI3"/>
    <mergeCell ref="AC4:AG4"/>
    <mergeCell ref="AH4:AI4"/>
    <mergeCell ref="AJ4:AK4"/>
  </mergeCells>
  <phoneticPr fontId="2"/>
  <conditionalFormatting sqref="D19:AK44">
    <cfRule type="cellIs" dxfId="19" priority="1" stopIfTrue="1" operator="between">
      <formula>$AL19+1</formula>
      <formula>$AL19+20</formula>
    </cfRule>
    <cfRule type="cellIs" dxfId="18" priority="2" stopIfTrue="1" operator="between">
      <formula>$AL19+0.5</formula>
      <formula>$AL19+0.9</formula>
    </cfRule>
  </conditionalFormatting>
  <conditionalFormatting sqref="D19:AK46">
    <cfRule type="cellIs" dxfId="17" priority="3" stopIfTrue="1" operator="equal">
      <formula>$AL$49</formula>
    </cfRule>
  </conditionalFormatting>
  <conditionalFormatting sqref="AP23:AP50">
    <cfRule type="cellIs" dxfId="16" priority="6" stopIfTrue="1" operator="equal">
      <formula>$AP$22</formula>
    </cfRule>
  </conditionalFormatting>
  <conditionalFormatting sqref="AS22:AS50 AW22:AW50">
    <cfRule type="cellIs" dxfId="15" priority="4" stopIfTrue="1" operator="equal">
      <formula>0</formula>
    </cfRule>
    <cfRule type="cellIs" dxfId="14" priority="5" stopIfTrue="1" operator="greaterThanOrEqual">
      <formula>1</formula>
    </cfRule>
  </conditionalFormatting>
  <conditionalFormatting sqref="AT23:AT50">
    <cfRule type="cellIs" dxfId="13" priority="7" stopIfTrue="1" operator="equal">
      <formula>$AT$22</formula>
    </cfRule>
  </conditionalFormatting>
  <conditionalFormatting sqref="AY23:AY50">
    <cfRule type="cellIs" dxfId="12" priority="8" stopIfTrue="1" operator="greaterThanOrEqual">
      <formula>0.5</formula>
    </cfRule>
  </conditionalFormatting>
  <conditionalFormatting sqref="AZ23:AZ50">
    <cfRule type="cellIs" dxfId="11" priority="9" stopIfTrue="1" operator="greaterThanOrEqual">
      <formula>1</formula>
    </cfRule>
    <cfRule type="cellIs" dxfId="10" priority="10" stopIfTrue="1" operator="between">
      <formula>0.5</formula>
      <formula>0.9</formula>
    </cfRule>
  </conditionalFormatting>
  <pageMargins left="0.7" right="0.7" top="0.75" bottom="0.75" header="0.3" footer="0.3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4C0DE-577C-4924-9989-C8D9FE3BF74F}">
  <sheetPr>
    <pageSetUpPr fitToPage="1"/>
  </sheetPr>
  <dimension ref="A1:BP108"/>
  <sheetViews>
    <sheetView workbookViewId="0">
      <selection activeCell="B2" sqref="B2:AL50"/>
    </sheetView>
  </sheetViews>
  <sheetFormatPr defaultColWidth="9" defaultRowHeight="13.5"/>
  <cols>
    <col min="1" max="1" width="3.625" style="1" customWidth="1"/>
    <col min="2" max="2" width="3.625" style="2" customWidth="1"/>
    <col min="3" max="3" width="10.125" style="2" customWidth="1"/>
    <col min="4" max="10" width="4.125" style="2" customWidth="1"/>
    <col min="11" max="13" width="4.625" style="2" customWidth="1"/>
    <col min="14" max="38" width="4.125" style="2" customWidth="1"/>
    <col min="39" max="39" width="6.125" style="2" customWidth="1"/>
    <col min="40" max="40" width="2.625" style="1" hidden="1" customWidth="1"/>
    <col min="41" max="41" width="5.75" style="8" hidden="1" customWidth="1"/>
    <col min="42" max="42" width="8.125" style="8" hidden="1" customWidth="1"/>
    <col min="43" max="43" width="7.125" style="8" hidden="1" customWidth="1"/>
    <col min="44" max="44" width="4.125" style="8" hidden="1" customWidth="1"/>
    <col min="45" max="46" width="8.125" style="8" hidden="1" customWidth="1"/>
    <col min="47" max="47" width="6.125" style="8" hidden="1" customWidth="1"/>
    <col min="48" max="48" width="6.5" style="8" hidden="1" customWidth="1"/>
    <col min="49" max="49" width="7" style="8" hidden="1" customWidth="1"/>
    <col min="50" max="50" width="6.625" style="8" hidden="1" customWidth="1"/>
    <col min="51" max="51" width="7.125" style="8" hidden="1" customWidth="1"/>
    <col min="52" max="60" width="6.125" style="8" hidden="1" customWidth="1"/>
    <col min="61" max="61" width="2.625" style="8" hidden="1" customWidth="1"/>
    <col min="62" max="62" width="7.125" style="8" hidden="1" customWidth="1"/>
    <col min="63" max="66" width="5.125" style="8" hidden="1" customWidth="1"/>
    <col min="67" max="67" width="7.125" style="8" hidden="1" customWidth="1"/>
    <col min="68" max="68" width="9" style="1" hidden="1" customWidth="1"/>
    <col min="69" max="16384" width="9" style="1"/>
  </cols>
  <sheetData>
    <row r="1" spans="1:67" ht="14.25" customHeight="1" thickBot="1">
      <c r="A1" s="196"/>
      <c r="B1" s="6"/>
      <c r="C1" s="7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spans="1:67" ht="14.45" customHeight="1">
      <c r="A2" s="19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97"/>
      <c r="O2" s="7"/>
      <c r="P2" s="7"/>
      <c r="Q2" s="7"/>
      <c r="R2" s="7"/>
      <c r="S2" s="7"/>
      <c r="T2" s="7"/>
      <c r="U2" s="7"/>
      <c r="V2" s="7"/>
      <c r="W2" s="7"/>
      <c r="X2" s="198"/>
      <c r="Y2" s="7"/>
      <c r="Z2" s="7"/>
      <c r="AA2" s="199"/>
      <c r="AB2" s="199"/>
      <c r="AC2" s="302"/>
      <c r="AD2" s="303"/>
      <c r="AE2" s="303"/>
      <c r="AF2" s="303"/>
      <c r="AG2" s="304"/>
      <c r="AH2" s="200" t="s">
        <v>76</v>
      </c>
      <c r="AI2" s="201"/>
      <c r="AJ2" s="200" t="s">
        <v>203</v>
      </c>
      <c r="AK2" s="202"/>
      <c r="AL2" s="7"/>
      <c r="AM2" s="7"/>
      <c r="AO2" s="8" t="s">
        <v>91</v>
      </c>
      <c r="AY2" s="10"/>
      <c r="AZ2" s="11"/>
      <c r="BA2" s="12" t="s">
        <v>92</v>
      </c>
      <c r="BB2" s="11"/>
      <c r="BC2" s="11"/>
      <c r="BD2" s="11"/>
      <c r="BE2" s="11"/>
      <c r="BF2" s="11"/>
      <c r="BG2" s="13"/>
      <c r="BJ2" s="8" t="s">
        <v>93</v>
      </c>
      <c r="BK2" s="14"/>
      <c r="BL2" s="14"/>
      <c r="BM2" s="14"/>
      <c r="BN2" s="14"/>
    </row>
    <row r="3" spans="1:67" ht="14.45" customHeight="1" thickBot="1">
      <c r="A3" s="196"/>
      <c r="B3" s="203"/>
      <c r="C3" s="204" t="s">
        <v>0</v>
      </c>
      <c r="D3" s="205"/>
      <c r="E3" s="205"/>
      <c r="F3" s="205"/>
      <c r="G3" s="205"/>
      <c r="H3" s="205"/>
      <c r="I3" s="205"/>
      <c r="J3" s="205"/>
      <c r="K3" s="7"/>
      <c r="L3" s="206"/>
      <c r="M3" s="7"/>
      <c r="N3" s="207"/>
      <c r="O3" s="208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99"/>
      <c r="AB3" s="199"/>
      <c r="AC3" s="305" t="s">
        <v>77</v>
      </c>
      <c r="AD3" s="306"/>
      <c r="AE3" s="306"/>
      <c r="AF3" s="306"/>
      <c r="AG3" s="307"/>
      <c r="AH3" s="316">
        <v>84</v>
      </c>
      <c r="AI3" s="307"/>
      <c r="AJ3" s="209" t="s">
        <v>94</v>
      </c>
      <c r="AK3" s="211"/>
      <c r="AL3" s="7"/>
      <c r="AM3" s="7"/>
      <c r="AO3" s="16"/>
      <c r="AP3" s="17" t="s">
        <v>79</v>
      </c>
      <c r="AQ3" s="18">
        <f>K5</f>
        <v>7</v>
      </c>
      <c r="AR3" s="18"/>
      <c r="AS3" s="19">
        <f>L5</f>
        <v>1</v>
      </c>
      <c r="AT3" s="20">
        <f>M5</f>
        <v>21</v>
      </c>
      <c r="AU3" s="16" t="s">
        <v>95</v>
      </c>
      <c r="AV3" s="16"/>
      <c r="AW3" s="16"/>
      <c r="AX3" s="16"/>
      <c r="AY3" s="21"/>
      <c r="AZ3" s="16"/>
      <c r="BA3" s="16"/>
      <c r="BB3" s="16"/>
      <c r="BC3" s="22" t="s">
        <v>96</v>
      </c>
      <c r="BD3" s="16"/>
      <c r="BE3" s="16"/>
      <c r="BF3" s="16"/>
      <c r="BG3" s="23"/>
      <c r="BJ3" s="24" t="s">
        <v>97</v>
      </c>
      <c r="BK3" s="25"/>
      <c r="BL3" s="25"/>
      <c r="BM3" s="25"/>
      <c r="BN3" s="26"/>
    </row>
    <row r="4" spans="1:67" ht="14.45" customHeight="1" thickBot="1">
      <c r="A4" s="196"/>
      <c r="B4" s="206"/>
      <c r="C4" s="7"/>
      <c r="D4" s="206"/>
      <c r="E4" s="206"/>
      <c r="F4" s="206"/>
      <c r="G4" s="206"/>
      <c r="H4" s="206"/>
      <c r="I4" s="20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99"/>
      <c r="AB4" s="199"/>
      <c r="AC4" s="308" t="s">
        <v>78</v>
      </c>
      <c r="AD4" s="309"/>
      <c r="AE4" s="309"/>
      <c r="AF4" s="309"/>
      <c r="AG4" s="310"/>
      <c r="AH4" s="317">
        <v>60</v>
      </c>
      <c r="AI4" s="318"/>
      <c r="AJ4" s="317">
        <v>3</v>
      </c>
      <c r="AK4" s="315"/>
      <c r="AL4" s="7"/>
      <c r="AM4" s="7"/>
      <c r="AO4" s="27"/>
      <c r="AP4" s="28" t="s">
        <v>98</v>
      </c>
      <c r="AQ4" s="28"/>
      <c r="AR4" s="28"/>
      <c r="AS4" s="29"/>
      <c r="AT4" s="28"/>
      <c r="AU4" s="28"/>
      <c r="AV4" s="28"/>
      <c r="AW4" s="30"/>
      <c r="AX4" s="16"/>
      <c r="AY4" s="21"/>
      <c r="AZ4" s="16"/>
      <c r="BA4" s="16"/>
      <c r="BB4" s="16" t="s">
        <v>99</v>
      </c>
      <c r="BC4" s="31" t="str">
        <f>IF(COUNTIF(D13:AK13,"N")=0,"","●")</f>
        <v/>
      </c>
      <c r="BD4" s="16" t="s">
        <v>100</v>
      </c>
      <c r="BE4" s="16"/>
      <c r="BF4" s="16"/>
      <c r="BG4" s="23"/>
      <c r="BJ4" s="24" t="s">
        <v>101</v>
      </c>
      <c r="BK4" s="25"/>
      <c r="BL4" s="25"/>
      <c r="BM4" s="25"/>
      <c r="BN4" s="26"/>
    </row>
    <row r="5" spans="1:67" ht="14.45" customHeight="1" thickBot="1">
      <c r="A5" s="196"/>
      <c r="B5" s="7"/>
      <c r="C5" s="215"/>
      <c r="D5" s="215"/>
      <c r="E5" s="215"/>
      <c r="F5" s="7"/>
      <c r="G5" s="7"/>
      <c r="H5" s="216"/>
      <c r="I5" s="7"/>
      <c r="J5" s="217" t="s">
        <v>79</v>
      </c>
      <c r="K5" s="218">
        <v>7</v>
      </c>
      <c r="L5" s="219">
        <v>1</v>
      </c>
      <c r="M5" s="220">
        <v>21</v>
      </c>
      <c r="N5" s="221"/>
      <c r="O5" s="222" t="s">
        <v>103</v>
      </c>
      <c r="P5" s="223" t="s">
        <v>80</v>
      </c>
      <c r="Q5" s="224" t="s">
        <v>202</v>
      </c>
      <c r="R5" s="221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225"/>
      <c r="AG5" s="225"/>
      <c r="AH5" s="225"/>
      <c r="AI5" s="225"/>
      <c r="AJ5" s="7"/>
      <c r="AK5" s="7"/>
      <c r="AL5" s="7"/>
      <c r="AM5" s="7"/>
      <c r="AO5" s="32" t="s">
        <v>105</v>
      </c>
      <c r="AP5" s="33">
        <v>7</v>
      </c>
      <c r="AQ5" s="34">
        <f>IF(AND(K5&gt;17,L5&gt;3),"",8)</f>
        <v>8</v>
      </c>
      <c r="AR5" s="35"/>
      <c r="AS5" s="33">
        <v>9</v>
      </c>
      <c r="AT5" s="33">
        <v>10</v>
      </c>
      <c r="AU5" s="34">
        <v>17</v>
      </c>
      <c r="AV5" s="35"/>
      <c r="AW5" s="36">
        <v>18</v>
      </c>
      <c r="AX5" s="16"/>
      <c r="AY5" s="21"/>
      <c r="AZ5" s="16"/>
      <c r="BA5" s="22" t="s">
        <v>106</v>
      </c>
      <c r="BB5" s="31" t="str">
        <f>IF(COUNTIF(D13:AK13,"NNW")=0,"","●")</f>
        <v>●</v>
      </c>
      <c r="BC5" s="16"/>
      <c r="BD5" s="31" t="str">
        <f>IF(COUNTIF(D13:AK13,"NNE")=0,"","●")</f>
        <v/>
      </c>
      <c r="BE5" s="22" t="s">
        <v>107</v>
      </c>
      <c r="BF5" s="16"/>
      <c r="BG5" s="23"/>
      <c r="BJ5" s="24" t="s">
        <v>108</v>
      </c>
      <c r="BK5" s="25"/>
      <c r="BL5" s="25"/>
      <c r="BM5" s="25"/>
      <c r="BN5" s="26"/>
    </row>
    <row r="6" spans="1:67" ht="13.5" customHeight="1">
      <c r="A6" s="196"/>
      <c r="B6" s="226"/>
      <c r="C6" s="227"/>
      <c r="D6" s="228">
        <v>1</v>
      </c>
      <c r="E6" s="229">
        <v>2</v>
      </c>
      <c r="F6" s="229">
        <v>3</v>
      </c>
      <c r="G6" s="229">
        <v>4</v>
      </c>
      <c r="H6" s="229">
        <v>5</v>
      </c>
      <c r="I6" s="229">
        <v>6</v>
      </c>
      <c r="J6" s="229">
        <v>7</v>
      </c>
      <c r="K6" s="229">
        <v>8</v>
      </c>
      <c r="L6" s="229">
        <v>9</v>
      </c>
      <c r="M6" s="229">
        <v>10</v>
      </c>
      <c r="N6" s="229">
        <v>11</v>
      </c>
      <c r="O6" s="229">
        <v>12</v>
      </c>
      <c r="P6" s="229">
        <v>13</v>
      </c>
      <c r="Q6" s="229">
        <v>14</v>
      </c>
      <c r="R6" s="229">
        <v>15</v>
      </c>
      <c r="S6" s="229">
        <v>16</v>
      </c>
      <c r="T6" s="229">
        <v>17</v>
      </c>
      <c r="U6" s="229">
        <v>18</v>
      </c>
      <c r="V6" s="229">
        <v>19</v>
      </c>
      <c r="W6" s="229">
        <v>20</v>
      </c>
      <c r="X6" s="229">
        <v>21</v>
      </c>
      <c r="Y6" s="229">
        <v>22</v>
      </c>
      <c r="Z6" s="229">
        <v>23</v>
      </c>
      <c r="AA6" s="229">
        <v>24</v>
      </c>
      <c r="AB6" s="229">
        <v>25</v>
      </c>
      <c r="AC6" s="229">
        <v>26</v>
      </c>
      <c r="AD6" s="229">
        <v>27</v>
      </c>
      <c r="AE6" s="229">
        <v>28</v>
      </c>
      <c r="AF6" s="230">
        <v>29</v>
      </c>
      <c r="AG6" s="230">
        <v>30</v>
      </c>
      <c r="AH6" s="229">
        <v>31</v>
      </c>
      <c r="AI6" s="229">
        <v>32</v>
      </c>
      <c r="AJ6" s="230">
        <v>33</v>
      </c>
      <c r="AK6" s="231">
        <v>34</v>
      </c>
      <c r="AL6" s="7"/>
      <c r="AM6" s="7"/>
      <c r="AO6" s="32" t="s">
        <v>109</v>
      </c>
      <c r="AP6" s="37">
        <f>J9</f>
        <v>0.35694444444444445</v>
      </c>
      <c r="AQ6" s="38">
        <f>IF(AND(K5&gt;17,L5&gt;3),"",K9)</f>
        <v>0.3611111111111111</v>
      </c>
      <c r="AR6" s="39"/>
      <c r="AS6" s="37">
        <f>L9</f>
        <v>0.36805555555555558</v>
      </c>
      <c r="AT6" s="37">
        <f>M9</f>
        <v>0.37013888888888885</v>
      </c>
      <c r="AU6" s="38">
        <f>T9</f>
        <v>0.4375</v>
      </c>
      <c r="AV6" s="39"/>
      <c r="AW6" s="40">
        <f>U9</f>
        <v>0.40902777777777777</v>
      </c>
      <c r="AX6" s="41"/>
      <c r="AY6" s="21"/>
      <c r="AZ6" s="16" t="s">
        <v>110</v>
      </c>
      <c r="BA6" s="31" t="str">
        <f>IF(COUNTIF(D13:AK13,"NW")=0,"","●")</f>
        <v/>
      </c>
      <c r="BB6" s="16"/>
      <c r="BC6" s="16"/>
      <c r="BD6" s="16"/>
      <c r="BE6" s="31" t="str">
        <f>IF(COUNTIF(D13:AK13,"NE")=0,"","●")</f>
        <v/>
      </c>
      <c r="BF6" s="16" t="s">
        <v>111</v>
      </c>
      <c r="BG6" s="23"/>
      <c r="BJ6" s="24" t="s">
        <v>112</v>
      </c>
      <c r="BK6" s="25"/>
      <c r="BL6" s="25"/>
      <c r="BM6" s="25"/>
      <c r="BN6" s="26"/>
    </row>
    <row r="7" spans="1:67" ht="13.5" customHeight="1" thickBot="1">
      <c r="A7" s="196"/>
      <c r="B7" s="232"/>
      <c r="C7" s="233" t="s">
        <v>1</v>
      </c>
      <c r="D7" s="234"/>
      <c r="E7" s="235"/>
      <c r="F7" s="235"/>
      <c r="G7" s="235"/>
      <c r="H7" s="235"/>
      <c r="I7" s="235"/>
      <c r="J7" s="235"/>
      <c r="K7" s="236" t="s">
        <v>2</v>
      </c>
      <c r="L7" s="236" t="s">
        <v>3</v>
      </c>
      <c r="M7" s="236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7"/>
      <c r="AL7" s="7"/>
      <c r="AM7" s="7"/>
      <c r="AO7" s="42" t="s">
        <v>113</v>
      </c>
      <c r="AP7" s="43">
        <f>J16</f>
        <v>2</v>
      </c>
      <c r="AQ7" s="44">
        <f>K16</f>
        <v>2</v>
      </c>
      <c r="AR7" s="45"/>
      <c r="AS7" s="43">
        <f>L16</f>
        <v>3</v>
      </c>
      <c r="AT7" s="43">
        <f>M16</f>
        <v>3</v>
      </c>
      <c r="AU7" s="44">
        <f>T16</f>
        <v>2</v>
      </c>
      <c r="AV7" s="45"/>
      <c r="AW7" s="46">
        <f>U16</f>
        <v>2</v>
      </c>
      <c r="AX7" s="16"/>
      <c r="AY7" s="21"/>
      <c r="AZ7" s="31" t="str">
        <f>IF(COUNTIF(D13:AK13,"WNW")=0,"","●")</f>
        <v>●</v>
      </c>
      <c r="BA7" s="16"/>
      <c r="BB7" s="16"/>
      <c r="BC7" s="16"/>
      <c r="BD7" s="16"/>
      <c r="BE7" s="16"/>
      <c r="BF7" s="31" t="str">
        <f>IF(COUNTIF(D13:AK13,"ENE")=0,"","●")</f>
        <v/>
      </c>
      <c r="BG7" s="23"/>
      <c r="BJ7" s="24" t="s">
        <v>114</v>
      </c>
      <c r="BK7" s="25"/>
      <c r="BL7" s="25"/>
      <c r="BM7" s="25"/>
      <c r="BN7" s="26"/>
    </row>
    <row r="8" spans="1:67" ht="13.5" customHeight="1" thickBot="1">
      <c r="A8" s="196"/>
      <c r="B8" s="238"/>
      <c r="C8" s="239"/>
      <c r="D8" s="240"/>
      <c r="E8" s="241"/>
      <c r="F8" s="241"/>
      <c r="G8" s="241"/>
      <c r="H8" s="241"/>
      <c r="I8" s="241"/>
      <c r="J8" s="241"/>
      <c r="K8" s="242" t="s">
        <v>81</v>
      </c>
      <c r="L8" s="243"/>
      <c r="M8" s="242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4"/>
      <c r="AL8" s="7"/>
      <c r="AM8" s="7"/>
      <c r="AO8" s="47" t="s">
        <v>109</v>
      </c>
      <c r="AP8" s="48">
        <f>MIN(D9:AK9)</f>
        <v>0.32291666666666669</v>
      </c>
      <c r="AQ8" s="49">
        <f>MAX(D9:AK9)</f>
        <v>0.57152777777777775</v>
      </c>
      <c r="AR8" s="50"/>
      <c r="AS8" s="51"/>
      <c r="AT8" s="47" t="s">
        <v>115</v>
      </c>
      <c r="AU8" s="52">
        <f>MIN(D10:AK10)</f>
        <v>9.1999999999999993</v>
      </c>
      <c r="AV8" s="53">
        <f>MAX(D10:AK10)</f>
        <v>86.8</v>
      </c>
      <c r="AW8" s="54"/>
      <c r="AX8" s="16"/>
      <c r="AY8" s="55" t="s">
        <v>116</v>
      </c>
      <c r="AZ8" s="41" t="str">
        <f>IF(COUNTIF(D13:AK13,"W")=0,"","●")</f>
        <v>●</v>
      </c>
      <c r="BA8" s="16"/>
      <c r="BB8" s="16"/>
      <c r="BC8" s="16"/>
      <c r="BD8" s="16"/>
      <c r="BE8" s="16"/>
      <c r="BF8" s="56" t="str">
        <f>IF(COUNTIF(D13:AK13,"E")=0,"","●")</f>
        <v/>
      </c>
      <c r="BG8" s="23" t="s">
        <v>117</v>
      </c>
      <c r="BJ8" s="24" t="s">
        <v>118</v>
      </c>
      <c r="BK8" s="25"/>
      <c r="BL8" s="25"/>
      <c r="BM8" s="25"/>
      <c r="BN8" s="26"/>
    </row>
    <row r="9" spans="1:67" ht="13.5" customHeight="1" thickBot="1">
      <c r="A9" s="196"/>
      <c r="B9" s="226"/>
      <c r="C9" s="245" t="s">
        <v>4</v>
      </c>
      <c r="D9" s="246">
        <v>0.32916666666666666</v>
      </c>
      <c r="E9" s="247">
        <v>0.34375</v>
      </c>
      <c r="F9" s="247">
        <v>0.33958333333333335</v>
      </c>
      <c r="G9" s="247">
        <v>0.34930555555555554</v>
      </c>
      <c r="H9" s="247">
        <v>0.37847222222222227</v>
      </c>
      <c r="I9" s="247">
        <v>0.375</v>
      </c>
      <c r="J9" s="247">
        <v>0.35694444444444445</v>
      </c>
      <c r="K9" s="247">
        <v>0.3611111111111111</v>
      </c>
      <c r="L9" s="247">
        <v>0.36805555555555558</v>
      </c>
      <c r="M9" s="247">
        <v>0.37013888888888885</v>
      </c>
      <c r="N9" s="247">
        <v>0.38263888888888892</v>
      </c>
      <c r="O9" s="247">
        <v>0.38958333333333334</v>
      </c>
      <c r="P9" s="247">
        <v>0.40416666666666662</v>
      </c>
      <c r="Q9" s="247">
        <v>0.39861111111111108</v>
      </c>
      <c r="R9" s="247">
        <v>0.44791666666666669</v>
      </c>
      <c r="S9" s="247">
        <v>0.44236111111111115</v>
      </c>
      <c r="T9" s="247">
        <v>0.4375</v>
      </c>
      <c r="U9" s="247">
        <v>0.40902777777777777</v>
      </c>
      <c r="V9" s="247">
        <v>0.4145833333333333</v>
      </c>
      <c r="W9" s="247">
        <v>0.43194444444444446</v>
      </c>
      <c r="X9" s="247">
        <v>0.42638888888888887</v>
      </c>
      <c r="Y9" s="247">
        <v>0.37916666666666665</v>
      </c>
      <c r="Z9" s="247">
        <v>0.56666666666666665</v>
      </c>
      <c r="AA9" s="247">
        <v>0.38680555555555557</v>
      </c>
      <c r="AB9" s="247">
        <v>0.45208333333333334</v>
      </c>
      <c r="AC9" s="247">
        <v>0.39374999999999999</v>
      </c>
      <c r="AD9" s="247">
        <v>0.4604166666666667</v>
      </c>
      <c r="AE9" s="247">
        <v>0.53680555555555554</v>
      </c>
      <c r="AF9" s="247">
        <v>0.54513888888888895</v>
      </c>
      <c r="AG9" s="247">
        <v>0.5541666666666667</v>
      </c>
      <c r="AH9" s="247">
        <v>0.56111111111111112</v>
      </c>
      <c r="AI9" s="247">
        <v>0.57152777777777775</v>
      </c>
      <c r="AJ9" s="247">
        <v>0.32291666666666669</v>
      </c>
      <c r="AK9" s="248">
        <v>0.3354166666666667</v>
      </c>
      <c r="AL9" s="7"/>
      <c r="AM9" s="7"/>
      <c r="AO9" s="32" t="s">
        <v>119</v>
      </c>
      <c r="AP9" s="33" t="str">
        <f>CHOOSE(MIN(BL38:BL71),BM19,BM20,BM21,BM22,BM23,BM24,BM25,BM26,BM27)</f>
        <v>晴</v>
      </c>
      <c r="AQ9" s="34" t="str">
        <f>CHOOSE(MAX(BL38:BL71),BM19,BM20,BM21,BM22,BM23,BM24,BM25,BM26,BM27)</f>
        <v>薄曇</v>
      </c>
      <c r="AR9" s="57"/>
      <c r="AS9" s="58"/>
      <c r="AT9" s="42" t="s">
        <v>120</v>
      </c>
      <c r="AU9" s="59">
        <f>MIN(D15:AK15)</f>
        <v>8</v>
      </c>
      <c r="AV9" s="60">
        <f>MAX(D15:AK15)</f>
        <v>23</v>
      </c>
      <c r="AW9" s="61"/>
      <c r="AX9" s="16"/>
      <c r="AY9" s="21"/>
      <c r="AZ9" s="31" t="str">
        <f>IF(COUNTIF(D13:AK13,"WSW")=0,"","●")</f>
        <v>●</v>
      </c>
      <c r="BA9" s="16"/>
      <c r="BB9" s="16"/>
      <c r="BC9" s="16"/>
      <c r="BD9" s="16"/>
      <c r="BE9" s="16"/>
      <c r="BF9" s="31" t="str">
        <f>IF(COUNTIF(D13:AK13,"ESE")=0,"","●")</f>
        <v>●</v>
      </c>
      <c r="BG9" s="23"/>
      <c r="BJ9" s="62"/>
      <c r="BK9" s="62"/>
      <c r="BL9" s="62"/>
      <c r="BM9" s="62"/>
      <c r="BN9" s="62"/>
    </row>
    <row r="10" spans="1:67" ht="13.5" customHeight="1">
      <c r="A10" s="196"/>
      <c r="B10" s="232"/>
      <c r="C10" s="249" t="s">
        <v>5</v>
      </c>
      <c r="D10" s="250">
        <v>59.7</v>
      </c>
      <c r="E10" s="251">
        <v>64.599999999999994</v>
      </c>
      <c r="F10" s="251">
        <v>39.700000000000003</v>
      </c>
      <c r="G10" s="251">
        <v>51</v>
      </c>
      <c r="H10" s="251">
        <v>48.7</v>
      </c>
      <c r="I10" s="251">
        <v>41.3</v>
      </c>
      <c r="J10" s="251">
        <v>39</v>
      </c>
      <c r="K10" s="251">
        <v>34.5</v>
      </c>
      <c r="L10" s="251">
        <v>18.7</v>
      </c>
      <c r="M10" s="251">
        <v>9.1999999999999993</v>
      </c>
      <c r="N10" s="251">
        <v>37.200000000000003</v>
      </c>
      <c r="O10" s="251">
        <v>37.200000000000003</v>
      </c>
      <c r="P10" s="251">
        <v>51.1</v>
      </c>
      <c r="Q10" s="251">
        <v>33.200000000000003</v>
      </c>
      <c r="R10" s="251">
        <v>33.4</v>
      </c>
      <c r="S10" s="251">
        <v>63.5</v>
      </c>
      <c r="T10" s="251">
        <v>74.599999999999994</v>
      </c>
      <c r="U10" s="251">
        <v>59.7</v>
      </c>
      <c r="V10" s="251">
        <v>63.4</v>
      </c>
      <c r="W10" s="251">
        <v>76.7</v>
      </c>
      <c r="X10" s="251">
        <v>83</v>
      </c>
      <c r="Y10" s="251">
        <v>71.400000000000006</v>
      </c>
      <c r="Z10" s="251">
        <v>82.5</v>
      </c>
      <c r="AA10" s="251">
        <v>21.1</v>
      </c>
      <c r="AB10" s="251">
        <v>24.2</v>
      </c>
      <c r="AC10" s="251">
        <v>24.4</v>
      </c>
      <c r="AD10" s="251">
        <v>31</v>
      </c>
      <c r="AE10" s="251">
        <v>63.8</v>
      </c>
      <c r="AF10" s="251">
        <v>77.400000000000006</v>
      </c>
      <c r="AG10" s="251">
        <v>85.5</v>
      </c>
      <c r="AH10" s="251">
        <v>86.8</v>
      </c>
      <c r="AI10" s="251">
        <v>75.099999999999994</v>
      </c>
      <c r="AJ10" s="251">
        <v>39.1</v>
      </c>
      <c r="AK10" s="252">
        <v>38.200000000000003</v>
      </c>
      <c r="AL10" s="7"/>
      <c r="AM10" s="7"/>
      <c r="AO10" s="32" t="s">
        <v>121</v>
      </c>
      <c r="AP10" s="63">
        <f>MIN(D12:AK12)</f>
        <v>5.72</v>
      </c>
      <c r="AQ10" s="64">
        <f>MAX(D12:AK12)</f>
        <v>80.2</v>
      </c>
      <c r="AR10" s="65"/>
      <c r="AS10" s="58"/>
      <c r="AT10" s="66"/>
      <c r="AU10" s="67" t="s">
        <v>122</v>
      </c>
      <c r="AV10" s="67" t="s">
        <v>123</v>
      </c>
      <c r="AW10" s="68" t="s">
        <v>89</v>
      </c>
      <c r="AX10" s="16"/>
      <c r="AY10" s="21"/>
      <c r="AZ10" s="16" t="s">
        <v>124</v>
      </c>
      <c r="BA10" s="31" t="str">
        <f>IF(COUNTIF(D13:AK13,"SW")=0,"","●")</f>
        <v>●</v>
      </c>
      <c r="BB10" s="16"/>
      <c r="BC10" s="16"/>
      <c r="BD10" s="16"/>
      <c r="BE10" s="31" t="str">
        <f>IF(COUNTIF(D13:AK13,"SE")=0,"","●")</f>
        <v>●</v>
      </c>
      <c r="BF10" s="16" t="s">
        <v>125</v>
      </c>
      <c r="BG10" s="23"/>
      <c r="BJ10" s="8" t="s">
        <v>126</v>
      </c>
      <c r="BK10" s="14"/>
      <c r="BL10" s="14"/>
      <c r="BM10" s="14"/>
      <c r="BN10" s="14"/>
    </row>
    <row r="11" spans="1:67" ht="13.5" customHeight="1">
      <c r="A11" s="196"/>
      <c r="B11" s="253" t="s">
        <v>6</v>
      </c>
      <c r="C11" s="249" t="s">
        <v>7</v>
      </c>
      <c r="D11" s="254" t="s">
        <v>61</v>
      </c>
      <c r="E11" s="255" t="s">
        <v>61</v>
      </c>
      <c r="F11" s="255" t="s">
        <v>61</v>
      </c>
      <c r="G11" s="255" t="s">
        <v>61</v>
      </c>
      <c r="H11" s="255" t="s">
        <v>61</v>
      </c>
      <c r="I11" s="255" t="s">
        <v>61</v>
      </c>
      <c r="J11" s="255" t="s">
        <v>61</v>
      </c>
      <c r="K11" s="255" t="s">
        <v>61</v>
      </c>
      <c r="L11" s="255" t="s">
        <v>61</v>
      </c>
      <c r="M11" s="255" t="s">
        <v>61</v>
      </c>
      <c r="N11" s="255" t="s">
        <v>61</v>
      </c>
      <c r="O11" s="255" t="s">
        <v>8</v>
      </c>
      <c r="P11" s="255" t="s">
        <v>8</v>
      </c>
      <c r="Q11" s="255" t="s">
        <v>61</v>
      </c>
      <c r="R11" s="255" t="s">
        <v>61</v>
      </c>
      <c r="S11" s="255" t="s">
        <v>61</v>
      </c>
      <c r="T11" s="255" t="s">
        <v>61</v>
      </c>
      <c r="U11" s="255" t="s">
        <v>8</v>
      </c>
      <c r="V11" s="255" t="s">
        <v>8</v>
      </c>
      <c r="W11" s="255" t="s">
        <v>61</v>
      </c>
      <c r="X11" s="255" t="s">
        <v>61</v>
      </c>
      <c r="Y11" s="255" t="s">
        <v>8</v>
      </c>
      <c r="Z11" s="255" t="s">
        <v>61</v>
      </c>
      <c r="AA11" s="255" t="s">
        <v>61</v>
      </c>
      <c r="AB11" s="255" t="s">
        <v>61</v>
      </c>
      <c r="AC11" s="255" t="s">
        <v>8</v>
      </c>
      <c r="AD11" s="255" t="s">
        <v>61</v>
      </c>
      <c r="AE11" s="255" t="s">
        <v>61</v>
      </c>
      <c r="AF11" s="255" t="s">
        <v>61</v>
      </c>
      <c r="AG11" s="255" t="s">
        <v>61</v>
      </c>
      <c r="AH11" s="255" t="s">
        <v>61</v>
      </c>
      <c r="AI11" s="255" t="s">
        <v>61</v>
      </c>
      <c r="AJ11" s="255" t="s">
        <v>61</v>
      </c>
      <c r="AK11" s="256" t="s">
        <v>61</v>
      </c>
      <c r="AL11" s="7"/>
      <c r="AM11" s="7"/>
      <c r="AO11" s="32" t="s">
        <v>128</v>
      </c>
      <c r="AP11" s="33" t="str">
        <f>CHOOSE(MIN(BK38:BK71),BK19,BK20,BK21,BK22,BK23,BK24,BK25,BK26,BK27,BK28,BK29,BK30,BK31,BK32,BK33,BK34)</f>
        <v>ESE</v>
      </c>
      <c r="AQ11" s="34" t="str">
        <f>CHOOSE(MAX(BK38:BK71),BK19,BK20,BK21,BK22,BK23,BK24,BK25,BK26,BK27,BK28,BK29,BK30,BK31,BK32,BK33,BK34)</f>
        <v>NNW</v>
      </c>
      <c r="AR11" s="57"/>
      <c r="AS11" s="58"/>
      <c r="AT11" s="32" t="s">
        <v>129</v>
      </c>
      <c r="AU11" s="69" t="s">
        <v>94</v>
      </c>
      <c r="AV11" s="33">
        <f>AH3</f>
        <v>84</v>
      </c>
      <c r="AW11" s="70" t="str">
        <f>AJ3</f>
        <v>-</v>
      </c>
      <c r="AX11" s="16"/>
      <c r="AY11" s="21"/>
      <c r="AZ11" s="16"/>
      <c r="BA11" s="22" t="s">
        <v>130</v>
      </c>
      <c r="BB11" s="31" t="str">
        <f>IF(COUNTIF(D13:AK13,"SSW")=0,"","●")</f>
        <v>●</v>
      </c>
      <c r="BC11" s="16"/>
      <c r="BD11" s="31" t="str">
        <f>IF(COUNTIF(D13:AK13,"SSE")=0,"","●")</f>
        <v>●</v>
      </c>
      <c r="BE11" s="22" t="s">
        <v>131</v>
      </c>
      <c r="BF11" s="16"/>
      <c r="BG11" s="23"/>
      <c r="BJ11" s="24" t="s">
        <v>132</v>
      </c>
      <c r="BK11" s="25"/>
      <c r="BL11" s="25"/>
      <c r="BM11" s="25"/>
      <c r="BN11" s="25"/>
      <c r="BO11" s="26"/>
    </row>
    <row r="12" spans="1:67" ht="13.5" customHeight="1" thickBot="1">
      <c r="A12" s="196"/>
      <c r="B12" s="253" t="s">
        <v>9</v>
      </c>
      <c r="C12" s="249" t="s">
        <v>10</v>
      </c>
      <c r="D12" s="257">
        <v>6</v>
      </c>
      <c r="E12" s="251">
        <v>6.95</v>
      </c>
      <c r="F12" s="251">
        <v>6.61</v>
      </c>
      <c r="G12" s="251">
        <v>6.67</v>
      </c>
      <c r="H12" s="251">
        <v>7.43</v>
      </c>
      <c r="I12" s="251">
        <v>7.23</v>
      </c>
      <c r="J12" s="251">
        <v>6.74</v>
      </c>
      <c r="K12" s="251">
        <v>7.15</v>
      </c>
      <c r="L12" s="251">
        <v>6.44</v>
      </c>
      <c r="M12" s="251">
        <v>7.02</v>
      </c>
      <c r="N12" s="251">
        <v>7.42</v>
      </c>
      <c r="O12" s="251">
        <v>7.16</v>
      </c>
      <c r="P12" s="251">
        <v>7.61</v>
      </c>
      <c r="Q12" s="251">
        <v>7.55</v>
      </c>
      <c r="R12" s="251">
        <v>8.48</v>
      </c>
      <c r="S12" s="251">
        <v>8.5399999999999991</v>
      </c>
      <c r="T12" s="251">
        <v>8.5399999999999991</v>
      </c>
      <c r="U12" s="251">
        <v>7.9</v>
      </c>
      <c r="V12" s="251">
        <v>80.2</v>
      </c>
      <c r="W12" s="251">
        <v>8.44</v>
      </c>
      <c r="X12" s="251">
        <v>8.24</v>
      </c>
      <c r="Y12" s="251">
        <v>8.1</v>
      </c>
      <c r="Z12" s="251">
        <v>9.9499999999999993</v>
      </c>
      <c r="AA12" s="251">
        <v>7.12</v>
      </c>
      <c r="AB12" s="251">
        <v>8.52</v>
      </c>
      <c r="AC12" s="251">
        <v>7.36</v>
      </c>
      <c r="AD12" s="251">
        <v>8.51</v>
      </c>
      <c r="AE12" s="251">
        <v>9.6199999999999992</v>
      </c>
      <c r="AF12" s="251">
        <v>10.01</v>
      </c>
      <c r="AG12" s="251">
        <v>10.130000000000001</v>
      </c>
      <c r="AH12" s="251">
        <v>9.81</v>
      </c>
      <c r="AI12" s="251">
        <v>10.25</v>
      </c>
      <c r="AJ12" s="251">
        <v>5.72</v>
      </c>
      <c r="AK12" s="252">
        <v>6.31</v>
      </c>
      <c r="AL12" s="7"/>
      <c r="AM12" s="7"/>
      <c r="AO12" s="32" t="s">
        <v>133</v>
      </c>
      <c r="AP12" s="71">
        <f>MIN(D14:AK14)</f>
        <v>0</v>
      </c>
      <c r="AQ12" s="72">
        <f>MAX(D14:AK14)</f>
        <v>5.2</v>
      </c>
      <c r="AR12" s="73"/>
      <c r="AS12" s="16"/>
      <c r="AT12" s="74" t="s">
        <v>134</v>
      </c>
      <c r="AU12" s="75" t="s">
        <v>94</v>
      </c>
      <c r="AV12" s="76">
        <f>AH4</f>
        <v>60</v>
      </c>
      <c r="AW12" s="77">
        <f>AJ4</f>
        <v>3</v>
      </c>
      <c r="AX12" s="16"/>
      <c r="AY12" s="21"/>
      <c r="AZ12" s="16"/>
      <c r="BA12" s="16"/>
      <c r="BB12" s="16" t="s">
        <v>135</v>
      </c>
      <c r="BC12" s="31" t="str">
        <f>IF(COUNTIF(D13:AK13,"S")=0,"","●")</f>
        <v>●</v>
      </c>
      <c r="BD12" s="16" t="s">
        <v>136</v>
      </c>
      <c r="BE12" s="16"/>
      <c r="BF12" s="16"/>
      <c r="BG12" s="23"/>
      <c r="BJ12" s="24" t="s">
        <v>137</v>
      </c>
      <c r="BK12" s="25"/>
      <c r="BL12" s="25"/>
      <c r="BM12" s="25"/>
      <c r="BN12" s="25"/>
      <c r="BO12" s="26"/>
    </row>
    <row r="13" spans="1:67" ht="13.5" customHeight="1" thickBot="1">
      <c r="A13" s="196"/>
      <c r="B13" s="253" t="s">
        <v>11</v>
      </c>
      <c r="C13" s="249" t="s">
        <v>82</v>
      </c>
      <c r="D13" s="254" t="s">
        <v>88</v>
      </c>
      <c r="E13" s="255" t="s">
        <v>67</v>
      </c>
      <c r="F13" s="255" t="s">
        <v>67</v>
      </c>
      <c r="G13" s="255" t="s">
        <v>88</v>
      </c>
      <c r="H13" s="255" t="s">
        <v>68</v>
      </c>
      <c r="I13" s="255" t="s">
        <v>16</v>
      </c>
      <c r="J13" s="255" t="s">
        <v>67</v>
      </c>
      <c r="K13" s="255" t="s">
        <v>67</v>
      </c>
      <c r="L13" s="255" t="s">
        <v>67</v>
      </c>
      <c r="M13" s="255" t="s">
        <v>67</v>
      </c>
      <c r="N13" s="255" t="s">
        <v>90</v>
      </c>
      <c r="O13" s="255" t="s">
        <v>67</v>
      </c>
      <c r="P13" s="255" t="s">
        <v>64</v>
      </c>
      <c r="Q13" s="255" t="s">
        <v>90</v>
      </c>
      <c r="R13" s="255" t="s">
        <v>90</v>
      </c>
      <c r="S13" s="255" t="s">
        <v>63</v>
      </c>
      <c r="T13" s="255" t="s">
        <v>64</v>
      </c>
      <c r="U13" s="255" t="s">
        <v>63</v>
      </c>
      <c r="V13" s="255" t="s">
        <v>65</v>
      </c>
      <c r="W13" s="255" t="s">
        <v>64</v>
      </c>
      <c r="X13" s="255" t="s">
        <v>63</v>
      </c>
      <c r="Y13" s="255" t="s">
        <v>64</v>
      </c>
      <c r="Z13" s="255" t="s">
        <v>70</v>
      </c>
      <c r="AA13" s="255" t="s">
        <v>67</v>
      </c>
      <c r="AB13" s="255" t="s">
        <v>90</v>
      </c>
      <c r="AC13" s="255" t="s">
        <v>67</v>
      </c>
      <c r="AD13" s="255" t="s">
        <v>90</v>
      </c>
      <c r="AE13" s="255" t="s">
        <v>68</v>
      </c>
      <c r="AF13" s="255" t="s">
        <v>68</v>
      </c>
      <c r="AG13" s="255" t="s">
        <v>68</v>
      </c>
      <c r="AH13" s="255" t="s">
        <v>70</v>
      </c>
      <c r="AI13" s="255" t="s">
        <v>68</v>
      </c>
      <c r="AJ13" s="255" t="s">
        <v>88</v>
      </c>
      <c r="AK13" s="256" t="s">
        <v>12</v>
      </c>
      <c r="AL13" s="7"/>
      <c r="AM13" s="7"/>
      <c r="AO13" s="74" t="s">
        <v>138</v>
      </c>
      <c r="AP13" s="76">
        <f>MIN(D17:AK17)</f>
        <v>1</v>
      </c>
      <c r="AQ13" s="78" t="str">
        <f>IF(AP13=AP14,CHOOSE(AP13+1,BJ3,BJ4,BJ5,BJ6,BJ7,BJ8),CHOOSE(AP13+1,BJ3,BJ4,BJ5,BJ6,BJ7,BJ8))</f>
        <v>さざ波がある</v>
      </c>
      <c r="AR13" s="79"/>
      <c r="AS13" s="13"/>
      <c r="AT13" s="80" t="s">
        <v>139</v>
      </c>
      <c r="AU13" s="81" t="s">
        <v>94</v>
      </c>
      <c r="AV13" s="294">
        <v>20.5</v>
      </c>
      <c r="AW13" s="294">
        <v>14</v>
      </c>
      <c r="AX13" s="16"/>
      <c r="AY13" s="84"/>
      <c r="AZ13" s="85"/>
      <c r="BA13" s="85"/>
      <c r="BB13" s="85"/>
      <c r="BC13" s="86" t="s">
        <v>140</v>
      </c>
      <c r="BD13" s="85"/>
      <c r="BE13" s="85"/>
      <c r="BF13" s="85"/>
      <c r="BG13" s="87"/>
      <c r="BJ13" s="24" t="s">
        <v>141</v>
      </c>
      <c r="BK13" s="25"/>
      <c r="BL13" s="25"/>
      <c r="BM13" s="25"/>
      <c r="BN13" s="25"/>
      <c r="BO13" s="26"/>
    </row>
    <row r="14" spans="1:67" ht="13.5" customHeight="1" thickBot="1">
      <c r="A14" s="196"/>
      <c r="B14" s="253" t="s">
        <v>17</v>
      </c>
      <c r="C14" s="249" t="s">
        <v>18</v>
      </c>
      <c r="D14" s="258">
        <v>4.5999999999999996</v>
      </c>
      <c r="E14" s="259">
        <v>1</v>
      </c>
      <c r="F14" s="259">
        <v>3.1</v>
      </c>
      <c r="G14" s="259">
        <v>3.3</v>
      </c>
      <c r="H14" s="259">
        <v>0</v>
      </c>
      <c r="I14" s="259">
        <v>0</v>
      </c>
      <c r="J14" s="259">
        <v>4</v>
      </c>
      <c r="K14" s="259">
        <v>2.8</v>
      </c>
      <c r="L14" s="259">
        <v>2.6</v>
      </c>
      <c r="M14" s="259">
        <v>0</v>
      </c>
      <c r="N14" s="259">
        <v>1</v>
      </c>
      <c r="O14" s="259">
        <v>2.4</v>
      </c>
      <c r="P14" s="259">
        <v>3.1</v>
      </c>
      <c r="Q14" s="259">
        <v>2.2000000000000002</v>
      </c>
      <c r="R14" s="259">
        <v>1.4</v>
      </c>
      <c r="S14" s="259">
        <v>0</v>
      </c>
      <c r="T14" s="259">
        <v>1.4</v>
      </c>
      <c r="U14" s="259">
        <v>2</v>
      </c>
      <c r="V14" s="259">
        <v>1</v>
      </c>
      <c r="W14" s="259">
        <v>2.2000000000000002</v>
      </c>
      <c r="X14" s="259">
        <v>1.4</v>
      </c>
      <c r="Y14" s="259">
        <v>1.7</v>
      </c>
      <c r="Z14" s="259">
        <v>2.8</v>
      </c>
      <c r="AA14" s="259">
        <v>1.7</v>
      </c>
      <c r="AB14" s="259">
        <v>1</v>
      </c>
      <c r="AC14" s="259">
        <v>2.4</v>
      </c>
      <c r="AD14" s="259">
        <v>0</v>
      </c>
      <c r="AE14" s="259">
        <v>2.2000000000000002</v>
      </c>
      <c r="AF14" s="259">
        <v>2.4</v>
      </c>
      <c r="AG14" s="259">
        <v>2.4</v>
      </c>
      <c r="AH14" s="259">
        <v>2.4</v>
      </c>
      <c r="AI14" s="259">
        <v>2.8</v>
      </c>
      <c r="AJ14" s="259">
        <v>5.2</v>
      </c>
      <c r="AK14" s="260">
        <v>3.4</v>
      </c>
      <c r="AL14" s="7"/>
      <c r="AM14" s="7"/>
      <c r="AO14" s="88"/>
      <c r="AP14" s="89" t="str">
        <f>IF(MIN(D17:AK17)=MAX(D17:AK17),"",MAX(D17:AK17))</f>
        <v/>
      </c>
      <c r="AQ14" s="90" t="str">
        <f>IF(AP14="","",CHOOSE(AP14+1,BJ3,BJ4,BJ5,BJ6,BJ7,BJ8))</f>
        <v/>
      </c>
      <c r="AR14" s="91"/>
      <c r="AS14" s="92"/>
      <c r="AT14" s="93" t="s">
        <v>142</v>
      </c>
      <c r="AU14" s="94" t="s">
        <v>94</v>
      </c>
      <c r="AV14" s="95">
        <v>6.2</v>
      </c>
      <c r="AW14" s="96">
        <v>0.2</v>
      </c>
      <c r="AX14" s="16"/>
      <c r="AY14" s="16"/>
      <c r="BE14" s="97"/>
      <c r="BF14" s="97"/>
      <c r="BG14" s="97"/>
      <c r="BJ14" s="24" t="s">
        <v>143</v>
      </c>
      <c r="BK14" s="25"/>
      <c r="BL14" s="25"/>
      <c r="BM14" s="25"/>
      <c r="BN14" s="25"/>
      <c r="BO14" s="26"/>
    </row>
    <row r="15" spans="1:67" ht="13.5" customHeight="1">
      <c r="A15" s="196"/>
      <c r="B15" s="253" t="s">
        <v>9</v>
      </c>
      <c r="C15" s="249" t="s">
        <v>19</v>
      </c>
      <c r="D15" s="254">
        <v>22</v>
      </c>
      <c r="E15" s="255">
        <v>20</v>
      </c>
      <c r="F15" s="255">
        <v>19</v>
      </c>
      <c r="G15" s="255">
        <v>20</v>
      </c>
      <c r="H15" s="255">
        <v>20</v>
      </c>
      <c r="I15" s="255">
        <v>19</v>
      </c>
      <c r="J15" s="255">
        <v>20</v>
      </c>
      <c r="K15" s="255">
        <v>20</v>
      </c>
      <c r="L15" s="255">
        <v>18</v>
      </c>
      <c r="M15" s="255">
        <v>8</v>
      </c>
      <c r="N15" s="255">
        <v>20</v>
      </c>
      <c r="O15" s="255">
        <v>21</v>
      </c>
      <c r="P15" s="255">
        <v>20</v>
      </c>
      <c r="Q15" s="255">
        <v>21</v>
      </c>
      <c r="R15" s="255">
        <v>21</v>
      </c>
      <c r="S15" s="255">
        <v>20</v>
      </c>
      <c r="T15" s="255">
        <v>22</v>
      </c>
      <c r="U15" s="255">
        <v>21</v>
      </c>
      <c r="V15" s="255">
        <v>18</v>
      </c>
      <c r="W15" s="255">
        <v>21</v>
      </c>
      <c r="X15" s="255">
        <v>20</v>
      </c>
      <c r="Y15" s="255">
        <v>20</v>
      </c>
      <c r="Z15" s="255">
        <v>21</v>
      </c>
      <c r="AA15" s="255">
        <v>20</v>
      </c>
      <c r="AB15" s="255">
        <v>18</v>
      </c>
      <c r="AC15" s="255">
        <v>20</v>
      </c>
      <c r="AD15" s="255">
        <v>19</v>
      </c>
      <c r="AE15" s="255">
        <v>20</v>
      </c>
      <c r="AF15" s="255">
        <v>21</v>
      </c>
      <c r="AG15" s="255">
        <v>23</v>
      </c>
      <c r="AH15" s="255">
        <v>21</v>
      </c>
      <c r="AI15" s="255">
        <v>19</v>
      </c>
      <c r="AJ15" s="255">
        <v>17</v>
      </c>
      <c r="AK15" s="256">
        <v>20</v>
      </c>
      <c r="AL15" s="7"/>
      <c r="AM15" s="7"/>
      <c r="AN15" s="98"/>
      <c r="AO15" s="74" t="s">
        <v>144</v>
      </c>
      <c r="AP15" s="99">
        <f>MIN(D18:AK18)</f>
        <v>1</v>
      </c>
      <c r="AQ15" s="100" t="str">
        <f>IF(AP15=AP16,CHOOSE(AP15+1,BJ11,BJ12,BJ13,BJ14,BJ15,BJ16),CHOOSE(AP15+1,BJ11,BJ12,BJ13,BJ14,BJ15,BJ16))</f>
        <v>短くまたは中位の弱いうねり（波高２ｍ未満）</v>
      </c>
      <c r="AR15" s="101"/>
      <c r="AS15" s="101"/>
      <c r="AT15" s="102"/>
      <c r="AU15" s="102"/>
      <c r="AV15" s="102"/>
      <c r="AW15" s="13"/>
      <c r="AX15" s="16"/>
      <c r="AY15" s="16"/>
      <c r="BE15" s="103"/>
      <c r="BF15" s="103"/>
      <c r="BG15" s="103"/>
      <c r="BJ15" s="24" t="s">
        <v>145</v>
      </c>
      <c r="BK15" s="25"/>
      <c r="BL15" s="25"/>
      <c r="BM15" s="25"/>
      <c r="BN15" s="25"/>
      <c r="BO15" s="26"/>
    </row>
    <row r="16" spans="1:67" ht="13.5" customHeight="1" thickBot="1">
      <c r="A16" s="196"/>
      <c r="B16" s="232"/>
      <c r="C16" s="249" t="s">
        <v>20</v>
      </c>
      <c r="D16" s="254"/>
      <c r="E16" s="255"/>
      <c r="F16" s="255"/>
      <c r="G16" s="255"/>
      <c r="H16" s="255"/>
      <c r="I16" s="255"/>
      <c r="J16" s="255">
        <v>2</v>
      </c>
      <c r="K16" s="255">
        <v>2</v>
      </c>
      <c r="L16" s="255">
        <v>3</v>
      </c>
      <c r="M16" s="255">
        <v>3</v>
      </c>
      <c r="N16" s="255"/>
      <c r="O16" s="255"/>
      <c r="P16" s="255"/>
      <c r="Q16" s="255"/>
      <c r="R16" s="255"/>
      <c r="S16" s="255"/>
      <c r="T16" s="255">
        <v>2</v>
      </c>
      <c r="U16" s="255">
        <v>2</v>
      </c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6"/>
      <c r="AL16" s="7"/>
      <c r="AM16" s="7"/>
      <c r="AO16" s="104"/>
      <c r="AP16" s="105">
        <f>MAX(D18:AK18)</f>
        <v>2</v>
      </c>
      <c r="AQ16" s="106" t="str">
        <f>IF(AP15=AP16,"",CHOOSE(AP16+1,BJ11,BJ12,BJ13,BJ14,BJ15,BJ16))</f>
        <v>長く弱いうねり（波高２ｍ未満）</v>
      </c>
      <c r="AR16" s="107"/>
      <c r="AS16" s="107"/>
      <c r="AT16" s="107"/>
      <c r="AU16" s="107"/>
      <c r="AV16" s="107"/>
      <c r="AW16" s="87"/>
      <c r="AX16" s="16"/>
      <c r="AY16" s="16"/>
      <c r="BE16" s="108"/>
      <c r="BF16" s="109"/>
      <c r="BG16" s="109"/>
      <c r="BJ16" s="24" t="s">
        <v>146</v>
      </c>
      <c r="BK16" s="25"/>
      <c r="BL16" s="25"/>
      <c r="BM16" s="25"/>
      <c r="BN16" s="25"/>
      <c r="BO16" s="26"/>
    </row>
    <row r="17" spans="1:67" ht="13.5" customHeight="1">
      <c r="A17" s="196"/>
      <c r="B17" s="232"/>
      <c r="C17" s="249" t="s">
        <v>22</v>
      </c>
      <c r="D17" s="254">
        <v>1</v>
      </c>
      <c r="E17" s="255">
        <v>1</v>
      </c>
      <c r="F17" s="255">
        <v>1</v>
      </c>
      <c r="G17" s="255">
        <v>1</v>
      </c>
      <c r="H17" s="255">
        <v>1</v>
      </c>
      <c r="I17" s="255">
        <v>1</v>
      </c>
      <c r="J17" s="255">
        <v>1</v>
      </c>
      <c r="K17" s="255">
        <v>1</v>
      </c>
      <c r="L17" s="255">
        <v>1</v>
      </c>
      <c r="M17" s="255">
        <v>1</v>
      </c>
      <c r="N17" s="255">
        <v>1</v>
      </c>
      <c r="O17" s="255">
        <v>1</v>
      </c>
      <c r="P17" s="255">
        <v>1</v>
      </c>
      <c r="Q17" s="255">
        <v>1</v>
      </c>
      <c r="R17" s="255">
        <v>1</v>
      </c>
      <c r="S17" s="255">
        <v>1</v>
      </c>
      <c r="T17" s="255">
        <v>1</v>
      </c>
      <c r="U17" s="255">
        <v>1</v>
      </c>
      <c r="V17" s="255">
        <v>1</v>
      </c>
      <c r="W17" s="255">
        <v>1</v>
      </c>
      <c r="X17" s="255">
        <v>1</v>
      </c>
      <c r="Y17" s="255">
        <v>1</v>
      </c>
      <c r="Z17" s="255">
        <v>1</v>
      </c>
      <c r="AA17" s="255">
        <v>1</v>
      </c>
      <c r="AB17" s="255">
        <v>1</v>
      </c>
      <c r="AC17" s="255">
        <v>1</v>
      </c>
      <c r="AD17" s="255">
        <v>1</v>
      </c>
      <c r="AE17" s="255">
        <v>1</v>
      </c>
      <c r="AF17" s="255">
        <v>1</v>
      </c>
      <c r="AG17" s="255">
        <v>1</v>
      </c>
      <c r="AH17" s="255">
        <v>1</v>
      </c>
      <c r="AI17" s="255">
        <v>1</v>
      </c>
      <c r="AJ17" s="255">
        <v>1</v>
      </c>
      <c r="AK17" s="256">
        <v>1</v>
      </c>
      <c r="AL17" s="227" t="s">
        <v>23</v>
      </c>
      <c r="AM17" s="199"/>
      <c r="BE17" s="108"/>
      <c r="BF17" s="109"/>
      <c r="BG17" s="109"/>
    </row>
    <row r="18" spans="1:67" ht="13.5" customHeight="1" thickBot="1">
      <c r="A18" s="196"/>
      <c r="B18" s="238"/>
      <c r="C18" s="261" t="s">
        <v>24</v>
      </c>
      <c r="D18" s="262">
        <v>2</v>
      </c>
      <c r="E18" s="263">
        <v>2</v>
      </c>
      <c r="F18" s="263">
        <v>2</v>
      </c>
      <c r="G18" s="263">
        <v>2</v>
      </c>
      <c r="H18" s="263">
        <v>2</v>
      </c>
      <c r="I18" s="263">
        <v>2</v>
      </c>
      <c r="J18" s="263">
        <v>2</v>
      </c>
      <c r="K18" s="263">
        <v>2</v>
      </c>
      <c r="L18" s="263">
        <v>1</v>
      </c>
      <c r="M18" s="263">
        <v>1</v>
      </c>
      <c r="N18" s="263">
        <v>2</v>
      </c>
      <c r="O18" s="263">
        <v>2</v>
      </c>
      <c r="P18" s="263">
        <v>2</v>
      </c>
      <c r="Q18" s="263">
        <v>1</v>
      </c>
      <c r="R18" s="263">
        <v>2</v>
      </c>
      <c r="S18" s="263">
        <v>2</v>
      </c>
      <c r="T18" s="263">
        <v>2</v>
      </c>
      <c r="U18" s="263">
        <v>2</v>
      </c>
      <c r="V18" s="263">
        <v>2</v>
      </c>
      <c r="W18" s="263">
        <v>2</v>
      </c>
      <c r="X18" s="263">
        <v>2</v>
      </c>
      <c r="Y18" s="263">
        <v>2</v>
      </c>
      <c r="Z18" s="263">
        <v>1</v>
      </c>
      <c r="AA18" s="263">
        <v>1</v>
      </c>
      <c r="AB18" s="263">
        <v>1</v>
      </c>
      <c r="AC18" s="263">
        <v>1</v>
      </c>
      <c r="AD18" s="263">
        <v>1</v>
      </c>
      <c r="AE18" s="263">
        <v>1</v>
      </c>
      <c r="AF18" s="263">
        <v>1</v>
      </c>
      <c r="AG18" s="263">
        <v>1</v>
      </c>
      <c r="AH18" s="263">
        <v>1</v>
      </c>
      <c r="AI18" s="263">
        <v>1</v>
      </c>
      <c r="AJ18" s="263">
        <v>2</v>
      </c>
      <c r="AK18" s="264">
        <v>2</v>
      </c>
      <c r="AL18" s="265" t="s">
        <v>25</v>
      </c>
      <c r="AM18" s="199"/>
      <c r="BE18" s="108"/>
      <c r="BF18" s="109"/>
      <c r="BG18" s="109"/>
      <c r="BJ18" s="8" t="s">
        <v>147</v>
      </c>
      <c r="BM18" s="8" t="s">
        <v>148</v>
      </c>
    </row>
    <row r="19" spans="1:67" ht="12.95" customHeight="1">
      <c r="A19" s="196"/>
      <c r="B19" s="226"/>
      <c r="C19" s="245" t="s">
        <v>26</v>
      </c>
      <c r="D19" s="266">
        <v>13.8</v>
      </c>
      <c r="E19" s="267">
        <v>14</v>
      </c>
      <c r="F19" s="267">
        <v>14</v>
      </c>
      <c r="G19" s="267">
        <v>14.1</v>
      </c>
      <c r="H19" s="267">
        <v>13.9</v>
      </c>
      <c r="I19" s="267">
        <v>13.8</v>
      </c>
      <c r="J19" s="267">
        <v>14.4</v>
      </c>
      <c r="K19" s="267">
        <v>14.2</v>
      </c>
      <c r="L19" s="267">
        <v>13.6</v>
      </c>
      <c r="M19" s="267">
        <v>13.6</v>
      </c>
      <c r="N19" s="267">
        <v>13.8</v>
      </c>
      <c r="O19" s="267">
        <v>13.8</v>
      </c>
      <c r="P19" s="267">
        <v>13.8</v>
      </c>
      <c r="Q19" s="267">
        <v>13.8</v>
      </c>
      <c r="R19" s="267">
        <v>13.7</v>
      </c>
      <c r="S19" s="267">
        <v>13.9</v>
      </c>
      <c r="T19" s="267">
        <v>13.9</v>
      </c>
      <c r="U19" s="267">
        <v>13.9</v>
      </c>
      <c r="V19" s="267">
        <v>13.9</v>
      </c>
      <c r="W19" s="267">
        <v>13.9</v>
      </c>
      <c r="X19" s="267">
        <v>13.8</v>
      </c>
      <c r="Y19" s="267">
        <v>13.8</v>
      </c>
      <c r="Z19" s="267">
        <v>13.8</v>
      </c>
      <c r="AA19" s="295">
        <v>13.8</v>
      </c>
      <c r="AB19" s="296">
        <v>12.6</v>
      </c>
      <c r="AC19" s="297">
        <v>13.8</v>
      </c>
      <c r="AD19" s="267">
        <v>13.6</v>
      </c>
      <c r="AE19" s="267">
        <v>14</v>
      </c>
      <c r="AF19" s="267">
        <v>14.1</v>
      </c>
      <c r="AG19" s="267">
        <v>14.1</v>
      </c>
      <c r="AH19" s="267">
        <v>13.7</v>
      </c>
      <c r="AI19" s="267">
        <v>13.9</v>
      </c>
      <c r="AJ19" s="267">
        <v>13.3</v>
      </c>
      <c r="AK19" s="268">
        <v>13.8</v>
      </c>
      <c r="AL19" s="269">
        <v>13.8</v>
      </c>
      <c r="AM19" s="270"/>
      <c r="AN19" s="110"/>
      <c r="AO19" s="111"/>
      <c r="AP19" s="112" t="s">
        <v>149</v>
      </c>
      <c r="AQ19" s="112"/>
      <c r="AR19" s="112"/>
      <c r="AS19" s="113">
        <f>MIN(AP23:AP50)</f>
        <v>12.6</v>
      </c>
      <c r="AT19" s="114">
        <f>MAX(AT23:AT50)</f>
        <v>14.4</v>
      </c>
      <c r="AU19" s="112" t="s">
        <v>47</v>
      </c>
      <c r="AV19" s="115"/>
      <c r="AW19" s="116"/>
      <c r="AX19" s="112"/>
      <c r="AY19" s="117"/>
      <c r="AZ19" s="118"/>
      <c r="BA19" s="119"/>
      <c r="BD19" s="15"/>
      <c r="BE19" s="108"/>
      <c r="BF19" s="109"/>
      <c r="BG19" s="109"/>
      <c r="BJ19" s="120" t="s">
        <v>96</v>
      </c>
      <c r="BK19" s="121" t="s">
        <v>150</v>
      </c>
      <c r="BM19" s="120" t="s">
        <v>151</v>
      </c>
      <c r="BN19" s="122" t="s">
        <v>152</v>
      </c>
      <c r="BO19" s="123"/>
    </row>
    <row r="20" spans="1:67" ht="12.95" customHeight="1" thickBot="1">
      <c r="A20" s="196"/>
      <c r="B20" s="232"/>
      <c r="C20" s="249" t="s">
        <v>27</v>
      </c>
      <c r="D20" s="257">
        <v>13.8</v>
      </c>
      <c r="E20" s="251">
        <v>14</v>
      </c>
      <c r="F20" s="251">
        <v>14</v>
      </c>
      <c r="G20" s="251">
        <v>14.2</v>
      </c>
      <c r="H20" s="251">
        <v>13.9</v>
      </c>
      <c r="I20" s="251">
        <v>13.8</v>
      </c>
      <c r="J20" s="251">
        <v>14.3</v>
      </c>
      <c r="K20" s="251">
        <v>14.3</v>
      </c>
      <c r="L20" s="251">
        <v>13.7</v>
      </c>
      <c r="M20" s="251">
        <v>13.7</v>
      </c>
      <c r="N20" s="251">
        <v>13.8</v>
      </c>
      <c r="O20" s="251">
        <v>13.8</v>
      </c>
      <c r="P20" s="251">
        <v>13.9</v>
      </c>
      <c r="Q20" s="251">
        <v>13.8</v>
      </c>
      <c r="R20" s="251">
        <v>13.8</v>
      </c>
      <c r="S20" s="251">
        <v>13.9</v>
      </c>
      <c r="T20" s="251">
        <v>13.9</v>
      </c>
      <c r="U20" s="251">
        <v>14</v>
      </c>
      <c r="V20" s="251">
        <v>14</v>
      </c>
      <c r="W20" s="251">
        <v>13.9</v>
      </c>
      <c r="X20" s="251">
        <v>13.8</v>
      </c>
      <c r="Y20" s="251">
        <v>13.8</v>
      </c>
      <c r="Z20" s="251">
        <v>13.9</v>
      </c>
      <c r="AA20" s="251">
        <v>13.8</v>
      </c>
      <c r="AB20" s="298">
        <v>12.8</v>
      </c>
      <c r="AC20" s="251">
        <v>13.9</v>
      </c>
      <c r="AD20" s="251">
        <v>13.5</v>
      </c>
      <c r="AE20" s="251">
        <v>14</v>
      </c>
      <c r="AF20" s="251">
        <v>14.1</v>
      </c>
      <c r="AG20" s="251">
        <v>14.1</v>
      </c>
      <c r="AH20" s="251">
        <v>13.8</v>
      </c>
      <c r="AI20" s="251">
        <v>13.9</v>
      </c>
      <c r="AJ20" s="251">
        <v>13.3</v>
      </c>
      <c r="AK20" s="252">
        <v>13.8</v>
      </c>
      <c r="AL20" s="271">
        <v>13.9</v>
      </c>
      <c r="AM20" s="270"/>
      <c r="AO20" s="124"/>
      <c r="AP20" s="125" t="s">
        <v>153</v>
      </c>
      <c r="AQ20" s="125"/>
      <c r="AR20" s="125"/>
      <c r="AS20" s="126">
        <f>MIN(AP23:AP33)</f>
        <v>12.6</v>
      </c>
      <c r="AT20" s="127">
        <f>MAX(AT23:AT33)</f>
        <v>14.4</v>
      </c>
      <c r="AU20" s="128" t="s">
        <v>47</v>
      </c>
      <c r="AV20" s="129"/>
      <c r="AW20" s="125"/>
      <c r="AX20" s="125"/>
      <c r="AY20" s="130"/>
      <c r="AZ20" s="131"/>
      <c r="BA20" s="132"/>
      <c r="BB20" s="133"/>
      <c r="BE20" s="108"/>
      <c r="BF20" s="109"/>
      <c r="BG20" s="109"/>
      <c r="BJ20" s="120" t="s">
        <v>100</v>
      </c>
      <c r="BK20" s="121" t="s">
        <v>154</v>
      </c>
      <c r="BM20" s="120" t="s">
        <v>155</v>
      </c>
      <c r="BN20" s="120" t="s">
        <v>156</v>
      </c>
    </row>
    <row r="21" spans="1:67" ht="12.95" customHeight="1">
      <c r="A21" s="196"/>
      <c r="B21" s="232"/>
      <c r="C21" s="249" t="s">
        <v>28</v>
      </c>
      <c r="D21" s="257">
        <v>13.8</v>
      </c>
      <c r="E21" s="251">
        <v>14.1</v>
      </c>
      <c r="F21" s="251">
        <v>13.9</v>
      </c>
      <c r="G21" s="251">
        <v>14.2</v>
      </c>
      <c r="H21" s="251">
        <v>13.9</v>
      </c>
      <c r="I21" s="251">
        <v>13.9</v>
      </c>
      <c r="J21" s="251">
        <v>14.3</v>
      </c>
      <c r="K21" s="251">
        <v>14.3</v>
      </c>
      <c r="L21" s="251">
        <v>13.7</v>
      </c>
      <c r="M21" s="251">
        <v>13.7</v>
      </c>
      <c r="N21" s="251">
        <v>13.8</v>
      </c>
      <c r="O21" s="251">
        <v>13.8</v>
      </c>
      <c r="P21" s="251">
        <v>13.9</v>
      </c>
      <c r="Q21" s="251">
        <v>13.8</v>
      </c>
      <c r="R21" s="251">
        <v>13.8</v>
      </c>
      <c r="S21" s="251">
        <v>13.9</v>
      </c>
      <c r="T21" s="251">
        <v>13.9</v>
      </c>
      <c r="U21" s="251">
        <v>14</v>
      </c>
      <c r="V21" s="251">
        <v>14</v>
      </c>
      <c r="W21" s="251">
        <v>13.9</v>
      </c>
      <c r="X21" s="251">
        <v>13.8</v>
      </c>
      <c r="Y21" s="251">
        <v>13.8</v>
      </c>
      <c r="Z21" s="251">
        <v>13.8</v>
      </c>
      <c r="AA21" s="251">
        <v>13.8</v>
      </c>
      <c r="AB21" s="251">
        <v>13.3</v>
      </c>
      <c r="AC21" s="251">
        <v>13.8</v>
      </c>
      <c r="AD21" s="251">
        <v>13.7</v>
      </c>
      <c r="AE21" s="251">
        <v>14</v>
      </c>
      <c r="AF21" s="251">
        <v>14.1</v>
      </c>
      <c r="AG21" s="251">
        <v>14</v>
      </c>
      <c r="AH21" s="251">
        <v>13.7</v>
      </c>
      <c r="AI21" s="251">
        <v>13.9</v>
      </c>
      <c r="AJ21" s="251">
        <v>13.4</v>
      </c>
      <c r="AK21" s="252">
        <v>13.8</v>
      </c>
      <c r="AL21" s="271">
        <v>13.9</v>
      </c>
      <c r="AM21" s="270"/>
      <c r="AO21" s="134" t="s">
        <v>157</v>
      </c>
      <c r="AP21" s="135" t="s">
        <v>158</v>
      </c>
      <c r="AQ21" s="136"/>
      <c r="AR21" s="136"/>
      <c r="AS21" s="137"/>
      <c r="AT21" s="135" t="s">
        <v>159</v>
      </c>
      <c r="AU21" s="136"/>
      <c r="AV21" s="136"/>
      <c r="AW21" s="137"/>
      <c r="AX21" s="5" t="s">
        <v>160</v>
      </c>
      <c r="AY21" s="138" t="s">
        <v>161</v>
      </c>
      <c r="AZ21" s="139"/>
      <c r="BA21" s="140" t="s">
        <v>162</v>
      </c>
      <c r="BB21" s="141"/>
      <c r="BC21" s="142"/>
      <c r="BD21" s="142"/>
      <c r="BE21" s="108"/>
      <c r="BF21" s="109"/>
      <c r="BG21" s="109"/>
      <c r="BJ21" s="120" t="s">
        <v>107</v>
      </c>
      <c r="BK21" s="121" t="s">
        <v>163</v>
      </c>
      <c r="BM21" s="120" t="s">
        <v>164</v>
      </c>
      <c r="BN21" s="120" t="s">
        <v>165</v>
      </c>
    </row>
    <row r="22" spans="1:67" ht="12.95" customHeight="1" thickBot="1">
      <c r="A22" s="311"/>
      <c r="B22" s="232"/>
      <c r="C22" s="249" t="s">
        <v>29</v>
      </c>
      <c r="D22" s="257">
        <v>13.8</v>
      </c>
      <c r="E22" s="251">
        <v>14.1</v>
      </c>
      <c r="F22" s="251">
        <v>13.9</v>
      </c>
      <c r="G22" s="251">
        <v>14.2</v>
      </c>
      <c r="H22" s="251">
        <v>13.9</v>
      </c>
      <c r="I22" s="251">
        <v>13.8</v>
      </c>
      <c r="J22" s="251">
        <v>14.3</v>
      </c>
      <c r="K22" s="251">
        <v>14.2</v>
      </c>
      <c r="L22" s="251">
        <v>13.8</v>
      </c>
      <c r="M22" s="251">
        <v>13.7</v>
      </c>
      <c r="N22" s="251">
        <v>13.8</v>
      </c>
      <c r="O22" s="251">
        <v>13.8</v>
      </c>
      <c r="P22" s="251">
        <v>13.9</v>
      </c>
      <c r="Q22" s="251">
        <v>13.8</v>
      </c>
      <c r="R22" s="251">
        <v>13.8</v>
      </c>
      <c r="S22" s="251">
        <v>13.9</v>
      </c>
      <c r="T22" s="251">
        <v>13.9</v>
      </c>
      <c r="U22" s="251">
        <v>14</v>
      </c>
      <c r="V22" s="251">
        <v>14</v>
      </c>
      <c r="W22" s="251">
        <v>13.9</v>
      </c>
      <c r="X22" s="251">
        <v>13.8</v>
      </c>
      <c r="Y22" s="251">
        <v>13.8</v>
      </c>
      <c r="Z22" s="251">
        <v>13.8</v>
      </c>
      <c r="AA22" s="251">
        <v>13.8</v>
      </c>
      <c r="AB22" s="251">
        <v>13.5</v>
      </c>
      <c r="AC22" s="251">
        <v>13.8</v>
      </c>
      <c r="AD22" s="251">
        <v>13.8</v>
      </c>
      <c r="AE22" s="251">
        <v>14</v>
      </c>
      <c r="AF22" s="251">
        <v>14.1</v>
      </c>
      <c r="AG22" s="251">
        <v>14</v>
      </c>
      <c r="AH22" s="251">
        <v>13.7</v>
      </c>
      <c r="AI22" s="251">
        <v>13.9</v>
      </c>
      <c r="AJ22" s="251">
        <v>13.4</v>
      </c>
      <c r="AK22" s="252">
        <v>13.8</v>
      </c>
      <c r="AL22" s="271">
        <v>13.9</v>
      </c>
      <c r="AM22" s="270"/>
      <c r="AO22" s="74" t="s">
        <v>166</v>
      </c>
      <c r="AP22" s="143">
        <f>MIN(AP23:AP50)</f>
        <v>12.6</v>
      </c>
      <c r="AQ22" s="144" t="str">
        <f ca="1">OFFSET(INDEX(AP23:AP50,MATCH(AP22,AP23:AP50,0),1),0,1)</f>
        <v>定点25</v>
      </c>
      <c r="AR22" s="145">
        <f ca="1">OFFSET(INDEX(AP23:AP50,MATCH(AP22,AP23:AP50,0),1),0,-1)</f>
        <v>0</v>
      </c>
      <c r="AS22" s="146">
        <f>COUNTIF(D19:AK46,AP22)-1</f>
        <v>0</v>
      </c>
      <c r="AT22" s="147">
        <f>MAX(AT23:AT50)</f>
        <v>14.4</v>
      </c>
      <c r="AU22" s="148" t="str">
        <f ca="1">IF(OFFSET(INDEX(AT23:AT50,MATCH(AT22,AT23:AT50,0),1),0,1)="定点8","定点8'",OFFSET(INDEX(AT23:AT50,MATCH(AT22,AT23:AT50,0),1),0,1))</f>
        <v>定点7</v>
      </c>
      <c r="AV22" s="145">
        <f ca="1">OFFSET(INDEX(AT23:AT50,MATCH(AT22,AT23:AT50,0),1),0,-5)</f>
        <v>0</v>
      </c>
      <c r="AW22" s="149">
        <f>COUNTIF(D19:AK46,AT22)-1</f>
        <v>0</v>
      </c>
      <c r="AX22" s="150" t="s">
        <v>167</v>
      </c>
      <c r="AY22" s="151" t="s">
        <v>168</v>
      </c>
      <c r="AZ22" s="152"/>
      <c r="BA22" s="153">
        <f>AT22-AP22</f>
        <v>1.8000000000000007</v>
      </c>
      <c r="BB22" s="154"/>
      <c r="BC22" s="103"/>
      <c r="BD22" s="103"/>
      <c r="BE22" s="108"/>
      <c r="BF22" s="109"/>
      <c r="BG22" s="109"/>
      <c r="BJ22" s="120" t="s">
        <v>111</v>
      </c>
      <c r="BK22" s="121" t="s">
        <v>169</v>
      </c>
      <c r="BM22" s="120" t="s">
        <v>170</v>
      </c>
      <c r="BN22" s="120" t="s">
        <v>171</v>
      </c>
    </row>
    <row r="23" spans="1:67" ht="12.95" customHeight="1">
      <c r="A23" s="312"/>
      <c r="B23" s="232"/>
      <c r="C23" s="249" t="s">
        <v>30</v>
      </c>
      <c r="D23" s="257">
        <v>13.8</v>
      </c>
      <c r="E23" s="251">
        <v>14</v>
      </c>
      <c r="F23" s="251">
        <v>13.9</v>
      </c>
      <c r="G23" s="251">
        <v>14.1</v>
      </c>
      <c r="H23" s="251">
        <v>13.9</v>
      </c>
      <c r="I23" s="251">
        <v>13.8</v>
      </c>
      <c r="J23" s="251">
        <v>14.2</v>
      </c>
      <c r="K23" s="251">
        <v>14.2</v>
      </c>
      <c r="L23" s="251">
        <v>13.8</v>
      </c>
      <c r="M23" s="251">
        <v>13.7</v>
      </c>
      <c r="N23" s="251">
        <v>13.8</v>
      </c>
      <c r="O23" s="251">
        <v>13.8</v>
      </c>
      <c r="P23" s="251">
        <v>13.9</v>
      </c>
      <c r="Q23" s="251">
        <v>13.8</v>
      </c>
      <c r="R23" s="251">
        <v>13.8</v>
      </c>
      <c r="S23" s="251">
        <v>13.9</v>
      </c>
      <c r="T23" s="251">
        <v>13.9</v>
      </c>
      <c r="U23" s="251">
        <v>14</v>
      </c>
      <c r="V23" s="251">
        <v>14</v>
      </c>
      <c r="W23" s="251">
        <v>13.9</v>
      </c>
      <c r="X23" s="251">
        <v>13.8</v>
      </c>
      <c r="Y23" s="251">
        <v>13.8</v>
      </c>
      <c r="Z23" s="251">
        <v>13.8</v>
      </c>
      <c r="AA23" s="251">
        <v>13.8</v>
      </c>
      <c r="AB23" s="251">
        <v>13.6</v>
      </c>
      <c r="AC23" s="251">
        <v>13.8</v>
      </c>
      <c r="AD23" s="251">
        <v>13.8</v>
      </c>
      <c r="AE23" s="251">
        <v>14</v>
      </c>
      <c r="AF23" s="251">
        <v>14.1</v>
      </c>
      <c r="AG23" s="251">
        <v>13.9</v>
      </c>
      <c r="AH23" s="251">
        <v>13.7</v>
      </c>
      <c r="AI23" s="251">
        <v>13.8</v>
      </c>
      <c r="AJ23" s="251">
        <v>13.5</v>
      </c>
      <c r="AK23" s="252">
        <v>13.8</v>
      </c>
      <c r="AL23" s="271">
        <v>13.9</v>
      </c>
      <c r="AM23" s="270"/>
      <c r="AO23" s="155">
        <v>0</v>
      </c>
      <c r="AP23" s="156">
        <f t="shared" ref="AP23:AP48" si="0">MIN(D19:AK19)</f>
        <v>12.6</v>
      </c>
      <c r="AQ23" s="157" t="str">
        <f t="shared" ref="AQ23:AQ49" si="1">"定点"&amp;MATCH(AP23,D19:AK19,0)</f>
        <v>定点25</v>
      </c>
      <c r="AR23" s="28"/>
      <c r="AS23" s="158">
        <f t="shared" ref="AS23:AS48" si="2">COUNTIF(D19:AK19,AP23)-1</f>
        <v>0</v>
      </c>
      <c r="AT23" s="156">
        <f t="shared" ref="AT23:AT48" si="3">MAX(D19:AK19)</f>
        <v>14.4</v>
      </c>
      <c r="AU23" s="157" t="str">
        <f>"定点"&amp;IF(MATCH(AT23,D19:AK19,0)=8,"8'",MATCH(AT23,D19:AK19,0))</f>
        <v>定点7</v>
      </c>
      <c r="AV23" s="28"/>
      <c r="AW23" s="158">
        <f t="shared" ref="AW23:AW48" si="4">COUNTIF(D19:AK19,AT23)-1</f>
        <v>0</v>
      </c>
      <c r="AX23" s="159">
        <f t="shared" ref="AX23:AX48" si="5">AL19</f>
        <v>13.8</v>
      </c>
      <c r="AY23" s="160">
        <f t="shared" ref="AY23:AY48" si="6">AP23-AL19</f>
        <v>-1.2000000000000011</v>
      </c>
      <c r="AZ23" s="161">
        <f t="shared" ref="AZ23:AZ48" si="7">AT23-AL19</f>
        <v>0.59999999999999964</v>
      </c>
      <c r="BA23" s="162">
        <f t="shared" ref="BA23:BA49" si="8">AT23-AP23</f>
        <v>1.8000000000000007</v>
      </c>
      <c r="BB23" s="163"/>
      <c r="BJ23" s="120" t="s">
        <v>117</v>
      </c>
      <c r="BK23" s="121" t="s">
        <v>172</v>
      </c>
      <c r="BM23" s="120" t="s">
        <v>173</v>
      </c>
      <c r="BN23" s="120" t="s">
        <v>174</v>
      </c>
    </row>
    <row r="24" spans="1:67" ht="12.95" customHeight="1">
      <c r="A24" s="312"/>
      <c r="B24" s="232"/>
      <c r="C24" s="249" t="s">
        <v>31</v>
      </c>
      <c r="D24" s="257">
        <v>13.8</v>
      </c>
      <c r="E24" s="251">
        <v>14</v>
      </c>
      <c r="F24" s="251">
        <v>13.8</v>
      </c>
      <c r="G24" s="251">
        <v>14.1</v>
      </c>
      <c r="H24" s="251">
        <v>13.9</v>
      </c>
      <c r="I24" s="251">
        <v>13.8</v>
      </c>
      <c r="J24" s="251">
        <v>14.1</v>
      </c>
      <c r="K24" s="251">
        <v>14.1</v>
      </c>
      <c r="L24" s="251">
        <v>13.8</v>
      </c>
      <c r="M24" s="251">
        <v>13.7</v>
      </c>
      <c r="N24" s="251">
        <v>13.8</v>
      </c>
      <c r="O24" s="251">
        <v>13.8</v>
      </c>
      <c r="P24" s="251">
        <v>13.9</v>
      </c>
      <c r="Q24" s="251">
        <v>13.8</v>
      </c>
      <c r="R24" s="251">
        <v>13.8</v>
      </c>
      <c r="S24" s="251">
        <v>13.9</v>
      </c>
      <c r="T24" s="251">
        <v>13.9</v>
      </c>
      <c r="U24" s="251">
        <v>14</v>
      </c>
      <c r="V24" s="251">
        <v>14</v>
      </c>
      <c r="W24" s="251">
        <v>13.9</v>
      </c>
      <c r="X24" s="251">
        <v>13.8</v>
      </c>
      <c r="Y24" s="251">
        <v>13.8</v>
      </c>
      <c r="Z24" s="251">
        <v>13.8</v>
      </c>
      <c r="AA24" s="251">
        <v>13.8</v>
      </c>
      <c r="AB24" s="251">
        <v>13.7</v>
      </c>
      <c r="AC24" s="251">
        <v>13.8</v>
      </c>
      <c r="AD24" s="251">
        <v>13.8</v>
      </c>
      <c r="AE24" s="251">
        <v>14</v>
      </c>
      <c r="AF24" s="251">
        <v>14</v>
      </c>
      <c r="AG24" s="251">
        <v>13.9</v>
      </c>
      <c r="AH24" s="251">
        <v>13.7</v>
      </c>
      <c r="AI24" s="251">
        <v>13.8</v>
      </c>
      <c r="AJ24" s="251">
        <v>13.6</v>
      </c>
      <c r="AK24" s="252">
        <v>13.8</v>
      </c>
      <c r="AL24" s="271">
        <v>13.9</v>
      </c>
      <c r="AM24" s="270"/>
      <c r="AO24" s="164">
        <v>1</v>
      </c>
      <c r="AP24" s="165">
        <f t="shared" si="0"/>
        <v>12.8</v>
      </c>
      <c r="AQ24" s="166" t="str">
        <f t="shared" si="1"/>
        <v>定点25</v>
      </c>
      <c r="AR24" s="25"/>
      <c r="AS24" s="167">
        <f t="shared" si="2"/>
        <v>0</v>
      </c>
      <c r="AT24" s="165">
        <f t="shared" si="3"/>
        <v>14.3</v>
      </c>
      <c r="AU24" s="166" t="str">
        <f t="shared" ref="AU24:AU50" si="9">"定点"&amp;IF(MATCH(AT24,D20:AK20,0)=8,"8'",MATCH(AT24,D20:AK20,0))</f>
        <v>定点7</v>
      </c>
      <c r="AV24" s="25"/>
      <c r="AW24" s="167">
        <f t="shared" si="4"/>
        <v>1</v>
      </c>
      <c r="AX24" s="168">
        <f t="shared" si="5"/>
        <v>13.9</v>
      </c>
      <c r="AY24" s="169">
        <f t="shared" si="6"/>
        <v>-1.0999999999999996</v>
      </c>
      <c r="AZ24" s="170">
        <f t="shared" si="7"/>
        <v>0.40000000000000036</v>
      </c>
      <c r="BA24" s="171">
        <f t="shared" si="8"/>
        <v>1.5</v>
      </c>
      <c r="BB24" s="163"/>
      <c r="BJ24" s="120" t="s">
        <v>125</v>
      </c>
      <c r="BK24" s="121" t="s">
        <v>175</v>
      </c>
      <c r="BM24" s="120" t="s">
        <v>176</v>
      </c>
      <c r="BN24" s="120" t="s">
        <v>177</v>
      </c>
    </row>
    <row r="25" spans="1:67" ht="12.95" customHeight="1">
      <c r="A25" s="312"/>
      <c r="B25" s="232"/>
      <c r="C25" s="249" t="s">
        <v>32</v>
      </c>
      <c r="D25" s="257">
        <v>13.8</v>
      </c>
      <c r="E25" s="251">
        <v>13.9</v>
      </c>
      <c r="F25" s="251">
        <v>13.8</v>
      </c>
      <c r="G25" s="251">
        <v>14</v>
      </c>
      <c r="H25" s="251">
        <v>13.9</v>
      </c>
      <c r="I25" s="251">
        <v>13.8</v>
      </c>
      <c r="J25" s="251">
        <v>14</v>
      </c>
      <c r="K25" s="251">
        <v>14.1</v>
      </c>
      <c r="L25" s="251">
        <v>13.8</v>
      </c>
      <c r="M25" s="251"/>
      <c r="N25" s="251">
        <v>13.8</v>
      </c>
      <c r="O25" s="251">
        <v>13.8</v>
      </c>
      <c r="P25" s="251">
        <v>13.9</v>
      </c>
      <c r="Q25" s="251">
        <v>13.8</v>
      </c>
      <c r="R25" s="251">
        <v>13.8</v>
      </c>
      <c r="S25" s="251">
        <v>13.9</v>
      </c>
      <c r="T25" s="251">
        <v>13.9</v>
      </c>
      <c r="U25" s="251">
        <v>14</v>
      </c>
      <c r="V25" s="251">
        <v>14</v>
      </c>
      <c r="W25" s="251">
        <v>13.9</v>
      </c>
      <c r="X25" s="251">
        <v>13.8</v>
      </c>
      <c r="Y25" s="251">
        <v>13.8</v>
      </c>
      <c r="Z25" s="251">
        <v>13.8</v>
      </c>
      <c r="AA25" s="251">
        <v>13.8</v>
      </c>
      <c r="AB25" s="251">
        <v>13.7</v>
      </c>
      <c r="AC25" s="251">
        <v>13.8</v>
      </c>
      <c r="AD25" s="251">
        <v>13.8</v>
      </c>
      <c r="AE25" s="251">
        <v>14</v>
      </c>
      <c r="AF25" s="251">
        <v>14</v>
      </c>
      <c r="AG25" s="251">
        <v>13.9</v>
      </c>
      <c r="AH25" s="251">
        <v>13.7</v>
      </c>
      <c r="AI25" s="251">
        <v>13.8</v>
      </c>
      <c r="AJ25" s="251">
        <v>13.6</v>
      </c>
      <c r="AK25" s="252">
        <v>13.8</v>
      </c>
      <c r="AL25" s="271">
        <v>13.9</v>
      </c>
      <c r="AM25" s="270"/>
      <c r="AO25" s="164">
        <v>2</v>
      </c>
      <c r="AP25" s="165">
        <f t="shared" si="0"/>
        <v>13.3</v>
      </c>
      <c r="AQ25" s="166" t="str">
        <f t="shared" si="1"/>
        <v>定点25</v>
      </c>
      <c r="AR25" s="25"/>
      <c r="AS25" s="167">
        <f t="shared" si="2"/>
        <v>0</v>
      </c>
      <c r="AT25" s="165">
        <f t="shared" si="3"/>
        <v>14.3</v>
      </c>
      <c r="AU25" s="166" t="str">
        <f t="shared" si="9"/>
        <v>定点7</v>
      </c>
      <c r="AV25" s="25"/>
      <c r="AW25" s="167">
        <f t="shared" si="4"/>
        <v>1</v>
      </c>
      <c r="AX25" s="168">
        <f t="shared" si="5"/>
        <v>13.9</v>
      </c>
      <c r="AY25" s="169">
        <f t="shared" si="6"/>
        <v>-0.59999999999999964</v>
      </c>
      <c r="AZ25" s="170">
        <f t="shared" si="7"/>
        <v>0.40000000000000036</v>
      </c>
      <c r="BA25" s="171">
        <f t="shared" si="8"/>
        <v>1</v>
      </c>
      <c r="BB25" s="163"/>
      <c r="BG25" s="172"/>
      <c r="BH25" s="3"/>
      <c r="BJ25" s="120" t="s">
        <v>131</v>
      </c>
      <c r="BK25" s="121" t="s">
        <v>178</v>
      </c>
      <c r="BM25" s="120" t="s">
        <v>179</v>
      </c>
      <c r="BN25" s="120" t="s">
        <v>180</v>
      </c>
    </row>
    <row r="26" spans="1:67" ht="12.95" customHeight="1">
      <c r="A26" s="312"/>
      <c r="B26" s="232"/>
      <c r="C26" s="249" t="s">
        <v>33</v>
      </c>
      <c r="D26" s="257">
        <v>13.8</v>
      </c>
      <c r="E26" s="251">
        <v>13.8</v>
      </c>
      <c r="F26" s="251">
        <v>13.8</v>
      </c>
      <c r="G26" s="251">
        <v>14</v>
      </c>
      <c r="H26" s="251">
        <v>13.9</v>
      </c>
      <c r="I26" s="251">
        <v>13.8</v>
      </c>
      <c r="J26" s="251">
        <v>14</v>
      </c>
      <c r="K26" s="251">
        <v>14.1</v>
      </c>
      <c r="L26" s="251">
        <v>13.8</v>
      </c>
      <c r="M26" s="251"/>
      <c r="N26" s="251">
        <v>13.8</v>
      </c>
      <c r="O26" s="251">
        <v>13.8</v>
      </c>
      <c r="P26" s="251">
        <v>13.9</v>
      </c>
      <c r="Q26" s="251">
        <v>13.8</v>
      </c>
      <c r="R26" s="251">
        <v>13.8</v>
      </c>
      <c r="S26" s="251">
        <v>13.9</v>
      </c>
      <c r="T26" s="251">
        <v>13.9</v>
      </c>
      <c r="U26" s="251">
        <v>13.9</v>
      </c>
      <c r="V26" s="251">
        <v>13.9</v>
      </c>
      <c r="W26" s="251">
        <v>13.9</v>
      </c>
      <c r="X26" s="251">
        <v>13.8</v>
      </c>
      <c r="Y26" s="251">
        <v>13.8</v>
      </c>
      <c r="Z26" s="251">
        <v>13.8</v>
      </c>
      <c r="AA26" s="251">
        <v>13.8</v>
      </c>
      <c r="AB26" s="251">
        <v>13.6</v>
      </c>
      <c r="AC26" s="251">
        <v>13.8</v>
      </c>
      <c r="AD26" s="251">
        <v>13.8</v>
      </c>
      <c r="AE26" s="251">
        <v>14</v>
      </c>
      <c r="AF26" s="251">
        <v>14</v>
      </c>
      <c r="AG26" s="251">
        <v>13.9</v>
      </c>
      <c r="AH26" s="251">
        <v>13.7</v>
      </c>
      <c r="AI26" s="251">
        <v>13.8</v>
      </c>
      <c r="AJ26" s="251">
        <v>13.6</v>
      </c>
      <c r="AK26" s="252">
        <v>13.8</v>
      </c>
      <c r="AL26" s="271">
        <v>13.9</v>
      </c>
      <c r="AM26" s="270"/>
      <c r="AO26" s="164">
        <v>3</v>
      </c>
      <c r="AP26" s="165">
        <f t="shared" si="0"/>
        <v>13.4</v>
      </c>
      <c r="AQ26" s="166" t="str">
        <f t="shared" si="1"/>
        <v>定点33</v>
      </c>
      <c r="AR26" s="25"/>
      <c r="AS26" s="167">
        <f t="shared" si="2"/>
        <v>0</v>
      </c>
      <c r="AT26" s="165">
        <f t="shared" si="3"/>
        <v>14.3</v>
      </c>
      <c r="AU26" s="166" t="str">
        <f t="shared" si="9"/>
        <v>定点7</v>
      </c>
      <c r="AV26" s="25"/>
      <c r="AW26" s="167">
        <f t="shared" si="4"/>
        <v>0</v>
      </c>
      <c r="AX26" s="168">
        <f t="shared" si="5"/>
        <v>13.9</v>
      </c>
      <c r="AY26" s="169">
        <f t="shared" si="6"/>
        <v>-0.5</v>
      </c>
      <c r="AZ26" s="170">
        <f t="shared" si="7"/>
        <v>0.40000000000000036</v>
      </c>
      <c r="BA26" s="171">
        <f t="shared" si="8"/>
        <v>0.90000000000000036</v>
      </c>
      <c r="BB26" s="163"/>
      <c r="BC26" s="3"/>
      <c r="BD26" s="3"/>
      <c r="BE26" s="108"/>
      <c r="BF26" s="109"/>
      <c r="BG26" s="109"/>
      <c r="BJ26" s="120" t="s">
        <v>136</v>
      </c>
      <c r="BK26" s="121" t="s">
        <v>181</v>
      </c>
      <c r="BM26" s="120" t="s">
        <v>182</v>
      </c>
      <c r="BN26" s="120" t="s">
        <v>183</v>
      </c>
    </row>
    <row r="27" spans="1:67" ht="12.95" customHeight="1">
      <c r="A27" s="196"/>
      <c r="B27" s="232"/>
      <c r="C27" s="249" t="s">
        <v>34</v>
      </c>
      <c r="D27" s="257">
        <v>13.8</v>
      </c>
      <c r="E27" s="251">
        <v>13.8</v>
      </c>
      <c r="F27" s="251">
        <v>13.8</v>
      </c>
      <c r="G27" s="251">
        <v>14</v>
      </c>
      <c r="H27" s="251">
        <v>13.9</v>
      </c>
      <c r="I27" s="251">
        <v>13.8</v>
      </c>
      <c r="J27" s="251">
        <v>14</v>
      </c>
      <c r="K27" s="251">
        <v>14.1</v>
      </c>
      <c r="L27" s="251">
        <v>13.8</v>
      </c>
      <c r="M27" s="251"/>
      <c r="N27" s="251">
        <v>13.8</v>
      </c>
      <c r="O27" s="251">
        <v>13.8</v>
      </c>
      <c r="P27" s="251">
        <v>13.9</v>
      </c>
      <c r="Q27" s="251">
        <v>13.8</v>
      </c>
      <c r="R27" s="251">
        <v>13.8</v>
      </c>
      <c r="S27" s="251">
        <v>13.9</v>
      </c>
      <c r="T27" s="251">
        <v>13.9</v>
      </c>
      <c r="U27" s="251">
        <v>13.9</v>
      </c>
      <c r="V27" s="251">
        <v>13.9</v>
      </c>
      <c r="W27" s="251">
        <v>13.9</v>
      </c>
      <c r="X27" s="251">
        <v>13.8</v>
      </c>
      <c r="Y27" s="251">
        <v>13.8</v>
      </c>
      <c r="Z27" s="251">
        <v>13.8</v>
      </c>
      <c r="AA27" s="251">
        <v>13.8</v>
      </c>
      <c r="AB27" s="251">
        <v>13.6</v>
      </c>
      <c r="AC27" s="251">
        <v>13.8</v>
      </c>
      <c r="AD27" s="251">
        <v>13.8</v>
      </c>
      <c r="AE27" s="251">
        <v>14</v>
      </c>
      <c r="AF27" s="251">
        <v>14</v>
      </c>
      <c r="AG27" s="251">
        <v>13.9</v>
      </c>
      <c r="AH27" s="251">
        <v>13.7</v>
      </c>
      <c r="AI27" s="251">
        <v>13.8</v>
      </c>
      <c r="AJ27" s="251">
        <v>13.6</v>
      </c>
      <c r="AK27" s="252">
        <v>13.8</v>
      </c>
      <c r="AL27" s="271">
        <v>13.9</v>
      </c>
      <c r="AM27" s="270"/>
      <c r="AO27" s="164">
        <v>4</v>
      </c>
      <c r="AP27" s="165">
        <f t="shared" si="0"/>
        <v>13.5</v>
      </c>
      <c r="AQ27" s="166" t="str">
        <f t="shared" si="1"/>
        <v>定点33</v>
      </c>
      <c r="AR27" s="25"/>
      <c r="AS27" s="167">
        <f t="shared" si="2"/>
        <v>0</v>
      </c>
      <c r="AT27" s="165">
        <f t="shared" si="3"/>
        <v>14.2</v>
      </c>
      <c r="AU27" s="166" t="str">
        <f t="shared" si="9"/>
        <v>定点7</v>
      </c>
      <c r="AV27" s="25"/>
      <c r="AW27" s="167">
        <f t="shared" si="4"/>
        <v>1</v>
      </c>
      <c r="AX27" s="168">
        <f t="shared" si="5"/>
        <v>13.9</v>
      </c>
      <c r="AY27" s="169">
        <f t="shared" si="6"/>
        <v>-0.40000000000000036</v>
      </c>
      <c r="AZ27" s="170">
        <f t="shared" si="7"/>
        <v>0.29999999999999893</v>
      </c>
      <c r="BA27" s="171">
        <f t="shared" si="8"/>
        <v>0.69999999999999929</v>
      </c>
      <c r="BB27" s="163"/>
      <c r="BC27" s="3"/>
      <c r="BD27" s="3"/>
      <c r="BE27" s="108"/>
      <c r="BF27" s="109"/>
      <c r="BG27" s="109"/>
      <c r="BJ27" s="120" t="s">
        <v>140</v>
      </c>
      <c r="BK27" s="121" t="s">
        <v>183</v>
      </c>
      <c r="BM27" s="120" t="s">
        <v>184</v>
      </c>
      <c r="BN27" s="120" t="s">
        <v>185</v>
      </c>
    </row>
    <row r="28" spans="1:67" ht="12.95" customHeight="1">
      <c r="A28" s="196"/>
      <c r="B28" s="232"/>
      <c r="C28" s="249" t="s">
        <v>35</v>
      </c>
      <c r="D28" s="257">
        <v>13.8</v>
      </c>
      <c r="E28" s="251">
        <v>13.8</v>
      </c>
      <c r="F28" s="251">
        <v>13.8</v>
      </c>
      <c r="G28" s="251">
        <v>13.9</v>
      </c>
      <c r="H28" s="251">
        <v>13.9</v>
      </c>
      <c r="I28" s="251">
        <v>13.8</v>
      </c>
      <c r="J28" s="251">
        <v>14</v>
      </c>
      <c r="K28" s="251">
        <v>14</v>
      </c>
      <c r="L28" s="251">
        <v>13.8</v>
      </c>
      <c r="M28" s="251"/>
      <c r="N28" s="251">
        <v>13.8</v>
      </c>
      <c r="O28" s="251">
        <v>13.8</v>
      </c>
      <c r="P28" s="251">
        <v>13.9</v>
      </c>
      <c r="Q28" s="251">
        <v>13.8</v>
      </c>
      <c r="R28" s="251">
        <v>13.8</v>
      </c>
      <c r="S28" s="251">
        <v>13.9</v>
      </c>
      <c r="T28" s="251">
        <v>13.9</v>
      </c>
      <c r="U28" s="251">
        <v>13.9</v>
      </c>
      <c r="V28" s="251">
        <v>13.9</v>
      </c>
      <c r="W28" s="251">
        <v>13.9</v>
      </c>
      <c r="X28" s="251">
        <v>13.8</v>
      </c>
      <c r="Y28" s="251">
        <v>13.8</v>
      </c>
      <c r="Z28" s="251">
        <v>13.8</v>
      </c>
      <c r="AA28" s="251">
        <v>13.8</v>
      </c>
      <c r="AB28" s="251">
        <v>13.5</v>
      </c>
      <c r="AC28" s="251">
        <v>13.8</v>
      </c>
      <c r="AD28" s="251">
        <v>13.8</v>
      </c>
      <c r="AE28" s="251">
        <v>14</v>
      </c>
      <c r="AF28" s="251">
        <v>14</v>
      </c>
      <c r="AG28" s="251">
        <v>13.9</v>
      </c>
      <c r="AH28" s="251">
        <v>13.7</v>
      </c>
      <c r="AI28" s="251">
        <v>13.8</v>
      </c>
      <c r="AJ28" s="251">
        <v>13.6</v>
      </c>
      <c r="AK28" s="252">
        <v>13.8</v>
      </c>
      <c r="AL28" s="271">
        <v>13.9</v>
      </c>
      <c r="AM28" s="270"/>
      <c r="AO28" s="164">
        <v>5</v>
      </c>
      <c r="AP28" s="165">
        <f t="shared" si="0"/>
        <v>13.6</v>
      </c>
      <c r="AQ28" s="166" t="str">
        <f t="shared" si="1"/>
        <v>定点33</v>
      </c>
      <c r="AR28" s="25"/>
      <c r="AS28" s="167">
        <f t="shared" si="2"/>
        <v>0</v>
      </c>
      <c r="AT28" s="165">
        <f t="shared" si="3"/>
        <v>14.1</v>
      </c>
      <c r="AU28" s="166" t="str">
        <f t="shared" si="9"/>
        <v>定点4</v>
      </c>
      <c r="AV28" s="25"/>
      <c r="AW28" s="167">
        <f t="shared" si="4"/>
        <v>2</v>
      </c>
      <c r="AX28" s="168">
        <f t="shared" si="5"/>
        <v>13.9</v>
      </c>
      <c r="AY28" s="169">
        <f t="shared" si="6"/>
        <v>-0.30000000000000071</v>
      </c>
      <c r="AZ28" s="170">
        <f t="shared" si="7"/>
        <v>0.19999999999999929</v>
      </c>
      <c r="BA28" s="171">
        <f t="shared" si="8"/>
        <v>0.5</v>
      </c>
      <c r="BB28" s="163"/>
      <c r="BC28" s="3"/>
      <c r="BD28" s="3"/>
      <c r="BE28" s="108"/>
      <c r="BF28" s="109"/>
      <c r="BG28" s="109"/>
      <c r="BJ28" s="120" t="s">
        <v>135</v>
      </c>
      <c r="BK28" s="121" t="s">
        <v>186</v>
      </c>
    </row>
    <row r="29" spans="1:67" ht="12.95" customHeight="1">
      <c r="A29" s="196"/>
      <c r="B29" s="253" t="s">
        <v>36</v>
      </c>
      <c r="C29" s="249" t="s">
        <v>37</v>
      </c>
      <c r="D29" s="257">
        <v>13.8</v>
      </c>
      <c r="E29" s="251">
        <v>13.8</v>
      </c>
      <c r="F29" s="251">
        <v>13.8</v>
      </c>
      <c r="G29" s="251">
        <v>13.9</v>
      </c>
      <c r="H29" s="251">
        <v>13.8</v>
      </c>
      <c r="I29" s="251">
        <v>13.8</v>
      </c>
      <c r="J29" s="251">
        <v>14</v>
      </c>
      <c r="K29" s="251">
        <v>13.9</v>
      </c>
      <c r="L29" s="251">
        <v>13.8</v>
      </c>
      <c r="M29" s="251"/>
      <c r="N29" s="251">
        <v>13.8</v>
      </c>
      <c r="O29" s="251">
        <v>13.8</v>
      </c>
      <c r="P29" s="251">
        <v>13.9</v>
      </c>
      <c r="Q29" s="251">
        <v>13.8</v>
      </c>
      <c r="R29" s="251">
        <v>13.8</v>
      </c>
      <c r="S29" s="251">
        <v>13.9</v>
      </c>
      <c r="T29" s="251">
        <v>13.9</v>
      </c>
      <c r="U29" s="251">
        <v>13.9</v>
      </c>
      <c r="V29" s="251">
        <v>13.9</v>
      </c>
      <c r="W29" s="251">
        <v>13.9</v>
      </c>
      <c r="X29" s="251">
        <v>13.8</v>
      </c>
      <c r="Y29" s="251">
        <v>13.8</v>
      </c>
      <c r="Z29" s="251">
        <v>13.8</v>
      </c>
      <c r="AA29" s="251">
        <v>13.8</v>
      </c>
      <c r="AB29" s="251">
        <v>13.5</v>
      </c>
      <c r="AC29" s="251">
        <v>13.8</v>
      </c>
      <c r="AD29" s="251">
        <v>13.8</v>
      </c>
      <c r="AE29" s="251">
        <v>13.9</v>
      </c>
      <c r="AF29" s="251">
        <v>14</v>
      </c>
      <c r="AG29" s="251">
        <v>13.9</v>
      </c>
      <c r="AH29" s="251">
        <v>13.7</v>
      </c>
      <c r="AI29" s="251">
        <v>13.8</v>
      </c>
      <c r="AJ29" s="251">
        <v>13.7</v>
      </c>
      <c r="AK29" s="252">
        <v>13.8</v>
      </c>
      <c r="AL29" s="271">
        <v>13.9</v>
      </c>
      <c r="AM29" s="270"/>
      <c r="AO29" s="164">
        <v>6</v>
      </c>
      <c r="AP29" s="165">
        <f t="shared" si="0"/>
        <v>13.6</v>
      </c>
      <c r="AQ29" s="166" t="str">
        <f t="shared" si="1"/>
        <v>定点33</v>
      </c>
      <c r="AR29" s="25"/>
      <c r="AS29" s="167">
        <f t="shared" si="2"/>
        <v>0</v>
      </c>
      <c r="AT29" s="165">
        <f t="shared" si="3"/>
        <v>14.1</v>
      </c>
      <c r="AU29" s="166" t="str">
        <f t="shared" si="9"/>
        <v>定点8'</v>
      </c>
      <c r="AV29" s="25"/>
      <c r="AW29" s="167">
        <f t="shared" si="4"/>
        <v>0</v>
      </c>
      <c r="AX29" s="168">
        <f t="shared" si="5"/>
        <v>13.9</v>
      </c>
      <c r="AY29" s="169">
        <f t="shared" si="6"/>
        <v>-0.30000000000000071</v>
      </c>
      <c r="AZ29" s="170">
        <f t="shared" si="7"/>
        <v>0.19999999999999929</v>
      </c>
      <c r="BA29" s="171">
        <f t="shared" si="8"/>
        <v>0.5</v>
      </c>
      <c r="BB29" s="163"/>
      <c r="BC29" s="3"/>
      <c r="BD29" s="3"/>
      <c r="BE29" s="108"/>
      <c r="BF29" s="109"/>
      <c r="BG29" s="109"/>
      <c r="BJ29" s="120" t="s">
        <v>130</v>
      </c>
      <c r="BK29" s="121" t="s">
        <v>187</v>
      </c>
    </row>
    <row r="30" spans="1:67" ht="12.95" customHeight="1">
      <c r="A30" s="196"/>
      <c r="B30" s="232"/>
      <c r="C30" s="249" t="s">
        <v>38</v>
      </c>
      <c r="D30" s="257">
        <v>13.8</v>
      </c>
      <c r="E30" s="251">
        <v>13.8</v>
      </c>
      <c r="F30" s="251">
        <v>13.8</v>
      </c>
      <c r="G30" s="251">
        <v>13.9</v>
      </c>
      <c r="H30" s="251">
        <v>13.8</v>
      </c>
      <c r="I30" s="251">
        <v>13.8</v>
      </c>
      <c r="J30" s="251">
        <v>13.9</v>
      </c>
      <c r="K30" s="251">
        <v>13.9</v>
      </c>
      <c r="L30" s="251">
        <v>13.8</v>
      </c>
      <c r="M30" s="251"/>
      <c r="N30" s="251">
        <v>13.8</v>
      </c>
      <c r="O30" s="251">
        <v>13.8</v>
      </c>
      <c r="P30" s="251">
        <v>13.9</v>
      </c>
      <c r="Q30" s="251">
        <v>13.8</v>
      </c>
      <c r="R30" s="251">
        <v>13.8</v>
      </c>
      <c r="S30" s="251">
        <v>13.9</v>
      </c>
      <c r="T30" s="251">
        <v>13.9</v>
      </c>
      <c r="U30" s="251">
        <v>13.9</v>
      </c>
      <c r="V30" s="251">
        <v>13.9</v>
      </c>
      <c r="W30" s="251">
        <v>13.9</v>
      </c>
      <c r="X30" s="251">
        <v>13.8</v>
      </c>
      <c r="Y30" s="251">
        <v>13.8</v>
      </c>
      <c r="Z30" s="251">
        <v>13.8</v>
      </c>
      <c r="AA30" s="251">
        <v>13.8</v>
      </c>
      <c r="AB30" s="251">
        <v>13.6</v>
      </c>
      <c r="AC30" s="251">
        <v>13.8</v>
      </c>
      <c r="AD30" s="251">
        <v>13.7</v>
      </c>
      <c r="AE30" s="251">
        <v>13.9</v>
      </c>
      <c r="AF30" s="251">
        <v>14</v>
      </c>
      <c r="AG30" s="251">
        <v>13.9</v>
      </c>
      <c r="AH30" s="251">
        <v>13.7</v>
      </c>
      <c r="AI30" s="251">
        <v>13.8</v>
      </c>
      <c r="AJ30" s="251">
        <v>13.7</v>
      </c>
      <c r="AK30" s="252">
        <v>13.8</v>
      </c>
      <c r="AL30" s="271">
        <v>13.9</v>
      </c>
      <c r="AM30" s="270"/>
      <c r="AO30" s="164">
        <v>7</v>
      </c>
      <c r="AP30" s="165">
        <f t="shared" si="0"/>
        <v>13.6</v>
      </c>
      <c r="AQ30" s="166" t="str">
        <f t="shared" si="1"/>
        <v>定点25</v>
      </c>
      <c r="AR30" s="25"/>
      <c r="AS30" s="167">
        <f t="shared" si="2"/>
        <v>1</v>
      </c>
      <c r="AT30" s="165">
        <f t="shared" si="3"/>
        <v>14.1</v>
      </c>
      <c r="AU30" s="166" t="str">
        <f t="shared" si="9"/>
        <v>定点8'</v>
      </c>
      <c r="AV30" s="25"/>
      <c r="AW30" s="167">
        <f t="shared" si="4"/>
        <v>0</v>
      </c>
      <c r="AX30" s="168">
        <f t="shared" si="5"/>
        <v>13.9</v>
      </c>
      <c r="AY30" s="169">
        <f t="shared" si="6"/>
        <v>-0.30000000000000071</v>
      </c>
      <c r="AZ30" s="170">
        <f t="shared" si="7"/>
        <v>0.19999999999999929</v>
      </c>
      <c r="BA30" s="171">
        <f t="shared" si="8"/>
        <v>0.5</v>
      </c>
      <c r="BB30" s="163"/>
      <c r="BC30" s="3"/>
      <c r="BD30" s="3"/>
      <c r="BE30" s="108"/>
      <c r="BF30" s="109"/>
      <c r="BG30" s="109"/>
      <c r="BJ30" s="120" t="s">
        <v>124</v>
      </c>
      <c r="BK30" s="121" t="s">
        <v>188</v>
      </c>
    </row>
    <row r="31" spans="1:67" ht="12.95" customHeight="1">
      <c r="A31" s="196"/>
      <c r="B31" s="232"/>
      <c r="C31" s="249" t="s">
        <v>39</v>
      </c>
      <c r="D31" s="257">
        <v>13.8</v>
      </c>
      <c r="E31" s="251">
        <v>13.8</v>
      </c>
      <c r="F31" s="251">
        <v>13.8</v>
      </c>
      <c r="G31" s="251">
        <v>13.8</v>
      </c>
      <c r="H31" s="251">
        <v>13.8</v>
      </c>
      <c r="I31" s="251">
        <v>13.8</v>
      </c>
      <c r="J31" s="251">
        <v>13.9</v>
      </c>
      <c r="K31" s="251">
        <v>13.9</v>
      </c>
      <c r="L31" s="251">
        <v>13.8</v>
      </c>
      <c r="M31" s="251"/>
      <c r="N31" s="251">
        <v>13.8</v>
      </c>
      <c r="O31" s="251">
        <v>13.8</v>
      </c>
      <c r="P31" s="251">
        <v>13.8</v>
      </c>
      <c r="Q31" s="251">
        <v>13.8</v>
      </c>
      <c r="R31" s="251">
        <v>13.8</v>
      </c>
      <c r="S31" s="251">
        <v>13.9</v>
      </c>
      <c r="T31" s="251">
        <v>13.9</v>
      </c>
      <c r="U31" s="251">
        <v>13.9</v>
      </c>
      <c r="V31" s="251">
        <v>13.9</v>
      </c>
      <c r="W31" s="251">
        <v>13.9</v>
      </c>
      <c r="X31" s="251">
        <v>13.8</v>
      </c>
      <c r="Y31" s="251">
        <v>13.8</v>
      </c>
      <c r="Z31" s="251">
        <v>13.8</v>
      </c>
      <c r="AA31" s="251">
        <v>13.8</v>
      </c>
      <c r="AB31" s="251">
        <v>13.6</v>
      </c>
      <c r="AC31" s="251">
        <v>13.8</v>
      </c>
      <c r="AD31" s="251">
        <v>13.7</v>
      </c>
      <c r="AE31" s="251">
        <v>13.9</v>
      </c>
      <c r="AF31" s="251">
        <v>14</v>
      </c>
      <c r="AG31" s="251">
        <v>13.9</v>
      </c>
      <c r="AH31" s="251">
        <v>13.7</v>
      </c>
      <c r="AI31" s="251">
        <v>13.8</v>
      </c>
      <c r="AJ31" s="251">
        <v>13.7</v>
      </c>
      <c r="AK31" s="252">
        <v>13.8</v>
      </c>
      <c r="AL31" s="271">
        <v>13.9</v>
      </c>
      <c r="AM31" s="270"/>
      <c r="AO31" s="164">
        <v>8</v>
      </c>
      <c r="AP31" s="165">
        <f t="shared" si="0"/>
        <v>13.6</v>
      </c>
      <c r="AQ31" s="166" t="str">
        <f t="shared" si="1"/>
        <v>定点25</v>
      </c>
      <c r="AR31" s="25"/>
      <c r="AS31" s="167">
        <f t="shared" si="2"/>
        <v>1</v>
      </c>
      <c r="AT31" s="165">
        <f t="shared" si="3"/>
        <v>14.1</v>
      </c>
      <c r="AU31" s="166" t="str">
        <f t="shared" si="9"/>
        <v>定点8'</v>
      </c>
      <c r="AV31" s="25"/>
      <c r="AW31" s="167">
        <f t="shared" si="4"/>
        <v>0</v>
      </c>
      <c r="AX31" s="168">
        <f t="shared" si="5"/>
        <v>13.9</v>
      </c>
      <c r="AY31" s="169">
        <f t="shared" si="6"/>
        <v>-0.30000000000000071</v>
      </c>
      <c r="AZ31" s="170">
        <f t="shared" si="7"/>
        <v>0.19999999999999929</v>
      </c>
      <c r="BA31" s="171">
        <f t="shared" si="8"/>
        <v>0.5</v>
      </c>
      <c r="BB31" s="163"/>
      <c r="BC31" s="3"/>
      <c r="BD31" s="3"/>
      <c r="BE31" s="108"/>
      <c r="BF31" s="109"/>
      <c r="BG31" s="109"/>
      <c r="BJ31" s="120" t="s">
        <v>116</v>
      </c>
      <c r="BK31" s="121" t="s">
        <v>189</v>
      </c>
    </row>
    <row r="32" spans="1:67" ht="12.95" customHeight="1">
      <c r="A32" s="196"/>
      <c r="B32" s="232"/>
      <c r="C32" s="249" t="s">
        <v>40</v>
      </c>
      <c r="D32" s="257">
        <v>13.8</v>
      </c>
      <c r="E32" s="251">
        <v>13.8</v>
      </c>
      <c r="F32" s="251">
        <v>13.8</v>
      </c>
      <c r="G32" s="251">
        <v>13.8</v>
      </c>
      <c r="H32" s="251">
        <v>13.8</v>
      </c>
      <c r="I32" s="251">
        <v>13.8</v>
      </c>
      <c r="J32" s="251">
        <v>13.8</v>
      </c>
      <c r="K32" s="251">
        <v>13.8</v>
      </c>
      <c r="L32" s="251">
        <v>13.8</v>
      </c>
      <c r="M32" s="251"/>
      <c r="N32" s="251">
        <v>13.8</v>
      </c>
      <c r="O32" s="251">
        <v>13.8</v>
      </c>
      <c r="P32" s="251">
        <v>13.8</v>
      </c>
      <c r="Q32" s="251">
        <v>13.8</v>
      </c>
      <c r="R32" s="251">
        <v>13.7</v>
      </c>
      <c r="S32" s="251">
        <v>13.9</v>
      </c>
      <c r="T32" s="251">
        <v>13.9</v>
      </c>
      <c r="U32" s="251">
        <v>13.9</v>
      </c>
      <c r="V32" s="251">
        <v>13.9</v>
      </c>
      <c r="W32" s="251">
        <v>13.9</v>
      </c>
      <c r="X32" s="251">
        <v>13.8</v>
      </c>
      <c r="Y32" s="251">
        <v>13.8</v>
      </c>
      <c r="Z32" s="251">
        <v>13.8</v>
      </c>
      <c r="AA32" s="251">
        <v>13.8</v>
      </c>
      <c r="AB32" s="251">
        <v>13.6</v>
      </c>
      <c r="AC32" s="251">
        <v>13.8</v>
      </c>
      <c r="AD32" s="251">
        <v>13.6</v>
      </c>
      <c r="AE32" s="251">
        <v>13.9</v>
      </c>
      <c r="AF32" s="251">
        <v>14</v>
      </c>
      <c r="AG32" s="251">
        <v>13.9</v>
      </c>
      <c r="AH32" s="251">
        <v>13.7</v>
      </c>
      <c r="AI32" s="251">
        <v>13.8</v>
      </c>
      <c r="AJ32" s="251">
        <v>13.7</v>
      </c>
      <c r="AK32" s="252">
        <v>13.8</v>
      </c>
      <c r="AL32" s="271">
        <v>13.8</v>
      </c>
      <c r="AM32" s="270"/>
      <c r="AO32" s="164">
        <v>9</v>
      </c>
      <c r="AP32" s="165">
        <f t="shared" si="0"/>
        <v>13.5</v>
      </c>
      <c r="AQ32" s="166" t="str">
        <f t="shared" si="1"/>
        <v>定点25</v>
      </c>
      <c r="AR32" s="25"/>
      <c r="AS32" s="167">
        <f t="shared" si="2"/>
        <v>0</v>
      </c>
      <c r="AT32" s="165">
        <f t="shared" si="3"/>
        <v>14</v>
      </c>
      <c r="AU32" s="166" t="str">
        <f t="shared" si="9"/>
        <v>定点7</v>
      </c>
      <c r="AV32" s="25"/>
      <c r="AW32" s="167">
        <f t="shared" si="4"/>
        <v>3</v>
      </c>
      <c r="AX32" s="168">
        <f t="shared" si="5"/>
        <v>13.9</v>
      </c>
      <c r="AY32" s="169">
        <f t="shared" si="6"/>
        <v>-0.40000000000000036</v>
      </c>
      <c r="AZ32" s="170">
        <f t="shared" si="7"/>
        <v>9.9999999999999645E-2</v>
      </c>
      <c r="BA32" s="171">
        <f t="shared" si="8"/>
        <v>0.5</v>
      </c>
      <c r="BB32" s="163"/>
      <c r="BC32" s="3"/>
      <c r="BD32" s="3"/>
      <c r="BE32" s="108"/>
      <c r="BF32" s="109"/>
      <c r="BG32" s="109"/>
      <c r="BJ32" s="120" t="s">
        <v>110</v>
      </c>
      <c r="BK32" s="121" t="s">
        <v>190</v>
      </c>
    </row>
    <row r="33" spans="1:65" ht="12.95" customHeight="1">
      <c r="A33" s="196"/>
      <c r="B33" s="253" t="s">
        <v>41</v>
      </c>
      <c r="C33" s="249" t="s">
        <v>42</v>
      </c>
      <c r="D33" s="257">
        <v>13.8</v>
      </c>
      <c r="E33" s="251">
        <v>13.8</v>
      </c>
      <c r="F33" s="251">
        <v>13.8</v>
      </c>
      <c r="G33" s="251">
        <v>13.8</v>
      </c>
      <c r="H33" s="251">
        <v>13.8</v>
      </c>
      <c r="I33" s="251">
        <v>13.8</v>
      </c>
      <c r="J33" s="251">
        <v>13.8</v>
      </c>
      <c r="K33" s="251">
        <v>13.8</v>
      </c>
      <c r="L33" s="251">
        <v>13.8</v>
      </c>
      <c r="M33" s="251"/>
      <c r="N33" s="251">
        <v>13.8</v>
      </c>
      <c r="O33" s="251">
        <v>13.8</v>
      </c>
      <c r="P33" s="251">
        <v>13.8</v>
      </c>
      <c r="Q33" s="251">
        <v>13.8</v>
      </c>
      <c r="R33" s="251">
        <v>13.7</v>
      </c>
      <c r="S33" s="251">
        <v>13.9</v>
      </c>
      <c r="T33" s="251">
        <v>13.9</v>
      </c>
      <c r="U33" s="251">
        <v>13.9</v>
      </c>
      <c r="V33" s="251">
        <v>13.9</v>
      </c>
      <c r="W33" s="251">
        <v>13.9</v>
      </c>
      <c r="X33" s="251">
        <v>13.8</v>
      </c>
      <c r="Y33" s="251">
        <v>13.8</v>
      </c>
      <c r="Z33" s="251">
        <v>13.8</v>
      </c>
      <c r="AA33" s="251">
        <v>13.8</v>
      </c>
      <c r="AB33" s="251">
        <v>13.6</v>
      </c>
      <c r="AC33" s="251">
        <v>13.8</v>
      </c>
      <c r="AD33" s="251">
        <v>13.6</v>
      </c>
      <c r="AE33" s="251">
        <v>13.9</v>
      </c>
      <c r="AF33" s="251">
        <v>14</v>
      </c>
      <c r="AG33" s="251">
        <v>13.9</v>
      </c>
      <c r="AH33" s="251">
        <v>13.7</v>
      </c>
      <c r="AI33" s="251">
        <v>13.8</v>
      </c>
      <c r="AJ33" s="251">
        <v>13.8</v>
      </c>
      <c r="AK33" s="252">
        <v>13.8</v>
      </c>
      <c r="AL33" s="271">
        <v>13.8</v>
      </c>
      <c r="AM33" s="270"/>
      <c r="AO33" s="164">
        <v>10</v>
      </c>
      <c r="AP33" s="165">
        <f t="shared" si="0"/>
        <v>13.5</v>
      </c>
      <c r="AQ33" s="166" t="str">
        <f t="shared" si="1"/>
        <v>定点25</v>
      </c>
      <c r="AR33" s="25"/>
      <c r="AS33" s="167">
        <f t="shared" si="2"/>
        <v>0</v>
      </c>
      <c r="AT33" s="165">
        <f t="shared" si="3"/>
        <v>14</v>
      </c>
      <c r="AU33" s="166" t="str">
        <f t="shared" si="9"/>
        <v>定点7</v>
      </c>
      <c r="AV33" s="25"/>
      <c r="AW33" s="167">
        <f t="shared" si="4"/>
        <v>1</v>
      </c>
      <c r="AX33" s="168">
        <f t="shared" si="5"/>
        <v>13.9</v>
      </c>
      <c r="AY33" s="169">
        <f t="shared" si="6"/>
        <v>-0.40000000000000036</v>
      </c>
      <c r="AZ33" s="170">
        <f t="shared" si="7"/>
        <v>9.9999999999999645E-2</v>
      </c>
      <c r="BA33" s="171">
        <f t="shared" si="8"/>
        <v>0.5</v>
      </c>
      <c r="BB33" s="163"/>
      <c r="BC33" s="3"/>
      <c r="BD33" s="3"/>
      <c r="BE33" s="108"/>
      <c r="BF33" s="109"/>
      <c r="BG33" s="109"/>
      <c r="BJ33" s="120" t="s">
        <v>106</v>
      </c>
      <c r="BK33" s="121" t="s">
        <v>191</v>
      </c>
    </row>
    <row r="34" spans="1:65" ht="12.95" customHeight="1">
      <c r="A34" s="196"/>
      <c r="B34" s="232"/>
      <c r="C34" s="249" t="s">
        <v>43</v>
      </c>
      <c r="D34" s="257">
        <v>13.8</v>
      </c>
      <c r="E34" s="251">
        <v>13.8</v>
      </c>
      <c r="F34" s="251">
        <v>13.8</v>
      </c>
      <c r="G34" s="251">
        <v>13.8</v>
      </c>
      <c r="H34" s="251">
        <v>13.8</v>
      </c>
      <c r="I34" s="251">
        <v>13.8</v>
      </c>
      <c r="J34" s="251">
        <v>13.8</v>
      </c>
      <c r="K34" s="251">
        <v>13.8</v>
      </c>
      <c r="L34" s="251"/>
      <c r="M34" s="251"/>
      <c r="N34" s="251">
        <v>13.8</v>
      </c>
      <c r="O34" s="251">
        <v>13.8</v>
      </c>
      <c r="P34" s="251">
        <v>13.8</v>
      </c>
      <c r="Q34" s="251">
        <v>13.8</v>
      </c>
      <c r="R34" s="251">
        <v>13.7</v>
      </c>
      <c r="S34" s="251">
        <v>13.9</v>
      </c>
      <c r="T34" s="251">
        <v>13.9</v>
      </c>
      <c r="U34" s="251">
        <v>13.8</v>
      </c>
      <c r="V34" s="251">
        <v>13.9</v>
      </c>
      <c r="W34" s="251">
        <v>13.9</v>
      </c>
      <c r="X34" s="251">
        <v>13.8</v>
      </c>
      <c r="Y34" s="251">
        <v>13.8</v>
      </c>
      <c r="Z34" s="251">
        <v>13.8</v>
      </c>
      <c r="AA34" s="251">
        <v>13.7</v>
      </c>
      <c r="AB34" s="251">
        <v>13.6</v>
      </c>
      <c r="AC34" s="251">
        <v>13.8</v>
      </c>
      <c r="AD34" s="251">
        <v>13.6</v>
      </c>
      <c r="AE34" s="251">
        <v>13.9</v>
      </c>
      <c r="AF34" s="251">
        <v>14</v>
      </c>
      <c r="AG34" s="251">
        <v>13.9</v>
      </c>
      <c r="AH34" s="251">
        <v>13.7</v>
      </c>
      <c r="AI34" s="251">
        <v>13.8</v>
      </c>
      <c r="AJ34" s="251">
        <v>13.9</v>
      </c>
      <c r="AK34" s="252">
        <v>13.8</v>
      </c>
      <c r="AL34" s="271">
        <v>13.8</v>
      </c>
      <c r="AM34" s="270"/>
      <c r="AO34" s="164">
        <v>11</v>
      </c>
      <c r="AP34" s="165">
        <f t="shared" si="0"/>
        <v>13.6</v>
      </c>
      <c r="AQ34" s="166" t="str">
        <f t="shared" si="1"/>
        <v>定点25</v>
      </c>
      <c r="AR34" s="25"/>
      <c r="AS34" s="167">
        <f t="shared" si="2"/>
        <v>0</v>
      </c>
      <c r="AT34" s="165">
        <f t="shared" si="3"/>
        <v>14</v>
      </c>
      <c r="AU34" s="166" t="str">
        <f t="shared" si="9"/>
        <v>定点29</v>
      </c>
      <c r="AV34" s="25"/>
      <c r="AW34" s="167">
        <f t="shared" si="4"/>
        <v>0</v>
      </c>
      <c r="AX34" s="168">
        <f t="shared" si="5"/>
        <v>13.9</v>
      </c>
      <c r="AY34" s="169">
        <f t="shared" si="6"/>
        <v>-0.30000000000000071</v>
      </c>
      <c r="AZ34" s="170">
        <f t="shared" si="7"/>
        <v>9.9999999999999645E-2</v>
      </c>
      <c r="BA34" s="171">
        <f t="shared" si="8"/>
        <v>0.40000000000000036</v>
      </c>
      <c r="BB34" s="163"/>
      <c r="BC34" s="3"/>
      <c r="BD34" s="3"/>
      <c r="BE34" s="108"/>
      <c r="BF34" s="109"/>
      <c r="BG34" s="109"/>
      <c r="BJ34" s="120" t="s">
        <v>99</v>
      </c>
      <c r="BK34" s="121" t="s">
        <v>192</v>
      </c>
    </row>
    <row r="35" spans="1:65" ht="12.95" customHeight="1">
      <c r="A35" s="196"/>
      <c r="B35" s="232"/>
      <c r="C35" s="249" t="s">
        <v>44</v>
      </c>
      <c r="D35" s="257">
        <v>13.8</v>
      </c>
      <c r="E35" s="251">
        <v>13.8</v>
      </c>
      <c r="F35" s="251">
        <v>13.8</v>
      </c>
      <c r="G35" s="251">
        <v>13.8</v>
      </c>
      <c r="H35" s="251">
        <v>13.8</v>
      </c>
      <c r="I35" s="251">
        <v>13.8</v>
      </c>
      <c r="J35" s="251">
        <v>13.8</v>
      </c>
      <c r="K35" s="251">
        <v>13.8</v>
      </c>
      <c r="L35" s="251"/>
      <c r="M35" s="251"/>
      <c r="N35" s="251">
        <v>13.8</v>
      </c>
      <c r="O35" s="251">
        <v>13.8</v>
      </c>
      <c r="P35" s="251">
        <v>13.8</v>
      </c>
      <c r="Q35" s="251">
        <v>13.8</v>
      </c>
      <c r="R35" s="251">
        <v>13.7</v>
      </c>
      <c r="S35" s="251">
        <v>13.9</v>
      </c>
      <c r="T35" s="251">
        <v>13.9</v>
      </c>
      <c r="U35" s="251">
        <v>13.8</v>
      </c>
      <c r="V35" s="251">
        <v>13.9</v>
      </c>
      <c r="W35" s="251">
        <v>13.9</v>
      </c>
      <c r="X35" s="251">
        <v>13.8</v>
      </c>
      <c r="Y35" s="251">
        <v>13.8</v>
      </c>
      <c r="Z35" s="251">
        <v>13.8</v>
      </c>
      <c r="AA35" s="251">
        <v>13.7</v>
      </c>
      <c r="AB35" s="251">
        <v>13.6</v>
      </c>
      <c r="AC35" s="251">
        <v>13.8</v>
      </c>
      <c r="AD35" s="251">
        <v>13.7</v>
      </c>
      <c r="AE35" s="251">
        <v>13.9</v>
      </c>
      <c r="AF35" s="251">
        <v>14</v>
      </c>
      <c r="AG35" s="251">
        <v>13.9</v>
      </c>
      <c r="AH35" s="251">
        <v>13.7</v>
      </c>
      <c r="AI35" s="251">
        <v>13.8</v>
      </c>
      <c r="AJ35" s="251">
        <v>13.9</v>
      </c>
      <c r="AK35" s="252">
        <v>13.8</v>
      </c>
      <c r="AL35" s="271">
        <v>13.8</v>
      </c>
      <c r="AM35" s="270"/>
      <c r="AO35" s="164">
        <v>12</v>
      </c>
      <c r="AP35" s="165">
        <f t="shared" si="0"/>
        <v>13.6</v>
      </c>
      <c r="AQ35" s="166" t="str">
        <f t="shared" si="1"/>
        <v>定点25</v>
      </c>
      <c r="AR35" s="25"/>
      <c r="AS35" s="167">
        <f t="shared" si="2"/>
        <v>0</v>
      </c>
      <c r="AT35" s="165">
        <f t="shared" si="3"/>
        <v>14</v>
      </c>
      <c r="AU35" s="166" t="str">
        <f t="shared" si="9"/>
        <v>定点29</v>
      </c>
      <c r="AV35" s="25"/>
      <c r="AW35" s="167">
        <f t="shared" si="4"/>
        <v>0</v>
      </c>
      <c r="AX35" s="168">
        <f t="shared" si="5"/>
        <v>13.9</v>
      </c>
      <c r="AY35" s="169">
        <f t="shared" si="6"/>
        <v>-0.30000000000000071</v>
      </c>
      <c r="AZ35" s="170">
        <f t="shared" si="7"/>
        <v>9.9999999999999645E-2</v>
      </c>
      <c r="BA35" s="171">
        <f t="shared" si="8"/>
        <v>0.40000000000000036</v>
      </c>
      <c r="BB35" s="163"/>
      <c r="BC35" s="3"/>
      <c r="BD35" s="3"/>
      <c r="BE35" s="108"/>
      <c r="BF35" s="109"/>
      <c r="BG35" s="109"/>
    </row>
    <row r="36" spans="1:65" ht="12.95" customHeight="1">
      <c r="A36" s="196"/>
      <c r="B36" s="253" t="s">
        <v>45</v>
      </c>
      <c r="C36" s="249" t="s">
        <v>46</v>
      </c>
      <c r="D36" s="257">
        <v>13.8</v>
      </c>
      <c r="E36" s="251">
        <v>13.8</v>
      </c>
      <c r="F36" s="251">
        <v>13.8</v>
      </c>
      <c r="G36" s="251">
        <v>13.8</v>
      </c>
      <c r="H36" s="251">
        <v>13.8</v>
      </c>
      <c r="I36" s="251">
        <v>13.8</v>
      </c>
      <c r="J36" s="251">
        <v>13.8</v>
      </c>
      <c r="K36" s="251">
        <v>13.8</v>
      </c>
      <c r="L36" s="251"/>
      <c r="M36" s="251"/>
      <c r="N36" s="251">
        <v>13.8</v>
      </c>
      <c r="O36" s="251">
        <v>13.8</v>
      </c>
      <c r="P36" s="251">
        <v>13.8</v>
      </c>
      <c r="Q36" s="251">
        <v>13.8</v>
      </c>
      <c r="R36" s="251">
        <v>13.7</v>
      </c>
      <c r="S36" s="251">
        <v>13.9</v>
      </c>
      <c r="T36" s="251">
        <v>13.9</v>
      </c>
      <c r="U36" s="251">
        <v>13.8</v>
      </c>
      <c r="V36" s="251">
        <v>13.9</v>
      </c>
      <c r="W36" s="251">
        <v>13.9</v>
      </c>
      <c r="X36" s="251">
        <v>13.8</v>
      </c>
      <c r="Y36" s="251">
        <v>13.8</v>
      </c>
      <c r="Z36" s="251">
        <v>13.8</v>
      </c>
      <c r="AA36" s="251">
        <v>13.7</v>
      </c>
      <c r="AB36" s="251">
        <v>13.6</v>
      </c>
      <c r="AC36" s="251">
        <v>13.8</v>
      </c>
      <c r="AD36" s="251">
        <v>13.6</v>
      </c>
      <c r="AE36" s="251">
        <v>13.9</v>
      </c>
      <c r="AF36" s="251">
        <v>14</v>
      </c>
      <c r="AG36" s="251">
        <v>13.9</v>
      </c>
      <c r="AH36" s="251">
        <v>13.7</v>
      </c>
      <c r="AI36" s="251">
        <v>13.8</v>
      </c>
      <c r="AJ36" s="251">
        <v>13.9</v>
      </c>
      <c r="AK36" s="252">
        <v>13.8</v>
      </c>
      <c r="AL36" s="271">
        <v>13.8</v>
      </c>
      <c r="AM36" s="270"/>
      <c r="AO36" s="164">
        <v>13</v>
      </c>
      <c r="AP36" s="165">
        <f t="shared" si="0"/>
        <v>13.6</v>
      </c>
      <c r="AQ36" s="166" t="str">
        <f t="shared" si="1"/>
        <v>定点25</v>
      </c>
      <c r="AR36" s="25"/>
      <c r="AS36" s="167">
        <f t="shared" si="2"/>
        <v>1</v>
      </c>
      <c r="AT36" s="165">
        <f t="shared" si="3"/>
        <v>14</v>
      </c>
      <c r="AU36" s="166" t="str">
        <f t="shared" si="9"/>
        <v>定点29</v>
      </c>
      <c r="AV36" s="25"/>
      <c r="AW36" s="167">
        <f t="shared" si="4"/>
        <v>0</v>
      </c>
      <c r="AX36" s="168">
        <f t="shared" si="5"/>
        <v>13.8</v>
      </c>
      <c r="AY36" s="169">
        <f t="shared" si="6"/>
        <v>-0.20000000000000107</v>
      </c>
      <c r="AZ36" s="170">
        <f t="shared" si="7"/>
        <v>0.19999999999999929</v>
      </c>
      <c r="BA36" s="171">
        <f t="shared" si="8"/>
        <v>0.40000000000000036</v>
      </c>
      <c r="BB36" s="163"/>
      <c r="BC36" s="3"/>
      <c r="BD36" s="3"/>
      <c r="BE36" s="108"/>
      <c r="BF36" s="109"/>
      <c r="BG36" s="109"/>
      <c r="BJ36" s="173" t="s">
        <v>193</v>
      </c>
      <c r="BK36" s="174"/>
      <c r="BL36" s="175"/>
      <c r="BM36" s="15"/>
    </row>
    <row r="37" spans="1:65" ht="12.95" customHeight="1">
      <c r="A37" s="196"/>
      <c r="B37" s="253" t="s">
        <v>47</v>
      </c>
      <c r="C37" s="249" t="s">
        <v>48</v>
      </c>
      <c r="D37" s="257">
        <v>13.8</v>
      </c>
      <c r="E37" s="251">
        <v>13.9</v>
      </c>
      <c r="F37" s="251">
        <v>13.8</v>
      </c>
      <c r="G37" s="251">
        <v>13.8</v>
      </c>
      <c r="H37" s="251">
        <v>13.8</v>
      </c>
      <c r="I37" s="251">
        <v>13.8</v>
      </c>
      <c r="J37" s="251">
        <v>13.8</v>
      </c>
      <c r="K37" s="251">
        <v>13.9</v>
      </c>
      <c r="L37" s="251"/>
      <c r="M37" s="251"/>
      <c r="N37" s="251">
        <v>13.8</v>
      </c>
      <c r="O37" s="251">
        <v>13.8</v>
      </c>
      <c r="P37" s="251">
        <v>13.8</v>
      </c>
      <c r="Q37" s="251">
        <v>13.8</v>
      </c>
      <c r="R37" s="251">
        <v>13.7</v>
      </c>
      <c r="S37" s="251">
        <v>13.9</v>
      </c>
      <c r="T37" s="251">
        <v>13.9</v>
      </c>
      <c r="U37" s="251">
        <v>13.8</v>
      </c>
      <c r="V37" s="251">
        <v>13.9</v>
      </c>
      <c r="W37" s="251">
        <v>13.9</v>
      </c>
      <c r="X37" s="251">
        <v>13.8</v>
      </c>
      <c r="Y37" s="251">
        <v>13.8</v>
      </c>
      <c r="Z37" s="251">
        <v>13.8</v>
      </c>
      <c r="AA37" s="251" t="s">
        <v>21</v>
      </c>
      <c r="AB37" s="251">
        <v>13.6</v>
      </c>
      <c r="AC37" s="251">
        <v>13.8</v>
      </c>
      <c r="AD37" s="251">
        <v>13.6</v>
      </c>
      <c r="AE37" s="251">
        <v>13.9</v>
      </c>
      <c r="AF37" s="251">
        <v>14</v>
      </c>
      <c r="AG37" s="251">
        <v>13.9</v>
      </c>
      <c r="AH37" s="251">
        <v>13.7</v>
      </c>
      <c r="AI37" s="251">
        <v>13.8</v>
      </c>
      <c r="AJ37" s="251">
        <v>13.9</v>
      </c>
      <c r="AK37" s="252">
        <v>13.8</v>
      </c>
      <c r="AL37" s="271">
        <v>13.8</v>
      </c>
      <c r="AM37" s="270"/>
      <c r="AO37" s="164">
        <v>14</v>
      </c>
      <c r="AP37" s="165">
        <f t="shared" si="0"/>
        <v>13.6</v>
      </c>
      <c r="AQ37" s="166" t="str">
        <f t="shared" si="1"/>
        <v>定点25</v>
      </c>
      <c r="AR37" s="25"/>
      <c r="AS37" s="167">
        <f t="shared" si="2"/>
        <v>1</v>
      </c>
      <c r="AT37" s="165">
        <f t="shared" si="3"/>
        <v>14</v>
      </c>
      <c r="AU37" s="166" t="str">
        <f t="shared" si="9"/>
        <v>定点29</v>
      </c>
      <c r="AV37" s="25"/>
      <c r="AW37" s="167">
        <f t="shared" si="4"/>
        <v>0</v>
      </c>
      <c r="AX37" s="168">
        <f t="shared" si="5"/>
        <v>13.8</v>
      </c>
      <c r="AY37" s="169">
        <f t="shared" si="6"/>
        <v>-0.20000000000000107</v>
      </c>
      <c r="AZ37" s="170">
        <f t="shared" si="7"/>
        <v>0.19999999999999929</v>
      </c>
      <c r="BA37" s="171">
        <f t="shared" si="8"/>
        <v>0.40000000000000036</v>
      </c>
      <c r="BB37" s="163"/>
      <c r="BC37" s="3"/>
      <c r="BD37" s="3"/>
      <c r="BE37" s="108"/>
      <c r="BF37" s="109"/>
      <c r="BG37" s="109"/>
      <c r="BJ37" s="176"/>
      <c r="BK37" s="177" t="s">
        <v>82</v>
      </c>
      <c r="BL37" s="178" t="s">
        <v>7</v>
      </c>
    </row>
    <row r="38" spans="1:65" ht="12.95" customHeight="1">
      <c r="A38" s="196"/>
      <c r="B38" s="253" t="s">
        <v>49</v>
      </c>
      <c r="C38" s="249" t="s">
        <v>50</v>
      </c>
      <c r="D38" s="257">
        <v>13.8</v>
      </c>
      <c r="E38" s="251">
        <v>13.9</v>
      </c>
      <c r="F38" s="251">
        <v>13.8</v>
      </c>
      <c r="G38" s="251">
        <v>13.8</v>
      </c>
      <c r="H38" s="251">
        <v>13.8</v>
      </c>
      <c r="I38" s="251">
        <v>13.8</v>
      </c>
      <c r="J38" s="251">
        <v>13.9</v>
      </c>
      <c r="K38" s="251">
        <v>13.9</v>
      </c>
      <c r="L38" s="251"/>
      <c r="M38" s="251"/>
      <c r="N38" s="251">
        <v>13.8</v>
      </c>
      <c r="O38" s="251">
        <v>13.8</v>
      </c>
      <c r="P38" s="251">
        <v>13.8</v>
      </c>
      <c r="Q38" s="251">
        <v>13.8</v>
      </c>
      <c r="R38" s="251">
        <v>13.7</v>
      </c>
      <c r="S38" s="251">
        <v>13.9</v>
      </c>
      <c r="T38" s="251">
        <v>13.9</v>
      </c>
      <c r="U38" s="251">
        <v>13.8</v>
      </c>
      <c r="V38" s="251">
        <v>13.9</v>
      </c>
      <c r="W38" s="251">
        <v>13.9</v>
      </c>
      <c r="X38" s="251">
        <v>13.8</v>
      </c>
      <c r="Y38" s="251">
        <v>13.8</v>
      </c>
      <c r="Z38" s="251">
        <v>13.8</v>
      </c>
      <c r="AA38" s="251"/>
      <c r="AB38" s="251">
        <v>13.6</v>
      </c>
      <c r="AC38" s="251">
        <v>13.8</v>
      </c>
      <c r="AD38" s="251">
        <v>13.6</v>
      </c>
      <c r="AE38" s="251">
        <v>13.9</v>
      </c>
      <c r="AF38" s="251">
        <v>14</v>
      </c>
      <c r="AG38" s="251">
        <v>13.9</v>
      </c>
      <c r="AH38" s="251">
        <v>13.7</v>
      </c>
      <c r="AI38" s="251">
        <v>13.8</v>
      </c>
      <c r="AJ38" s="251">
        <v>13.9</v>
      </c>
      <c r="AK38" s="252">
        <v>13.8</v>
      </c>
      <c r="AL38" s="271">
        <v>13.8</v>
      </c>
      <c r="AM38" s="270"/>
      <c r="AO38" s="164">
        <v>15</v>
      </c>
      <c r="AP38" s="165">
        <f t="shared" si="0"/>
        <v>13.6</v>
      </c>
      <c r="AQ38" s="166" t="str">
        <f t="shared" si="1"/>
        <v>定点25</v>
      </c>
      <c r="AR38" s="25"/>
      <c r="AS38" s="167">
        <f t="shared" si="2"/>
        <v>1</v>
      </c>
      <c r="AT38" s="165">
        <f t="shared" si="3"/>
        <v>14</v>
      </c>
      <c r="AU38" s="166" t="str">
        <f t="shared" si="9"/>
        <v>定点29</v>
      </c>
      <c r="AV38" s="25"/>
      <c r="AW38" s="167">
        <f t="shared" si="4"/>
        <v>0</v>
      </c>
      <c r="AX38" s="168">
        <f t="shared" si="5"/>
        <v>13.8</v>
      </c>
      <c r="AY38" s="169">
        <f t="shared" si="6"/>
        <v>-0.20000000000000107</v>
      </c>
      <c r="AZ38" s="170">
        <f t="shared" si="7"/>
        <v>0.19999999999999929</v>
      </c>
      <c r="BA38" s="171">
        <f t="shared" si="8"/>
        <v>0.40000000000000036</v>
      </c>
      <c r="BB38" s="163"/>
      <c r="BC38" s="3"/>
      <c r="BD38" s="3"/>
      <c r="BE38" s="108"/>
      <c r="BF38" s="109"/>
      <c r="BG38" s="109"/>
      <c r="BJ38" s="179">
        <v>1</v>
      </c>
      <c r="BK38" s="178">
        <f>MATCH(D13,BK19:BK34,0)</f>
        <v>6</v>
      </c>
      <c r="BL38" s="178">
        <f>MATCH(D11,BN19:BN27,0)</f>
        <v>2</v>
      </c>
      <c r="BM38" s="180"/>
    </row>
    <row r="39" spans="1:65" ht="12.95" customHeight="1">
      <c r="A39" s="196"/>
      <c r="B39" s="232"/>
      <c r="C39" s="249" t="s">
        <v>51</v>
      </c>
      <c r="D39" s="257">
        <v>13.8</v>
      </c>
      <c r="E39" s="251">
        <v>13.9</v>
      </c>
      <c r="F39" s="251">
        <v>13.8</v>
      </c>
      <c r="G39" s="251">
        <v>13.8</v>
      </c>
      <c r="H39" s="251">
        <v>13.8</v>
      </c>
      <c r="I39" s="251">
        <v>13.8</v>
      </c>
      <c r="J39" s="251">
        <v>13.9</v>
      </c>
      <c r="K39" s="251">
        <v>13.9</v>
      </c>
      <c r="L39" s="251"/>
      <c r="M39" s="251"/>
      <c r="N39" s="251">
        <v>13.8</v>
      </c>
      <c r="O39" s="251">
        <v>13.8</v>
      </c>
      <c r="P39" s="251">
        <v>13.8</v>
      </c>
      <c r="Q39" s="251">
        <v>13.8</v>
      </c>
      <c r="R39" s="251">
        <v>13.7</v>
      </c>
      <c r="S39" s="251">
        <v>13.9</v>
      </c>
      <c r="T39" s="251">
        <v>13.9</v>
      </c>
      <c r="U39" s="251">
        <v>13.8</v>
      </c>
      <c r="V39" s="251">
        <v>13.8</v>
      </c>
      <c r="W39" s="251">
        <v>13.9</v>
      </c>
      <c r="X39" s="251">
        <v>13.8</v>
      </c>
      <c r="Y39" s="251">
        <v>13.8</v>
      </c>
      <c r="Z39" s="251">
        <v>13.8</v>
      </c>
      <c r="AA39" s="251"/>
      <c r="AB39" s="251">
        <v>13.6</v>
      </c>
      <c r="AC39" s="251">
        <v>13.8</v>
      </c>
      <c r="AD39" s="251">
        <v>13.6</v>
      </c>
      <c r="AE39" s="251">
        <v>13.9</v>
      </c>
      <c r="AF39" s="251">
        <v>14</v>
      </c>
      <c r="AG39" s="251">
        <v>13.9</v>
      </c>
      <c r="AH39" s="251">
        <v>13.7</v>
      </c>
      <c r="AI39" s="251">
        <v>13.8</v>
      </c>
      <c r="AJ39" s="251">
        <v>13.9</v>
      </c>
      <c r="AK39" s="252">
        <v>13.8</v>
      </c>
      <c r="AL39" s="271">
        <v>13.8</v>
      </c>
      <c r="AM39" s="270"/>
      <c r="AO39" s="164">
        <v>16</v>
      </c>
      <c r="AP39" s="165">
        <f t="shared" si="0"/>
        <v>13.6</v>
      </c>
      <c r="AQ39" s="166" t="str">
        <f t="shared" si="1"/>
        <v>定点25</v>
      </c>
      <c r="AR39" s="25"/>
      <c r="AS39" s="167">
        <f t="shared" si="2"/>
        <v>0</v>
      </c>
      <c r="AT39" s="165">
        <f t="shared" si="3"/>
        <v>14</v>
      </c>
      <c r="AU39" s="166" t="str">
        <f t="shared" si="9"/>
        <v>定点29</v>
      </c>
      <c r="AV39" s="25"/>
      <c r="AW39" s="167">
        <f t="shared" si="4"/>
        <v>0</v>
      </c>
      <c r="AX39" s="168">
        <f t="shared" si="5"/>
        <v>13.8</v>
      </c>
      <c r="AY39" s="169">
        <f t="shared" si="6"/>
        <v>-0.20000000000000107</v>
      </c>
      <c r="AZ39" s="170">
        <f t="shared" si="7"/>
        <v>0.19999999999999929</v>
      </c>
      <c r="BA39" s="171">
        <f t="shared" si="8"/>
        <v>0.40000000000000036</v>
      </c>
      <c r="BB39" s="163"/>
      <c r="BC39" s="3"/>
      <c r="BD39" s="3"/>
      <c r="BE39" s="108"/>
      <c r="BF39" s="109"/>
      <c r="BG39" s="109"/>
      <c r="BJ39" s="179">
        <v>2</v>
      </c>
      <c r="BK39" s="178">
        <f>MATCH(E13,BK19:BK34,0)</f>
        <v>8</v>
      </c>
      <c r="BL39" s="178">
        <f>MATCH(E11,BN19:BN27,0)</f>
        <v>2</v>
      </c>
      <c r="BM39" s="180"/>
    </row>
    <row r="40" spans="1:65" ht="12.95" customHeight="1">
      <c r="A40" s="196"/>
      <c r="B40" s="232"/>
      <c r="C40" s="249" t="s">
        <v>52</v>
      </c>
      <c r="D40" s="257">
        <v>13.9</v>
      </c>
      <c r="E40" s="251">
        <v>13.8</v>
      </c>
      <c r="F40" s="251">
        <v>13.9</v>
      </c>
      <c r="G40" s="251">
        <v>13.8</v>
      </c>
      <c r="H40" s="251">
        <v>13.8</v>
      </c>
      <c r="I40" s="251">
        <v>13.8</v>
      </c>
      <c r="J40" s="251">
        <v>13.9</v>
      </c>
      <c r="K40" s="251">
        <v>13.9</v>
      </c>
      <c r="L40" s="251"/>
      <c r="M40" s="251"/>
      <c r="N40" s="251">
        <v>13.8</v>
      </c>
      <c r="O40" s="251">
        <v>13.8</v>
      </c>
      <c r="P40" s="251">
        <v>13.8</v>
      </c>
      <c r="Q40" s="251">
        <v>13.7</v>
      </c>
      <c r="R40" s="251">
        <v>13.7</v>
      </c>
      <c r="S40" s="251">
        <v>13.9</v>
      </c>
      <c r="T40" s="251">
        <v>13.9</v>
      </c>
      <c r="U40" s="251">
        <v>13.8</v>
      </c>
      <c r="V40" s="251">
        <v>13.8</v>
      </c>
      <c r="W40" s="251">
        <v>13.9</v>
      </c>
      <c r="X40" s="251">
        <v>13.8</v>
      </c>
      <c r="Y40" s="251">
        <v>13.8</v>
      </c>
      <c r="Z40" s="251">
        <v>13.8</v>
      </c>
      <c r="AA40" s="251"/>
      <c r="AB40" s="251"/>
      <c r="AC40" s="251"/>
      <c r="AD40" s="251">
        <v>13.5</v>
      </c>
      <c r="AE40" s="251">
        <v>13.9</v>
      </c>
      <c r="AF40" s="251">
        <v>14</v>
      </c>
      <c r="AG40" s="251">
        <v>13.9</v>
      </c>
      <c r="AH40" s="251">
        <v>13.7</v>
      </c>
      <c r="AI40" s="251">
        <v>13.9</v>
      </c>
      <c r="AJ40" s="251">
        <v>14</v>
      </c>
      <c r="AK40" s="252">
        <v>14</v>
      </c>
      <c r="AL40" s="271">
        <v>13.8</v>
      </c>
      <c r="AM40" s="270"/>
      <c r="AO40" s="164">
        <v>17</v>
      </c>
      <c r="AP40" s="165">
        <f t="shared" si="0"/>
        <v>13.6</v>
      </c>
      <c r="AQ40" s="166" t="str">
        <f t="shared" si="1"/>
        <v>定点25</v>
      </c>
      <c r="AR40" s="25"/>
      <c r="AS40" s="167">
        <f t="shared" si="2"/>
        <v>1</v>
      </c>
      <c r="AT40" s="165">
        <f t="shared" si="3"/>
        <v>14</v>
      </c>
      <c r="AU40" s="166" t="str">
        <f t="shared" si="9"/>
        <v>定点29</v>
      </c>
      <c r="AV40" s="25"/>
      <c r="AW40" s="167">
        <f t="shared" si="4"/>
        <v>0</v>
      </c>
      <c r="AX40" s="168">
        <f t="shared" si="5"/>
        <v>13.8</v>
      </c>
      <c r="AY40" s="169">
        <f t="shared" si="6"/>
        <v>-0.20000000000000107</v>
      </c>
      <c r="AZ40" s="170">
        <f t="shared" si="7"/>
        <v>0.19999999999999929</v>
      </c>
      <c r="BA40" s="171">
        <f t="shared" si="8"/>
        <v>0.40000000000000036</v>
      </c>
      <c r="BB40" s="163"/>
      <c r="BC40" s="3"/>
      <c r="BD40" s="3"/>
      <c r="BE40" s="108"/>
      <c r="BF40" s="109"/>
      <c r="BG40" s="109"/>
      <c r="BJ40" s="179">
        <v>3</v>
      </c>
      <c r="BK40" s="178">
        <f>MATCH(F13,BK19:BK34,0)</f>
        <v>8</v>
      </c>
      <c r="BL40" s="178">
        <f>MATCH(F11,BN19:BN27,0)</f>
        <v>2</v>
      </c>
      <c r="BM40" s="180"/>
    </row>
    <row r="41" spans="1:65" ht="12.95" customHeight="1">
      <c r="A41" s="196"/>
      <c r="B41" s="232"/>
      <c r="C41" s="249" t="s">
        <v>53</v>
      </c>
      <c r="D41" s="257">
        <v>13.9</v>
      </c>
      <c r="E41" s="251">
        <v>13.9</v>
      </c>
      <c r="F41" s="251">
        <v>14</v>
      </c>
      <c r="G41" s="251">
        <v>13.8</v>
      </c>
      <c r="H41" s="251">
        <v>13.8</v>
      </c>
      <c r="I41" s="251">
        <v>13.8</v>
      </c>
      <c r="J41" s="251">
        <v>14</v>
      </c>
      <c r="K41" s="251">
        <v>14</v>
      </c>
      <c r="L41" s="251"/>
      <c r="M41" s="251"/>
      <c r="N41" s="251">
        <v>13.8</v>
      </c>
      <c r="O41" s="251">
        <v>13.8</v>
      </c>
      <c r="P41" s="251">
        <v>13.8</v>
      </c>
      <c r="Q41" s="251"/>
      <c r="R41" s="251"/>
      <c r="S41" s="251">
        <v>13.9</v>
      </c>
      <c r="T41" s="251">
        <v>13.9</v>
      </c>
      <c r="U41" s="251">
        <v>13.8</v>
      </c>
      <c r="V41" s="251">
        <v>13.8</v>
      </c>
      <c r="W41" s="251">
        <v>13.9</v>
      </c>
      <c r="X41" s="251">
        <v>13.8</v>
      </c>
      <c r="Y41" s="251">
        <v>13.8</v>
      </c>
      <c r="Z41" s="251">
        <v>13.9</v>
      </c>
      <c r="AA41" s="251"/>
      <c r="AB41" s="251"/>
      <c r="AC41" s="251"/>
      <c r="AD41" s="251"/>
      <c r="AE41" s="251">
        <v>13.9</v>
      </c>
      <c r="AF41" s="251">
        <v>14</v>
      </c>
      <c r="AG41" s="251">
        <v>13.9</v>
      </c>
      <c r="AH41" s="251">
        <v>13.7</v>
      </c>
      <c r="AI41" s="251">
        <v>13.9</v>
      </c>
      <c r="AJ41" s="251">
        <v>14</v>
      </c>
      <c r="AK41" s="252">
        <v>14</v>
      </c>
      <c r="AL41" s="271">
        <v>13.9</v>
      </c>
      <c r="AM41" s="270"/>
      <c r="AO41" s="164">
        <v>18</v>
      </c>
      <c r="AP41" s="165">
        <f t="shared" si="0"/>
        <v>13.6</v>
      </c>
      <c r="AQ41" s="166" t="str">
        <f t="shared" si="1"/>
        <v>定点25</v>
      </c>
      <c r="AR41" s="25"/>
      <c r="AS41" s="167">
        <f t="shared" si="2"/>
        <v>1</v>
      </c>
      <c r="AT41" s="165">
        <f t="shared" si="3"/>
        <v>14</v>
      </c>
      <c r="AU41" s="166" t="str">
        <f t="shared" si="9"/>
        <v>定点29</v>
      </c>
      <c r="AV41" s="25"/>
      <c r="AW41" s="167">
        <f t="shared" si="4"/>
        <v>0</v>
      </c>
      <c r="AX41" s="168">
        <f t="shared" si="5"/>
        <v>13.8</v>
      </c>
      <c r="AY41" s="169">
        <f t="shared" si="6"/>
        <v>-0.20000000000000107</v>
      </c>
      <c r="AZ41" s="170">
        <f t="shared" si="7"/>
        <v>0.19999999999999929</v>
      </c>
      <c r="BA41" s="171">
        <f t="shared" si="8"/>
        <v>0.40000000000000036</v>
      </c>
      <c r="BB41" s="163"/>
      <c r="BC41" s="3"/>
      <c r="BD41" s="3"/>
      <c r="BE41" s="108"/>
      <c r="BF41" s="109"/>
      <c r="BG41" s="109"/>
      <c r="BJ41" s="179">
        <v>4</v>
      </c>
      <c r="BK41" s="178">
        <f>MATCH(G13,BK19:BK34,0)</f>
        <v>6</v>
      </c>
      <c r="BL41" s="178">
        <f>MATCH(G11,BN19:BN27,0)</f>
        <v>2</v>
      </c>
      <c r="BM41" s="180"/>
    </row>
    <row r="42" spans="1:65" ht="12.95" customHeight="1">
      <c r="A42" s="196"/>
      <c r="B42" s="232"/>
      <c r="C42" s="249" t="s">
        <v>54</v>
      </c>
      <c r="D42" s="257">
        <v>14</v>
      </c>
      <c r="E42" s="251">
        <v>14</v>
      </c>
      <c r="F42" s="251"/>
      <c r="G42" s="251">
        <v>13.9</v>
      </c>
      <c r="H42" s="251">
        <v>14</v>
      </c>
      <c r="I42" s="251"/>
      <c r="J42" s="251"/>
      <c r="K42" s="251"/>
      <c r="L42" s="251"/>
      <c r="M42" s="251"/>
      <c r="N42" s="251"/>
      <c r="O42" s="251"/>
      <c r="P42" s="251">
        <v>13.8</v>
      </c>
      <c r="Q42" s="251"/>
      <c r="R42" s="251"/>
      <c r="S42" s="251">
        <v>13.9</v>
      </c>
      <c r="T42" s="251">
        <v>13.9</v>
      </c>
      <c r="U42" s="251">
        <v>13.8</v>
      </c>
      <c r="V42" s="251">
        <v>13.9</v>
      </c>
      <c r="W42" s="251">
        <v>13.9</v>
      </c>
      <c r="X42" s="251">
        <v>13.8</v>
      </c>
      <c r="Y42" s="251">
        <v>13.8</v>
      </c>
      <c r="Z42" s="251">
        <v>13.9</v>
      </c>
      <c r="AA42" s="251"/>
      <c r="AB42" s="251"/>
      <c r="AC42" s="251"/>
      <c r="AD42" s="251"/>
      <c r="AE42" s="251">
        <v>13.9</v>
      </c>
      <c r="AF42" s="251">
        <v>13.9</v>
      </c>
      <c r="AG42" s="251">
        <v>13.9</v>
      </c>
      <c r="AH42" s="251">
        <v>13.8</v>
      </c>
      <c r="AI42" s="251">
        <v>14</v>
      </c>
      <c r="AJ42" s="251"/>
      <c r="AK42" s="252"/>
      <c r="AL42" s="271">
        <v>13.9</v>
      </c>
      <c r="AM42" s="270"/>
      <c r="AO42" s="164">
        <v>19</v>
      </c>
      <c r="AP42" s="165">
        <f t="shared" si="0"/>
        <v>13.6</v>
      </c>
      <c r="AQ42" s="166" t="str">
        <f t="shared" si="1"/>
        <v>定点25</v>
      </c>
      <c r="AR42" s="25"/>
      <c r="AS42" s="167">
        <f t="shared" si="2"/>
        <v>1</v>
      </c>
      <c r="AT42" s="165">
        <f t="shared" si="3"/>
        <v>14</v>
      </c>
      <c r="AU42" s="166" t="str">
        <f t="shared" si="9"/>
        <v>定点29</v>
      </c>
      <c r="AV42" s="25"/>
      <c r="AW42" s="167">
        <f t="shared" si="4"/>
        <v>0</v>
      </c>
      <c r="AX42" s="168">
        <f t="shared" si="5"/>
        <v>13.8</v>
      </c>
      <c r="AY42" s="169">
        <f t="shared" si="6"/>
        <v>-0.20000000000000107</v>
      </c>
      <c r="AZ42" s="170">
        <f t="shared" si="7"/>
        <v>0.19999999999999929</v>
      </c>
      <c r="BA42" s="171">
        <f t="shared" si="8"/>
        <v>0.40000000000000036</v>
      </c>
      <c r="BB42" s="163"/>
      <c r="BC42" s="3"/>
      <c r="BD42" s="3"/>
      <c r="BE42" s="108"/>
      <c r="BF42" s="109"/>
      <c r="BG42" s="109"/>
      <c r="BJ42" s="179">
        <v>5</v>
      </c>
      <c r="BK42" s="178">
        <f>MATCH(H13,BK19:BK34,0)</f>
        <v>13</v>
      </c>
      <c r="BL42" s="178">
        <f>MATCH(H11,BN19:BN27,0)</f>
        <v>2</v>
      </c>
      <c r="BM42" s="180"/>
    </row>
    <row r="43" spans="1:65" ht="12.95" customHeight="1">
      <c r="A43" s="196"/>
      <c r="B43" s="232"/>
      <c r="C43" s="249" t="s">
        <v>55</v>
      </c>
      <c r="D43" s="257">
        <v>14</v>
      </c>
      <c r="E43" s="251">
        <v>13.9</v>
      </c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>
        <v>13.9</v>
      </c>
      <c r="T43" s="251">
        <v>13.9</v>
      </c>
      <c r="U43" s="251">
        <v>13.9</v>
      </c>
      <c r="V43" s="251">
        <v>14</v>
      </c>
      <c r="W43" s="251">
        <v>13.9</v>
      </c>
      <c r="X43" s="251">
        <v>14</v>
      </c>
      <c r="Y43" s="251">
        <v>13.9</v>
      </c>
      <c r="Z43" s="251">
        <v>14.1</v>
      </c>
      <c r="AA43" s="251"/>
      <c r="AB43" s="251"/>
      <c r="AC43" s="251"/>
      <c r="AD43" s="251"/>
      <c r="AE43" s="251">
        <v>13.8</v>
      </c>
      <c r="AF43" s="251">
        <v>14</v>
      </c>
      <c r="AG43" s="251">
        <v>13.9</v>
      </c>
      <c r="AH43" s="251">
        <v>14</v>
      </c>
      <c r="AI43" s="251">
        <v>14.1</v>
      </c>
      <c r="AJ43" s="251"/>
      <c r="AK43" s="252"/>
      <c r="AL43" s="271">
        <v>13.9</v>
      </c>
      <c r="AM43" s="272"/>
      <c r="AO43" s="164">
        <v>20</v>
      </c>
      <c r="AP43" s="165">
        <f t="shared" si="0"/>
        <v>13.6</v>
      </c>
      <c r="AQ43" s="166" t="str">
        <f t="shared" si="1"/>
        <v>定点25</v>
      </c>
      <c r="AR43" s="25"/>
      <c r="AS43" s="167">
        <f t="shared" si="2"/>
        <v>1</v>
      </c>
      <c r="AT43" s="165">
        <f t="shared" si="3"/>
        <v>14</v>
      </c>
      <c r="AU43" s="166" t="str">
        <f t="shared" si="9"/>
        <v>定点29</v>
      </c>
      <c r="AV43" s="25"/>
      <c r="AW43" s="167">
        <f t="shared" si="4"/>
        <v>0</v>
      </c>
      <c r="AX43" s="168">
        <f t="shared" si="5"/>
        <v>13.8</v>
      </c>
      <c r="AY43" s="169">
        <f t="shared" si="6"/>
        <v>-0.20000000000000107</v>
      </c>
      <c r="AZ43" s="170">
        <f t="shared" si="7"/>
        <v>0.19999999999999929</v>
      </c>
      <c r="BA43" s="171">
        <f t="shared" si="8"/>
        <v>0.40000000000000036</v>
      </c>
      <c r="BB43" s="163"/>
      <c r="BC43" s="3"/>
      <c r="BD43" s="3"/>
      <c r="BE43" s="108"/>
      <c r="BF43" s="109"/>
      <c r="BG43" s="109"/>
      <c r="BJ43" s="179">
        <v>6</v>
      </c>
      <c r="BK43" s="178">
        <f>MATCH(I13,BK19:BK34,0)</f>
        <v>16</v>
      </c>
      <c r="BL43" s="178">
        <f>MATCH(I11,BN19:BN27,0)</f>
        <v>2</v>
      </c>
      <c r="BM43" s="180"/>
    </row>
    <row r="44" spans="1:65" ht="12.95" customHeight="1">
      <c r="A44" s="196"/>
      <c r="B44" s="232"/>
      <c r="C44" s="249" t="s">
        <v>56</v>
      </c>
      <c r="D44" s="257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>
        <v>13.8</v>
      </c>
      <c r="T44" s="251">
        <v>13.8</v>
      </c>
      <c r="U44" s="251"/>
      <c r="V44" s="251"/>
      <c r="W44" s="251">
        <v>13.9</v>
      </c>
      <c r="X44" s="251">
        <v>14</v>
      </c>
      <c r="Y44" s="251">
        <v>14</v>
      </c>
      <c r="Z44" s="251">
        <v>14.2</v>
      </c>
      <c r="AA44" s="251"/>
      <c r="AB44" s="251"/>
      <c r="AC44" s="251"/>
      <c r="AD44" s="251"/>
      <c r="AE44" s="251"/>
      <c r="AF44" s="251">
        <v>13.9</v>
      </c>
      <c r="AG44" s="251">
        <v>14</v>
      </c>
      <c r="AH44" s="251">
        <v>14.1</v>
      </c>
      <c r="AI44" s="251">
        <v>14.2</v>
      </c>
      <c r="AJ44" s="251"/>
      <c r="AK44" s="252"/>
      <c r="AL44" s="271">
        <v>13.9</v>
      </c>
      <c r="AM44" s="273"/>
      <c r="AO44" s="164">
        <v>25</v>
      </c>
      <c r="AP44" s="165">
        <f t="shared" si="0"/>
        <v>13.5</v>
      </c>
      <c r="AQ44" s="166" t="str">
        <f t="shared" si="1"/>
        <v>定点27</v>
      </c>
      <c r="AR44" s="25"/>
      <c r="AS44" s="167">
        <f t="shared" si="2"/>
        <v>0</v>
      </c>
      <c r="AT44" s="165">
        <f t="shared" si="3"/>
        <v>14</v>
      </c>
      <c r="AU44" s="166" t="str">
        <f t="shared" si="9"/>
        <v>定点29</v>
      </c>
      <c r="AV44" s="25"/>
      <c r="AW44" s="167">
        <f t="shared" si="4"/>
        <v>2</v>
      </c>
      <c r="AX44" s="168">
        <f t="shared" si="5"/>
        <v>13.8</v>
      </c>
      <c r="AY44" s="169">
        <f t="shared" si="6"/>
        <v>-0.30000000000000071</v>
      </c>
      <c r="AZ44" s="170">
        <f t="shared" si="7"/>
        <v>0.19999999999999929</v>
      </c>
      <c r="BA44" s="171">
        <f t="shared" si="8"/>
        <v>0.5</v>
      </c>
      <c r="BB44" s="163"/>
      <c r="BC44" s="3"/>
      <c r="BD44" s="3"/>
      <c r="BE44" s="108"/>
      <c r="BF44" s="109"/>
      <c r="BG44" s="109"/>
      <c r="BJ44" s="179">
        <v>7</v>
      </c>
      <c r="BK44" s="178">
        <f>MATCH(J13,BK19:BK34,0)</f>
        <v>8</v>
      </c>
      <c r="BL44" s="178">
        <f>MATCH(J11,BN19:BN27,0)</f>
        <v>2</v>
      </c>
      <c r="BM44" s="180"/>
    </row>
    <row r="45" spans="1:65" ht="12.95" customHeight="1">
      <c r="A45" s="196"/>
      <c r="B45" s="232"/>
      <c r="C45" s="249" t="s">
        <v>57</v>
      </c>
      <c r="D45" s="257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 t="s">
        <v>21</v>
      </c>
      <c r="T45" s="251">
        <v>13.9</v>
      </c>
      <c r="U45" s="251"/>
      <c r="V45" s="251"/>
      <c r="W45" s="251"/>
      <c r="X45" s="251">
        <v>14</v>
      </c>
      <c r="Y45" s="251"/>
      <c r="Z45" s="251">
        <v>14.2</v>
      </c>
      <c r="AA45" s="251"/>
      <c r="AB45" s="251"/>
      <c r="AC45" s="251"/>
      <c r="AD45" s="251"/>
      <c r="AE45" s="251"/>
      <c r="AF45" s="251">
        <v>13.8</v>
      </c>
      <c r="AG45" s="251">
        <v>13.9</v>
      </c>
      <c r="AH45" s="251">
        <v>14.1</v>
      </c>
      <c r="AI45" s="251">
        <v>14.1</v>
      </c>
      <c r="AJ45" s="251"/>
      <c r="AK45" s="252"/>
      <c r="AL45" s="271">
        <v>14</v>
      </c>
      <c r="AM45" s="301"/>
      <c r="AO45" s="164">
        <v>30</v>
      </c>
      <c r="AP45" s="165">
        <f t="shared" si="0"/>
        <v>13.7</v>
      </c>
      <c r="AQ45" s="166" t="str">
        <f t="shared" si="1"/>
        <v>定点31</v>
      </c>
      <c r="AR45" s="25"/>
      <c r="AS45" s="167">
        <f t="shared" si="2"/>
        <v>0</v>
      </c>
      <c r="AT45" s="165">
        <f t="shared" si="3"/>
        <v>14</v>
      </c>
      <c r="AU45" s="166" t="str">
        <f t="shared" si="9"/>
        <v>定点3</v>
      </c>
      <c r="AV45" s="25"/>
      <c r="AW45" s="167">
        <f t="shared" si="4"/>
        <v>5</v>
      </c>
      <c r="AX45" s="168">
        <f t="shared" si="5"/>
        <v>13.9</v>
      </c>
      <c r="AY45" s="169">
        <f t="shared" si="6"/>
        <v>-0.20000000000000107</v>
      </c>
      <c r="AZ45" s="170">
        <f t="shared" si="7"/>
        <v>9.9999999999999645E-2</v>
      </c>
      <c r="BA45" s="171">
        <f t="shared" si="8"/>
        <v>0.30000000000000071</v>
      </c>
      <c r="BB45" s="163"/>
      <c r="BC45" s="3"/>
      <c r="BD45" s="3"/>
      <c r="BE45" s="108"/>
      <c r="BF45" s="109"/>
      <c r="BG45" s="109"/>
      <c r="BJ45" s="179">
        <v>8</v>
      </c>
      <c r="BK45" s="178">
        <f>MATCH(K13,BK19:BK34,0)</f>
        <v>8</v>
      </c>
      <c r="BL45" s="178">
        <f>MATCH(K11,BN19:BN27,0)</f>
        <v>2</v>
      </c>
      <c r="BM45" s="180"/>
    </row>
    <row r="46" spans="1:65" ht="12.95" customHeight="1" thickBot="1">
      <c r="A46" s="196"/>
      <c r="B46" s="232"/>
      <c r="C46" s="274" t="s">
        <v>83</v>
      </c>
      <c r="D46" s="275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276"/>
      <c r="AF46" s="276"/>
      <c r="AG46" s="276">
        <v>14</v>
      </c>
      <c r="AH46" s="276">
        <v>14.1</v>
      </c>
      <c r="AI46" s="276"/>
      <c r="AJ46" s="276"/>
      <c r="AK46" s="277"/>
      <c r="AL46" s="278"/>
      <c r="AM46" s="301"/>
      <c r="AO46" s="164">
        <v>40</v>
      </c>
      <c r="AP46" s="165">
        <f t="shared" si="0"/>
        <v>13.8</v>
      </c>
      <c r="AQ46" s="166" t="str">
        <f t="shared" si="1"/>
        <v>定点13</v>
      </c>
      <c r="AR46" s="25"/>
      <c r="AS46" s="167">
        <f t="shared" si="2"/>
        <v>4</v>
      </c>
      <c r="AT46" s="165">
        <f t="shared" si="3"/>
        <v>14</v>
      </c>
      <c r="AU46" s="166" t="str">
        <f t="shared" si="9"/>
        <v>定点1</v>
      </c>
      <c r="AV46" s="25"/>
      <c r="AW46" s="167">
        <f t="shared" si="4"/>
        <v>3</v>
      </c>
      <c r="AX46" s="168">
        <f t="shared" si="5"/>
        <v>13.9</v>
      </c>
      <c r="AY46" s="169">
        <f t="shared" si="6"/>
        <v>-9.9999999999999645E-2</v>
      </c>
      <c r="AZ46" s="170">
        <f t="shared" si="7"/>
        <v>9.9999999999999645E-2</v>
      </c>
      <c r="BA46" s="171">
        <f t="shared" si="8"/>
        <v>0.19999999999999929</v>
      </c>
      <c r="BB46" s="163"/>
      <c r="BC46" s="3"/>
      <c r="BD46" s="3"/>
      <c r="BE46" s="108"/>
      <c r="BF46" s="109"/>
      <c r="BG46" s="109"/>
      <c r="BJ46" s="179">
        <v>9</v>
      </c>
      <c r="BK46" s="178">
        <f>MATCH(L13,BK19:BK34,0)</f>
        <v>8</v>
      </c>
      <c r="BL46" s="178">
        <f>MATCH(L11,BN19:BN27,0)</f>
        <v>2</v>
      </c>
      <c r="BM46" s="180"/>
    </row>
    <row r="47" spans="1:65" ht="12.95" customHeight="1">
      <c r="A47" s="196"/>
      <c r="B47" s="302" t="s">
        <v>58</v>
      </c>
      <c r="C47" s="313"/>
      <c r="D47" s="266">
        <v>14</v>
      </c>
      <c r="E47" s="267">
        <v>14</v>
      </c>
      <c r="F47" s="267">
        <v>14</v>
      </c>
      <c r="G47" s="267">
        <v>13.9</v>
      </c>
      <c r="H47" s="267">
        <v>14</v>
      </c>
      <c r="I47" s="267">
        <v>14</v>
      </c>
      <c r="J47" s="267">
        <v>14</v>
      </c>
      <c r="K47" s="267">
        <v>14</v>
      </c>
      <c r="L47" s="267">
        <v>13.8</v>
      </c>
      <c r="M47" s="267">
        <v>13.7</v>
      </c>
      <c r="N47" s="267">
        <v>13.9</v>
      </c>
      <c r="O47" s="267">
        <v>13.8</v>
      </c>
      <c r="P47" s="267">
        <v>14</v>
      </c>
      <c r="Q47" s="267">
        <v>13.6</v>
      </c>
      <c r="R47" s="267">
        <v>13.7</v>
      </c>
      <c r="S47" s="267">
        <v>13.8</v>
      </c>
      <c r="T47" s="267">
        <v>13.9</v>
      </c>
      <c r="U47" s="267">
        <v>13.9</v>
      </c>
      <c r="V47" s="267">
        <v>13.9</v>
      </c>
      <c r="W47" s="267">
        <v>14</v>
      </c>
      <c r="X47" s="267">
        <v>14</v>
      </c>
      <c r="Y47" s="267">
        <v>14</v>
      </c>
      <c r="Z47" s="267">
        <v>14.1</v>
      </c>
      <c r="AA47" s="267">
        <v>13.7</v>
      </c>
      <c r="AB47" s="267">
        <v>13.6</v>
      </c>
      <c r="AC47" s="267">
        <v>13.8</v>
      </c>
      <c r="AD47" s="267">
        <v>13.6</v>
      </c>
      <c r="AE47" s="267">
        <v>13.8</v>
      </c>
      <c r="AF47" s="267">
        <v>13.8</v>
      </c>
      <c r="AG47" s="267">
        <v>14</v>
      </c>
      <c r="AH47" s="267">
        <v>14.1</v>
      </c>
      <c r="AI47" s="267">
        <v>14.1</v>
      </c>
      <c r="AJ47" s="267">
        <v>14</v>
      </c>
      <c r="AK47" s="268">
        <v>14</v>
      </c>
      <c r="AL47" s="279"/>
      <c r="AM47" s="301"/>
      <c r="AO47" s="164">
        <v>50</v>
      </c>
      <c r="AP47" s="165">
        <f t="shared" si="0"/>
        <v>13.8</v>
      </c>
      <c r="AQ47" s="166" t="str">
        <f t="shared" si="1"/>
        <v>定点28</v>
      </c>
      <c r="AR47" s="25"/>
      <c r="AS47" s="167">
        <f t="shared" si="2"/>
        <v>0</v>
      </c>
      <c r="AT47" s="165">
        <f t="shared" si="3"/>
        <v>14.1</v>
      </c>
      <c r="AU47" s="166" t="str">
        <f t="shared" si="9"/>
        <v>定点23</v>
      </c>
      <c r="AV47" s="25"/>
      <c r="AW47" s="167">
        <f t="shared" si="4"/>
        <v>1</v>
      </c>
      <c r="AX47" s="168">
        <f t="shared" si="5"/>
        <v>13.9</v>
      </c>
      <c r="AY47" s="169">
        <f t="shared" si="6"/>
        <v>-9.9999999999999645E-2</v>
      </c>
      <c r="AZ47" s="170">
        <f t="shared" si="7"/>
        <v>0.19999999999999929</v>
      </c>
      <c r="BA47" s="171">
        <f t="shared" si="8"/>
        <v>0.29999999999999893</v>
      </c>
      <c r="BB47" s="163"/>
      <c r="BC47" s="3"/>
      <c r="BD47" s="3"/>
      <c r="BE47" s="108"/>
      <c r="BF47" s="109"/>
      <c r="BG47" s="109"/>
      <c r="BJ47" s="179">
        <v>10</v>
      </c>
      <c r="BK47" s="178">
        <f>MATCH(M13,BK19:BK34,0)</f>
        <v>8</v>
      </c>
      <c r="BL47" s="178">
        <f>MATCH(M11,BN19:BN27,0)</f>
        <v>2</v>
      </c>
      <c r="BM47" s="180"/>
    </row>
    <row r="48" spans="1:65" ht="12.95" customHeight="1" thickBot="1">
      <c r="A48" s="196"/>
      <c r="B48" s="314" t="s">
        <v>59</v>
      </c>
      <c r="C48" s="315"/>
      <c r="D48" s="275">
        <v>55.1</v>
      </c>
      <c r="E48" s="276">
        <v>53.5</v>
      </c>
      <c r="F48" s="276">
        <v>35.1</v>
      </c>
      <c r="G48" s="276">
        <v>46.6</v>
      </c>
      <c r="H48" s="276">
        <v>44.2</v>
      </c>
      <c r="I48" s="276">
        <v>37.4</v>
      </c>
      <c r="J48" s="276">
        <v>35.299999999999997</v>
      </c>
      <c r="K48" s="276">
        <v>30.3</v>
      </c>
      <c r="L48" s="276">
        <v>14.2</v>
      </c>
      <c r="M48" s="276">
        <v>5.6</v>
      </c>
      <c r="N48" s="276">
        <v>34.6</v>
      </c>
      <c r="O48" s="276">
        <v>32.1</v>
      </c>
      <c r="P48" s="276">
        <v>47.3</v>
      </c>
      <c r="Q48" s="276">
        <v>29.6</v>
      </c>
      <c r="R48" s="280">
        <v>29.2</v>
      </c>
      <c r="S48" s="276">
        <v>60</v>
      </c>
      <c r="T48" s="276">
        <v>70.7</v>
      </c>
      <c r="U48" s="276">
        <v>55.3</v>
      </c>
      <c r="V48" s="276">
        <v>59.6</v>
      </c>
      <c r="W48" s="276">
        <v>62.5</v>
      </c>
      <c r="X48" s="276">
        <v>70.900000000000006</v>
      </c>
      <c r="Y48" s="276">
        <v>67.599999999999994</v>
      </c>
      <c r="Z48" s="276">
        <v>78.8</v>
      </c>
      <c r="AA48" s="276">
        <v>17.399999999999999</v>
      </c>
      <c r="AB48" s="276">
        <v>21</v>
      </c>
      <c r="AC48" s="276">
        <v>20.5</v>
      </c>
      <c r="AD48" s="276">
        <v>29.4</v>
      </c>
      <c r="AE48" s="276">
        <v>58.5</v>
      </c>
      <c r="AF48" s="276">
        <v>73.3</v>
      </c>
      <c r="AG48" s="276">
        <v>80.400000000000006</v>
      </c>
      <c r="AH48" s="281">
        <v>82.8</v>
      </c>
      <c r="AI48" s="276">
        <v>70.3</v>
      </c>
      <c r="AJ48" s="276">
        <v>34.799999999999997</v>
      </c>
      <c r="AK48" s="277">
        <v>33.9</v>
      </c>
      <c r="AL48" s="7"/>
      <c r="AM48" s="301"/>
      <c r="AO48" s="164">
        <v>60</v>
      </c>
      <c r="AP48" s="165">
        <f t="shared" si="0"/>
        <v>13.8</v>
      </c>
      <c r="AQ48" s="166" t="str">
        <f t="shared" si="1"/>
        <v>定点16</v>
      </c>
      <c r="AR48" s="25"/>
      <c r="AS48" s="167">
        <f t="shared" si="2"/>
        <v>1</v>
      </c>
      <c r="AT48" s="165">
        <f t="shared" si="3"/>
        <v>14.2</v>
      </c>
      <c r="AU48" s="166" t="str">
        <f t="shared" si="9"/>
        <v>定点23</v>
      </c>
      <c r="AV48" s="25"/>
      <c r="AW48" s="167">
        <f t="shared" si="4"/>
        <v>1</v>
      </c>
      <c r="AX48" s="168">
        <f t="shared" si="5"/>
        <v>13.9</v>
      </c>
      <c r="AY48" s="169">
        <f t="shared" si="6"/>
        <v>-9.9999999999999645E-2</v>
      </c>
      <c r="AZ48" s="170">
        <f t="shared" si="7"/>
        <v>0.29999999999999893</v>
      </c>
      <c r="BA48" s="171">
        <f t="shared" si="8"/>
        <v>0.39999999999999858</v>
      </c>
      <c r="BB48" s="163"/>
      <c r="BC48" s="3"/>
      <c r="BD48" s="3"/>
      <c r="BE48" s="108"/>
      <c r="BF48" s="109"/>
      <c r="BG48" s="109"/>
      <c r="BJ48" s="179">
        <v>11</v>
      </c>
      <c r="BK48" s="178">
        <f>MATCH(N13,BK19:BK34,0)</f>
        <v>9</v>
      </c>
      <c r="BL48" s="178">
        <f>MATCH(N11,BN19:BN27,0)</f>
        <v>2</v>
      </c>
      <c r="BM48" s="180"/>
    </row>
    <row r="49" spans="1:65" ht="14.1" customHeight="1" thickBot="1">
      <c r="A49" s="196"/>
      <c r="B49" s="282"/>
      <c r="C49" s="199"/>
      <c r="D49" s="283" t="s">
        <v>198</v>
      </c>
      <c r="E49" s="283"/>
      <c r="F49" s="283"/>
      <c r="G49" s="283"/>
      <c r="H49" s="283"/>
      <c r="I49" s="283"/>
      <c r="J49" s="283"/>
      <c r="K49" s="7"/>
      <c r="L49" s="283" t="s">
        <v>199</v>
      </c>
      <c r="M49" s="283"/>
      <c r="N49" s="283"/>
      <c r="O49" s="283"/>
      <c r="P49" s="283"/>
      <c r="Q49" s="283"/>
      <c r="R49" s="283"/>
      <c r="S49" s="283"/>
      <c r="T49" s="7"/>
      <c r="U49" s="283" t="s">
        <v>69</v>
      </c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6"/>
      <c r="AG49" s="6"/>
      <c r="AH49" s="6"/>
      <c r="AI49" s="6"/>
      <c r="AJ49" s="6"/>
      <c r="AK49" s="6"/>
      <c r="AL49" s="293">
        <v>12.6</v>
      </c>
      <c r="AM49" s="301"/>
      <c r="AO49" s="164">
        <v>70</v>
      </c>
      <c r="AP49" s="165">
        <f>IF(MIN(D45:AK45)=0,"",MIN(D45:AK45))</f>
        <v>13.8</v>
      </c>
      <c r="AQ49" s="166" t="str">
        <f t="shared" si="1"/>
        <v>定点29</v>
      </c>
      <c r="AR49" s="25"/>
      <c r="AS49" s="167">
        <f>IF(AP49="","",COUNTIF(D45:AK45,AP49)-1)</f>
        <v>0</v>
      </c>
      <c r="AT49" s="165">
        <f>IF(MAX(D45:AK45)=0,"",MAX(D45:AK45))</f>
        <v>14.2</v>
      </c>
      <c r="AU49" s="166" t="str">
        <f t="shared" si="9"/>
        <v>定点23</v>
      </c>
      <c r="AV49" s="25"/>
      <c r="AW49" s="167">
        <f>IF(AT49="","",COUNTIF(D45:AK45,AT49)-1)</f>
        <v>0</v>
      </c>
      <c r="AX49" s="168">
        <f>IF(AL45="","",AL45)</f>
        <v>14</v>
      </c>
      <c r="AY49" s="169">
        <f>IF(AL45="","",AP49-AL45)</f>
        <v>-0.19999999999999929</v>
      </c>
      <c r="AZ49" s="170">
        <f>IF(AL45="","",AT49-AL45)</f>
        <v>0.19999999999999929</v>
      </c>
      <c r="BA49" s="171">
        <f t="shared" si="8"/>
        <v>0.39999999999999858</v>
      </c>
      <c r="BB49" s="163"/>
      <c r="BC49" s="3"/>
      <c r="BD49" s="3"/>
      <c r="BE49" s="108"/>
      <c r="BF49" s="109"/>
      <c r="BG49" s="109"/>
      <c r="BJ49" s="179">
        <v>12</v>
      </c>
      <c r="BK49" s="178">
        <f>MATCH(O13,BK19:BK34,0)</f>
        <v>8</v>
      </c>
      <c r="BL49" s="178">
        <f>MATCH(O11,BN19:BN27,0)</f>
        <v>3</v>
      </c>
      <c r="BM49" s="180"/>
    </row>
    <row r="50" spans="1:65" ht="14.1" customHeight="1" thickBot="1">
      <c r="A50" s="196"/>
      <c r="B50" s="282"/>
      <c r="C50" s="199"/>
      <c r="D50" s="285" t="s">
        <v>200</v>
      </c>
      <c r="E50" s="286" t="s">
        <v>72</v>
      </c>
      <c r="F50" s="287"/>
      <c r="G50" s="287"/>
      <c r="H50" s="287"/>
      <c r="I50" s="287"/>
      <c r="J50" s="287"/>
      <c r="K50" s="288"/>
      <c r="L50" s="319" t="s">
        <v>204</v>
      </c>
      <c r="M50" s="289" t="s">
        <v>73</v>
      </c>
      <c r="N50" s="287"/>
      <c r="O50" s="287"/>
      <c r="P50" s="287"/>
      <c r="Q50" s="287"/>
      <c r="R50" s="287"/>
      <c r="S50" s="287"/>
      <c r="T50" s="290"/>
      <c r="U50" s="291" t="s">
        <v>201</v>
      </c>
      <c r="V50" s="292" t="s">
        <v>60</v>
      </c>
      <c r="W50" s="287"/>
      <c r="X50" s="287"/>
      <c r="Y50" s="287"/>
      <c r="Z50" s="287"/>
      <c r="AA50" s="287"/>
      <c r="AB50" s="287"/>
      <c r="AC50" s="287"/>
      <c r="AD50" s="287"/>
      <c r="AE50" s="6"/>
      <c r="AF50" s="6"/>
      <c r="AG50" s="6"/>
      <c r="AH50" s="6"/>
      <c r="AI50" s="6"/>
      <c r="AJ50" s="6"/>
      <c r="AK50" s="6"/>
      <c r="AL50" s="6"/>
      <c r="AM50" s="301"/>
      <c r="AO50" s="183">
        <v>80</v>
      </c>
      <c r="AP50" s="184">
        <f>IF(MIN(D46:AK46)=0,"",MIN(D46:AK46))</f>
        <v>14</v>
      </c>
      <c r="AQ50" s="185" t="str">
        <f>IF(AP50="","","定点"&amp;MATCH(AP50,D46:AK46,0))</f>
        <v>定点30</v>
      </c>
      <c r="AR50" s="186"/>
      <c r="AS50" s="187">
        <f>IF(AP50="","",COUNTIF(D46:AK46,AP50)-1)</f>
        <v>0</v>
      </c>
      <c r="AT50" s="184">
        <f>IF(MAX(D46:AK46)=0,"",MAX(D46:AK46))</f>
        <v>14.1</v>
      </c>
      <c r="AU50" s="185" t="str">
        <f t="shared" si="9"/>
        <v>定点31</v>
      </c>
      <c r="AV50" s="186"/>
      <c r="AW50" s="187">
        <f>IF(AT50="","",COUNTIF(D46:AK46,AT50)-1)</f>
        <v>0</v>
      </c>
      <c r="AX50" s="188" t="str">
        <f>IF(AL46="","",AL46)</f>
        <v/>
      </c>
      <c r="AY50" s="189" t="str">
        <f>IF(AL46="","",AP50-AL46)</f>
        <v/>
      </c>
      <c r="AZ50" s="190" t="str">
        <f>IF(AL46="","",AT50-AL46)</f>
        <v/>
      </c>
      <c r="BA50" s="191">
        <f>IF(AT50="","",AT50-AP50)</f>
        <v>9.9999999999999645E-2</v>
      </c>
      <c r="BB50" s="163"/>
      <c r="BC50" s="3"/>
      <c r="BD50" s="3"/>
      <c r="BE50" s="103"/>
      <c r="BF50" s="103"/>
      <c r="BG50" s="103"/>
      <c r="BJ50" s="179">
        <v>13</v>
      </c>
      <c r="BK50" s="178">
        <f>MATCH(P13,BK19:BK34,0)</f>
        <v>11</v>
      </c>
      <c r="BL50" s="178">
        <f>MATCH(P11,BN19:BN27,0)</f>
        <v>3</v>
      </c>
      <c r="BM50" s="180"/>
    </row>
    <row r="51" spans="1:65">
      <c r="B51" s="181"/>
      <c r="C51" s="9"/>
      <c r="D51" s="192"/>
      <c r="E51" s="192"/>
      <c r="G51" s="192"/>
      <c r="I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3"/>
      <c r="AD51" s="1"/>
      <c r="AE51" s="1"/>
      <c r="AF51" s="1"/>
      <c r="AG51" s="1"/>
      <c r="AH51" s="1"/>
      <c r="AI51" s="1"/>
      <c r="AJ51" s="1"/>
      <c r="AK51" s="1"/>
      <c r="AL51" s="1"/>
      <c r="AM51" s="1"/>
      <c r="BB51" s="194"/>
      <c r="BC51" s="3"/>
      <c r="BD51" s="3"/>
      <c r="BJ51" s="179">
        <v>14</v>
      </c>
      <c r="BK51" s="178">
        <f>MATCH(Q13,BK19:BK34,0)</f>
        <v>9</v>
      </c>
      <c r="BL51" s="178">
        <f>MATCH(Q11,BN19:BN27,0)</f>
        <v>2</v>
      </c>
      <c r="BM51" s="180"/>
    </row>
    <row r="52" spans="1:65">
      <c r="D52" s="182"/>
      <c r="BB52" s="194"/>
      <c r="BE52" s="142"/>
      <c r="BF52" s="142"/>
      <c r="BG52" s="142"/>
      <c r="BJ52" s="179">
        <v>15</v>
      </c>
      <c r="BK52" s="178">
        <f>MATCH(R13,BK19:BK34,0)</f>
        <v>9</v>
      </c>
      <c r="BL52" s="178">
        <f>MATCH(R11,BN19:BN27,0)</f>
        <v>2</v>
      </c>
      <c r="BM52" s="180"/>
    </row>
    <row r="53" spans="1:65">
      <c r="D53" s="182"/>
      <c r="BC53" s="195"/>
      <c r="BE53" s="103"/>
      <c r="BF53" s="103"/>
      <c r="BG53" s="103"/>
      <c r="BJ53" s="179">
        <v>16</v>
      </c>
      <c r="BK53" s="178">
        <f>MATCH(S13,BK19:BK34,0)</f>
        <v>10</v>
      </c>
      <c r="BL53" s="178">
        <f>MATCH(S11,BN19:BN27,0)</f>
        <v>2</v>
      </c>
      <c r="BM53" s="180"/>
    </row>
    <row r="54" spans="1:65">
      <c r="BC54" s="195"/>
      <c r="BE54" s="108"/>
      <c r="BF54" s="103"/>
      <c r="BG54" s="103"/>
      <c r="BJ54" s="179">
        <v>17</v>
      </c>
      <c r="BK54" s="178">
        <f>MATCH(T13,BK19:BK34,0)</f>
        <v>11</v>
      </c>
      <c r="BL54" s="178">
        <f>MATCH(T11,BN19:BN27,0)</f>
        <v>2</v>
      </c>
      <c r="BM54" s="180"/>
    </row>
    <row r="55" spans="1:65">
      <c r="BC55" s="195"/>
      <c r="BE55" s="108"/>
      <c r="BF55" s="103"/>
      <c r="BG55" s="103"/>
      <c r="BJ55" s="179">
        <v>18</v>
      </c>
      <c r="BK55" s="178">
        <f>MATCH(U13,BK19:BK34,0)</f>
        <v>10</v>
      </c>
      <c r="BL55" s="178">
        <f>MATCH(U11,BN19:BN27,0)</f>
        <v>3</v>
      </c>
      <c r="BM55" s="180"/>
    </row>
    <row r="56" spans="1:65">
      <c r="BC56" s="195"/>
      <c r="BE56" s="108"/>
      <c r="BF56" s="103"/>
      <c r="BG56" s="103"/>
      <c r="BJ56" s="179">
        <v>19</v>
      </c>
      <c r="BK56" s="178">
        <f>MATCH(V13,BK19:BK34,0)</f>
        <v>12</v>
      </c>
      <c r="BL56" s="178">
        <f>MATCH(V11,BN19:BN27,0)</f>
        <v>3</v>
      </c>
      <c r="BM56" s="180"/>
    </row>
    <row r="57" spans="1:65">
      <c r="BC57" s="195"/>
      <c r="BE57" s="108"/>
      <c r="BF57" s="103"/>
      <c r="BG57" s="103"/>
      <c r="BJ57" s="179">
        <v>20</v>
      </c>
      <c r="BK57" s="178">
        <f>MATCH(W13,BK19:BK34,0)</f>
        <v>11</v>
      </c>
      <c r="BL57" s="178">
        <f>MATCH(W11,BN19:BN27,0)</f>
        <v>2</v>
      </c>
      <c r="BM57" s="180"/>
    </row>
    <row r="58" spans="1:65">
      <c r="BC58" s="195"/>
      <c r="BE58" s="108"/>
      <c r="BF58" s="103"/>
      <c r="BG58" s="103"/>
      <c r="BJ58" s="179">
        <v>21</v>
      </c>
      <c r="BK58" s="178">
        <f>MATCH(X13,BK19:BK34,0)</f>
        <v>10</v>
      </c>
      <c r="BL58" s="178">
        <f>MATCH(X11,BN19:BN27,0)</f>
        <v>2</v>
      </c>
      <c r="BM58" s="180"/>
    </row>
    <row r="59" spans="1:65">
      <c r="E59" s="4"/>
      <c r="BC59" s="195"/>
      <c r="BE59" s="108"/>
      <c r="BF59" s="103"/>
      <c r="BG59" s="103"/>
      <c r="BJ59" s="179">
        <v>22</v>
      </c>
      <c r="BK59" s="178">
        <f>MATCH(Y13,BK19:BK34,0)</f>
        <v>11</v>
      </c>
      <c r="BL59" s="178">
        <f>MATCH(Y11,BN19:BN27,0)</f>
        <v>3</v>
      </c>
      <c r="BM59" s="180"/>
    </row>
    <row r="60" spans="1:65">
      <c r="BC60" s="195"/>
      <c r="BE60" s="108"/>
      <c r="BF60" s="103"/>
      <c r="BG60" s="103"/>
      <c r="BJ60" s="179">
        <v>23</v>
      </c>
      <c r="BK60" s="178">
        <f>MATCH(Z13,BK19:BK34,0)</f>
        <v>14</v>
      </c>
      <c r="BL60" s="178">
        <f>MATCH(Z11,BN19:BN27,0)</f>
        <v>2</v>
      </c>
      <c r="BM60" s="180"/>
    </row>
    <row r="61" spans="1:65">
      <c r="BC61" s="195"/>
      <c r="BE61" s="108"/>
      <c r="BF61" s="103"/>
      <c r="BG61" s="103"/>
      <c r="BJ61" s="179">
        <v>24</v>
      </c>
      <c r="BK61" s="178">
        <f>MATCH(AA13,BK19:BK34,0)</f>
        <v>8</v>
      </c>
      <c r="BL61" s="178">
        <f>MATCH(AA11,BN19:BN27,0)</f>
        <v>2</v>
      </c>
      <c r="BM61" s="180"/>
    </row>
    <row r="62" spans="1:65">
      <c r="BC62" s="195"/>
      <c r="BE62" s="108"/>
      <c r="BF62" s="103"/>
      <c r="BG62" s="103"/>
      <c r="BJ62" s="179">
        <v>25</v>
      </c>
      <c r="BK62" s="178">
        <f>MATCH(AB13,BK19:BK34,0)</f>
        <v>9</v>
      </c>
      <c r="BL62" s="178">
        <f>MATCH(AB11,BN19:BN27,0)</f>
        <v>2</v>
      </c>
      <c r="BM62" s="180"/>
    </row>
    <row r="63" spans="1:65">
      <c r="BC63" s="195"/>
      <c r="BE63" s="108"/>
      <c r="BF63" s="103"/>
      <c r="BG63" s="103"/>
      <c r="BJ63" s="179">
        <v>26</v>
      </c>
      <c r="BK63" s="178">
        <f>MATCH(AC13,BK19:BK34,0)</f>
        <v>8</v>
      </c>
      <c r="BL63" s="178">
        <f>MATCH(AC11,BN19:BN27,0)</f>
        <v>3</v>
      </c>
      <c r="BM63" s="180"/>
    </row>
    <row r="64" spans="1:65">
      <c r="BC64" s="195"/>
      <c r="BE64" s="108"/>
      <c r="BF64" s="103"/>
      <c r="BG64" s="103"/>
      <c r="BJ64" s="179">
        <v>27</v>
      </c>
      <c r="BK64" s="178">
        <f>MATCH(AD13,BK19:BK34,0)</f>
        <v>9</v>
      </c>
      <c r="BL64" s="178">
        <f>MATCH(AD11,BN19:BN27,0)</f>
        <v>2</v>
      </c>
      <c r="BM64" s="180"/>
    </row>
    <row r="65" spans="55:66">
      <c r="BC65" s="195"/>
      <c r="BE65" s="108"/>
      <c r="BF65" s="103"/>
      <c r="BG65" s="103"/>
      <c r="BJ65" s="179">
        <v>28</v>
      </c>
      <c r="BK65" s="178">
        <f>MATCH(AE13,BK19:BK34,0)</f>
        <v>13</v>
      </c>
      <c r="BL65" s="178">
        <f>MATCH(AE11,BN19:BN27,0)</f>
        <v>2</v>
      </c>
      <c r="BM65" s="180"/>
    </row>
    <row r="66" spans="55:66">
      <c r="BC66" s="195"/>
      <c r="BE66" s="108"/>
      <c r="BF66" s="103"/>
      <c r="BG66" s="103"/>
      <c r="BH66" s="15"/>
      <c r="BJ66" s="179">
        <v>29</v>
      </c>
      <c r="BK66" s="178">
        <f>MATCH(AF13,BK19:BK34,0)</f>
        <v>13</v>
      </c>
      <c r="BL66" s="178">
        <f>MATCH(AF11,BN19:BN27,0)</f>
        <v>2</v>
      </c>
      <c r="BM66" s="180"/>
    </row>
    <row r="67" spans="55:66">
      <c r="BC67" s="195"/>
      <c r="BE67" s="108"/>
      <c r="BF67" s="103"/>
      <c r="BG67" s="103"/>
      <c r="BH67" s="194"/>
      <c r="BJ67" s="179">
        <v>30</v>
      </c>
      <c r="BK67" s="178">
        <f>MATCH(AG13,BK19:BK34,0)</f>
        <v>13</v>
      </c>
      <c r="BL67" s="178">
        <f>MATCH(AG11,BN19:BN27,0)</f>
        <v>2</v>
      </c>
      <c r="BM67" s="180"/>
    </row>
    <row r="68" spans="55:66">
      <c r="BC68" s="195"/>
      <c r="BE68" s="108"/>
      <c r="BF68" s="103"/>
      <c r="BG68" s="103"/>
      <c r="BH68" s="194"/>
      <c r="BJ68" s="179">
        <v>31</v>
      </c>
      <c r="BK68" s="178">
        <f>MATCH(AH13,BK19:BK34,0)</f>
        <v>14</v>
      </c>
      <c r="BL68" s="178">
        <f>MATCH(AH11,BN19:BN27,0)</f>
        <v>2</v>
      </c>
      <c r="BM68" s="180"/>
    </row>
    <row r="69" spans="55:66">
      <c r="BC69" s="195"/>
      <c r="BE69" s="108"/>
      <c r="BF69" s="103"/>
      <c r="BG69" s="103"/>
      <c r="BH69" s="194"/>
      <c r="BJ69" s="179">
        <v>32</v>
      </c>
      <c r="BK69" s="178">
        <f>MATCH(AI13,BK19:BK34,0)</f>
        <v>13</v>
      </c>
      <c r="BL69" s="178">
        <f>MATCH(AI11,BN19:BN27,0)</f>
        <v>2</v>
      </c>
      <c r="BM69" s="180"/>
    </row>
    <row r="70" spans="55:66">
      <c r="BC70" s="195"/>
      <c r="BE70" s="108"/>
      <c r="BF70" s="103"/>
      <c r="BG70" s="103"/>
      <c r="BH70" s="194"/>
      <c r="BJ70" s="179">
        <v>33</v>
      </c>
      <c r="BK70" s="178">
        <f>MATCH(AJ13,BK19:BK34,0)</f>
        <v>6</v>
      </c>
      <c r="BL70" s="178">
        <f>MATCH(AJ11,BN19:BN27,0)</f>
        <v>2</v>
      </c>
      <c r="BM70" s="180"/>
    </row>
    <row r="71" spans="55:66">
      <c r="BC71" s="195"/>
      <c r="BE71" s="108"/>
      <c r="BF71" s="103"/>
      <c r="BG71" s="103"/>
      <c r="BH71" s="194"/>
      <c r="BJ71" s="179">
        <v>34</v>
      </c>
      <c r="BK71" s="178">
        <f>MATCH(AK13,BK19:BK34,0)</f>
        <v>7</v>
      </c>
      <c r="BL71" s="178">
        <f>MATCH(AK11,BN19:BN27,0)</f>
        <v>2</v>
      </c>
      <c r="BM71" s="180"/>
    </row>
    <row r="72" spans="55:66">
      <c r="BC72" s="195"/>
      <c r="BE72" s="108"/>
      <c r="BF72" s="103"/>
      <c r="BG72" s="103"/>
      <c r="BH72" s="194"/>
    </row>
    <row r="73" spans="55:66">
      <c r="BC73" s="195"/>
      <c r="BE73" s="108"/>
      <c r="BF73" s="103"/>
      <c r="BG73" s="103"/>
      <c r="BH73" s="194"/>
    </row>
    <row r="74" spans="55:66">
      <c r="BC74" s="195"/>
      <c r="BE74" s="108"/>
      <c r="BF74" s="103"/>
      <c r="BG74" s="103"/>
      <c r="BH74" s="194"/>
      <c r="BJ74" s="15"/>
      <c r="BL74" s="3"/>
      <c r="BM74" s="3"/>
      <c r="BN74" s="3"/>
    </row>
    <row r="75" spans="55:66">
      <c r="BC75" s="195"/>
      <c r="BE75" s="108"/>
      <c r="BF75" s="103"/>
      <c r="BG75" s="103"/>
      <c r="BH75" s="194"/>
      <c r="BJ75" s="194"/>
      <c r="BL75" s="15"/>
      <c r="BM75" s="15"/>
      <c r="BN75" s="15"/>
    </row>
    <row r="76" spans="55:66">
      <c r="BC76" s="195"/>
      <c r="BE76" s="108"/>
      <c r="BF76" s="103"/>
      <c r="BG76" s="103"/>
      <c r="BH76" s="194"/>
      <c r="BJ76" s="194"/>
      <c r="BL76" s="15"/>
      <c r="BM76" s="15"/>
      <c r="BN76" s="15"/>
    </row>
    <row r="77" spans="55:66">
      <c r="BC77" s="195"/>
      <c r="BE77" s="108"/>
      <c r="BF77" s="103"/>
      <c r="BG77" s="103"/>
      <c r="BH77" s="194"/>
      <c r="BJ77" s="194"/>
      <c r="BL77" s="15"/>
      <c r="BM77" s="15"/>
      <c r="BN77" s="15"/>
    </row>
    <row r="78" spans="55:66">
      <c r="BC78" s="195"/>
      <c r="BE78" s="108"/>
      <c r="BF78" s="103"/>
      <c r="BG78" s="103"/>
      <c r="BH78" s="194"/>
      <c r="BJ78" s="194"/>
      <c r="BL78" s="15"/>
      <c r="BM78" s="15"/>
      <c r="BN78" s="15"/>
    </row>
    <row r="79" spans="55:66">
      <c r="BC79" s="195"/>
      <c r="BE79" s="108"/>
      <c r="BF79" s="103"/>
      <c r="BG79" s="103"/>
      <c r="BJ79" s="194"/>
      <c r="BL79" s="15"/>
      <c r="BM79" s="15"/>
      <c r="BN79" s="15"/>
    </row>
    <row r="80" spans="55:66">
      <c r="BC80" s="195"/>
      <c r="BE80" s="108"/>
      <c r="BF80" s="103"/>
      <c r="BG80" s="103"/>
      <c r="BJ80" s="194"/>
      <c r="BL80" s="15"/>
      <c r="BM80" s="15"/>
      <c r="BN80" s="15"/>
    </row>
    <row r="81" spans="55:66">
      <c r="BC81" s="195"/>
      <c r="BE81" s="108"/>
      <c r="BF81" s="103"/>
      <c r="BG81" s="103"/>
      <c r="BJ81" s="194"/>
      <c r="BL81" s="15"/>
      <c r="BM81" s="15"/>
      <c r="BN81" s="15"/>
    </row>
    <row r="82" spans="55:66">
      <c r="BC82" s="195"/>
      <c r="BE82" s="108"/>
      <c r="BF82" s="103"/>
      <c r="BG82" s="103"/>
      <c r="BJ82" s="194"/>
      <c r="BL82" s="15"/>
      <c r="BM82" s="15"/>
      <c r="BN82" s="15"/>
    </row>
    <row r="83" spans="55:66">
      <c r="BC83" s="195"/>
      <c r="BE83" s="108"/>
      <c r="BF83" s="103"/>
      <c r="BG83" s="103"/>
      <c r="BJ83" s="194"/>
      <c r="BL83" s="15"/>
      <c r="BM83" s="15"/>
      <c r="BN83" s="15"/>
    </row>
    <row r="84" spans="55:66">
      <c r="BC84" s="195"/>
      <c r="BE84" s="108"/>
      <c r="BF84" s="103"/>
      <c r="BG84" s="103"/>
      <c r="BJ84" s="194"/>
      <c r="BL84" s="15"/>
      <c r="BM84" s="15"/>
      <c r="BN84" s="15"/>
    </row>
    <row r="85" spans="55:66">
      <c r="BC85" s="195"/>
      <c r="BE85" s="108"/>
      <c r="BF85" s="103"/>
      <c r="BG85" s="103"/>
      <c r="BJ85" s="194"/>
      <c r="BL85" s="15"/>
      <c r="BM85" s="15"/>
      <c r="BN85" s="15"/>
    </row>
    <row r="86" spans="55:66">
      <c r="BC86" s="195"/>
      <c r="BE86" s="108"/>
      <c r="BF86" s="103"/>
      <c r="BG86" s="103"/>
      <c r="BJ86" s="194"/>
      <c r="BL86" s="15"/>
      <c r="BM86" s="15"/>
      <c r="BN86" s="15"/>
    </row>
    <row r="87" spans="55:66">
      <c r="BE87" s="108"/>
      <c r="BF87" s="103"/>
      <c r="BG87" s="103"/>
      <c r="BJ87" s="194"/>
      <c r="BL87" s="15"/>
      <c r="BM87" s="15"/>
      <c r="BN87" s="15"/>
    </row>
    <row r="88" spans="55:66">
      <c r="BE88" s="103"/>
      <c r="BF88" s="103"/>
      <c r="BG88" s="103"/>
      <c r="BJ88" s="194"/>
    </row>
    <row r="89" spans="55:66">
      <c r="BJ89" s="194"/>
    </row>
    <row r="90" spans="55:66">
      <c r="BJ90" s="194"/>
    </row>
    <row r="91" spans="55:66">
      <c r="BJ91" s="194"/>
    </row>
    <row r="92" spans="55:66">
      <c r="BJ92" s="194"/>
    </row>
    <row r="93" spans="55:66">
      <c r="BJ93" s="194"/>
    </row>
    <row r="94" spans="55:66">
      <c r="BJ94" s="194"/>
    </row>
    <row r="95" spans="55:66">
      <c r="BJ95" s="194"/>
    </row>
    <row r="96" spans="55:66">
      <c r="BJ96" s="194"/>
    </row>
    <row r="97" spans="62:62">
      <c r="BJ97" s="194"/>
    </row>
    <row r="98" spans="62:62">
      <c r="BJ98" s="194"/>
    </row>
    <row r="99" spans="62:62">
      <c r="BJ99" s="194"/>
    </row>
    <row r="100" spans="62:62">
      <c r="BJ100" s="194"/>
    </row>
    <row r="101" spans="62:62">
      <c r="BJ101" s="194"/>
    </row>
    <row r="102" spans="62:62">
      <c r="BJ102" s="194"/>
    </row>
    <row r="103" spans="62:62">
      <c r="BJ103" s="194"/>
    </row>
    <row r="104" spans="62:62">
      <c r="BJ104" s="194"/>
    </row>
    <row r="105" spans="62:62">
      <c r="BJ105" s="194"/>
    </row>
    <row r="106" spans="62:62">
      <c r="BJ106" s="194"/>
    </row>
    <row r="107" spans="62:62">
      <c r="BJ107" s="194"/>
    </row>
    <row r="108" spans="62:62">
      <c r="BJ108" s="194"/>
    </row>
  </sheetData>
  <mergeCells count="10">
    <mergeCell ref="A22:A26"/>
    <mergeCell ref="AM45:AM50"/>
    <mergeCell ref="B47:C47"/>
    <mergeCell ref="B48:C48"/>
    <mergeCell ref="AC2:AG2"/>
    <mergeCell ref="AC3:AG3"/>
    <mergeCell ref="AH3:AI3"/>
    <mergeCell ref="AC4:AG4"/>
    <mergeCell ref="AH4:AI4"/>
    <mergeCell ref="AJ4:AK4"/>
  </mergeCells>
  <phoneticPr fontId="2"/>
  <conditionalFormatting sqref="D19:AK44">
    <cfRule type="cellIs" dxfId="9" priority="1" stopIfTrue="1" operator="between">
      <formula>$AL19+1</formula>
      <formula>$AL19+20</formula>
    </cfRule>
    <cfRule type="cellIs" dxfId="8" priority="2" stopIfTrue="1" operator="between">
      <formula>$AL19+0.5</formula>
      <formula>$AL19+0.9</formula>
    </cfRule>
  </conditionalFormatting>
  <conditionalFormatting sqref="D19:AK46">
    <cfRule type="cellIs" dxfId="7" priority="3" stopIfTrue="1" operator="equal">
      <formula>$AL$49</formula>
    </cfRule>
  </conditionalFormatting>
  <conditionalFormatting sqref="AP23:AP50">
    <cfRule type="cellIs" dxfId="6" priority="6" stopIfTrue="1" operator="equal">
      <formula>$AP$22</formula>
    </cfRule>
  </conditionalFormatting>
  <conditionalFormatting sqref="AS22:AS50 AW22:AW50">
    <cfRule type="cellIs" dxfId="5" priority="4" stopIfTrue="1" operator="equal">
      <formula>0</formula>
    </cfRule>
    <cfRule type="cellIs" dxfId="4" priority="5" stopIfTrue="1" operator="greaterThanOrEqual">
      <formula>1</formula>
    </cfRule>
  </conditionalFormatting>
  <conditionalFormatting sqref="AT23:AT50">
    <cfRule type="cellIs" dxfId="3" priority="7" stopIfTrue="1" operator="equal">
      <formula>$AT$22</formula>
    </cfRule>
  </conditionalFormatting>
  <conditionalFormatting sqref="AY23:AY50">
    <cfRule type="cellIs" dxfId="2" priority="8" stopIfTrue="1" operator="greaterThanOrEqual">
      <formula>0.5</formula>
    </cfRule>
  </conditionalFormatting>
  <conditionalFormatting sqref="AZ23:AZ50">
    <cfRule type="cellIs" dxfId="1" priority="9" stopIfTrue="1" operator="greaterThanOrEqual">
      <formula>1</formula>
    </cfRule>
    <cfRule type="cellIs" dxfId="0" priority="10" stopIfTrue="1" operator="between">
      <formula>0.5</formula>
      <formula>0.9</formula>
    </cfRule>
  </conditionalFormatting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令和6年度第1四半期</vt:lpstr>
      <vt:lpstr>令和6年度第2四半期</vt:lpstr>
      <vt:lpstr>令和6年度第3四半期</vt:lpstr>
      <vt:lpstr>令和6年度第4四半期</vt:lpstr>
      <vt:lpstr>令和6年度第1四半期!Print_Area</vt:lpstr>
      <vt:lpstr>令和6年度第2四半期!Print_Area</vt:lpstr>
      <vt:lpstr>令和6年度第3四半期!Print_Area</vt:lpstr>
      <vt:lpstr>令和6年度第4四半期!Print_Area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島根県岡本　満</cp:lastModifiedBy>
  <cp:lastPrinted>2025-06-30T05:04:53Z</cp:lastPrinted>
  <dcterms:created xsi:type="dcterms:W3CDTF">2019-07-29T04:22:20Z</dcterms:created>
  <dcterms:modified xsi:type="dcterms:W3CDTF">2025-09-25T05:31:46Z</dcterms:modified>
</cp:coreProperties>
</file>