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685" activeTab="0"/>
  </bookViews>
  <sheets>
    <sheet name="3月" sheetId="1" r:id="rId1"/>
    <sheet name="4月" sheetId="2" r:id="rId2"/>
    <sheet name="5月" sheetId="3" r:id="rId3"/>
    <sheet name="6月" sheetId="4" r:id="rId4"/>
    <sheet name="サバ属卵" sheetId="5" r:id="rId5"/>
    <sheet name="10月" sheetId="6" r:id="rId6"/>
    <sheet name="11月" sheetId="7" r:id="rId7"/>
  </sheets>
  <definedNames>
    <definedName name="_Fill" hidden="1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7.xml><?xml version="1.0" encoding="utf-8"?>
<comments xmlns="http://schemas.openxmlformats.org/spreadsheetml/2006/main">
  <authors>
    <author> </author>
    <author>日本海区水産研究所</author>
    <author>Tsuneo GOTO</author>
  </authors>
  <commentLis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5" authorId="2">
      <text>
        <r>
          <rPr>
            <b/>
            <sz val="9"/>
            <rFont val="ＭＳ Ｐゴシック"/>
            <family val="3"/>
          </rPr>
          <t>コード番号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sharedStrings.xml><?xml version="1.0" encoding="utf-8"?>
<sst xmlns="http://schemas.openxmlformats.org/spreadsheetml/2006/main" count="1614" uniqueCount="284">
  <si>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</si>
  <si>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</si>
  <si>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</si>
  <si>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</si>
  <si>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</si>
  <si>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</si>
  <si>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</si>
  <si>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</si>
  <si>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</si>
  <si>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</si>
  <si>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</si>
  <si>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</si>
  <si>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</si>
  <si>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</si>
  <si>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</si>
  <si>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</si>
  <si>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</si>
  <si>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</si>
  <si>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</si>
  <si>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</si>
  <si>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</si>
  <si>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</si>
  <si>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</si>
  <si>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</si>
  <si>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</si>
  <si>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</si>
  <si>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</si>
  <si>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</si>
  <si>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</si>
  <si>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</si>
  <si>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</si>
  <si>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</si>
  <si>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</si>
  <si>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</si>
  <si>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</si>
  <si>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</si>
  <si>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</si>
  <si>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</si>
  <si>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</si>
  <si>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</si>
  <si>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</si>
  <si>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</si>
  <si>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</si>
  <si>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</si>
  <si>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</si>
  <si>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</si>
  <si>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</si>
  <si>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</si>
  <si>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</si>
  <si>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</si>
  <si>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</si>
  <si>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</si>
  <si>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</si>
  <si>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</si>
  <si>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</si>
  <si>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</si>
  <si>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</si>
  <si>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</si>
  <si>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</si>
  <si>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</si>
  <si>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</si>
  <si>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</si>
  <si>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</si>
  <si>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</si>
  <si>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</si>
  <si>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</si>
  <si>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</si>
  <si>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</si>
  <si>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</si>
  <si>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</si>
  <si>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</si>
  <si>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</si>
  <si>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</si>
  <si>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</si>
  <si>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</si>
  <si>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</si>
  <si>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</si>
  <si>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</si>
  <si>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</si>
  <si>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</si>
  <si>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</si>
  <si>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</si>
  <si>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</si>
  <si>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</si>
  <si>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</si>
  <si>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</si>
  <si>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</si>
  <si>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</si>
  <si>
    <t>補正係数</t>
  </si>
  <si>
    <t>許容範囲</t>
  </si>
  <si>
    <t>分割率</t>
  </si>
  <si>
    <t>0.5&lt;係数&lt;2</t>
  </si>
  <si>
    <t>マイワシ類似魚種卵には，コノシロ？卵含む。ホタルイカモドキ類似卵には，スルメイカ？卵含む。</t>
  </si>
  <si>
    <t>ｻﾙﾊﾟ</t>
  </si>
  <si>
    <t>その他の頭足類</t>
  </si>
  <si>
    <t>類似卵</t>
  </si>
  <si>
    <t>ホタルイカモドキ</t>
  </si>
  <si>
    <t>リンコトウチオン幼生</t>
  </si>
  <si>
    <t>幼生</t>
  </si>
  <si>
    <t>卵</t>
  </si>
  <si>
    <t>標本瓶番号</t>
  </si>
  <si>
    <t>コンテナ番号</t>
  </si>
  <si>
    <t>（仮）</t>
  </si>
  <si>
    <t>プランクトン標本</t>
  </si>
  <si>
    <t>1-60 max</t>
  </si>
  <si>
    <t>ブリ</t>
  </si>
  <si>
    <t>島根丸</t>
  </si>
  <si>
    <t>a</t>
  </si>
  <si>
    <t>20160302</t>
  </si>
  <si>
    <t>1717</t>
  </si>
  <si>
    <t>b</t>
  </si>
  <si>
    <t>20160307</t>
  </si>
  <si>
    <t>0718</t>
  </si>
  <si>
    <t>1a</t>
  </si>
  <si>
    <t>0839</t>
  </si>
  <si>
    <t>1016</t>
  </si>
  <si>
    <t>35.20</t>
  </si>
  <si>
    <t>132.00</t>
  </si>
  <si>
    <t>3a</t>
  </si>
  <si>
    <t>1120</t>
  </si>
  <si>
    <t>35.30</t>
  </si>
  <si>
    <t>1232</t>
  </si>
  <si>
    <t>35.40</t>
  </si>
  <si>
    <t>1414</t>
  </si>
  <si>
    <t>132.20</t>
  </si>
  <si>
    <t>1517</t>
  </si>
  <si>
    <t>1621</t>
  </si>
  <si>
    <t>9a</t>
  </si>
  <si>
    <t>1648</t>
  </si>
  <si>
    <t>35.15</t>
  </si>
  <si>
    <t>9b</t>
  </si>
  <si>
    <t>1731</t>
  </si>
  <si>
    <t>35.11</t>
  </si>
  <si>
    <t>9c</t>
  </si>
  <si>
    <t>1754</t>
  </si>
  <si>
    <t>35.08</t>
  </si>
  <si>
    <t>2107</t>
  </si>
  <si>
    <t>132.38</t>
  </si>
  <si>
    <t>6b</t>
  </si>
  <si>
    <t>2144</t>
  </si>
  <si>
    <t>35.45</t>
  </si>
  <si>
    <t>6a</t>
  </si>
  <si>
    <t>2222</t>
  </si>
  <si>
    <t>35.50</t>
  </si>
  <si>
    <t>2345</t>
  </si>
  <si>
    <t>36.00</t>
  </si>
  <si>
    <t>20160308</t>
  </si>
  <si>
    <t>0127</t>
  </si>
  <si>
    <t>0313</t>
  </si>
  <si>
    <t>0516</t>
  </si>
  <si>
    <t>36.20</t>
  </si>
  <si>
    <t>0729</t>
  </si>
  <si>
    <t>36.40</t>
  </si>
  <si>
    <t>2240</t>
  </si>
  <si>
    <t>131.40</t>
  </si>
  <si>
    <t>20160405</t>
  </si>
  <si>
    <t>0905</t>
  </si>
  <si>
    <t>34.53</t>
  </si>
  <si>
    <t>20160407</t>
  </si>
  <si>
    <t>0243</t>
  </si>
  <si>
    <t>34.55</t>
  </si>
  <si>
    <t>0132</t>
  </si>
  <si>
    <t>35.05</t>
  </si>
  <si>
    <t>20160406</t>
  </si>
  <si>
    <t>2351</t>
  </si>
  <si>
    <t>2250</t>
  </si>
  <si>
    <t>2140</t>
  </si>
  <si>
    <t>2023</t>
  </si>
  <si>
    <t>1922</t>
  </si>
  <si>
    <t>1820</t>
  </si>
  <si>
    <t>1743</t>
  </si>
  <si>
    <t>1705</t>
  </si>
  <si>
    <t>1640</t>
  </si>
  <si>
    <t>1319</t>
  </si>
  <si>
    <t>1243</t>
  </si>
  <si>
    <t>1204</t>
  </si>
  <si>
    <t>1059</t>
  </si>
  <si>
    <t>0931</t>
  </si>
  <si>
    <t>0759</t>
  </si>
  <si>
    <t>0539</t>
  </si>
  <si>
    <t>0345</t>
  </si>
  <si>
    <t>1409</t>
  </si>
  <si>
    <t>20160424</t>
  </si>
  <si>
    <t>0900</t>
  </si>
  <si>
    <t>20160426</t>
  </si>
  <si>
    <t>0206</t>
  </si>
  <si>
    <t>0100</t>
  </si>
  <si>
    <t>20160425</t>
  </si>
  <si>
    <t>2328</t>
  </si>
  <si>
    <t>2229</t>
  </si>
  <si>
    <t>2123</t>
  </si>
  <si>
    <t>2001</t>
  </si>
  <si>
    <t>1903</t>
  </si>
  <si>
    <t>1804</t>
  </si>
  <si>
    <t>1726</t>
  </si>
  <si>
    <t>1653</t>
  </si>
  <si>
    <t>1630</t>
  </si>
  <si>
    <t>1310</t>
  </si>
  <si>
    <t>1231</t>
  </si>
  <si>
    <t>1146</t>
  </si>
  <si>
    <t>1054</t>
  </si>
  <si>
    <t>0918</t>
  </si>
  <si>
    <t>0741</t>
  </si>
  <si>
    <t>0517</t>
  </si>
  <si>
    <t>0323</t>
  </si>
  <si>
    <t>1401</t>
  </si>
  <si>
    <t>20160530</t>
  </si>
  <si>
    <t>0908</t>
  </si>
  <si>
    <t>20160601</t>
  </si>
  <si>
    <t>1507</t>
  </si>
  <si>
    <t>1400</t>
  </si>
  <si>
    <t>1226</t>
  </si>
  <si>
    <t>1124</t>
  </si>
  <si>
    <t>1025</t>
  </si>
  <si>
    <t>0859</t>
  </si>
  <si>
    <t>0802</t>
  </si>
  <si>
    <t>0659</t>
  </si>
  <si>
    <t>0622</t>
  </si>
  <si>
    <t>0546</t>
  </si>
  <si>
    <t>0525</t>
  </si>
  <si>
    <t>0202</t>
  </si>
  <si>
    <t>0125</t>
  </si>
  <si>
    <t>0047</t>
  </si>
  <si>
    <t>20160531</t>
  </si>
  <si>
    <t>2347</t>
  </si>
  <si>
    <t>2201</t>
  </si>
  <si>
    <t>1757</t>
  </si>
  <si>
    <t>1618</t>
  </si>
  <si>
    <t>1402</t>
  </si>
  <si>
    <t>1/64</t>
  </si>
  <si>
    <t>1/32</t>
  </si>
  <si>
    <t>1/16</t>
  </si>
  <si>
    <t>1/16</t>
  </si>
  <si>
    <t>1/8</t>
  </si>
  <si>
    <t>1/4</t>
  </si>
  <si>
    <t>1/2</t>
  </si>
  <si>
    <t>1/128</t>
  </si>
  <si>
    <t>1/64</t>
  </si>
  <si>
    <t>1/128</t>
  </si>
  <si>
    <t>1/8</t>
  </si>
  <si>
    <t>1/8</t>
  </si>
  <si>
    <t>1/32</t>
  </si>
  <si>
    <t>1/16</t>
  </si>
  <si>
    <t>1/8</t>
  </si>
  <si>
    <t>卵径</t>
  </si>
  <si>
    <t>NO.</t>
  </si>
  <si>
    <t>測点</t>
  </si>
  <si>
    <t>測定値</t>
  </si>
  <si>
    <t>計算結果</t>
  </si>
  <si>
    <t>stage</t>
  </si>
  <si>
    <t>卵径による種判別結果</t>
  </si>
  <si>
    <t>メモ：</t>
  </si>
  <si>
    <t>測定：OLYMPUS SZX7</t>
  </si>
  <si>
    <t>測定倍率：接眼；×１０、対物；×４</t>
  </si>
  <si>
    <t>島根県サバ属卵、卵径測定結果（2016年6月分）</t>
  </si>
  <si>
    <t>St.3</t>
  </si>
  <si>
    <t>C</t>
  </si>
  <si>
    <t>A</t>
  </si>
  <si>
    <t>St.3a</t>
  </si>
  <si>
    <t>St.11</t>
  </si>
  <si>
    <t>St.13</t>
  </si>
  <si>
    <t>St.10</t>
  </si>
  <si>
    <t>St.6b</t>
  </si>
  <si>
    <t>St.12</t>
  </si>
  <si>
    <t>※サルパ類の数は換算値</t>
  </si>
  <si>
    <t>20160927</t>
  </si>
  <si>
    <t>20160926</t>
  </si>
  <si>
    <t>20160927</t>
  </si>
  <si>
    <t>20161107</t>
  </si>
  <si>
    <t>1417</t>
  </si>
  <si>
    <t>0503</t>
  </si>
  <si>
    <t>0709</t>
  </si>
  <si>
    <t>0931</t>
  </si>
  <si>
    <t>1130</t>
  </si>
  <si>
    <t>1231</t>
  </si>
  <si>
    <t>1336</t>
  </si>
  <si>
    <t>20161108</t>
  </si>
  <si>
    <t>0120</t>
  </si>
  <si>
    <t>2312</t>
  </si>
  <si>
    <t>2114</t>
  </si>
  <si>
    <t>1854</t>
  </si>
  <si>
    <t>1749</t>
  </si>
  <si>
    <t>1641</t>
  </si>
  <si>
    <t>1/8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</si>
</sst>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_);[Red]\(0.000\)"/>
    <numFmt numFmtId="182" formatCode="hhmm"/>
    <numFmt numFmtId="183" formatCode="0.00_);[Red]\(0.00\)"/>
    <numFmt numFmtId="184" formatCode="0.00_ "/>
    <numFmt numFmtId="185" formatCode="0.0_);[Red]\(0.0\)"/>
    <numFmt numFmtId="186" formatCode="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00_ "/>
    <numFmt numFmtId="192" formatCode="0.00;_ÿ"/>
    <numFmt numFmtId="193" formatCode="0.00;_⇿"/>
    <numFmt numFmtId="194" formatCode="0.00;_糿"/>
  </numFmts>
  <fonts count="52"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14"/>
      <name val="標準明朝"/>
      <family val="1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ｺﾞｼｯｸ"/>
      <family val="3"/>
    </font>
    <font>
      <sz val="12"/>
      <name val="ＭＳ Ｐゴシック"/>
      <family val="3"/>
    </font>
    <font>
      <sz val="6"/>
      <name val="ｺﾞｼｯｸ"/>
      <family val="3"/>
    </font>
    <font>
      <sz val="9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Alignment="1">
      <alignment vertical="center"/>
    </xf>
    <xf numFmtId="0" fontId="0" fillId="36" borderId="0" xfId="0" applyFill="1" applyBorder="1" applyAlignment="1">
      <alignment horizontal="center"/>
    </xf>
    <xf numFmtId="0" fontId="11" fillId="37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2" fontId="5" fillId="0" borderId="13" xfId="0" applyNumberFormat="1" applyFont="1" applyFill="1" applyBorder="1" applyAlignment="1" applyProtection="1">
      <alignment horizontal="center" vertical="center"/>
      <protection locked="0"/>
    </xf>
    <xf numFmtId="13" fontId="5" fillId="0" borderId="13" xfId="0" applyNumberFormat="1" applyFont="1" applyFill="1" applyBorder="1" applyAlignment="1" applyProtection="1">
      <alignment horizontal="center" vertical="center"/>
      <protection locked="0"/>
    </xf>
    <xf numFmtId="12" fontId="5" fillId="0" borderId="13" xfId="0" applyNumberFormat="1" applyFont="1" applyFill="1" applyBorder="1" applyAlignment="1" applyProtection="1" quotePrefix="1">
      <alignment horizontal="center" vertical="center"/>
      <protection locked="0"/>
    </xf>
    <xf numFmtId="13" fontId="5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13" fontId="0" fillId="0" borderId="0" xfId="0" applyNumberFormat="1" applyAlignment="1" quotePrefix="1">
      <alignment vertical="center"/>
    </xf>
    <xf numFmtId="13" fontId="11" fillId="0" borderId="0" xfId="0" applyNumberFormat="1" applyFont="1" applyAlignment="1" quotePrefix="1">
      <alignment horizontal="center" vertical="center"/>
    </xf>
    <xf numFmtId="0" fontId="11" fillId="0" borderId="0" xfId="0" applyNumberFormat="1" applyFont="1" applyAlignment="1" quotePrefix="1">
      <alignment horizontal="center" vertical="center"/>
    </xf>
    <xf numFmtId="0" fontId="9" fillId="0" borderId="0" xfId="61" applyFont="1">
      <alignment/>
      <protection/>
    </xf>
    <xf numFmtId="191" fontId="9" fillId="0" borderId="0" xfId="61" applyNumberFormat="1" applyFont="1">
      <alignment/>
      <protection/>
    </xf>
    <xf numFmtId="49" fontId="9" fillId="0" borderId="0" xfId="61" applyNumberFormat="1" applyFont="1" applyAlignment="1">
      <alignment horizontal="center"/>
      <protection/>
    </xf>
    <xf numFmtId="0" fontId="9" fillId="0" borderId="14" xfId="61" applyFont="1" applyBorder="1" applyAlignment="1">
      <alignment horizontal="center"/>
      <protection/>
    </xf>
    <xf numFmtId="49" fontId="9" fillId="0" borderId="14" xfId="61" applyNumberFormat="1" applyFont="1" applyBorder="1" applyAlignment="1">
      <alignment horizontal="center"/>
      <protection/>
    </xf>
    <xf numFmtId="191" fontId="9" fillId="0" borderId="14" xfId="61" applyNumberFormat="1" applyFont="1" applyBorder="1" applyAlignment="1">
      <alignment horizontal="center"/>
      <protection/>
    </xf>
    <xf numFmtId="0" fontId="11" fillId="0" borderId="14" xfId="61" applyFont="1" applyFill="1" applyBorder="1" applyAlignment="1">
      <alignment horizontal="left"/>
      <protection/>
    </xf>
    <xf numFmtId="0" fontId="9" fillId="0" borderId="14" xfId="61" applyFont="1" applyBorder="1">
      <alignment/>
      <protection/>
    </xf>
    <xf numFmtId="191" fontId="9" fillId="0" borderId="14" xfId="61" applyNumberFormat="1" applyFont="1" applyBorder="1">
      <alignment/>
      <protection/>
    </xf>
    <xf numFmtId="0" fontId="9" fillId="0" borderId="0" xfId="61" applyFont="1" applyAlignment="1">
      <alignment horizontal="left"/>
      <protection/>
    </xf>
    <xf numFmtId="49" fontId="9" fillId="0" borderId="0" xfId="61" applyNumberFormat="1" applyFont="1" applyAlignment="1">
      <alignment horizontal="left"/>
      <protection/>
    </xf>
    <xf numFmtId="49" fontId="9" fillId="0" borderId="15" xfId="61" applyNumberFormat="1" applyFont="1" applyBorder="1" applyAlignment="1">
      <alignment horizontal="center"/>
      <protection/>
    </xf>
    <xf numFmtId="0" fontId="9" fillId="0" borderId="15" xfId="61" applyFont="1" applyBorder="1">
      <alignment/>
      <protection/>
    </xf>
    <xf numFmtId="191" fontId="9" fillId="0" borderId="15" xfId="61" applyNumberFormat="1" applyFont="1" applyBorder="1">
      <alignment/>
      <protection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192" fontId="5" fillId="35" borderId="10" xfId="0" applyNumberFormat="1" applyFont="1" applyFill="1" applyBorder="1" applyAlignment="1" applyProtection="1">
      <alignment horizontal="center" vertical="center"/>
      <protection locked="0"/>
    </xf>
    <xf numFmtId="193" fontId="5" fillId="35" borderId="10" xfId="0" applyNumberFormat="1" applyFont="1" applyFill="1" applyBorder="1" applyAlignment="1" applyProtection="1">
      <alignment horizontal="center" vertical="center"/>
      <protection locked="0"/>
    </xf>
    <xf numFmtId="194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6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14" fillId="0" borderId="0" xfId="61" applyFont="1" applyAlignment="1">
      <alignment horizontal="center"/>
      <protection/>
    </xf>
    <xf numFmtId="0" fontId="9" fillId="0" borderId="18" xfId="61" applyFont="1" applyBorder="1" applyAlignment="1">
      <alignment horizontal="center"/>
      <protection/>
    </xf>
    <xf numFmtId="0" fontId="9" fillId="0" borderId="19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6茨城ｻﾊﾞ140605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PageLayoutView="0" workbookViewId="0" topLeftCell="A7">
      <pane xSplit="2" topLeftCell="C1" activePane="topRight" state="frozen"/>
      <selection pane="topLeft" activeCell="A10" sqref="A10"/>
      <selection pane="topRight" activeCell="N16" sqref="N16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0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3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9</v>
      </c>
      <c r="D11" s="58">
        <v>1606</v>
      </c>
      <c r="E11" s="59"/>
      <c r="F11" s="52"/>
      <c r="G11" s="60"/>
      <c r="H11" s="60"/>
      <c r="I11" s="60"/>
      <c r="J11" s="53"/>
    </row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0" ht="13.5">
      <c r="A16" s="5" t="s">
        <v>58</v>
      </c>
      <c r="B16" s="6" t="s">
        <v>107</v>
      </c>
      <c r="C16" s="7" t="s">
        <v>108</v>
      </c>
      <c r="D16" s="16" t="s">
        <v>109</v>
      </c>
      <c r="E16" s="6">
        <v>34.53</v>
      </c>
      <c r="F16" s="6">
        <v>132</v>
      </c>
      <c r="G16" s="15">
        <v>62</v>
      </c>
      <c r="H16" s="15">
        <v>28</v>
      </c>
      <c r="I16" s="15">
        <v>620</v>
      </c>
      <c r="J16" s="15">
        <v>13.1</v>
      </c>
      <c r="K16" s="15"/>
      <c r="L16" s="15"/>
      <c r="M16" s="15">
        <v>1.39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1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1</v>
      </c>
      <c r="BL16" s="15">
        <v>0</v>
      </c>
      <c r="BM16" s="15">
        <v>6</v>
      </c>
      <c r="BN16" s="15">
        <v>0</v>
      </c>
      <c r="BO16" s="15">
        <v>0</v>
      </c>
      <c r="BP16" s="18">
        <v>1</v>
      </c>
      <c r="BR16" s="12">
        <f aca="true" t="shared" si="0" ref="BR16:BR45">(I16/G16)/($D$11/$B$11)</f>
        <v>0.933997509339975</v>
      </c>
    </row>
    <row r="17" spans="1:70" ht="13.5">
      <c r="A17" s="5" t="s">
        <v>59</v>
      </c>
      <c r="B17" s="6" t="s">
        <v>110</v>
      </c>
      <c r="C17" s="7" t="s">
        <v>111</v>
      </c>
      <c r="D17" s="16" t="s">
        <v>112</v>
      </c>
      <c r="E17" s="6">
        <v>34.55</v>
      </c>
      <c r="F17" s="6">
        <v>132</v>
      </c>
      <c r="G17" s="15">
        <v>94</v>
      </c>
      <c r="H17" s="15">
        <v>35</v>
      </c>
      <c r="I17" s="15">
        <v>1260</v>
      </c>
      <c r="J17" s="15">
        <v>14</v>
      </c>
      <c r="K17" s="15"/>
      <c r="L17" s="15"/>
      <c r="M17" s="15">
        <v>1.85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1</v>
      </c>
      <c r="BL17" s="15">
        <v>3</v>
      </c>
      <c r="BM17" s="15">
        <v>2</v>
      </c>
      <c r="BN17" s="15">
        <v>0</v>
      </c>
      <c r="BO17" s="15">
        <v>3</v>
      </c>
      <c r="BP17" s="18">
        <v>1</v>
      </c>
      <c r="BR17" s="12">
        <f t="shared" si="0"/>
        <v>1.2519541082642218</v>
      </c>
    </row>
    <row r="18" spans="1:70" ht="13.5">
      <c r="A18" s="5" t="s">
        <v>60</v>
      </c>
      <c r="B18" s="6" t="s">
        <v>113</v>
      </c>
      <c r="C18" s="7" t="s">
        <v>111</v>
      </c>
      <c r="D18" s="16" t="s">
        <v>114</v>
      </c>
      <c r="E18" s="6">
        <v>35.06</v>
      </c>
      <c r="F18" s="6">
        <v>131.59</v>
      </c>
      <c r="G18" s="15">
        <v>140</v>
      </c>
      <c r="H18" s="15">
        <v>55</v>
      </c>
      <c r="I18" s="15">
        <v>1800</v>
      </c>
      <c r="J18" s="15">
        <v>14.2</v>
      </c>
      <c r="K18" s="15"/>
      <c r="L18" s="15"/>
      <c r="M18" s="15">
        <v>3.12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3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1</v>
      </c>
      <c r="BL18" s="15">
        <v>0</v>
      </c>
      <c r="BM18" s="15">
        <v>8</v>
      </c>
      <c r="BN18" s="15">
        <v>0</v>
      </c>
      <c r="BO18" s="15">
        <v>5</v>
      </c>
      <c r="BP18" s="18">
        <v>1</v>
      </c>
      <c r="BR18" s="12">
        <f t="shared" si="0"/>
        <v>1.200853940579968</v>
      </c>
    </row>
    <row r="19" spans="1:70" ht="13.5">
      <c r="A19" s="5" t="s">
        <v>61</v>
      </c>
      <c r="B19" s="6">
        <v>3</v>
      </c>
      <c r="C19" s="7" t="s">
        <v>111</v>
      </c>
      <c r="D19" s="16" t="s">
        <v>115</v>
      </c>
      <c r="E19" s="6" t="s">
        <v>116</v>
      </c>
      <c r="F19" s="6" t="s">
        <v>117</v>
      </c>
      <c r="G19" s="15">
        <v>150</v>
      </c>
      <c r="H19" s="15">
        <v>54</v>
      </c>
      <c r="I19" s="15">
        <v>1750</v>
      </c>
      <c r="J19" s="15">
        <v>14</v>
      </c>
      <c r="K19" s="15"/>
      <c r="L19" s="15"/>
      <c r="M19" s="15">
        <v>1.49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1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1</v>
      </c>
      <c r="BI19" s="15">
        <v>0</v>
      </c>
      <c r="BJ19" s="15">
        <v>0</v>
      </c>
      <c r="BK19" s="15">
        <v>1</v>
      </c>
      <c r="BL19" s="15">
        <v>0</v>
      </c>
      <c r="BM19" s="15">
        <v>7</v>
      </c>
      <c r="BN19" s="15">
        <v>0</v>
      </c>
      <c r="BO19" s="15">
        <v>5</v>
      </c>
      <c r="BP19" s="18">
        <v>1</v>
      </c>
      <c r="BR19" s="12">
        <f t="shared" si="0"/>
        <v>1.0896637608966375</v>
      </c>
    </row>
    <row r="20" spans="1:70" ht="13.5">
      <c r="A20" s="5" t="s">
        <v>62</v>
      </c>
      <c r="B20" s="6" t="s">
        <v>118</v>
      </c>
      <c r="C20" s="7" t="s">
        <v>111</v>
      </c>
      <c r="D20" s="16" t="s">
        <v>119</v>
      </c>
      <c r="E20" s="6" t="s">
        <v>120</v>
      </c>
      <c r="F20" s="6" t="s">
        <v>117</v>
      </c>
      <c r="G20" s="15">
        <v>150</v>
      </c>
      <c r="H20" s="15">
        <v>38</v>
      </c>
      <c r="I20" s="15">
        <v>1730</v>
      </c>
      <c r="J20" s="15">
        <v>12.8</v>
      </c>
      <c r="K20" s="15"/>
      <c r="L20" s="15"/>
      <c r="M20" s="15">
        <v>0.62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74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1</v>
      </c>
      <c r="BF20" s="15">
        <v>0</v>
      </c>
      <c r="BG20" s="15">
        <v>5</v>
      </c>
      <c r="BH20" s="15">
        <v>1</v>
      </c>
      <c r="BI20" s="15">
        <v>0</v>
      </c>
      <c r="BJ20" s="15">
        <v>0</v>
      </c>
      <c r="BK20" s="15">
        <v>1</v>
      </c>
      <c r="BL20" s="15">
        <v>0</v>
      </c>
      <c r="BM20" s="15">
        <v>0</v>
      </c>
      <c r="BN20" s="15">
        <v>0</v>
      </c>
      <c r="BO20" s="15">
        <v>0</v>
      </c>
      <c r="BP20" s="18">
        <v>1</v>
      </c>
      <c r="BR20" s="12">
        <f t="shared" si="0"/>
        <v>1.0772104607721045</v>
      </c>
    </row>
    <row r="21" spans="1:70" ht="13.5">
      <c r="A21" s="5" t="s">
        <v>11</v>
      </c>
      <c r="B21" s="6">
        <v>4</v>
      </c>
      <c r="C21" s="7" t="s">
        <v>111</v>
      </c>
      <c r="D21" s="16" t="s">
        <v>121</v>
      </c>
      <c r="E21" s="6" t="s">
        <v>122</v>
      </c>
      <c r="F21" s="6" t="s">
        <v>117</v>
      </c>
      <c r="G21" s="15">
        <v>150</v>
      </c>
      <c r="H21" s="15">
        <v>45</v>
      </c>
      <c r="I21" s="15">
        <v>1750</v>
      </c>
      <c r="J21" s="15">
        <v>13.5</v>
      </c>
      <c r="K21" s="15"/>
      <c r="L21" s="15"/>
      <c r="M21" s="15">
        <v>0.74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66</v>
      </c>
      <c r="AY21" s="15">
        <v>0</v>
      </c>
      <c r="AZ21" s="15">
        <v>2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1</v>
      </c>
      <c r="BL21" s="15">
        <v>0</v>
      </c>
      <c r="BM21" s="15">
        <v>0</v>
      </c>
      <c r="BN21" s="15">
        <v>0</v>
      </c>
      <c r="BO21" s="15">
        <v>3</v>
      </c>
      <c r="BP21" s="18">
        <v>1</v>
      </c>
      <c r="BR21" s="12">
        <f t="shared" si="0"/>
        <v>1.0896637608966375</v>
      </c>
    </row>
    <row r="22" spans="1:70" ht="13.5">
      <c r="A22" s="5" t="s">
        <v>63</v>
      </c>
      <c r="B22" s="6">
        <v>11</v>
      </c>
      <c r="C22" s="7" t="s">
        <v>111</v>
      </c>
      <c r="D22" s="16" t="s">
        <v>123</v>
      </c>
      <c r="E22" s="6" t="s">
        <v>122</v>
      </c>
      <c r="F22" s="6" t="s">
        <v>124</v>
      </c>
      <c r="G22" s="15">
        <v>150</v>
      </c>
      <c r="H22" s="15">
        <v>49</v>
      </c>
      <c r="I22" s="15">
        <v>1840</v>
      </c>
      <c r="J22" s="15">
        <v>13.6</v>
      </c>
      <c r="K22" s="15"/>
      <c r="L22" s="15"/>
      <c r="M22" s="15">
        <v>1.64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38</v>
      </c>
      <c r="AV22" s="15">
        <v>1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2</v>
      </c>
      <c r="BH22" s="15">
        <v>0</v>
      </c>
      <c r="BI22" s="15">
        <v>0</v>
      </c>
      <c r="BJ22" s="15">
        <v>0</v>
      </c>
      <c r="BK22" s="15">
        <v>6</v>
      </c>
      <c r="BL22" s="15">
        <v>1</v>
      </c>
      <c r="BM22" s="15">
        <v>3</v>
      </c>
      <c r="BN22" s="15">
        <v>0</v>
      </c>
      <c r="BO22" s="15">
        <v>2</v>
      </c>
      <c r="BP22" s="18">
        <v>1</v>
      </c>
      <c r="BR22" s="12">
        <f t="shared" si="0"/>
        <v>1.1457036114570363</v>
      </c>
    </row>
    <row r="23" spans="1:70" ht="13.5">
      <c r="A23" s="5" t="s">
        <v>65</v>
      </c>
      <c r="B23" s="6">
        <v>10</v>
      </c>
      <c r="C23" s="7" t="s">
        <v>111</v>
      </c>
      <c r="D23" s="16" t="s">
        <v>125</v>
      </c>
      <c r="E23" s="6" t="s">
        <v>120</v>
      </c>
      <c r="F23" s="6" t="s">
        <v>124</v>
      </c>
      <c r="G23" s="15">
        <v>150</v>
      </c>
      <c r="H23" s="15">
        <v>52</v>
      </c>
      <c r="I23" s="15">
        <v>1950</v>
      </c>
      <c r="J23" s="15">
        <v>14</v>
      </c>
      <c r="K23" s="15"/>
      <c r="L23" s="15"/>
      <c r="M23" s="15">
        <v>1.97</v>
      </c>
      <c r="N23" s="15"/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11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2</v>
      </c>
      <c r="BL23" s="15">
        <v>0</v>
      </c>
      <c r="BM23" s="15">
        <v>7</v>
      </c>
      <c r="BN23" s="15">
        <v>0</v>
      </c>
      <c r="BO23" s="15">
        <v>2</v>
      </c>
      <c r="BP23" s="18">
        <v>1</v>
      </c>
      <c r="BR23" s="12">
        <f t="shared" si="0"/>
        <v>1.2141967621419676</v>
      </c>
    </row>
    <row r="24" spans="1:70" ht="13.5">
      <c r="A24" s="5" t="s">
        <v>64</v>
      </c>
      <c r="B24" s="6">
        <v>9</v>
      </c>
      <c r="C24" s="7" t="s">
        <v>111</v>
      </c>
      <c r="D24" s="16" t="s">
        <v>126</v>
      </c>
      <c r="E24" s="6">
        <v>35.2</v>
      </c>
      <c r="F24" s="6" t="s">
        <v>124</v>
      </c>
      <c r="G24" s="15">
        <v>143</v>
      </c>
      <c r="H24" s="15">
        <v>30</v>
      </c>
      <c r="I24" s="15">
        <v>1500</v>
      </c>
      <c r="J24" s="15">
        <v>14.1</v>
      </c>
      <c r="K24" s="15"/>
      <c r="L24" s="15"/>
      <c r="M24" s="15">
        <v>3.28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1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6</v>
      </c>
      <c r="BN24" s="15">
        <v>0</v>
      </c>
      <c r="BO24" s="15">
        <v>2</v>
      </c>
      <c r="BP24" s="18">
        <v>1</v>
      </c>
      <c r="BR24" s="12">
        <f t="shared" si="0"/>
        <v>0.979717667139834</v>
      </c>
    </row>
    <row r="25" spans="1:70" ht="13.5">
      <c r="A25" s="5" t="s">
        <v>66</v>
      </c>
      <c r="B25" s="6" t="s">
        <v>127</v>
      </c>
      <c r="C25" s="7" t="s">
        <v>111</v>
      </c>
      <c r="D25" s="16" t="s">
        <v>128</v>
      </c>
      <c r="E25" s="6" t="s">
        <v>129</v>
      </c>
      <c r="F25" s="6" t="s">
        <v>124</v>
      </c>
      <c r="G25" s="15">
        <v>129</v>
      </c>
      <c r="H25" s="15">
        <v>9</v>
      </c>
      <c r="I25" s="15">
        <v>1100</v>
      </c>
      <c r="J25" s="15">
        <v>14.4</v>
      </c>
      <c r="K25" s="15"/>
      <c r="L25" s="15"/>
      <c r="M25" s="15">
        <v>2.31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1</v>
      </c>
      <c r="BE25" s="15">
        <v>1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1</v>
      </c>
      <c r="BL25" s="15">
        <v>2</v>
      </c>
      <c r="BM25" s="15">
        <v>3</v>
      </c>
      <c r="BN25" s="15">
        <v>0</v>
      </c>
      <c r="BO25" s="15">
        <v>4</v>
      </c>
      <c r="BP25" s="18">
        <v>1</v>
      </c>
      <c r="BR25" s="12">
        <f t="shared" si="0"/>
        <v>0.7964319847085057</v>
      </c>
    </row>
    <row r="26" spans="1:70" ht="13.5">
      <c r="A26" s="5" t="s">
        <v>67</v>
      </c>
      <c r="B26" s="6" t="s">
        <v>130</v>
      </c>
      <c r="C26" s="7" t="s">
        <v>111</v>
      </c>
      <c r="D26" s="16" t="s">
        <v>131</v>
      </c>
      <c r="E26" s="6" t="s">
        <v>132</v>
      </c>
      <c r="F26" s="6" t="s">
        <v>124</v>
      </c>
      <c r="G26" s="15">
        <v>98</v>
      </c>
      <c r="H26" s="15">
        <v>3</v>
      </c>
      <c r="I26" s="15">
        <v>970</v>
      </c>
      <c r="J26" s="15">
        <v>14.1</v>
      </c>
      <c r="K26" s="15"/>
      <c r="L26" s="15"/>
      <c r="M26" s="41">
        <v>3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1</v>
      </c>
      <c r="BL26" s="15">
        <v>0</v>
      </c>
      <c r="BM26" s="15">
        <v>3</v>
      </c>
      <c r="BN26" s="15">
        <v>0</v>
      </c>
      <c r="BO26" s="15">
        <v>4</v>
      </c>
      <c r="BP26" s="18">
        <v>1</v>
      </c>
      <c r="BR26" s="12">
        <f t="shared" si="0"/>
        <v>0.9244669225099753</v>
      </c>
    </row>
    <row r="27" spans="1:70" ht="13.5">
      <c r="A27" s="5" t="s">
        <v>68</v>
      </c>
      <c r="B27" s="6" t="s">
        <v>133</v>
      </c>
      <c r="C27" s="7" t="s">
        <v>111</v>
      </c>
      <c r="D27" s="16" t="s">
        <v>134</v>
      </c>
      <c r="E27" s="6" t="s">
        <v>135</v>
      </c>
      <c r="F27" s="6" t="s">
        <v>124</v>
      </c>
      <c r="G27" s="15">
        <v>67</v>
      </c>
      <c r="H27" s="15">
        <v>2</v>
      </c>
      <c r="I27" s="15">
        <v>660</v>
      </c>
      <c r="J27" s="15">
        <v>13.9</v>
      </c>
      <c r="K27" s="15"/>
      <c r="L27" s="15"/>
      <c r="M27" s="41">
        <v>3.2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2</v>
      </c>
      <c r="BK27" s="15">
        <v>1</v>
      </c>
      <c r="BL27" s="15">
        <v>0</v>
      </c>
      <c r="BM27" s="15">
        <v>1</v>
      </c>
      <c r="BN27" s="15">
        <v>0</v>
      </c>
      <c r="BO27" s="15">
        <v>24</v>
      </c>
      <c r="BP27" s="18">
        <v>1</v>
      </c>
      <c r="BR27" s="12">
        <f t="shared" si="0"/>
        <v>0.9200572480065425</v>
      </c>
    </row>
    <row r="28" spans="1:70" ht="13.5">
      <c r="A28" s="5" t="s">
        <v>69</v>
      </c>
      <c r="B28" s="6">
        <v>7</v>
      </c>
      <c r="C28" s="7" t="s">
        <v>111</v>
      </c>
      <c r="D28" s="16" t="s">
        <v>136</v>
      </c>
      <c r="E28" s="6" t="s">
        <v>122</v>
      </c>
      <c r="F28" s="6" t="s">
        <v>137</v>
      </c>
      <c r="G28" s="15">
        <v>147</v>
      </c>
      <c r="H28" s="15">
        <v>29</v>
      </c>
      <c r="I28" s="15">
        <v>1550</v>
      </c>
      <c r="J28" s="15">
        <v>13.8</v>
      </c>
      <c r="K28" s="15"/>
      <c r="L28" s="15"/>
      <c r="M28" s="15">
        <v>2.81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2</v>
      </c>
      <c r="BE28" s="15">
        <v>0</v>
      </c>
      <c r="BF28" s="15">
        <v>0</v>
      </c>
      <c r="BG28" s="15">
        <v>0</v>
      </c>
      <c r="BH28" s="15">
        <v>0</v>
      </c>
      <c r="BI28" s="15">
        <v>1</v>
      </c>
      <c r="BJ28" s="15">
        <v>0</v>
      </c>
      <c r="BK28" s="15">
        <v>1</v>
      </c>
      <c r="BL28" s="15">
        <v>2</v>
      </c>
      <c r="BM28" s="15">
        <v>0</v>
      </c>
      <c r="BN28" s="15">
        <v>0</v>
      </c>
      <c r="BO28" s="15">
        <v>1</v>
      </c>
      <c r="BP28" s="18">
        <v>1</v>
      </c>
      <c r="BR28" s="12">
        <f t="shared" si="0"/>
        <v>0.9848273057666405</v>
      </c>
    </row>
    <row r="29" spans="1:70" ht="13.5">
      <c r="A29" s="5" t="s">
        <v>70</v>
      </c>
      <c r="B29" s="6" t="s">
        <v>138</v>
      </c>
      <c r="C29" s="7" t="s">
        <v>111</v>
      </c>
      <c r="D29" s="16" t="s">
        <v>139</v>
      </c>
      <c r="E29" s="6" t="s">
        <v>140</v>
      </c>
      <c r="F29" s="6" t="s">
        <v>137</v>
      </c>
      <c r="G29" s="15">
        <v>150</v>
      </c>
      <c r="H29" s="15">
        <v>12</v>
      </c>
      <c r="I29" s="15">
        <v>1500</v>
      </c>
      <c r="J29" s="15">
        <v>13.3</v>
      </c>
      <c r="K29" s="15"/>
      <c r="L29" s="15"/>
      <c r="M29" s="15">
        <v>1.74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1</v>
      </c>
      <c r="AV29" s="15">
        <v>0</v>
      </c>
      <c r="AW29" s="15">
        <v>0</v>
      </c>
      <c r="AX29" s="15">
        <v>12</v>
      </c>
      <c r="AY29" s="15">
        <v>0</v>
      </c>
      <c r="AZ29" s="15">
        <v>1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1</v>
      </c>
      <c r="BH29" s="15">
        <v>0</v>
      </c>
      <c r="BI29" s="15">
        <v>0</v>
      </c>
      <c r="BJ29" s="15">
        <v>0</v>
      </c>
      <c r="BK29" s="15">
        <v>4</v>
      </c>
      <c r="BL29" s="15">
        <v>0</v>
      </c>
      <c r="BM29" s="15">
        <v>1</v>
      </c>
      <c r="BN29" s="15">
        <v>0</v>
      </c>
      <c r="BO29" s="15">
        <v>11</v>
      </c>
      <c r="BP29" s="18">
        <v>1</v>
      </c>
      <c r="BR29" s="12">
        <f t="shared" si="0"/>
        <v>0.933997509339975</v>
      </c>
    </row>
    <row r="30" spans="1:70" ht="13.5">
      <c r="A30" s="5" t="s">
        <v>71</v>
      </c>
      <c r="B30" s="6" t="s">
        <v>141</v>
      </c>
      <c r="C30" s="7" t="s">
        <v>111</v>
      </c>
      <c r="D30" s="16" t="s">
        <v>142</v>
      </c>
      <c r="E30" s="6" t="s">
        <v>143</v>
      </c>
      <c r="F30" s="6" t="s">
        <v>137</v>
      </c>
      <c r="G30" s="15">
        <v>150</v>
      </c>
      <c r="H30" s="15">
        <v>20</v>
      </c>
      <c r="I30" s="15">
        <v>1530</v>
      </c>
      <c r="J30" s="15">
        <v>13.1</v>
      </c>
      <c r="K30" s="15"/>
      <c r="L30" s="15"/>
      <c r="M30" s="15">
        <v>1.26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13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2</v>
      </c>
      <c r="BH30" s="15">
        <v>0</v>
      </c>
      <c r="BI30" s="15">
        <v>0</v>
      </c>
      <c r="BJ30" s="15">
        <v>0</v>
      </c>
      <c r="BK30" s="15">
        <v>5</v>
      </c>
      <c r="BL30" s="15">
        <v>0</v>
      </c>
      <c r="BM30" s="15">
        <v>2</v>
      </c>
      <c r="BN30" s="15">
        <v>0</v>
      </c>
      <c r="BO30" s="15">
        <v>2</v>
      </c>
      <c r="BP30" s="18">
        <v>1</v>
      </c>
      <c r="BR30" s="12">
        <f t="shared" si="0"/>
        <v>0.9526774595267745</v>
      </c>
    </row>
    <row r="31" spans="1:70" ht="13.5">
      <c r="A31" s="5" t="s">
        <v>72</v>
      </c>
      <c r="B31" s="6">
        <v>6</v>
      </c>
      <c r="C31" s="7" t="s">
        <v>111</v>
      </c>
      <c r="D31" s="16" t="s">
        <v>144</v>
      </c>
      <c r="E31" s="6" t="s">
        <v>145</v>
      </c>
      <c r="F31" s="6" t="s">
        <v>137</v>
      </c>
      <c r="G31" s="15">
        <v>150</v>
      </c>
      <c r="H31" s="15">
        <v>11</v>
      </c>
      <c r="I31" s="15">
        <v>1730</v>
      </c>
      <c r="J31" s="15">
        <v>12.9</v>
      </c>
      <c r="K31" s="15"/>
      <c r="L31" s="15"/>
      <c r="M31" s="15">
        <v>2.76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10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1</v>
      </c>
      <c r="BN31" s="15">
        <v>0</v>
      </c>
      <c r="BO31" s="15">
        <v>1</v>
      </c>
      <c r="BP31" s="18">
        <v>1</v>
      </c>
      <c r="BR31" s="12">
        <f t="shared" si="0"/>
        <v>1.0772104607721045</v>
      </c>
    </row>
    <row r="32" spans="1:70" ht="13.5">
      <c r="A32" s="5" t="s">
        <v>73</v>
      </c>
      <c r="B32" s="6">
        <v>12</v>
      </c>
      <c r="C32" s="7" t="s">
        <v>146</v>
      </c>
      <c r="D32" s="16" t="s">
        <v>147</v>
      </c>
      <c r="E32" s="6" t="s">
        <v>145</v>
      </c>
      <c r="F32" s="6" t="s">
        <v>124</v>
      </c>
      <c r="G32" s="15">
        <v>150</v>
      </c>
      <c r="H32" s="15">
        <v>4</v>
      </c>
      <c r="I32" s="15">
        <v>1680</v>
      </c>
      <c r="J32" s="15">
        <v>12.7</v>
      </c>
      <c r="K32" s="15"/>
      <c r="L32" s="15"/>
      <c r="M32" s="15">
        <v>7.04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4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10</v>
      </c>
      <c r="BP32" s="18">
        <v>1</v>
      </c>
      <c r="BR32" s="12">
        <f t="shared" si="0"/>
        <v>1.046077210460772</v>
      </c>
    </row>
    <row r="33" spans="1:70" ht="13.5">
      <c r="A33" s="5" t="s">
        <v>74</v>
      </c>
      <c r="B33" s="6">
        <v>5</v>
      </c>
      <c r="C33" s="7" t="s">
        <v>146</v>
      </c>
      <c r="D33" s="16" t="s">
        <v>148</v>
      </c>
      <c r="E33" s="6" t="s">
        <v>145</v>
      </c>
      <c r="F33" s="6" t="s">
        <v>117</v>
      </c>
      <c r="G33" s="15">
        <v>150</v>
      </c>
      <c r="H33" s="15">
        <v>15</v>
      </c>
      <c r="I33" s="15">
        <v>1680</v>
      </c>
      <c r="J33" s="15">
        <v>12.6</v>
      </c>
      <c r="K33" s="15"/>
      <c r="L33" s="15"/>
      <c r="M33" s="15">
        <v>2.52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7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1</v>
      </c>
      <c r="BM33" s="15">
        <v>1</v>
      </c>
      <c r="BN33" s="15">
        <v>0</v>
      </c>
      <c r="BO33" s="15">
        <v>6</v>
      </c>
      <c r="BP33" s="18">
        <v>1</v>
      </c>
      <c r="BR33" s="12">
        <f t="shared" si="0"/>
        <v>1.046077210460772</v>
      </c>
    </row>
    <row r="34" spans="1:70" ht="13.5">
      <c r="A34" s="5" t="s">
        <v>75</v>
      </c>
      <c r="B34" s="6">
        <v>13</v>
      </c>
      <c r="C34" s="7" t="s">
        <v>146</v>
      </c>
      <c r="D34" s="16" t="s">
        <v>149</v>
      </c>
      <c r="E34" s="6" t="s">
        <v>150</v>
      </c>
      <c r="F34" s="6" t="s">
        <v>124</v>
      </c>
      <c r="G34" s="15">
        <v>150</v>
      </c>
      <c r="H34" s="15">
        <v>53</v>
      </c>
      <c r="I34" s="15">
        <v>1600</v>
      </c>
      <c r="J34" s="15">
        <v>11.4</v>
      </c>
      <c r="K34" s="15"/>
      <c r="L34" s="15"/>
      <c r="M34" s="15">
        <v>4.19</v>
      </c>
      <c r="N34" s="15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1</v>
      </c>
      <c r="AX34" s="15">
        <v>1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8">
        <v>1</v>
      </c>
      <c r="BR34" s="12">
        <f t="shared" si="0"/>
        <v>0.99626400996264</v>
      </c>
    </row>
    <row r="35" spans="1:70" ht="13.5">
      <c r="A35" s="5" t="s">
        <v>76</v>
      </c>
      <c r="B35" s="6">
        <v>14</v>
      </c>
      <c r="C35" s="7" t="s">
        <v>146</v>
      </c>
      <c r="D35" s="16" t="s">
        <v>151</v>
      </c>
      <c r="E35" s="6" t="s">
        <v>152</v>
      </c>
      <c r="F35" s="6" t="s">
        <v>124</v>
      </c>
      <c r="G35" s="15">
        <v>150</v>
      </c>
      <c r="H35" s="15">
        <v>10</v>
      </c>
      <c r="I35" s="15">
        <v>1460</v>
      </c>
      <c r="J35" s="15">
        <v>10.2</v>
      </c>
      <c r="K35" s="15"/>
      <c r="L35" s="15"/>
      <c r="M35" s="15">
        <v>1.56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8">
        <v>1</v>
      </c>
      <c r="BR35" s="12">
        <f t="shared" si="0"/>
        <v>0.909090909090909</v>
      </c>
    </row>
    <row r="36" spans="1:70" ht="13.5">
      <c r="A36" s="5" t="s">
        <v>77</v>
      </c>
      <c r="B36" s="6">
        <v>21</v>
      </c>
      <c r="C36" s="7" t="s">
        <v>108</v>
      </c>
      <c r="D36" s="16" t="s">
        <v>153</v>
      </c>
      <c r="E36" s="6" t="s">
        <v>116</v>
      </c>
      <c r="F36" s="6" t="s">
        <v>154</v>
      </c>
      <c r="G36" s="15">
        <v>150</v>
      </c>
      <c r="H36" s="15">
        <v>58</v>
      </c>
      <c r="I36" s="15">
        <v>2270</v>
      </c>
      <c r="J36" s="15">
        <v>13.6</v>
      </c>
      <c r="K36" s="15"/>
      <c r="L36" s="15"/>
      <c r="M36" s="15">
        <v>2.54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2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3</v>
      </c>
      <c r="AV36" s="15">
        <v>0</v>
      </c>
      <c r="AW36" s="15">
        <v>0</v>
      </c>
      <c r="AX36" s="15">
        <v>1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1</v>
      </c>
      <c r="BH36" s="15">
        <v>0</v>
      </c>
      <c r="BI36" s="15">
        <v>0</v>
      </c>
      <c r="BJ36" s="15">
        <v>0</v>
      </c>
      <c r="BK36" s="15">
        <v>6</v>
      </c>
      <c r="BL36" s="15">
        <v>0</v>
      </c>
      <c r="BM36" s="15">
        <v>9</v>
      </c>
      <c r="BN36" s="15">
        <v>0</v>
      </c>
      <c r="BO36" s="15">
        <v>10</v>
      </c>
      <c r="BP36" s="18">
        <v>1</v>
      </c>
      <c r="BR36" s="12">
        <f t="shared" si="0"/>
        <v>1.4134495641344955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B7">
      <pane xSplit="1" topLeftCell="C1" activePane="topRight" state="frozen"/>
      <selection pane="topLeft" activeCell="B5" sqref="B5"/>
      <selection pane="topRight" activeCell="E34" sqref="E34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0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4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19</v>
      </c>
      <c r="D11" s="58">
        <v>1830</v>
      </c>
      <c r="E11" s="59"/>
      <c r="F11" s="52"/>
      <c r="G11" s="60"/>
      <c r="H11" s="60"/>
      <c r="I11" s="60"/>
      <c r="J11" s="53"/>
    </row>
    <row r="12" ht="13.5">
      <c r="BO12" t="s">
        <v>264</v>
      </c>
    </row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0" ht="13.5">
      <c r="A16" s="5" t="s">
        <v>58</v>
      </c>
      <c r="B16" s="6" t="s">
        <v>107</v>
      </c>
      <c r="C16" s="7" t="s">
        <v>155</v>
      </c>
      <c r="D16" s="16" t="s">
        <v>156</v>
      </c>
      <c r="E16" s="6" t="s">
        <v>157</v>
      </c>
      <c r="F16" s="6" t="s">
        <v>117</v>
      </c>
      <c r="G16" s="15">
        <v>57</v>
      </c>
      <c r="H16" s="15">
        <v>5</v>
      </c>
      <c r="I16" s="15">
        <v>500</v>
      </c>
      <c r="J16" s="15">
        <v>14.5</v>
      </c>
      <c r="K16" s="15"/>
      <c r="L16" s="15"/>
      <c r="M16" s="15">
        <v>2.05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3</v>
      </c>
      <c r="BL16" s="15">
        <v>0</v>
      </c>
      <c r="BM16" s="15">
        <v>0</v>
      </c>
      <c r="BN16" s="15">
        <v>0</v>
      </c>
      <c r="BO16" s="15">
        <v>45</v>
      </c>
      <c r="BP16" s="18">
        <v>1</v>
      </c>
      <c r="BR16" s="12">
        <f aca="true" t="shared" si="0" ref="BR16:BR45">(I16/G16)/($D$11/$B$11)</f>
        <v>0.7190106413574922</v>
      </c>
    </row>
    <row r="17" spans="1:70" ht="13.5">
      <c r="A17" s="5" t="s">
        <v>59</v>
      </c>
      <c r="B17" s="6" t="s">
        <v>110</v>
      </c>
      <c r="C17" s="7" t="s">
        <v>158</v>
      </c>
      <c r="D17" s="16" t="s">
        <v>159</v>
      </c>
      <c r="E17" s="6" t="s">
        <v>160</v>
      </c>
      <c r="F17" s="6" t="s">
        <v>117</v>
      </c>
      <c r="G17" s="15">
        <v>95</v>
      </c>
      <c r="H17" s="15">
        <v>2</v>
      </c>
      <c r="I17" s="15">
        <v>780</v>
      </c>
      <c r="J17" s="15">
        <v>14.8</v>
      </c>
      <c r="K17" s="15"/>
      <c r="L17" s="15"/>
      <c r="M17" s="15">
        <v>7.83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5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3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1</v>
      </c>
      <c r="BK17" s="15">
        <v>3</v>
      </c>
      <c r="BL17" s="15">
        <v>2</v>
      </c>
      <c r="BM17" s="15">
        <v>6</v>
      </c>
      <c r="BN17" s="15">
        <v>0</v>
      </c>
      <c r="BO17" s="15">
        <v>35</v>
      </c>
      <c r="BP17" s="18">
        <v>1</v>
      </c>
      <c r="BR17" s="12">
        <f t="shared" si="0"/>
        <v>0.6729939603106126</v>
      </c>
    </row>
    <row r="18" spans="1:70" ht="13.5">
      <c r="A18" s="5" t="s">
        <v>60</v>
      </c>
      <c r="B18" s="6" t="s">
        <v>113</v>
      </c>
      <c r="C18" s="7" t="s">
        <v>158</v>
      </c>
      <c r="D18" s="16" t="s">
        <v>161</v>
      </c>
      <c r="E18" s="6" t="s">
        <v>162</v>
      </c>
      <c r="F18" s="6" t="s">
        <v>117</v>
      </c>
      <c r="G18" s="15">
        <v>150</v>
      </c>
      <c r="H18" s="15">
        <v>50</v>
      </c>
      <c r="I18" s="15">
        <v>1870</v>
      </c>
      <c r="J18" s="15">
        <v>15.2</v>
      </c>
      <c r="K18" s="15"/>
      <c r="L18" s="15"/>
      <c r="M18" s="15">
        <v>15.67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126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7</v>
      </c>
      <c r="AP18" s="15">
        <v>0</v>
      </c>
      <c r="AQ18" s="15">
        <v>1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1</v>
      </c>
      <c r="BL18" s="15">
        <v>0</v>
      </c>
      <c r="BM18" s="15">
        <v>6</v>
      </c>
      <c r="BN18" s="15">
        <v>1</v>
      </c>
      <c r="BO18" s="15">
        <f>14*64</f>
        <v>896</v>
      </c>
      <c r="BP18" s="23" t="s">
        <v>229</v>
      </c>
      <c r="BR18" s="12">
        <f t="shared" si="0"/>
        <v>1.0218579234972678</v>
      </c>
    </row>
    <row r="19" spans="1:70" ht="13.5">
      <c r="A19" s="5" t="s">
        <v>61</v>
      </c>
      <c r="B19" s="6">
        <v>3</v>
      </c>
      <c r="C19" s="7" t="s">
        <v>163</v>
      </c>
      <c r="D19" s="16" t="s">
        <v>164</v>
      </c>
      <c r="E19" s="6" t="s">
        <v>116</v>
      </c>
      <c r="F19" s="6" t="s">
        <v>117</v>
      </c>
      <c r="G19" s="15">
        <v>150</v>
      </c>
      <c r="H19" s="15">
        <v>35</v>
      </c>
      <c r="I19" s="15">
        <v>1520</v>
      </c>
      <c r="J19" s="15">
        <v>15.2</v>
      </c>
      <c r="K19" s="15"/>
      <c r="L19" s="15"/>
      <c r="M19" s="15">
        <v>4.11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  <c r="W19" s="15">
        <v>0</v>
      </c>
      <c r="X19" s="15">
        <v>0</v>
      </c>
      <c r="Y19" s="15">
        <v>0</v>
      </c>
      <c r="Z19" s="15">
        <v>6</v>
      </c>
      <c r="AA19" s="15">
        <v>51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204</v>
      </c>
      <c r="AV19" s="15">
        <v>7</v>
      </c>
      <c r="AW19" s="15">
        <v>16</v>
      </c>
      <c r="AX19" s="15">
        <v>7</v>
      </c>
      <c r="AY19" s="15">
        <v>0</v>
      </c>
      <c r="AZ19" s="15">
        <v>81</v>
      </c>
      <c r="BA19" s="15">
        <v>0</v>
      </c>
      <c r="BB19" s="15">
        <v>0</v>
      </c>
      <c r="BC19" s="15">
        <v>0</v>
      </c>
      <c r="BD19" s="15">
        <v>0</v>
      </c>
      <c r="BE19" s="15">
        <v>2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2</v>
      </c>
      <c r="BN19" s="15">
        <v>0</v>
      </c>
      <c r="BO19" s="15">
        <f>8*64</f>
        <v>512</v>
      </c>
      <c r="BP19" s="18" t="s">
        <v>229</v>
      </c>
      <c r="BR19" s="12">
        <f t="shared" si="0"/>
        <v>0.8306010928961749</v>
      </c>
    </row>
    <row r="20" spans="1:70" ht="13.5">
      <c r="A20" s="5" t="s">
        <v>62</v>
      </c>
      <c r="B20" s="6" t="s">
        <v>118</v>
      </c>
      <c r="C20" s="7" t="s">
        <v>163</v>
      </c>
      <c r="D20" s="16" t="s">
        <v>165</v>
      </c>
      <c r="E20" s="6" t="s">
        <v>120</v>
      </c>
      <c r="F20" s="6" t="s">
        <v>117</v>
      </c>
      <c r="G20" s="15">
        <v>150</v>
      </c>
      <c r="H20" s="15">
        <v>0</v>
      </c>
      <c r="I20" s="15">
        <v>1430</v>
      </c>
      <c r="J20" s="15">
        <v>15.1</v>
      </c>
      <c r="K20" s="15"/>
      <c r="L20" s="15"/>
      <c r="M20" s="15">
        <v>3.36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2</v>
      </c>
      <c r="Y20" s="15">
        <v>0</v>
      </c>
      <c r="Z20" s="15">
        <v>0</v>
      </c>
      <c r="AA20" s="15">
        <v>13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1</v>
      </c>
      <c r="AL20" s="15">
        <v>0</v>
      </c>
      <c r="AM20" s="15">
        <v>0</v>
      </c>
      <c r="AN20" s="15">
        <v>0</v>
      </c>
      <c r="AO20" s="15">
        <v>1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110</v>
      </c>
      <c r="AV20" s="15">
        <v>18</v>
      </c>
      <c r="AW20" s="15">
        <v>6</v>
      </c>
      <c r="AX20" s="15">
        <v>13</v>
      </c>
      <c r="AY20" s="15">
        <v>0</v>
      </c>
      <c r="AZ20" s="15">
        <v>19</v>
      </c>
      <c r="BA20" s="15">
        <v>0</v>
      </c>
      <c r="BB20" s="15">
        <v>0</v>
      </c>
      <c r="BC20" s="15">
        <v>0</v>
      </c>
      <c r="BD20" s="15">
        <v>1</v>
      </c>
      <c r="BE20" s="15">
        <v>1</v>
      </c>
      <c r="BF20" s="15">
        <v>0</v>
      </c>
      <c r="BG20" s="15">
        <v>0</v>
      </c>
      <c r="BH20" s="15">
        <v>0</v>
      </c>
      <c r="BI20" s="15">
        <v>0</v>
      </c>
      <c r="BJ20" s="15">
        <v>1</v>
      </c>
      <c r="BK20" s="15">
        <v>0</v>
      </c>
      <c r="BL20" s="15">
        <v>1</v>
      </c>
      <c r="BM20" s="15">
        <v>1</v>
      </c>
      <c r="BN20" s="15">
        <v>0</v>
      </c>
      <c r="BO20" s="15">
        <f>45*8</f>
        <v>360</v>
      </c>
      <c r="BP20" s="21" t="s">
        <v>233</v>
      </c>
      <c r="BR20" s="12">
        <f t="shared" si="0"/>
        <v>0.7814207650273225</v>
      </c>
    </row>
    <row r="21" spans="1:70" ht="13.5">
      <c r="A21" s="5" t="s">
        <v>11</v>
      </c>
      <c r="B21" s="6">
        <v>4</v>
      </c>
      <c r="C21" s="7" t="s">
        <v>163</v>
      </c>
      <c r="D21" s="16" t="s">
        <v>166</v>
      </c>
      <c r="E21" s="6" t="s">
        <v>122</v>
      </c>
      <c r="F21" s="6" t="s">
        <v>117</v>
      </c>
      <c r="G21" s="15">
        <v>150</v>
      </c>
      <c r="H21" s="15">
        <v>18</v>
      </c>
      <c r="I21" s="15">
        <v>1430</v>
      </c>
      <c r="J21" s="15">
        <v>14.6</v>
      </c>
      <c r="K21" s="15"/>
      <c r="L21" s="15"/>
      <c r="M21" s="15">
        <v>2.93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3</v>
      </c>
      <c r="AA21" s="15">
        <v>22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58</v>
      </c>
      <c r="AV21" s="15">
        <v>0</v>
      </c>
      <c r="AW21" s="15">
        <v>4</v>
      </c>
      <c r="AX21" s="15">
        <v>189</v>
      </c>
      <c r="AY21" s="15">
        <v>0</v>
      </c>
      <c r="AZ21" s="15">
        <v>161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1</v>
      </c>
      <c r="BL21" s="15">
        <v>0</v>
      </c>
      <c r="BM21" s="15">
        <v>2</v>
      </c>
      <c r="BN21" s="15">
        <v>0</v>
      </c>
      <c r="BO21" s="15">
        <f>19*8</f>
        <v>152</v>
      </c>
      <c r="BP21" s="22" t="s">
        <v>233</v>
      </c>
      <c r="BR21" s="12">
        <f t="shared" si="0"/>
        <v>0.7814207650273225</v>
      </c>
    </row>
    <row r="22" spans="1:70" ht="13.5">
      <c r="A22" s="5" t="s">
        <v>63</v>
      </c>
      <c r="B22" s="6">
        <v>11</v>
      </c>
      <c r="C22" s="7" t="s">
        <v>163</v>
      </c>
      <c r="D22" s="16" t="s">
        <v>167</v>
      </c>
      <c r="E22" s="6" t="s">
        <v>122</v>
      </c>
      <c r="F22" s="6" t="s">
        <v>124</v>
      </c>
      <c r="G22" s="15">
        <v>150</v>
      </c>
      <c r="H22" s="15">
        <v>33</v>
      </c>
      <c r="I22" s="15">
        <v>1560</v>
      </c>
      <c r="J22" s="15">
        <v>13.6</v>
      </c>
      <c r="K22" s="15"/>
      <c r="L22" s="15"/>
      <c r="M22" s="15">
        <v>7.59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1</v>
      </c>
      <c r="Y22" s="15">
        <v>0</v>
      </c>
      <c r="Z22" s="15">
        <v>8</v>
      </c>
      <c r="AA22" s="15">
        <v>53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9</v>
      </c>
      <c r="AV22" s="15">
        <v>7</v>
      </c>
      <c r="AW22" s="15">
        <v>18</v>
      </c>
      <c r="AX22" s="15">
        <v>114</v>
      </c>
      <c r="AY22" s="15">
        <v>0</v>
      </c>
      <c r="AZ22" s="15">
        <v>86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1</v>
      </c>
      <c r="BM22" s="15">
        <v>1</v>
      </c>
      <c r="BN22" s="15">
        <v>0</v>
      </c>
      <c r="BO22" s="15">
        <f>8*16</f>
        <v>128</v>
      </c>
      <c r="BP22" s="22" t="s">
        <v>232</v>
      </c>
      <c r="BR22" s="12">
        <f t="shared" si="0"/>
        <v>0.8524590163934427</v>
      </c>
    </row>
    <row r="23" spans="1:70" ht="13.5">
      <c r="A23" s="5" t="s">
        <v>65</v>
      </c>
      <c r="B23" s="6">
        <v>10</v>
      </c>
      <c r="C23" s="7" t="s">
        <v>163</v>
      </c>
      <c r="D23" s="16" t="s">
        <v>168</v>
      </c>
      <c r="E23" s="6" t="s">
        <v>120</v>
      </c>
      <c r="F23" s="6" t="s">
        <v>124</v>
      </c>
      <c r="G23" s="15">
        <v>150</v>
      </c>
      <c r="H23" s="15">
        <v>24</v>
      </c>
      <c r="I23" s="15">
        <v>1600</v>
      </c>
      <c r="J23" s="15">
        <v>15.2</v>
      </c>
      <c r="K23" s="15"/>
      <c r="L23" s="15"/>
      <c r="M23" s="15">
        <v>3.85</v>
      </c>
      <c r="N23" s="15"/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3</v>
      </c>
      <c r="Y23" s="15">
        <v>0</v>
      </c>
      <c r="Z23" s="15">
        <v>0</v>
      </c>
      <c r="AA23" s="15">
        <v>22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34</v>
      </c>
      <c r="AV23" s="15">
        <v>13</v>
      </c>
      <c r="AW23" s="15">
        <v>7</v>
      </c>
      <c r="AX23" s="15">
        <v>36</v>
      </c>
      <c r="AY23" s="15">
        <v>0</v>
      </c>
      <c r="AZ23" s="15">
        <v>89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1</v>
      </c>
      <c r="BG23" s="15">
        <v>0</v>
      </c>
      <c r="BH23" s="15">
        <v>0</v>
      </c>
      <c r="BI23" s="15">
        <v>0</v>
      </c>
      <c r="BJ23" s="15">
        <v>0</v>
      </c>
      <c r="BK23" s="15">
        <v>1</v>
      </c>
      <c r="BL23" s="15">
        <v>0</v>
      </c>
      <c r="BM23" s="15">
        <v>0</v>
      </c>
      <c r="BN23" s="15">
        <v>0</v>
      </c>
      <c r="BO23" s="15">
        <f>14*16</f>
        <v>224</v>
      </c>
      <c r="BP23" s="22" t="s">
        <v>232</v>
      </c>
      <c r="BR23" s="12">
        <f t="shared" si="0"/>
        <v>0.8743169398907104</v>
      </c>
    </row>
    <row r="24" spans="1:70" ht="13.5">
      <c r="A24" s="5" t="s">
        <v>64</v>
      </c>
      <c r="B24" s="6">
        <v>9</v>
      </c>
      <c r="C24" s="7" t="s">
        <v>163</v>
      </c>
      <c r="D24" s="16" t="s">
        <v>169</v>
      </c>
      <c r="E24" s="6" t="s">
        <v>116</v>
      </c>
      <c r="F24" s="6" t="s">
        <v>124</v>
      </c>
      <c r="G24" s="15">
        <v>141</v>
      </c>
      <c r="H24" s="15">
        <v>19</v>
      </c>
      <c r="I24" s="15">
        <v>1200</v>
      </c>
      <c r="J24" s="15">
        <v>15.5</v>
      </c>
      <c r="K24" s="15"/>
      <c r="L24" s="15"/>
      <c r="M24" s="15">
        <v>5.61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2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2</v>
      </c>
      <c r="BK24" s="15">
        <v>0</v>
      </c>
      <c r="BL24" s="15">
        <v>0</v>
      </c>
      <c r="BM24" s="15">
        <v>0</v>
      </c>
      <c r="BN24" s="15">
        <v>0</v>
      </c>
      <c r="BO24" s="15">
        <f>8*4</f>
        <v>32</v>
      </c>
      <c r="BP24" s="22" t="s">
        <v>234</v>
      </c>
      <c r="BR24" s="12">
        <f t="shared" si="0"/>
        <v>0.6975933031042902</v>
      </c>
    </row>
    <row r="25" spans="1:70" ht="13.5">
      <c r="A25" s="5" t="s">
        <v>66</v>
      </c>
      <c r="B25" s="6" t="s">
        <v>127</v>
      </c>
      <c r="C25" s="7" t="s">
        <v>163</v>
      </c>
      <c r="D25" s="16" t="s">
        <v>170</v>
      </c>
      <c r="E25" s="6" t="s">
        <v>129</v>
      </c>
      <c r="F25" s="6" t="s">
        <v>124</v>
      </c>
      <c r="G25" s="15">
        <v>140</v>
      </c>
      <c r="H25" s="15">
        <v>38</v>
      </c>
      <c r="I25" s="15">
        <v>1680</v>
      </c>
      <c r="J25" s="15">
        <v>15.5</v>
      </c>
      <c r="K25" s="15"/>
      <c r="L25" s="15"/>
      <c r="M25" s="15">
        <v>6.65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9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1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4</v>
      </c>
      <c r="BL25" s="15">
        <v>0</v>
      </c>
      <c r="BM25" s="15">
        <v>2</v>
      </c>
      <c r="BN25" s="15">
        <v>0</v>
      </c>
      <c r="BO25" s="15">
        <f>18*16</f>
        <v>288</v>
      </c>
      <c r="BP25" s="22" t="s">
        <v>232</v>
      </c>
      <c r="BR25" s="12">
        <f t="shared" si="0"/>
        <v>0.9836065573770493</v>
      </c>
    </row>
    <row r="26" spans="1:70" ht="13.5">
      <c r="A26" s="5" t="s">
        <v>67</v>
      </c>
      <c r="B26" s="6" t="s">
        <v>130</v>
      </c>
      <c r="C26" s="7" t="s">
        <v>163</v>
      </c>
      <c r="D26" s="16" t="s">
        <v>171</v>
      </c>
      <c r="E26" s="6" t="s">
        <v>132</v>
      </c>
      <c r="F26" s="6" t="s">
        <v>124</v>
      </c>
      <c r="G26" s="15">
        <v>99</v>
      </c>
      <c r="H26" s="15">
        <v>15</v>
      </c>
      <c r="I26" s="15">
        <v>910</v>
      </c>
      <c r="J26" s="15">
        <v>15.5</v>
      </c>
      <c r="K26" s="15"/>
      <c r="L26" s="15"/>
      <c r="M26" s="15">
        <v>4.38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1</v>
      </c>
      <c r="BK26" s="15">
        <v>2</v>
      </c>
      <c r="BL26" s="15">
        <v>1</v>
      </c>
      <c r="BM26" s="15">
        <v>0</v>
      </c>
      <c r="BN26" s="15">
        <v>0</v>
      </c>
      <c r="BO26" s="15">
        <f>17*16</f>
        <v>272</v>
      </c>
      <c r="BP26" s="22" t="s">
        <v>232</v>
      </c>
      <c r="BR26" s="12">
        <f t="shared" si="0"/>
        <v>0.7534359993376387</v>
      </c>
    </row>
    <row r="27" spans="1:70" ht="13.5">
      <c r="A27" s="5" t="s">
        <v>68</v>
      </c>
      <c r="B27" s="6" t="s">
        <v>133</v>
      </c>
      <c r="C27" s="7" t="s">
        <v>163</v>
      </c>
      <c r="D27" s="16" t="s">
        <v>172</v>
      </c>
      <c r="E27" s="6" t="s">
        <v>135</v>
      </c>
      <c r="F27" s="6" t="s">
        <v>124</v>
      </c>
      <c r="G27" s="15">
        <v>68</v>
      </c>
      <c r="H27" s="15">
        <v>12</v>
      </c>
      <c r="I27" s="15">
        <v>650</v>
      </c>
      <c r="J27" s="15">
        <v>15.3</v>
      </c>
      <c r="K27" s="15"/>
      <c r="L27" s="15"/>
      <c r="M27" s="15">
        <v>2.58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2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1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1</v>
      </c>
      <c r="BK27" s="15">
        <v>0</v>
      </c>
      <c r="BL27" s="15">
        <v>0</v>
      </c>
      <c r="BM27" s="15">
        <v>2</v>
      </c>
      <c r="BN27" s="15">
        <v>0</v>
      </c>
      <c r="BO27" s="15">
        <f>10*32</f>
        <v>320</v>
      </c>
      <c r="BP27" s="21" t="s">
        <v>230</v>
      </c>
      <c r="BR27" s="12">
        <f t="shared" si="0"/>
        <v>0.7835101253616201</v>
      </c>
    </row>
    <row r="28" spans="1:70" ht="13.5">
      <c r="A28" s="5" t="s">
        <v>69</v>
      </c>
      <c r="B28" s="6">
        <v>7</v>
      </c>
      <c r="C28" s="7" t="s">
        <v>163</v>
      </c>
      <c r="D28" s="16" t="s">
        <v>173</v>
      </c>
      <c r="E28" s="6" t="s">
        <v>122</v>
      </c>
      <c r="F28" s="6" t="s">
        <v>137</v>
      </c>
      <c r="G28" s="15">
        <v>140</v>
      </c>
      <c r="H28" s="15">
        <v>14</v>
      </c>
      <c r="I28" s="15">
        <v>1550</v>
      </c>
      <c r="J28" s="15">
        <v>14.8</v>
      </c>
      <c r="K28" s="15"/>
      <c r="L28" s="15"/>
      <c r="M28" s="15">
        <v>3.22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13</v>
      </c>
      <c r="AV28" s="15">
        <v>0</v>
      </c>
      <c r="AW28" s="15">
        <v>0</v>
      </c>
      <c r="AX28" s="15">
        <v>3</v>
      </c>
      <c r="AY28" s="15">
        <v>0</v>
      </c>
      <c r="AZ28" s="15">
        <v>17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1</v>
      </c>
      <c r="BK28" s="15">
        <v>0</v>
      </c>
      <c r="BL28" s="15">
        <v>0</v>
      </c>
      <c r="BM28" s="15">
        <v>1</v>
      </c>
      <c r="BN28" s="15">
        <v>1</v>
      </c>
      <c r="BO28" s="15">
        <f>18*2</f>
        <v>36</v>
      </c>
      <c r="BP28" s="22" t="s">
        <v>235</v>
      </c>
      <c r="BR28" s="12">
        <f t="shared" si="0"/>
        <v>0.9074941451990632</v>
      </c>
    </row>
    <row r="29" spans="1:70" ht="13.5">
      <c r="A29" s="5" t="s">
        <v>70</v>
      </c>
      <c r="B29" s="6" t="s">
        <v>138</v>
      </c>
      <c r="C29" s="7" t="s">
        <v>163</v>
      </c>
      <c r="D29" s="16" t="s">
        <v>174</v>
      </c>
      <c r="E29" s="6" t="s">
        <v>140</v>
      </c>
      <c r="F29" s="6" t="s">
        <v>137</v>
      </c>
      <c r="G29" s="15">
        <v>150</v>
      </c>
      <c r="H29" s="15">
        <v>19</v>
      </c>
      <c r="I29" s="15">
        <v>1630</v>
      </c>
      <c r="J29" s="15">
        <v>14.8</v>
      </c>
      <c r="K29" s="15"/>
      <c r="L29" s="15"/>
      <c r="M29" s="15">
        <v>2.04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1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385</v>
      </c>
      <c r="AV29" s="15">
        <v>7</v>
      </c>
      <c r="AW29" s="15">
        <v>4</v>
      </c>
      <c r="AX29" s="15">
        <v>57</v>
      </c>
      <c r="AY29" s="15">
        <v>0</v>
      </c>
      <c r="AZ29" s="15">
        <v>36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1</v>
      </c>
      <c r="BL29" s="15">
        <v>0</v>
      </c>
      <c r="BM29" s="15">
        <v>1</v>
      </c>
      <c r="BN29" s="15">
        <v>1</v>
      </c>
      <c r="BO29" s="15">
        <f>8*16</f>
        <v>128</v>
      </c>
      <c r="BP29" s="22" t="s">
        <v>232</v>
      </c>
      <c r="BR29" s="12">
        <f t="shared" si="0"/>
        <v>0.8907103825136613</v>
      </c>
    </row>
    <row r="30" spans="1:70" ht="13.5">
      <c r="A30" s="5" t="s">
        <v>71</v>
      </c>
      <c r="B30" s="6" t="s">
        <v>141</v>
      </c>
      <c r="C30" s="7" t="s">
        <v>163</v>
      </c>
      <c r="D30" s="16" t="s">
        <v>175</v>
      </c>
      <c r="E30" s="6" t="s">
        <v>143</v>
      </c>
      <c r="F30" s="6" t="s">
        <v>137</v>
      </c>
      <c r="G30" s="15">
        <v>150</v>
      </c>
      <c r="H30" s="15">
        <v>28</v>
      </c>
      <c r="I30" s="15">
        <v>1650</v>
      </c>
      <c r="J30" s="15">
        <v>14.8</v>
      </c>
      <c r="K30" s="15"/>
      <c r="L30" s="15"/>
      <c r="M30" s="15">
        <v>2.45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1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527</v>
      </c>
      <c r="AV30" s="15">
        <v>26</v>
      </c>
      <c r="AW30" s="15">
        <v>2</v>
      </c>
      <c r="AX30" s="15">
        <v>44</v>
      </c>
      <c r="AY30" s="15">
        <v>0</v>
      </c>
      <c r="AZ30" s="15">
        <v>86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1</v>
      </c>
      <c r="BL30" s="15">
        <v>0</v>
      </c>
      <c r="BM30" s="15">
        <v>2</v>
      </c>
      <c r="BN30" s="15">
        <v>0</v>
      </c>
      <c r="BO30" s="15">
        <f>11*16</f>
        <v>176</v>
      </c>
      <c r="BP30" s="21" t="s">
        <v>231</v>
      </c>
      <c r="BR30" s="12">
        <f t="shared" si="0"/>
        <v>0.9016393442622951</v>
      </c>
    </row>
    <row r="31" spans="1:70" ht="13.5">
      <c r="A31" s="5" t="s">
        <v>72</v>
      </c>
      <c r="B31" s="6">
        <v>6</v>
      </c>
      <c r="C31" s="7" t="s">
        <v>163</v>
      </c>
      <c r="D31" s="16" t="s">
        <v>176</v>
      </c>
      <c r="E31" s="6" t="s">
        <v>145</v>
      </c>
      <c r="F31" s="6" t="s">
        <v>137</v>
      </c>
      <c r="G31" s="15">
        <v>150</v>
      </c>
      <c r="H31" s="15">
        <v>23</v>
      </c>
      <c r="I31" s="15">
        <v>1510</v>
      </c>
      <c r="J31" s="15">
        <v>14.3</v>
      </c>
      <c r="K31" s="15"/>
      <c r="L31" s="15"/>
      <c r="M31" s="15">
        <v>2.27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6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1</v>
      </c>
      <c r="AJ31" s="15">
        <v>2</v>
      </c>
      <c r="AK31" s="15">
        <v>0</v>
      </c>
      <c r="AL31" s="15">
        <v>0</v>
      </c>
      <c r="AM31" s="15">
        <v>0</v>
      </c>
      <c r="AN31" s="15">
        <v>1</v>
      </c>
      <c r="AO31" s="15">
        <v>1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9</v>
      </c>
      <c r="AV31" s="15">
        <v>32</v>
      </c>
      <c r="AW31" s="15">
        <v>0</v>
      </c>
      <c r="AX31" s="15">
        <v>174</v>
      </c>
      <c r="AY31" s="15">
        <v>0</v>
      </c>
      <c r="AZ31" s="15">
        <v>43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2</v>
      </c>
      <c r="BM31" s="15">
        <v>0</v>
      </c>
      <c r="BN31" s="15">
        <v>0</v>
      </c>
      <c r="BO31" s="15">
        <f>22*8</f>
        <v>176</v>
      </c>
      <c r="BP31" s="21" t="s">
        <v>233</v>
      </c>
      <c r="BR31" s="12">
        <f t="shared" si="0"/>
        <v>0.825136612021858</v>
      </c>
    </row>
    <row r="32" spans="1:70" ht="13.5">
      <c r="A32" s="5" t="s">
        <v>73</v>
      </c>
      <c r="B32" s="6">
        <v>12</v>
      </c>
      <c r="C32" s="7" t="s">
        <v>163</v>
      </c>
      <c r="D32" s="16" t="s">
        <v>177</v>
      </c>
      <c r="E32" s="6" t="s">
        <v>145</v>
      </c>
      <c r="F32" s="6" t="s">
        <v>124</v>
      </c>
      <c r="G32" s="15">
        <v>150</v>
      </c>
      <c r="H32" s="15">
        <v>12</v>
      </c>
      <c r="I32" s="15">
        <v>1500</v>
      </c>
      <c r="J32" s="15">
        <v>12.2</v>
      </c>
      <c r="K32" s="15"/>
      <c r="L32" s="15"/>
      <c r="M32" s="15">
        <v>3.01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1</v>
      </c>
      <c r="BP32" s="18">
        <v>1</v>
      </c>
      <c r="BR32" s="12">
        <f t="shared" si="0"/>
        <v>0.819672131147541</v>
      </c>
    </row>
    <row r="33" spans="1:70" ht="13.5">
      <c r="A33" s="5" t="s">
        <v>74</v>
      </c>
      <c r="B33" s="6">
        <v>5</v>
      </c>
      <c r="C33" s="7" t="s">
        <v>163</v>
      </c>
      <c r="D33" s="16" t="s">
        <v>178</v>
      </c>
      <c r="E33" s="6" t="s">
        <v>145</v>
      </c>
      <c r="F33" s="6" t="s">
        <v>117</v>
      </c>
      <c r="G33" s="15">
        <v>150</v>
      </c>
      <c r="H33" s="15">
        <v>18</v>
      </c>
      <c r="I33" s="15">
        <v>1360</v>
      </c>
      <c r="J33" s="15">
        <v>12.6</v>
      </c>
      <c r="K33" s="15"/>
      <c r="L33" s="15"/>
      <c r="M33" s="15">
        <v>5.05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1</v>
      </c>
      <c r="AX33" s="15">
        <v>1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1</v>
      </c>
      <c r="BP33" s="18">
        <v>1</v>
      </c>
      <c r="BR33" s="12">
        <f t="shared" si="0"/>
        <v>0.7431693989071039</v>
      </c>
    </row>
    <row r="34" spans="1:70" ht="13.5">
      <c r="A34" s="5" t="s">
        <v>75</v>
      </c>
      <c r="B34" s="6">
        <v>13</v>
      </c>
      <c r="C34" s="7" t="s">
        <v>163</v>
      </c>
      <c r="D34" s="16" t="s">
        <v>179</v>
      </c>
      <c r="E34" s="6" t="s">
        <v>150</v>
      </c>
      <c r="F34" s="6" t="s">
        <v>124</v>
      </c>
      <c r="G34" s="15">
        <v>150</v>
      </c>
      <c r="H34" s="15">
        <v>34</v>
      </c>
      <c r="I34" s="15">
        <v>1390</v>
      </c>
      <c r="J34" s="15">
        <v>13.2</v>
      </c>
      <c r="K34" s="15"/>
      <c r="L34" s="15"/>
      <c r="M34" s="15">
        <v>9.39</v>
      </c>
      <c r="N34" s="15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1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8">
        <v>1</v>
      </c>
      <c r="BR34" s="12">
        <f t="shared" si="0"/>
        <v>0.7595628415300547</v>
      </c>
    </row>
    <row r="35" spans="1:70" ht="13.5">
      <c r="A35" s="5" t="s">
        <v>76</v>
      </c>
      <c r="B35" s="6">
        <v>14</v>
      </c>
      <c r="C35" s="7" t="s">
        <v>163</v>
      </c>
      <c r="D35" s="16" t="s">
        <v>180</v>
      </c>
      <c r="E35" s="6" t="s">
        <v>152</v>
      </c>
      <c r="F35" s="6" t="s">
        <v>124</v>
      </c>
      <c r="G35" s="15">
        <v>150</v>
      </c>
      <c r="H35" s="15">
        <v>20</v>
      </c>
      <c r="I35" s="15">
        <v>1620</v>
      </c>
      <c r="J35" s="15">
        <v>11.8</v>
      </c>
      <c r="K35" s="15"/>
      <c r="L35" s="15"/>
      <c r="M35" s="15">
        <v>4.05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1</v>
      </c>
      <c r="BP35" s="18">
        <v>1</v>
      </c>
      <c r="BR35" s="12">
        <f t="shared" si="0"/>
        <v>0.8852459016393444</v>
      </c>
    </row>
    <row r="36" spans="1:70" ht="13.5">
      <c r="A36" s="5" t="s">
        <v>77</v>
      </c>
      <c r="B36" s="6">
        <v>21</v>
      </c>
      <c r="C36" s="7" t="s">
        <v>155</v>
      </c>
      <c r="D36" s="16" t="s">
        <v>181</v>
      </c>
      <c r="E36" s="6" t="s">
        <v>116</v>
      </c>
      <c r="F36" s="6" t="s">
        <v>154</v>
      </c>
      <c r="G36" s="15">
        <v>150</v>
      </c>
      <c r="H36" s="15">
        <v>32</v>
      </c>
      <c r="I36" s="15">
        <v>1870</v>
      </c>
      <c r="J36" s="15">
        <v>14.9</v>
      </c>
      <c r="K36" s="15"/>
      <c r="L36" s="15"/>
      <c r="M36" s="41">
        <v>5.6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0</v>
      </c>
      <c r="W36" s="15">
        <v>8</v>
      </c>
      <c r="X36" s="15">
        <v>5</v>
      </c>
      <c r="Y36" s="15">
        <v>1</v>
      </c>
      <c r="Z36" s="15">
        <v>5</v>
      </c>
      <c r="AA36" s="15">
        <v>32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1</v>
      </c>
      <c r="AV36" s="15">
        <v>3</v>
      </c>
      <c r="AW36" s="15">
        <v>4</v>
      </c>
      <c r="AX36" s="15">
        <v>6</v>
      </c>
      <c r="AY36" s="15">
        <v>0</v>
      </c>
      <c r="AZ36" s="15">
        <v>144</v>
      </c>
      <c r="BA36" s="15">
        <v>0</v>
      </c>
      <c r="BB36" s="15">
        <v>0</v>
      </c>
      <c r="BC36" s="15">
        <v>0</v>
      </c>
      <c r="BD36" s="15">
        <v>0</v>
      </c>
      <c r="BE36" s="15">
        <v>1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1</v>
      </c>
      <c r="BN36" s="15">
        <v>0</v>
      </c>
      <c r="BO36" s="15">
        <f>106*8</f>
        <v>848</v>
      </c>
      <c r="BP36" s="19">
        <v>0.125</v>
      </c>
      <c r="BR36" s="12">
        <f t="shared" si="0"/>
        <v>1.0218579234972678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8">
      <pane xSplit="2" topLeftCell="M1" activePane="topRight" state="frozen"/>
      <selection pane="topLeft" activeCell="A13" sqref="A13"/>
      <selection pane="topRight" activeCell="BO37" sqref="BO37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0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5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27</v>
      </c>
      <c r="D11" s="58">
        <v>1810</v>
      </c>
      <c r="E11" s="59"/>
      <c r="F11" s="52"/>
      <c r="G11" s="60"/>
      <c r="H11" s="60"/>
      <c r="I11" s="60"/>
      <c r="J11" s="53"/>
    </row>
    <row r="12" ht="13.5">
      <c r="BO12" t="s">
        <v>264</v>
      </c>
    </row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0" ht="13.5">
      <c r="A16" s="5" t="s">
        <v>58</v>
      </c>
      <c r="B16" s="6" t="s">
        <v>107</v>
      </c>
      <c r="C16" s="7" t="s">
        <v>182</v>
      </c>
      <c r="D16" s="16" t="s">
        <v>183</v>
      </c>
      <c r="E16" s="6" t="s">
        <v>157</v>
      </c>
      <c r="F16" s="6" t="s">
        <v>117</v>
      </c>
      <c r="G16" s="15">
        <v>58</v>
      </c>
      <c r="H16" s="15">
        <v>0</v>
      </c>
      <c r="I16" s="15">
        <v>550</v>
      </c>
      <c r="J16" s="15">
        <v>17</v>
      </c>
      <c r="K16" s="15"/>
      <c r="L16" s="15"/>
      <c r="M16" s="15">
        <v>3.74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1</v>
      </c>
      <c r="BL16" s="15">
        <v>0</v>
      </c>
      <c r="BM16" s="15">
        <v>1</v>
      </c>
      <c r="BN16" s="15">
        <v>0</v>
      </c>
      <c r="BO16" s="15">
        <f>20*64</f>
        <v>1280</v>
      </c>
      <c r="BP16" s="25" t="s">
        <v>237</v>
      </c>
      <c r="BR16" s="12">
        <f>(I16/G16)/($D$11/$B$11)</f>
        <v>0.785863974090303</v>
      </c>
    </row>
    <row r="17" spans="1:70" ht="13.5">
      <c r="A17" s="5" t="s">
        <v>59</v>
      </c>
      <c r="B17" s="6" t="s">
        <v>110</v>
      </c>
      <c r="C17" s="7" t="s">
        <v>184</v>
      </c>
      <c r="D17" s="16" t="s">
        <v>185</v>
      </c>
      <c r="E17" s="6">
        <v>34.56</v>
      </c>
      <c r="F17" s="6" t="s">
        <v>117</v>
      </c>
      <c r="G17" s="15">
        <v>101</v>
      </c>
      <c r="H17" s="15">
        <v>0</v>
      </c>
      <c r="I17" s="15">
        <v>760</v>
      </c>
      <c r="J17" s="15">
        <v>16.3</v>
      </c>
      <c r="K17" s="15"/>
      <c r="L17" s="15"/>
      <c r="M17" s="15">
        <v>4.05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1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17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5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4</v>
      </c>
      <c r="BL17" s="15">
        <v>0</v>
      </c>
      <c r="BM17" s="15">
        <v>6</v>
      </c>
      <c r="BN17" s="15">
        <v>0</v>
      </c>
      <c r="BO17" s="15">
        <f>15*128</f>
        <v>1920</v>
      </c>
      <c r="BP17" s="25" t="s">
        <v>238</v>
      </c>
      <c r="BR17" s="12">
        <f aca="true" t="shared" si="0" ref="BR17:BR45">(I17/G17)/($D$11/$B$11)</f>
        <v>0.6235982714293529</v>
      </c>
    </row>
    <row r="18" spans="1:70" ht="13.5">
      <c r="A18" s="5" t="s">
        <v>60</v>
      </c>
      <c r="B18" s="6" t="s">
        <v>113</v>
      </c>
      <c r="C18" s="7" t="s">
        <v>184</v>
      </c>
      <c r="D18" s="16" t="s">
        <v>186</v>
      </c>
      <c r="E18" s="6" t="s">
        <v>162</v>
      </c>
      <c r="F18" s="6" t="s">
        <v>117</v>
      </c>
      <c r="G18" s="15">
        <v>137</v>
      </c>
      <c r="H18" s="15">
        <v>9</v>
      </c>
      <c r="I18" s="15">
        <v>1550</v>
      </c>
      <c r="J18" s="15">
        <v>16.5</v>
      </c>
      <c r="K18" s="15"/>
      <c r="L18" s="15"/>
      <c r="M18" s="15">
        <v>4.24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3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5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5</v>
      </c>
      <c r="AP18" s="15">
        <v>0</v>
      </c>
      <c r="AQ18" s="15">
        <v>1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1</v>
      </c>
      <c r="BK18" s="15">
        <v>1</v>
      </c>
      <c r="BL18" s="15">
        <v>1</v>
      </c>
      <c r="BM18" s="15">
        <v>1</v>
      </c>
      <c r="BN18" s="15">
        <v>0</v>
      </c>
      <c r="BO18" s="15">
        <f>19*128</f>
        <v>2432</v>
      </c>
      <c r="BP18" s="25" t="s">
        <v>238</v>
      </c>
      <c r="BR18" s="12">
        <f t="shared" si="0"/>
        <v>0.9376134209783441</v>
      </c>
    </row>
    <row r="19" spans="1:70" ht="13.5">
      <c r="A19" s="5" t="s">
        <v>61</v>
      </c>
      <c r="B19" s="6">
        <v>3</v>
      </c>
      <c r="C19" s="7" t="s">
        <v>187</v>
      </c>
      <c r="D19" s="16" t="s">
        <v>188</v>
      </c>
      <c r="E19" s="6" t="s">
        <v>116</v>
      </c>
      <c r="F19" s="6" t="s">
        <v>117</v>
      </c>
      <c r="G19" s="15">
        <v>148</v>
      </c>
      <c r="H19" s="15">
        <v>5</v>
      </c>
      <c r="I19" s="15">
        <v>1550</v>
      </c>
      <c r="J19" s="15">
        <v>16.4</v>
      </c>
      <c r="K19" s="15"/>
      <c r="L19" s="15"/>
      <c r="M19" s="15">
        <v>3.59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8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3</v>
      </c>
      <c r="AP19" s="15">
        <v>0</v>
      </c>
      <c r="AQ19" s="15">
        <v>0</v>
      </c>
      <c r="AR19" s="15">
        <v>0</v>
      </c>
      <c r="AS19" s="15">
        <v>0</v>
      </c>
      <c r="AT19" s="15">
        <v>1</v>
      </c>
      <c r="AU19" s="15">
        <v>0</v>
      </c>
      <c r="AV19" s="15">
        <v>0</v>
      </c>
      <c r="AW19" s="15">
        <v>0</v>
      </c>
      <c r="AX19" s="15">
        <v>2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2</v>
      </c>
      <c r="BM19" s="15">
        <v>2</v>
      </c>
      <c r="BN19" s="15">
        <v>0</v>
      </c>
      <c r="BO19" s="15">
        <f>49*8</f>
        <v>392</v>
      </c>
      <c r="BP19" s="25" t="s">
        <v>239</v>
      </c>
      <c r="BR19" s="12">
        <f t="shared" si="0"/>
        <v>0.8679259369867105</v>
      </c>
    </row>
    <row r="20" spans="1:70" ht="13.5">
      <c r="A20" s="5" t="s">
        <v>62</v>
      </c>
      <c r="B20" s="6" t="s">
        <v>118</v>
      </c>
      <c r="C20" s="7" t="s">
        <v>187</v>
      </c>
      <c r="D20" s="16" t="s">
        <v>189</v>
      </c>
      <c r="E20" s="6" t="s">
        <v>120</v>
      </c>
      <c r="F20" s="6" t="s">
        <v>117</v>
      </c>
      <c r="G20" s="15">
        <v>150</v>
      </c>
      <c r="H20" s="15">
        <v>5</v>
      </c>
      <c r="I20" s="15">
        <v>1380</v>
      </c>
      <c r="J20" s="15">
        <v>15.9</v>
      </c>
      <c r="K20" s="15"/>
      <c r="L20" s="15"/>
      <c r="M20" s="15">
        <v>3.51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0</v>
      </c>
      <c r="Z20" s="15">
        <v>1</v>
      </c>
      <c r="AA20" s="15">
        <v>6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1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250</v>
      </c>
      <c r="AV20" s="15">
        <v>4</v>
      </c>
      <c r="AW20" s="15">
        <v>1</v>
      </c>
      <c r="AX20" s="15">
        <v>19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2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f>16*64</f>
        <v>1024</v>
      </c>
      <c r="BP20" s="25" t="s">
        <v>237</v>
      </c>
      <c r="BR20" s="12">
        <f t="shared" si="0"/>
        <v>0.7624309392265193</v>
      </c>
    </row>
    <row r="21" spans="1:70" ht="13.5">
      <c r="A21" s="5" t="s">
        <v>11</v>
      </c>
      <c r="B21" s="6">
        <v>4</v>
      </c>
      <c r="C21" s="7" t="s">
        <v>187</v>
      </c>
      <c r="D21" s="16" t="s">
        <v>190</v>
      </c>
      <c r="E21" s="6" t="s">
        <v>122</v>
      </c>
      <c r="F21" s="6" t="s">
        <v>117</v>
      </c>
      <c r="G21" s="15">
        <v>150</v>
      </c>
      <c r="H21" s="15">
        <v>38</v>
      </c>
      <c r="I21" s="15">
        <v>1810</v>
      </c>
      <c r="J21" s="15">
        <v>15.4</v>
      </c>
      <c r="K21" s="15"/>
      <c r="L21" s="15"/>
      <c r="M21" s="15">
        <v>5.44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2</v>
      </c>
      <c r="V21" s="15">
        <v>0</v>
      </c>
      <c r="W21" s="15">
        <v>1</v>
      </c>
      <c r="X21" s="15">
        <v>16</v>
      </c>
      <c r="Y21" s="15">
        <v>0</v>
      </c>
      <c r="Z21" s="15">
        <v>1</v>
      </c>
      <c r="AA21" s="15">
        <v>119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1</v>
      </c>
      <c r="AO21" s="15">
        <v>3</v>
      </c>
      <c r="AP21" s="15">
        <v>0</v>
      </c>
      <c r="AQ21" s="15">
        <v>0</v>
      </c>
      <c r="AR21" s="15">
        <v>0</v>
      </c>
      <c r="AS21" s="15">
        <v>0</v>
      </c>
      <c r="AT21" s="15">
        <v>1</v>
      </c>
      <c r="AU21" s="15">
        <v>14</v>
      </c>
      <c r="AV21" s="15">
        <v>38</v>
      </c>
      <c r="AW21" s="15">
        <v>9</v>
      </c>
      <c r="AX21" s="15">
        <v>346</v>
      </c>
      <c r="AY21" s="15">
        <v>0</v>
      </c>
      <c r="AZ21" s="15">
        <v>45</v>
      </c>
      <c r="BA21" s="15">
        <v>0</v>
      </c>
      <c r="BB21" s="15">
        <v>0</v>
      </c>
      <c r="BC21" s="15">
        <v>0</v>
      </c>
      <c r="BD21" s="15">
        <v>0</v>
      </c>
      <c r="BE21" s="15">
        <v>1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2</v>
      </c>
      <c r="BN21" s="15">
        <v>0</v>
      </c>
      <c r="BO21" s="15">
        <f>26*8</f>
        <v>208</v>
      </c>
      <c r="BP21" s="25" t="s">
        <v>240</v>
      </c>
      <c r="BR21" s="12">
        <f t="shared" si="0"/>
        <v>1</v>
      </c>
    </row>
    <row r="22" spans="1:70" ht="13.5">
      <c r="A22" s="5" t="s">
        <v>63</v>
      </c>
      <c r="B22" s="6">
        <v>11</v>
      </c>
      <c r="C22" s="7" t="s">
        <v>187</v>
      </c>
      <c r="D22" s="16" t="s">
        <v>191</v>
      </c>
      <c r="E22" s="6" t="s">
        <v>122</v>
      </c>
      <c r="F22" s="6" t="s">
        <v>124</v>
      </c>
      <c r="G22" s="15">
        <v>150</v>
      </c>
      <c r="H22" s="15">
        <v>28</v>
      </c>
      <c r="I22" s="15">
        <v>1610</v>
      </c>
      <c r="J22" s="15">
        <v>16</v>
      </c>
      <c r="K22" s="15"/>
      <c r="L22" s="15"/>
      <c r="M22" s="15">
        <v>2.92</v>
      </c>
      <c r="N22" s="15"/>
      <c r="O22" s="15">
        <v>4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9</v>
      </c>
      <c r="W22" s="15">
        <v>1</v>
      </c>
      <c r="X22" s="15">
        <v>4</v>
      </c>
      <c r="Y22" s="15">
        <v>0</v>
      </c>
      <c r="Z22" s="15">
        <v>10</v>
      </c>
      <c r="AA22" s="15">
        <v>1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1</v>
      </c>
      <c r="AH22" s="15">
        <v>0</v>
      </c>
      <c r="AI22" s="15">
        <v>3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1</v>
      </c>
      <c r="AR22" s="15">
        <v>0</v>
      </c>
      <c r="AS22" s="15">
        <v>0</v>
      </c>
      <c r="AT22" s="15">
        <v>0</v>
      </c>
      <c r="AU22" s="15">
        <v>81</v>
      </c>
      <c r="AV22" s="15">
        <v>74</v>
      </c>
      <c r="AW22" s="15">
        <v>0</v>
      </c>
      <c r="AX22" s="15">
        <v>60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f>16*32</f>
        <v>512</v>
      </c>
      <c r="BP22" s="25" t="s">
        <v>241</v>
      </c>
      <c r="BR22" s="12">
        <f t="shared" si="0"/>
        <v>0.8895027624309392</v>
      </c>
    </row>
    <row r="23" spans="1:70" ht="13.5">
      <c r="A23" s="5" t="s">
        <v>65</v>
      </c>
      <c r="B23" s="6">
        <v>10</v>
      </c>
      <c r="C23" s="7" t="s">
        <v>187</v>
      </c>
      <c r="D23" s="16" t="s">
        <v>192</v>
      </c>
      <c r="E23" s="6" t="s">
        <v>120</v>
      </c>
      <c r="F23" s="6" t="s">
        <v>124</v>
      </c>
      <c r="G23" s="15">
        <v>150</v>
      </c>
      <c r="H23" s="15">
        <v>44</v>
      </c>
      <c r="I23" s="15">
        <v>1900</v>
      </c>
      <c r="J23" s="15">
        <v>16.1</v>
      </c>
      <c r="K23" s="15"/>
      <c r="L23" s="15"/>
      <c r="M23" s="15">
        <v>2.71</v>
      </c>
      <c r="N23" s="15"/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5">
        <v>0</v>
      </c>
      <c r="Z23" s="15">
        <v>4</v>
      </c>
      <c r="AA23" s="15">
        <v>1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341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5</v>
      </c>
      <c r="BN23" s="15">
        <v>0</v>
      </c>
      <c r="BO23" s="15">
        <f>7*16</f>
        <v>112</v>
      </c>
      <c r="BP23" s="25" t="s">
        <v>242</v>
      </c>
      <c r="BR23" s="12">
        <f t="shared" si="0"/>
        <v>1.0497237569060773</v>
      </c>
    </row>
    <row r="24" spans="1:70" ht="13.5">
      <c r="A24" s="5" t="s">
        <v>64</v>
      </c>
      <c r="B24" s="6">
        <v>9</v>
      </c>
      <c r="C24" s="7" t="s">
        <v>187</v>
      </c>
      <c r="D24" s="16" t="s">
        <v>193</v>
      </c>
      <c r="E24" s="6" t="s">
        <v>116</v>
      </c>
      <c r="F24" s="6" t="s">
        <v>124</v>
      </c>
      <c r="G24" s="15">
        <v>132</v>
      </c>
      <c r="H24" s="15">
        <v>40</v>
      </c>
      <c r="I24" s="15">
        <v>1540</v>
      </c>
      <c r="J24" s="15">
        <v>16.4</v>
      </c>
      <c r="K24" s="15"/>
      <c r="L24" s="15"/>
      <c r="M24" s="15">
        <v>4.42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1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1</v>
      </c>
      <c r="BK24" s="15">
        <v>1</v>
      </c>
      <c r="BL24" s="15">
        <v>0</v>
      </c>
      <c r="BM24" s="15">
        <v>0</v>
      </c>
      <c r="BN24" s="15">
        <v>0</v>
      </c>
      <c r="BO24" s="15">
        <f>7*32</f>
        <v>224</v>
      </c>
      <c r="BP24" s="25" t="s">
        <v>241</v>
      </c>
      <c r="BR24" s="12">
        <f t="shared" si="0"/>
        <v>0.9668508287292817</v>
      </c>
    </row>
    <row r="25" spans="1:70" ht="13.5">
      <c r="A25" s="5" t="s">
        <v>66</v>
      </c>
      <c r="B25" s="6" t="s">
        <v>127</v>
      </c>
      <c r="C25" s="7" t="s">
        <v>187</v>
      </c>
      <c r="D25" s="16" t="s">
        <v>194</v>
      </c>
      <c r="E25" s="6" t="s">
        <v>129</v>
      </c>
      <c r="F25" s="6" t="s">
        <v>124</v>
      </c>
      <c r="G25" s="15">
        <v>140</v>
      </c>
      <c r="H25" s="15">
        <v>45</v>
      </c>
      <c r="I25" s="15">
        <v>1540</v>
      </c>
      <c r="J25" s="15">
        <v>16.5</v>
      </c>
      <c r="K25" s="15"/>
      <c r="L25" s="15"/>
      <c r="M25" s="15">
        <v>6.68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3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4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3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3</v>
      </c>
      <c r="BL25" s="15">
        <v>0</v>
      </c>
      <c r="BM25" s="15">
        <v>9</v>
      </c>
      <c r="BN25" s="15">
        <v>0</v>
      </c>
      <c r="BO25" s="15">
        <f>20*128</f>
        <v>2560</v>
      </c>
      <c r="BP25" s="25" t="s">
        <v>236</v>
      </c>
      <c r="BR25" s="12">
        <f t="shared" si="0"/>
        <v>0.9116022099447514</v>
      </c>
    </row>
    <row r="26" spans="1:70" ht="13.5">
      <c r="A26" s="5" t="s">
        <v>67</v>
      </c>
      <c r="B26" s="6" t="s">
        <v>130</v>
      </c>
      <c r="C26" s="7" t="s">
        <v>187</v>
      </c>
      <c r="D26" s="16" t="s">
        <v>195</v>
      </c>
      <c r="E26" s="6" t="s">
        <v>132</v>
      </c>
      <c r="F26" s="6" t="s">
        <v>124</v>
      </c>
      <c r="G26" s="15">
        <v>110</v>
      </c>
      <c r="H26" s="15">
        <v>39</v>
      </c>
      <c r="I26" s="15">
        <v>1210</v>
      </c>
      <c r="J26" s="15">
        <v>16.8</v>
      </c>
      <c r="K26" s="15"/>
      <c r="L26" s="15"/>
      <c r="M26" s="15">
        <v>5.78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3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5</v>
      </c>
      <c r="AP26" s="15">
        <v>0</v>
      </c>
      <c r="AQ26" s="15">
        <v>2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4</v>
      </c>
      <c r="BL26" s="15">
        <v>1</v>
      </c>
      <c r="BM26" s="15">
        <v>2</v>
      </c>
      <c r="BN26" s="15">
        <v>0</v>
      </c>
      <c r="BO26" s="15">
        <f>26*64</f>
        <v>1664</v>
      </c>
      <c r="BP26" s="25" t="s">
        <v>229</v>
      </c>
      <c r="BR26" s="12">
        <f t="shared" si="0"/>
        <v>0.9116022099447514</v>
      </c>
    </row>
    <row r="27" spans="1:70" ht="13.5">
      <c r="A27" s="5" t="s">
        <v>68</v>
      </c>
      <c r="B27" s="6" t="s">
        <v>133</v>
      </c>
      <c r="C27" s="7" t="s">
        <v>187</v>
      </c>
      <c r="D27" s="16" t="s">
        <v>196</v>
      </c>
      <c r="E27" s="6" t="s">
        <v>135</v>
      </c>
      <c r="F27" s="6" t="s">
        <v>124</v>
      </c>
      <c r="G27" s="15">
        <v>75</v>
      </c>
      <c r="H27" s="15">
        <v>35</v>
      </c>
      <c r="I27" s="17">
        <v>720</v>
      </c>
      <c r="J27" s="15">
        <v>16.8</v>
      </c>
      <c r="K27" s="15"/>
      <c r="L27" s="15"/>
      <c r="M27" s="15">
        <v>4.37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2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1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1</v>
      </c>
      <c r="BM27" s="15">
        <v>4</v>
      </c>
      <c r="BN27" s="15">
        <v>0</v>
      </c>
      <c r="BO27" s="15">
        <f>93*16</f>
        <v>1488</v>
      </c>
      <c r="BP27" s="25" t="s">
        <v>242</v>
      </c>
      <c r="BR27" s="12">
        <f t="shared" si="0"/>
        <v>0.7955801104972375</v>
      </c>
    </row>
    <row r="28" spans="1:70" ht="13.5">
      <c r="A28" s="5" t="s">
        <v>69</v>
      </c>
      <c r="B28" s="6">
        <v>7</v>
      </c>
      <c r="C28" s="7" t="s">
        <v>187</v>
      </c>
      <c r="D28" s="16" t="s">
        <v>197</v>
      </c>
      <c r="E28" s="6" t="s">
        <v>122</v>
      </c>
      <c r="F28" s="6" t="s">
        <v>137</v>
      </c>
      <c r="G28" s="15">
        <v>142</v>
      </c>
      <c r="H28" s="15">
        <v>38</v>
      </c>
      <c r="I28" s="15">
        <v>1780</v>
      </c>
      <c r="J28" s="15">
        <v>16.3</v>
      </c>
      <c r="K28" s="15"/>
      <c r="L28" s="15"/>
      <c r="M28" s="15">
        <v>7.43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2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1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5</v>
      </c>
      <c r="BL28" s="15">
        <v>0</v>
      </c>
      <c r="BM28" s="15">
        <v>4</v>
      </c>
      <c r="BN28" s="15">
        <v>0</v>
      </c>
      <c r="BO28" s="15">
        <f>8*128</f>
        <v>1024</v>
      </c>
      <c r="BP28" s="25" t="s">
        <v>236</v>
      </c>
      <c r="BR28" s="12">
        <f t="shared" si="0"/>
        <v>1.0388296630612404</v>
      </c>
    </row>
    <row r="29" spans="1:70" ht="13.5">
      <c r="A29" s="5" t="s">
        <v>70</v>
      </c>
      <c r="B29" s="6" t="s">
        <v>138</v>
      </c>
      <c r="C29" s="7" t="s">
        <v>187</v>
      </c>
      <c r="D29" s="16" t="s">
        <v>198</v>
      </c>
      <c r="E29" s="6" t="s">
        <v>140</v>
      </c>
      <c r="F29" s="6" t="s">
        <v>137</v>
      </c>
      <c r="G29" s="15">
        <v>150</v>
      </c>
      <c r="H29" s="15">
        <v>37</v>
      </c>
      <c r="I29" s="15">
        <v>1540</v>
      </c>
      <c r="J29" s="15">
        <v>16.1</v>
      </c>
      <c r="K29" s="15"/>
      <c r="L29" s="15"/>
      <c r="M29" s="15">
        <v>5.56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2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1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1</v>
      </c>
      <c r="BL29" s="15">
        <v>0</v>
      </c>
      <c r="BM29" s="15">
        <v>5</v>
      </c>
      <c r="BN29" s="15">
        <v>0</v>
      </c>
      <c r="BO29" s="15">
        <f>9*64</f>
        <v>576</v>
      </c>
      <c r="BP29" s="25" t="s">
        <v>229</v>
      </c>
      <c r="BR29" s="12">
        <f t="shared" si="0"/>
        <v>0.850828729281768</v>
      </c>
    </row>
    <row r="30" spans="1:70" ht="13.5">
      <c r="A30" s="5" t="s">
        <v>71</v>
      </c>
      <c r="B30" s="6" t="s">
        <v>141</v>
      </c>
      <c r="C30" s="7" t="s">
        <v>187</v>
      </c>
      <c r="D30" s="16" t="s">
        <v>199</v>
      </c>
      <c r="E30" s="6" t="s">
        <v>143</v>
      </c>
      <c r="F30" s="6" t="s">
        <v>137</v>
      </c>
      <c r="G30" s="15">
        <v>150</v>
      </c>
      <c r="H30" s="15">
        <v>42</v>
      </c>
      <c r="I30" s="15">
        <v>1380</v>
      </c>
      <c r="J30" s="15">
        <v>16.1</v>
      </c>
      <c r="K30" s="15"/>
      <c r="L30" s="15"/>
      <c r="M30" s="15">
        <v>1.95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2</v>
      </c>
      <c r="X30" s="15">
        <v>3</v>
      </c>
      <c r="Y30" s="15">
        <v>0</v>
      </c>
      <c r="Z30" s="15">
        <v>2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1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213</v>
      </c>
      <c r="AV30" s="15">
        <v>8</v>
      </c>
      <c r="AW30" s="15">
        <v>0</v>
      </c>
      <c r="AX30" s="15">
        <v>4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1</v>
      </c>
      <c r="BM30" s="15">
        <v>0</v>
      </c>
      <c r="BN30" s="15">
        <v>0</v>
      </c>
      <c r="BO30" s="15">
        <f>11*32</f>
        <v>352</v>
      </c>
      <c r="BP30" s="25" t="s">
        <v>230</v>
      </c>
      <c r="BR30" s="12">
        <f t="shared" si="0"/>
        <v>0.7624309392265193</v>
      </c>
    </row>
    <row r="31" spans="1:70" ht="13.5">
      <c r="A31" s="5" t="s">
        <v>72</v>
      </c>
      <c r="B31" s="6">
        <v>6</v>
      </c>
      <c r="C31" s="7" t="s">
        <v>187</v>
      </c>
      <c r="D31" s="16" t="s">
        <v>200</v>
      </c>
      <c r="E31" s="6" t="s">
        <v>145</v>
      </c>
      <c r="F31" s="6" t="s">
        <v>137</v>
      </c>
      <c r="G31" s="15">
        <v>150</v>
      </c>
      <c r="H31" s="15">
        <v>38</v>
      </c>
      <c r="I31" s="15">
        <v>1600</v>
      </c>
      <c r="J31" s="15">
        <v>15.7</v>
      </c>
      <c r="K31" s="15"/>
      <c r="L31" s="15"/>
      <c r="M31" s="15">
        <v>2.11</v>
      </c>
      <c r="N31" s="15"/>
      <c r="O31" s="15">
        <v>0</v>
      </c>
      <c r="P31" s="15">
        <v>1</v>
      </c>
      <c r="Q31" s="15">
        <v>1</v>
      </c>
      <c r="R31" s="15">
        <v>0</v>
      </c>
      <c r="S31" s="15">
        <v>0</v>
      </c>
      <c r="T31" s="15">
        <v>3</v>
      </c>
      <c r="U31" s="15">
        <v>7</v>
      </c>
      <c r="V31" s="15">
        <v>32</v>
      </c>
      <c r="W31" s="15">
        <v>8</v>
      </c>
      <c r="X31" s="15">
        <v>17</v>
      </c>
      <c r="Y31" s="15">
        <v>0</v>
      </c>
      <c r="Z31" s="15">
        <v>14</v>
      </c>
      <c r="AA31" s="15">
        <v>5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1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13</v>
      </c>
      <c r="AO31" s="15">
        <v>3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18</v>
      </c>
      <c r="AV31" s="15">
        <v>149</v>
      </c>
      <c r="AW31" s="15">
        <v>13</v>
      </c>
      <c r="AX31" s="15">
        <v>201</v>
      </c>
      <c r="AY31" s="15">
        <v>0</v>
      </c>
      <c r="AZ31" s="15">
        <v>309</v>
      </c>
      <c r="BA31" s="15">
        <v>0</v>
      </c>
      <c r="BB31" s="15">
        <v>0</v>
      </c>
      <c r="BC31" s="15">
        <v>0</v>
      </c>
      <c r="BD31" s="15">
        <v>0</v>
      </c>
      <c r="BE31" s="15">
        <v>2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3</v>
      </c>
      <c r="BN31" s="15">
        <v>0</v>
      </c>
      <c r="BO31" s="15">
        <f>19*32</f>
        <v>608</v>
      </c>
      <c r="BP31" s="25" t="s">
        <v>230</v>
      </c>
      <c r="BR31" s="12">
        <f t="shared" si="0"/>
        <v>0.8839779005524862</v>
      </c>
    </row>
    <row r="32" spans="1:70" ht="13.5">
      <c r="A32" s="5" t="s">
        <v>73</v>
      </c>
      <c r="B32" s="6">
        <v>12</v>
      </c>
      <c r="C32" s="7" t="s">
        <v>187</v>
      </c>
      <c r="D32" s="16" t="s">
        <v>201</v>
      </c>
      <c r="E32" s="6" t="s">
        <v>145</v>
      </c>
      <c r="F32" s="6" t="s">
        <v>124</v>
      </c>
      <c r="G32" s="15">
        <v>150</v>
      </c>
      <c r="H32" s="15">
        <v>22</v>
      </c>
      <c r="I32" s="15">
        <v>1570</v>
      </c>
      <c r="J32" s="15">
        <v>15.7</v>
      </c>
      <c r="K32" s="15"/>
      <c r="L32" s="15"/>
      <c r="M32" s="15">
        <v>3.16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1</v>
      </c>
      <c r="Y32" s="15">
        <v>0</v>
      </c>
      <c r="Z32" s="15">
        <v>1</v>
      </c>
      <c r="AA32" s="15">
        <v>33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1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1</v>
      </c>
      <c r="AR32" s="15">
        <v>0</v>
      </c>
      <c r="AS32" s="15">
        <v>0</v>
      </c>
      <c r="AT32" s="15">
        <v>0</v>
      </c>
      <c r="AU32" s="15">
        <v>1</v>
      </c>
      <c r="AV32" s="15">
        <v>43</v>
      </c>
      <c r="AW32" s="15">
        <v>29</v>
      </c>
      <c r="AX32" s="15">
        <v>278</v>
      </c>
      <c r="AY32" s="15">
        <v>0</v>
      </c>
      <c r="AZ32" s="15">
        <v>43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4</v>
      </c>
      <c r="BL32" s="15">
        <v>0</v>
      </c>
      <c r="BM32" s="15">
        <v>4</v>
      </c>
      <c r="BN32" s="15">
        <v>0</v>
      </c>
      <c r="BO32" s="15">
        <f>41*8</f>
        <v>328</v>
      </c>
      <c r="BP32" s="25" t="s">
        <v>243</v>
      </c>
      <c r="BR32" s="12">
        <f t="shared" si="0"/>
        <v>0.8674033149171271</v>
      </c>
    </row>
    <row r="33" spans="1:70" ht="13.5">
      <c r="A33" s="5" t="s">
        <v>74</v>
      </c>
      <c r="B33" s="6">
        <v>5</v>
      </c>
      <c r="C33" s="7" t="s">
        <v>187</v>
      </c>
      <c r="D33" s="16" t="s">
        <v>202</v>
      </c>
      <c r="E33" s="6" t="s">
        <v>145</v>
      </c>
      <c r="F33" s="6" t="s">
        <v>117</v>
      </c>
      <c r="G33" s="15">
        <v>150</v>
      </c>
      <c r="H33" s="15">
        <v>11</v>
      </c>
      <c r="I33" s="15">
        <v>1530</v>
      </c>
      <c r="J33" s="15">
        <v>14.3</v>
      </c>
      <c r="K33" s="15"/>
      <c r="L33" s="15"/>
      <c r="M33" s="15">
        <v>4.42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2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2</v>
      </c>
      <c r="AV33" s="15">
        <v>0</v>
      </c>
      <c r="AW33" s="15">
        <v>2</v>
      </c>
      <c r="AX33" s="15">
        <v>46</v>
      </c>
      <c r="AY33" s="15">
        <v>0</v>
      </c>
      <c r="AZ33" s="15">
        <v>3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15</v>
      </c>
      <c r="BP33" s="26">
        <v>1</v>
      </c>
      <c r="BR33" s="12">
        <f t="shared" si="0"/>
        <v>0.8453038674033149</v>
      </c>
    </row>
    <row r="34" spans="1:70" ht="13.5">
      <c r="A34" s="5" t="s">
        <v>75</v>
      </c>
      <c r="B34" s="6">
        <v>13</v>
      </c>
      <c r="C34" s="7" t="s">
        <v>187</v>
      </c>
      <c r="D34" s="16" t="s">
        <v>203</v>
      </c>
      <c r="E34" s="6" t="s">
        <v>150</v>
      </c>
      <c r="F34" s="6" t="s">
        <v>124</v>
      </c>
      <c r="G34" s="15">
        <v>150</v>
      </c>
      <c r="H34" s="15">
        <v>0</v>
      </c>
      <c r="I34" s="15">
        <v>1830</v>
      </c>
      <c r="J34" s="15">
        <v>15.3</v>
      </c>
      <c r="K34" s="15"/>
      <c r="L34" s="15"/>
      <c r="M34" s="15">
        <v>2.57</v>
      </c>
      <c r="N34" s="15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15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6</v>
      </c>
      <c r="AX34" s="15">
        <v>33</v>
      </c>
      <c r="AY34" s="15">
        <v>0</v>
      </c>
      <c r="AZ34" s="15">
        <v>36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22</v>
      </c>
      <c r="BP34" s="26">
        <v>1</v>
      </c>
      <c r="BR34" s="12">
        <f t="shared" si="0"/>
        <v>1.011049723756906</v>
      </c>
    </row>
    <row r="35" spans="1:70" ht="13.5">
      <c r="A35" s="5" t="s">
        <v>76</v>
      </c>
      <c r="B35" s="6">
        <v>14</v>
      </c>
      <c r="C35" s="7" t="s">
        <v>187</v>
      </c>
      <c r="D35" s="16" t="s">
        <v>204</v>
      </c>
      <c r="E35" s="6" t="s">
        <v>152</v>
      </c>
      <c r="F35" s="6" t="s">
        <v>124</v>
      </c>
      <c r="G35" s="15">
        <v>150</v>
      </c>
      <c r="H35" s="15">
        <v>13</v>
      </c>
      <c r="I35" s="15">
        <v>1710</v>
      </c>
      <c r="J35" s="15">
        <v>14.6</v>
      </c>
      <c r="K35" s="15"/>
      <c r="L35" s="15"/>
      <c r="M35" s="15">
        <v>5.62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13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3</v>
      </c>
      <c r="AW35" s="15">
        <v>3</v>
      </c>
      <c r="AX35" s="15">
        <v>0</v>
      </c>
      <c r="AY35" s="15">
        <v>0</v>
      </c>
      <c r="AZ35" s="15">
        <v>1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10</v>
      </c>
      <c r="BP35" s="26">
        <v>1</v>
      </c>
      <c r="BR35" s="12">
        <f t="shared" si="0"/>
        <v>0.9447513812154696</v>
      </c>
    </row>
    <row r="36" spans="1:70" ht="13.5">
      <c r="A36" s="5" t="s">
        <v>77</v>
      </c>
      <c r="B36" s="6">
        <v>21</v>
      </c>
      <c r="C36" s="7" t="s">
        <v>182</v>
      </c>
      <c r="D36" s="16" t="s">
        <v>205</v>
      </c>
      <c r="E36" s="6" t="s">
        <v>116</v>
      </c>
      <c r="F36" s="6" t="s">
        <v>154</v>
      </c>
      <c r="G36" s="15">
        <v>150</v>
      </c>
      <c r="H36" s="15">
        <v>30</v>
      </c>
      <c r="I36" s="15">
        <v>1810</v>
      </c>
      <c r="J36" s="15">
        <v>16.2</v>
      </c>
      <c r="K36" s="15"/>
      <c r="L36" s="15"/>
      <c r="M36" s="15">
        <v>4.45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13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8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1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1</v>
      </c>
      <c r="BL36" s="15">
        <v>0</v>
      </c>
      <c r="BM36" s="15">
        <v>1</v>
      </c>
      <c r="BN36" s="15">
        <v>0</v>
      </c>
      <c r="BO36" s="15">
        <f>16*64</f>
        <v>1024</v>
      </c>
      <c r="BP36" s="25" t="s">
        <v>229</v>
      </c>
      <c r="BR36" s="12">
        <f t="shared" si="0"/>
        <v>1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24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24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24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24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24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24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24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24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24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" topLeftCell="C1" activePane="topRight" state="frozen"/>
      <selection pane="topLeft" activeCell="A13" sqref="A13"/>
      <selection pane="topRight" activeCell="BO37" sqref="BO37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0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6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32</v>
      </c>
      <c r="D11" s="58">
        <v>1826</v>
      </c>
      <c r="E11" s="59"/>
      <c r="F11" s="52"/>
      <c r="G11" s="60"/>
      <c r="H11" s="60"/>
      <c r="I11" s="60"/>
      <c r="J11" s="53"/>
    </row>
    <row r="12" ht="13.5">
      <c r="BO12" t="s">
        <v>264</v>
      </c>
    </row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0" ht="13.5">
      <c r="A16" s="5" t="s">
        <v>58</v>
      </c>
      <c r="B16" s="6" t="s">
        <v>107</v>
      </c>
      <c r="C16" s="7" t="s">
        <v>206</v>
      </c>
      <c r="D16" s="16" t="s">
        <v>207</v>
      </c>
      <c r="E16" s="6" t="s">
        <v>157</v>
      </c>
      <c r="F16" s="6" t="s">
        <v>117</v>
      </c>
      <c r="G16" s="15">
        <v>56</v>
      </c>
      <c r="H16" s="15">
        <v>2</v>
      </c>
      <c r="I16" s="15">
        <v>470</v>
      </c>
      <c r="J16" s="15">
        <v>19.9</v>
      </c>
      <c r="K16" s="15"/>
      <c r="L16" s="15"/>
      <c r="M16" s="15">
        <v>1.47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4</v>
      </c>
      <c r="BL16" s="15">
        <v>2</v>
      </c>
      <c r="BM16" s="15">
        <v>2</v>
      </c>
      <c r="BN16" s="15">
        <v>0</v>
      </c>
      <c r="BO16" s="15">
        <f>17*8</f>
        <v>136</v>
      </c>
      <c r="BP16" s="19">
        <v>0.125</v>
      </c>
      <c r="BR16" s="12">
        <f aca="true" t="shared" si="0" ref="BR16:BR45">(I16/G16)/($D$11/$B$11)</f>
        <v>0.689446096072602</v>
      </c>
    </row>
    <row r="17" spans="1:70" ht="13.5">
      <c r="A17" s="5" t="s">
        <v>59</v>
      </c>
      <c r="B17" s="6" t="s">
        <v>110</v>
      </c>
      <c r="C17" s="7" t="s">
        <v>208</v>
      </c>
      <c r="D17" s="16" t="s">
        <v>209</v>
      </c>
      <c r="E17" s="6" t="s">
        <v>160</v>
      </c>
      <c r="F17" s="6" t="s">
        <v>117</v>
      </c>
      <c r="G17" s="15">
        <v>103</v>
      </c>
      <c r="H17" s="15">
        <v>49</v>
      </c>
      <c r="I17" s="15">
        <v>1320</v>
      </c>
      <c r="J17" s="15">
        <v>20.3</v>
      </c>
      <c r="K17" s="15"/>
      <c r="L17" s="15"/>
      <c r="M17" s="15">
        <v>0.23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1</v>
      </c>
      <c r="X17" s="15">
        <v>21</v>
      </c>
      <c r="Y17" s="15">
        <v>1</v>
      </c>
      <c r="Z17" s="15">
        <v>2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29</v>
      </c>
      <c r="BL17" s="15">
        <v>7</v>
      </c>
      <c r="BM17" s="15">
        <v>5</v>
      </c>
      <c r="BN17" s="15">
        <v>0</v>
      </c>
      <c r="BO17" s="15">
        <f>14*4</f>
        <v>56</v>
      </c>
      <c r="BP17" s="19">
        <v>0.25</v>
      </c>
      <c r="BR17" s="12">
        <f t="shared" si="0"/>
        <v>1.0527547081530002</v>
      </c>
    </row>
    <row r="18" spans="1:70" ht="13.5">
      <c r="A18" s="5" t="s">
        <v>60</v>
      </c>
      <c r="B18" s="6" t="s">
        <v>113</v>
      </c>
      <c r="C18" s="7" t="s">
        <v>208</v>
      </c>
      <c r="D18" s="16" t="s">
        <v>210</v>
      </c>
      <c r="E18" s="6" t="s">
        <v>162</v>
      </c>
      <c r="F18" s="6" t="s">
        <v>117</v>
      </c>
      <c r="G18" s="15">
        <v>148</v>
      </c>
      <c r="H18" s="15">
        <v>43</v>
      </c>
      <c r="I18" s="15">
        <v>1750</v>
      </c>
      <c r="J18" s="15">
        <v>20.4</v>
      </c>
      <c r="K18" s="15"/>
      <c r="L18" s="15"/>
      <c r="M18" s="15">
        <v>2.52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3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3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2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3</v>
      </c>
      <c r="BL18" s="15">
        <v>6</v>
      </c>
      <c r="BM18" s="15">
        <v>20</v>
      </c>
      <c r="BN18" s="15">
        <v>1</v>
      </c>
      <c r="BO18" s="15">
        <f>20*4</f>
        <v>80</v>
      </c>
      <c r="BP18" s="19">
        <v>0.25</v>
      </c>
      <c r="BR18" s="12">
        <f t="shared" si="0"/>
        <v>0.9713300375950978</v>
      </c>
    </row>
    <row r="19" spans="1:70" ht="13.5">
      <c r="A19" s="5" t="s">
        <v>61</v>
      </c>
      <c r="B19" s="6">
        <v>3</v>
      </c>
      <c r="C19" s="7" t="s">
        <v>208</v>
      </c>
      <c r="D19" s="16" t="s">
        <v>211</v>
      </c>
      <c r="E19" s="6" t="s">
        <v>116</v>
      </c>
      <c r="F19" s="6" t="s">
        <v>117</v>
      </c>
      <c r="G19" s="15">
        <v>150</v>
      </c>
      <c r="H19" s="15">
        <v>42</v>
      </c>
      <c r="I19" s="15">
        <v>1660</v>
      </c>
      <c r="J19" s="15">
        <v>20.1</v>
      </c>
      <c r="K19" s="15"/>
      <c r="L19" s="15"/>
      <c r="M19" s="15">
        <v>1.13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4</v>
      </c>
      <c r="AB19" s="15">
        <v>0</v>
      </c>
      <c r="AC19" s="15">
        <v>0</v>
      </c>
      <c r="AD19" s="15">
        <v>2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1</v>
      </c>
      <c r="AL19" s="15">
        <v>0</v>
      </c>
      <c r="AM19" s="15">
        <v>0</v>
      </c>
      <c r="AN19" s="15">
        <v>3</v>
      </c>
      <c r="AO19" s="15">
        <v>1</v>
      </c>
      <c r="AP19" s="15">
        <v>0</v>
      </c>
      <c r="AQ19" s="15">
        <v>1</v>
      </c>
      <c r="AR19" s="15">
        <v>0</v>
      </c>
      <c r="AS19" s="15">
        <v>0</v>
      </c>
      <c r="AT19" s="15">
        <v>0</v>
      </c>
      <c r="AU19" s="15">
        <v>7</v>
      </c>
      <c r="AV19" s="15">
        <v>11</v>
      </c>
      <c r="AW19" s="15">
        <v>1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1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9</v>
      </c>
      <c r="BL19" s="15">
        <v>0</v>
      </c>
      <c r="BM19" s="15">
        <v>9</v>
      </c>
      <c r="BN19" s="15">
        <v>0</v>
      </c>
      <c r="BO19" s="15">
        <f>15*8</f>
        <v>120</v>
      </c>
      <c r="BP19" s="19">
        <v>0.125</v>
      </c>
      <c r="BR19" s="12">
        <f t="shared" si="0"/>
        <v>0.9090909090909091</v>
      </c>
    </row>
    <row r="20" spans="1:70" ht="13.5">
      <c r="A20" s="5" t="s">
        <v>62</v>
      </c>
      <c r="B20" s="6" t="s">
        <v>118</v>
      </c>
      <c r="C20" s="7" t="s">
        <v>208</v>
      </c>
      <c r="D20" s="16" t="s">
        <v>212</v>
      </c>
      <c r="E20" s="6" t="s">
        <v>120</v>
      </c>
      <c r="F20" s="6" t="s">
        <v>117</v>
      </c>
      <c r="G20" s="15">
        <v>150</v>
      </c>
      <c r="H20" s="15">
        <v>20</v>
      </c>
      <c r="I20" s="15">
        <v>1450</v>
      </c>
      <c r="J20" s="15">
        <v>20.3</v>
      </c>
      <c r="K20" s="15"/>
      <c r="L20" s="15"/>
      <c r="M20" s="15">
        <v>2.17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9</v>
      </c>
      <c r="AA20" s="15">
        <v>85</v>
      </c>
      <c r="AB20" s="15">
        <v>51</v>
      </c>
      <c r="AC20" s="15">
        <v>0</v>
      </c>
      <c r="AD20" s="15">
        <v>5</v>
      </c>
      <c r="AE20" s="15">
        <v>0</v>
      </c>
      <c r="AF20" s="15">
        <v>3</v>
      </c>
      <c r="AG20" s="15">
        <v>0</v>
      </c>
      <c r="AH20" s="15">
        <v>1</v>
      </c>
      <c r="AI20" s="15">
        <v>1</v>
      </c>
      <c r="AJ20" s="15">
        <v>0</v>
      </c>
      <c r="AK20" s="15">
        <v>2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69</v>
      </c>
      <c r="AV20" s="15">
        <v>6</v>
      </c>
      <c r="AW20" s="15">
        <v>13</v>
      </c>
      <c r="AX20" s="15">
        <v>1</v>
      </c>
      <c r="AY20" s="15">
        <v>0</v>
      </c>
      <c r="AZ20" s="15">
        <v>3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2</v>
      </c>
      <c r="BL20" s="15">
        <v>1</v>
      </c>
      <c r="BM20" s="15">
        <v>2</v>
      </c>
      <c r="BN20" s="15">
        <v>0</v>
      </c>
      <c r="BO20" s="15">
        <f>11*32</f>
        <v>352</v>
      </c>
      <c r="BP20" s="20">
        <v>0.03125</v>
      </c>
      <c r="BR20" s="12">
        <f t="shared" si="0"/>
        <v>0.7940854326396495</v>
      </c>
    </row>
    <row r="21" spans="1:70" ht="13.5">
      <c r="A21" s="5" t="s">
        <v>11</v>
      </c>
      <c r="B21" s="6">
        <v>4</v>
      </c>
      <c r="C21" s="7" t="s">
        <v>208</v>
      </c>
      <c r="D21" s="16" t="s">
        <v>213</v>
      </c>
      <c r="E21" s="6" t="s">
        <v>122</v>
      </c>
      <c r="F21" s="6" t="s">
        <v>117</v>
      </c>
      <c r="G21" s="15">
        <v>150</v>
      </c>
      <c r="H21" s="15">
        <v>33</v>
      </c>
      <c r="I21" s="15">
        <v>1320</v>
      </c>
      <c r="J21" s="15">
        <v>19.4</v>
      </c>
      <c r="K21" s="15"/>
      <c r="L21" s="15"/>
      <c r="M21" s="15">
        <v>1.27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5</v>
      </c>
      <c r="W21" s="15">
        <v>1</v>
      </c>
      <c r="X21" s="15">
        <v>10</v>
      </c>
      <c r="Y21" s="15">
        <v>0</v>
      </c>
      <c r="Z21" s="15">
        <v>10</v>
      </c>
      <c r="AA21" s="15">
        <v>40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2</v>
      </c>
      <c r="AH21" s="15">
        <v>0</v>
      </c>
      <c r="AI21" s="15">
        <v>0</v>
      </c>
      <c r="AJ21" s="15">
        <v>5</v>
      </c>
      <c r="AK21" s="15">
        <v>1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23</v>
      </c>
      <c r="AV21" s="15">
        <v>5</v>
      </c>
      <c r="AW21" s="15">
        <v>6</v>
      </c>
      <c r="AX21" s="15">
        <v>7</v>
      </c>
      <c r="AY21" s="15">
        <v>1</v>
      </c>
      <c r="AZ21" s="15">
        <v>7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1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1</v>
      </c>
      <c r="BM21" s="15">
        <v>4</v>
      </c>
      <c r="BN21" s="15">
        <v>0</v>
      </c>
      <c r="BO21" s="15">
        <f>85*8</f>
        <v>680</v>
      </c>
      <c r="BP21" s="19">
        <v>0.125</v>
      </c>
      <c r="BR21" s="12">
        <f t="shared" si="0"/>
        <v>0.7228915662650602</v>
      </c>
    </row>
    <row r="22" spans="1:70" ht="13.5">
      <c r="A22" s="5" t="s">
        <v>63</v>
      </c>
      <c r="B22" s="6">
        <v>11</v>
      </c>
      <c r="C22" s="7" t="s">
        <v>208</v>
      </c>
      <c r="D22" s="16" t="s">
        <v>214</v>
      </c>
      <c r="E22" s="6" t="s">
        <v>122</v>
      </c>
      <c r="F22" s="6" t="s">
        <v>124</v>
      </c>
      <c r="G22" s="15">
        <v>150</v>
      </c>
      <c r="H22" s="15">
        <v>35</v>
      </c>
      <c r="I22" s="15">
        <v>1550</v>
      </c>
      <c r="J22" s="15">
        <v>20.7</v>
      </c>
      <c r="K22" s="15"/>
      <c r="L22" s="15"/>
      <c r="M22" s="41">
        <v>1.6</v>
      </c>
      <c r="N22" s="15"/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1</v>
      </c>
      <c r="W22" s="15">
        <v>0</v>
      </c>
      <c r="X22" s="15">
        <v>0</v>
      </c>
      <c r="Y22" s="15">
        <v>0</v>
      </c>
      <c r="Z22" s="15">
        <v>7</v>
      </c>
      <c r="AA22" s="15">
        <v>12</v>
      </c>
      <c r="AB22" s="15">
        <v>19</v>
      </c>
      <c r="AC22" s="15">
        <v>0</v>
      </c>
      <c r="AD22" s="15">
        <v>21</v>
      </c>
      <c r="AE22" s="15">
        <v>0</v>
      </c>
      <c r="AF22" s="15">
        <v>0</v>
      </c>
      <c r="AG22" s="15">
        <v>10</v>
      </c>
      <c r="AH22" s="15">
        <v>1</v>
      </c>
      <c r="AI22" s="15">
        <v>3</v>
      </c>
      <c r="AJ22" s="15">
        <v>6</v>
      </c>
      <c r="AK22" s="15">
        <v>1</v>
      </c>
      <c r="AL22" s="15">
        <v>0</v>
      </c>
      <c r="AM22" s="15">
        <v>0</v>
      </c>
      <c r="AN22" s="15">
        <v>0</v>
      </c>
      <c r="AO22" s="15">
        <v>1</v>
      </c>
      <c r="AP22" s="15">
        <v>0</v>
      </c>
      <c r="AQ22" s="15">
        <v>1</v>
      </c>
      <c r="AR22" s="15">
        <v>0</v>
      </c>
      <c r="AS22" s="15">
        <v>0</v>
      </c>
      <c r="AT22" s="15">
        <v>2</v>
      </c>
      <c r="AU22" s="15">
        <v>11</v>
      </c>
      <c r="AV22" s="15">
        <v>18</v>
      </c>
      <c r="AW22" s="15">
        <v>11</v>
      </c>
      <c r="AX22" s="15">
        <v>0</v>
      </c>
      <c r="AY22" s="15">
        <v>0</v>
      </c>
      <c r="AZ22" s="15">
        <v>1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1</v>
      </c>
      <c r="BM22" s="15">
        <v>7</v>
      </c>
      <c r="BN22" s="15">
        <v>0</v>
      </c>
      <c r="BO22" s="15">
        <f>12*8</f>
        <v>96</v>
      </c>
      <c r="BP22" s="19">
        <v>0.125</v>
      </c>
      <c r="BR22" s="12">
        <f t="shared" si="0"/>
        <v>0.8488499452354874</v>
      </c>
    </row>
    <row r="23" spans="1:70" ht="13.5">
      <c r="A23" s="5" t="s">
        <v>65</v>
      </c>
      <c r="B23" s="6">
        <v>10</v>
      </c>
      <c r="C23" s="7" t="s">
        <v>208</v>
      </c>
      <c r="D23" s="16" t="s">
        <v>215</v>
      </c>
      <c r="E23" s="6" t="s">
        <v>120</v>
      </c>
      <c r="F23" s="6" t="s">
        <v>124</v>
      </c>
      <c r="G23" s="15">
        <v>150</v>
      </c>
      <c r="H23" s="15">
        <v>4</v>
      </c>
      <c r="I23" s="15">
        <v>2050</v>
      </c>
      <c r="J23" s="15">
        <v>20.2</v>
      </c>
      <c r="K23" s="15"/>
      <c r="L23" s="15"/>
      <c r="M23" s="15">
        <v>2.06</v>
      </c>
      <c r="N23" s="15"/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2</v>
      </c>
      <c r="Y23" s="15">
        <v>0</v>
      </c>
      <c r="Z23" s="15">
        <v>66</v>
      </c>
      <c r="AA23" s="15">
        <v>116</v>
      </c>
      <c r="AB23" s="15">
        <v>0</v>
      </c>
      <c r="AC23" s="15">
        <v>0</v>
      </c>
      <c r="AD23" s="15">
        <v>17</v>
      </c>
      <c r="AE23" s="15">
        <v>0</v>
      </c>
      <c r="AF23" s="15">
        <v>0</v>
      </c>
      <c r="AG23" s="15">
        <v>21</v>
      </c>
      <c r="AH23" s="15">
        <v>1</v>
      </c>
      <c r="AI23" s="15">
        <v>4</v>
      </c>
      <c r="AJ23" s="15">
        <v>0</v>
      </c>
      <c r="AK23" s="15">
        <v>1</v>
      </c>
      <c r="AL23" s="15">
        <v>0</v>
      </c>
      <c r="AM23" s="15">
        <v>0</v>
      </c>
      <c r="AN23" s="15">
        <v>0</v>
      </c>
      <c r="AO23" s="15">
        <v>0</v>
      </c>
      <c r="AP23" s="15">
        <v>1</v>
      </c>
      <c r="AQ23" s="15">
        <v>1</v>
      </c>
      <c r="AR23" s="15">
        <v>0</v>
      </c>
      <c r="AS23" s="15">
        <v>0</v>
      </c>
      <c r="AT23" s="15">
        <v>1</v>
      </c>
      <c r="AU23" s="15">
        <v>86</v>
      </c>
      <c r="AV23" s="15">
        <v>6</v>
      </c>
      <c r="AW23" s="15">
        <v>12</v>
      </c>
      <c r="AX23" s="15">
        <v>0</v>
      </c>
      <c r="AY23" s="15">
        <v>0</v>
      </c>
      <c r="AZ23" s="15">
        <v>9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1</v>
      </c>
      <c r="BL23" s="15">
        <v>1</v>
      </c>
      <c r="BM23" s="15">
        <v>5</v>
      </c>
      <c r="BN23" s="15">
        <v>0</v>
      </c>
      <c r="BO23" s="15">
        <f>48*4</f>
        <v>192</v>
      </c>
      <c r="BP23" s="19">
        <v>0.25</v>
      </c>
      <c r="BR23" s="12">
        <f t="shared" si="0"/>
        <v>1.122672508214677</v>
      </c>
    </row>
    <row r="24" spans="1:70" ht="13.5">
      <c r="A24" s="5" t="s">
        <v>64</v>
      </c>
      <c r="B24" s="6">
        <v>9</v>
      </c>
      <c r="C24" s="7" t="s">
        <v>208</v>
      </c>
      <c r="D24" s="16" t="s">
        <v>216</v>
      </c>
      <c r="E24" s="6" t="s">
        <v>116</v>
      </c>
      <c r="F24" s="6" t="s">
        <v>124</v>
      </c>
      <c r="G24" s="15">
        <v>150</v>
      </c>
      <c r="H24" s="15">
        <v>55</v>
      </c>
      <c r="I24" s="15">
        <v>1540</v>
      </c>
      <c r="J24" s="15">
        <v>20.5</v>
      </c>
      <c r="K24" s="15"/>
      <c r="L24" s="15"/>
      <c r="M24" s="15">
        <v>1.59</v>
      </c>
      <c r="N24" s="15"/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1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1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1</v>
      </c>
      <c r="AR24" s="15">
        <v>0</v>
      </c>
      <c r="AS24" s="15">
        <v>0</v>
      </c>
      <c r="AT24" s="15">
        <v>0</v>
      </c>
      <c r="AU24" s="15">
        <v>5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3</v>
      </c>
      <c r="BL24" s="15">
        <v>2</v>
      </c>
      <c r="BM24" s="15">
        <v>15</v>
      </c>
      <c r="BN24" s="15">
        <v>0</v>
      </c>
      <c r="BO24" s="15">
        <f>36*8</f>
        <v>288</v>
      </c>
      <c r="BP24" s="19">
        <v>0.125</v>
      </c>
      <c r="BR24" s="12">
        <f t="shared" si="0"/>
        <v>0.8433734939759037</v>
      </c>
    </row>
    <row r="25" spans="1:70" ht="13.5">
      <c r="A25" s="5" t="s">
        <v>66</v>
      </c>
      <c r="B25" s="6" t="s">
        <v>127</v>
      </c>
      <c r="C25" s="7" t="s">
        <v>208</v>
      </c>
      <c r="D25" s="16" t="s">
        <v>217</v>
      </c>
      <c r="E25" s="6" t="s">
        <v>129</v>
      </c>
      <c r="F25" s="6" t="s">
        <v>124</v>
      </c>
      <c r="G25" s="15">
        <v>140</v>
      </c>
      <c r="H25" s="15">
        <v>57</v>
      </c>
      <c r="I25" s="15">
        <v>1930</v>
      </c>
      <c r="J25" s="15">
        <v>20.4</v>
      </c>
      <c r="K25" s="15"/>
      <c r="L25" s="15"/>
      <c r="M25" s="15">
        <v>1.58</v>
      </c>
      <c r="N25" s="15"/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1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1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1</v>
      </c>
      <c r="BL25" s="15">
        <v>4</v>
      </c>
      <c r="BM25" s="15">
        <v>15</v>
      </c>
      <c r="BN25" s="15">
        <v>0</v>
      </c>
      <c r="BO25" s="15">
        <v>52</v>
      </c>
      <c r="BP25" s="18">
        <v>1</v>
      </c>
      <c r="BR25" s="12">
        <f t="shared" si="0"/>
        <v>1.1324518854639336</v>
      </c>
    </row>
    <row r="26" spans="1:70" ht="13.5">
      <c r="A26" s="5" t="s">
        <v>67</v>
      </c>
      <c r="B26" s="6" t="s">
        <v>130</v>
      </c>
      <c r="C26" s="7" t="s">
        <v>208</v>
      </c>
      <c r="D26" s="16" t="s">
        <v>218</v>
      </c>
      <c r="E26" s="6" t="s">
        <v>132</v>
      </c>
      <c r="F26" s="6" t="s">
        <v>124</v>
      </c>
      <c r="G26" s="15">
        <v>110</v>
      </c>
      <c r="H26" s="15">
        <v>38</v>
      </c>
      <c r="I26" s="15">
        <v>1360</v>
      </c>
      <c r="J26" s="15">
        <v>20.5</v>
      </c>
      <c r="K26" s="15"/>
      <c r="L26" s="15"/>
      <c r="M26" s="41">
        <v>2.5</v>
      </c>
      <c r="N26" s="15"/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5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3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2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25</v>
      </c>
      <c r="BL26" s="15">
        <v>2</v>
      </c>
      <c r="BM26" s="15">
        <v>9</v>
      </c>
      <c r="BN26" s="15">
        <v>0</v>
      </c>
      <c r="BO26" s="15">
        <f>12*2</f>
        <v>24</v>
      </c>
      <c r="BP26" s="19">
        <v>0.5</v>
      </c>
      <c r="BR26" s="12">
        <f t="shared" si="0"/>
        <v>1.0156327790500845</v>
      </c>
    </row>
    <row r="27" spans="1:70" ht="13.5">
      <c r="A27" s="5" t="s">
        <v>68</v>
      </c>
      <c r="B27" s="6" t="s">
        <v>133</v>
      </c>
      <c r="C27" s="7" t="s">
        <v>208</v>
      </c>
      <c r="D27" s="16" t="s">
        <v>219</v>
      </c>
      <c r="E27" s="6">
        <v>35.09</v>
      </c>
      <c r="F27" s="6" t="s">
        <v>124</v>
      </c>
      <c r="G27" s="15">
        <v>80</v>
      </c>
      <c r="H27" s="15">
        <v>53</v>
      </c>
      <c r="I27" s="15">
        <v>1320</v>
      </c>
      <c r="J27" s="15">
        <v>20.5</v>
      </c>
      <c r="K27" s="15"/>
      <c r="L27" s="15"/>
      <c r="M27" s="15">
        <v>0.37</v>
      </c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3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1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8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50</v>
      </c>
      <c r="BL27" s="15">
        <v>1</v>
      </c>
      <c r="BM27" s="15">
        <v>5</v>
      </c>
      <c r="BN27" s="15">
        <v>0</v>
      </c>
      <c r="BO27" s="15">
        <f>16*8</f>
        <v>128</v>
      </c>
      <c r="BP27" s="19">
        <v>0.125</v>
      </c>
      <c r="BR27" s="12">
        <f t="shared" si="0"/>
        <v>1.355421686746988</v>
      </c>
    </row>
    <row r="28" spans="1:70" ht="13.5">
      <c r="A28" s="5" t="s">
        <v>69</v>
      </c>
      <c r="B28" s="6">
        <v>7</v>
      </c>
      <c r="C28" s="7" t="s">
        <v>208</v>
      </c>
      <c r="D28" s="16" t="s">
        <v>220</v>
      </c>
      <c r="E28" s="6" t="s">
        <v>122</v>
      </c>
      <c r="F28" s="6" t="s">
        <v>137</v>
      </c>
      <c r="G28" s="15">
        <v>150</v>
      </c>
      <c r="H28" s="15">
        <v>52</v>
      </c>
      <c r="I28" s="15">
        <v>1730</v>
      </c>
      <c r="J28" s="15">
        <v>20.4</v>
      </c>
      <c r="K28" s="15"/>
      <c r="L28" s="15"/>
      <c r="M28" s="15">
        <v>3.58</v>
      </c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5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2</v>
      </c>
      <c r="AH28" s="15">
        <v>2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1</v>
      </c>
      <c r="AO28" s="15">
        <v>1</v>
      </c>
      <c r="AP28" s="15">
        <v>0</v>
      </c>
      <c r="AQ28" s="15">
        <v>1</v>
      </c>
      <c r="AR28" s="15">
        <v>0</v>
      </c>
      <c r="AS28" s="15">
        <v>0</v>
      </c>
      <c r="AT28" s="15">
        <v>0</v>
      </c>
      <c r="AU28" s="15">
        <v>10</v>
      </c>
      <c r="AV28" s="15">
        <v>7</v>
      </c>
      <c r="AW28" s="15">
        <v>3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3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11</v>
      </c>
      <c r="BL28" s="15">
        <v>0</v>
      </c>
      <c r="BM28" s="15">
        <v>9</v>
      </c>
      <c r="BN28" s="15">
        <v>0</v>
      </c>
      <c r="BO28" s="15">
        <f>9*32</f>
        <v>288</v>
      </c>
      <c r="BP28" s="20">
        <v>0.03125</v>
      </c>
      <c r="BR28" s="12">
        <f t="shared" si="0"/>
        <v>0.9474260679079956</v>
      </c>
    </row>
    <row r="29" spans="1:70" ht="13.5">
      <c r="A29" s="5" t="s">
        <v>70</v>
      </c>
      <c r="B29" s="6" t="s">
        <v>138</v>
      </c>
      <c r="C29" s="7" t="s">
        <v>208</v>
      </c>
      <c r="D29" s="16" t="s">
        <v>221</v>
      </c>
      <c r="E29" s="6" t="s">
        <v>140</v>
      </c>
      <c r="F29" s="6" t="s">
        <v>137</v>
      </c>
      <c r="G29" s="15">
        <v>150</v>
      </c>
      <c r="H29" s="15">
        <v>51</v>
      </c>
      <c r="I29" s="15">
        <v>1380</v>
      </c>
      <c r="J29" s="15">
        <v>20.5</v>
      </c>
      <c r="K29" s="15"/>
      <c r="L29" s="15"/>
      <c r="M29" s="41">
        <v>3.6</v>
      </c>
      <c r="N29" s="15"/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1</v>
      </c>
      <c r="W29" s="15">
        <v>0</v>
      </c>
      <c r="X29" s="15">
        <v>0</v>
      </c>
      <c r="Y29" s="15">
        <v>0</v>
      </c>
      <c r="Z29" s="15">
        <v>2</v>
      </c>
      <c r="AA29" s="15">
        <v>23</v>
      </c>
      <c r="AB29" s="15">
        <v>0</v>
      </c>
      <c r="AC29" s="15">
        <v>0</v>
      </c>
      <c r="AD29" s="15">
        <v>9</v>
      </c>
      <c r="AE29" s="15">
        <v>0</v>
      </c>
      <c r="AF29" s="15">
        <v>0</v>
      </c>
      <c r="AG29" s="15">
        <v>1</v>
      </c>
      <c r="AH29" s="15">
        <v>12</v>
      </c>
      <c r="AI29" s="15">
        <v>0</v>
      </c>
      <c r="AJ29" s="15">
        <v>1</v>
      </c>
      <c r="AK29" s="15">
        <v>0</v>
      </c>
      <c r="AL29" s="15">
        <v>0</v>
      </c>
      <c r="AM29" s="15">
        <v>0</v>
      </c>
      <c r="AN29" s="15">
        <v>2</v>
      </c>
      <c r="AO29" s="15">
        <v>4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24</v>
      </c>
      <c r="AV29" s="15">
        <v>38</v>
      </c>
      <c r="AW29" s="15">
        <v>21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4</v>
      </c>
      <c r="BL29" s="15">
        <v>0</v>
      </c>
      <c r="BM29" s="15">
        <v>11</v>
      </c>
      <c r="BN29" s="15">
        <v>0</v>
      </c>
      <c r="BO29" s="15">
        <f>7*16</f>
        <v>112</v>
      </c>
      <c r="BP29" s="20">
        <v>0.0625</v>
      </c>
      <c r="BR29" s="12">
        <f t="shared" si="0"/>
        <v>0.7557502738225629</v>
      </c>
    </row>
    <row r="30" spans="1:70" ht="13.5">
      <c r="A30" s="5" t="s">
        <v>71</v>
      </c>
      <c r="B30" s="6" t="s">
        <v>141</v>
      </c>
      <c r="C30" s="7" t="s">
        <v>208</v>
      </c>
      <c r="D30" s="16" t="s">
        <v>222</v>
      </c>
      <c r="E30" s="6" t="s">
        <v>143</v>
      </c>
      <c r="F30" s="6" t="s">
        <v>137</v>
      </c>
      <c r="G30" s="15">
        <v>150</v>
      </c>
      <c r="H30" s="15">
        <v>39</v>
      </c>
      <c r="I30" s="15">
        <v>1750</v>
      </c>
      <c r="J30" s="15">
        <v>20.6</v>
      </c>
      <c r="K30" s="15"/>
      <c r="L30" s="15"/>
      <c r="M30" s="15">
        <v>4.39</v>
      </c>
      <c r="N30" s="15"/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5">
        <v>1</v>
      </c>
      <c r="X30" s="15">
        <v>0</v>
      </c>
      <c r="Y30" s="15">
        <v>0</v>
      </c>
      <c r="Z30" s="15">
        <v>4</v>
      </c>
      <c r="AA30" s="15">
        <v>109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15</v>
      </c>
      <c r="AH30" s="15">
        <v>13</v>
      </c>
      <c r="AI30" s="15">
        <v>0</v>
      </c>
      <c r="AJ30" s="15">
        <v>0</v>
      </c>
      <c r="AK30" s="15">
        <v>2</v>
      </c>
      <c r="AL30" s="15">
        <v>0</v>
      </c>
      <c r="AM30" s="15">
        <v>0</v>
      </c>
      <c r="AN30" s="15">
        <v>3</v>
      </c>
      <c r="AO30" s="15">
        <v>1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42</v>
      </c>
      <c r="AV30" s="15">
        <v>18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1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3</v>
      </c>
      <c r="BL30" s="15">
        <v>2</v>
      </c>
      <c r="BM30" s="15">
        <v>2</v>
      </c>
      <c r="BN30" s="15">
        <v>0</v>
      </c>
      <c r="BO30" s="15">
        <f>30*64</f>
        <v>1920</v>
      </c>
      <c r="BP30" s="20">
        <v>0.015625</v>
      </c>
      <c r="BR30" s="12">
        <f t="shared" si="0"/>
        <v>0.9583789704271631</v>
      </c>
    </row>
    <row r="31" spans="1:70" ht="13.5">
      <c r="A31" s="5" t="s">
        <v>72</v>
      </c>
      <c r="B31" s="6">
        <v>6</v>
      </c>
      <c r="C31" s="7" t="s">
        <v>223</v>
      </c>
      <c r="D31" s="16" t="s">
        <v>224</v>
      </c>
      <c r="E31" s="6" t="s">
        <v>145</v>
      </c>
      <c r="F31" s="6" t="s">
        <v>137</v>
      </c>
      <c r="G31" s="15">
        <v>150</v>
      </c>
      <c r="H31" s="15">
        <v>45</v>
      </c>
      <c r="I31" s="15">
        <v>1620</v>
      </c>
      <c r="J31" s="15">
        <v>18.4</v>
      </c>
      <c r="K31" s="15"/>
      <c r="L31" s="15"/>
      <c r="M31" s="15">
        <v>2.98</v>
      </c>
      <c r="N31" s="15"/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1</v>
      </c>
      <c r="V31" s="15">
        <v>2</v>
      </c>
      <c r="W31" s="15">
        <v>9</v>
      </c>
      <c r="X31" s="15">
        <v>1</v>
      </c>
      <c r="Y31" s="15">
        <v>0</v>
      </c>
      <c r="Z31" s="15">
        <v>1</v>
      </c>
      <c r="AA31" s="15">
        <v>63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8</v>
      </c>
      <c r="AI31" s="15">
        <v>0</v>
      </c>
      <c r="AJ31" s="15">
        <v>0</v>
      </c>
      <c r="AK31" s="15">
        <v>5</v>
      </c>
      <c r="AL31" s="15">
        <v>0</v>
      </c>
      <c r="AM31" s="15">
        <v>0</v>
      </c>
      <c r="AN31" s="15">
        <v>6</v>
      </c>
      <c r="AO31" s="15">
        <v>5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7</v>
      </c>
      <c r="AV31" s="15">
        <v>21</v>
      </c>
      <c r="AW31" s="15">
        <v>122</v>
      </c>
      <c r="AX31" s="15">
        <v>5</v>
      </c>
      <c r="AY31" s="15">
        <v>0</v>
      </c>
      <c r="AZ31" s="15">
        <v>2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4</v>
      </c>
      <c r="BN31" s="15">
        <v>0</v>
      </c>
      <c r="BO31" s="15">
        <f>55*32</f>
        <v>1760</v>
      </c>
      <c r="BP31" s="20">
        <v>0.03125</v>
      </c>
      <c r="BR31" s="12">
        <f t="shared" si="0"/>
        <v>0.887185104052574</v>
      </c>
    </row>
    <row r="32" spans="1:70" ht="13.5">
      <c r="A32" s="5" t="s">
        <v>73</v>
      </c>
      <c r="B32" s="6">
        <v>12</v>
      </c>
      <c r="C32" s="7" t="s">
        <v>223</v>
      </c>
      <c r="D32" s="16" t="s">
        <v>225</v>
      </c>
      <c r="E32" s="6" t="s">
        <v>145</v>
      </c>
      <c r="F32" s="6" t="s">
        <v>124</v>
      </c>
      <c r="G32" s="15">
        <v>150</v>
      </c>
      <c r="H32" s="15">
        <v>32</v>
      </c>
      <c r="I32" s="15">
        <v>1610</v>
      </c>
      <c r="J32" s="15">
        <v>20.6</v>
      </c>
      <c r="K32" s="15"/>
      <c r="L32" s="15"/>
      <c r="M32" s="15">
        <v>4.56</v>
      </c>
      <c r="N32" s="15"/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12</v>
      </c>
      <c r="X32" s="15">
        <v>0</v>
      </c>
      <c r="Y32" s="15">
        <v>1</v>
      </c>
      <c r="Z32" s="15">
        <v>9</v>
      </c>
      <c r="AA32" s="15">
        <v>85</v>
      </c>
      <c r="AB32" s="15">
        <v>0</v>
      </c>
      <c r="AC32" s="15">
        <v>0</v>
      </c>
      <c r="AD32" s="15">
        <v>2</v>
      </c>
      <c r="AE32" s="15">
        <v>0</v>
      </c>
      <c r="AF32" s="15">
        <v>0</v>
      </c>
      <c r="AG32" s="15">
        <v>10</v>
      </c>
      <c r="AH32" s="15">
        <v>9</v>
      </c>
      <c r="AI32" s="15">
        <v>0</v>
      </c>
      <c r="AJ32" s="15">
        <v>1</v>
      </c>
      <c r="AK32" s="15">
        <v>1</v>
      </c>
      <c r="AL32" s="15">
        <v>0</v>
      </c>
      <c r="AM32" s="15">
        <v>0</v>
      </c>
      <c r="AN32" s="15">
        <v>4</v>
      </c>
      <c r="AO32" s="15">
        <v>7</v>
      </c>
      <c r="AP32" s="15">
        <v>0</v>
      </c>
      <c r="AQ32" s="15">
        <v>1</v>
      </c>
      <c r="AR32" s="15">
        <v>0</v>
      </c>
      <c r="AS32" s="15">
        <v>0</v>
      </c>
      <c r="AT32" s="15">
        <v>0</v>
      </c>
      <c r="AU32" s="15">
        <v>21</v>
      </c>
      <c r="AV32" s="15">
        <v>47</v>
      </c>
      <c r="AW32" s="15">
        <v>55</v>
      </c>
      <c r="AX32" s="15">
        <v>4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6</v>
      </c>
      <c r="BN32" s="15">
        <v>0</v>
      </c>
      <c r="BO32" s="15">
        <f>9*8</f>
        <v>72</v>
      </c>
      <c r="BP32" s="19">
        <v>0.125</v>
      </c>
      <c r="BR32" s="12">
        <f t="shared" si="0"/>
        <v>0.88170865279299</v>
      </c>
    </row>
    <row r="33" spans="1:70" ht="13.5">
      <c r="A33" s="5" t="s">
        <v>74</v>
      </c>
      <c r="B33" s="6">
        <v>5</v>
      </c>
      <c r="C33" s="7" t="s">
        <v>223</v>
      </c>
      <c r="D33" s="16" t="s">
        <v>167</v>
      </c>
      <c r="E33" s="6" t="s">
        <v>145</v>
      </c>
      <c r="F33" s="6">
        <v>132</v>
      </c>
      <c r="G33" s="15">
        <v>150</v>
      </c>
      <c r="H33" s="15">
        <v>20</v>
      </c>
      <c r="I33" s="15">
        <v>1560</v>
      </c>
      <c r="J33" s="15">
        <v>20.5</v>
      </c>
      <c r="K33" s="15"/>
      <c r="L33" s="15"/>
      <c r="M33" s="15">
        <v>1.94</v>
      </c>
      <c r="N33" s="15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1</v>
      </c>
      <c r="W33" s="15">
        <v>26</v>
      </c>
      <c r="X33" s="15">
        <v>2</v>
      </c>
      <c r="Y33" s="15">
        <v>0</v>
      </c>
      <c r="Z33" s="15">
        <v>52</v>
      </c>
      <c r="AA33" s="15">
        <v>60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2</v>
      </c>
      <c r="AH33" s="15">
        <v>2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3</v>
      </c>
      <c r="AO33" s="15">
        <v>2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11</v>
      </c>
      <c r="AV33" s="15">
        <v>13</v>
      </c>
      <c r="AW33" s="15">
        <v>26</v>
      </c>
      <c r="AX33" s="15">
        <v>3</v>
      </c>
      <c r="AY33" s="15">
        <v>2</v>
      </c>
      <c r="AZ33" s="15">
        <v>1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2</v>
      </c>
      <c r="BN33" s="15">
        <v>0</v>
      </c>
      <c r="BO33" s="15">
        <f>27*8</f>
        <v>216</v>
      </c>
      <c r="BP33" s="19">
        <v>0.125</v>
      </c>
      <c r="BR33" s="12">
        <f t="shared" si="0"/>
        <v>0.8543263964950711</v>
      </c>
    </row>
    <row r="34" spans="1:70" ht="13.5">
      <c r="A34" s="5" t="s">
        <v>75</v>
      </c>
      <c r="B34" s="6">
        <v>13</v>
      </c>
      <c r="C34" s="7" t="s">
        <v>223</v>
      </c>
      <c r="D34" s="16" t="s">
        <v>226</v>
      </c>
      <c r="E34" s="6">
        <v>36.21</v>
      </c>
      <c r="F34" s="6" t="s">
        <v>124</v>
      </c>
      <c r="G34" s="15">
        <v>150</v>
      </c>
      <c r="H34" s="15"/>
      <c r="I34" s="15"/>
      <c r="J34" s="15">
        <v>20.7</v>
      </c>
      <c r="K34" s="15"/>
      <c r="L34" s="15"/>
      <c r="M34" s="41">
        <v>4.1</v>
      </c>
      <c r="N34" s="15"/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3</v>
      </c>
      <c r="AX34" s="15">
        <v>1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6</v>
      </c>
      <c r="BP34" s="18">
        <v>1</v>
      </c>
      <c r="BR34" s="12">
        <f t="shared" si="0"/>
        <v>0</v>
      </c>
    </row>
    <row r="35" spans="1:70" ht="13.5">
      <c r="A35" s="5" t="s">
        <v>76</v>
      </c>
      <c r="B35" s="6">
        <v>14</v>
      </c>
      <c r="C35" s="7" t="s">
        <v>223</v>
      </c>
      <c r="D35" s="16" t="s">
        <v>227</v>
      </c>
      <c r="E35" s="6" t="s">
        <v>152</v>
      </c>
      <c r="F35" s="6" t="s">
        <v>124</v>
      </c>
      <c r="G35" s="15">
        <v>150</v>
      </c>
      <c r="H35" s="15">
        <v>35</v>
      </c>
      <c r="I35" s="15">
        <v>1180</v>
      </c>
      <c r="J35" s="15">
        <v>19.4</v>
      </c>
      <c r="K35" s="15"/>
      <c r="L35" s="15"/>
      <c r="M35" s="15">
        <v>1.88</v>
      </c>
      <c r="N35" s="15"/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9</v>
      </c>
      <c r="AX35" s="15">
        <v>0</v>
      </c>
      <c r="AY35" s="15">
        <v>0</v>
      </c>
      <c r="AZ35" s="15">
        <v>1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3</v>
      </c>
      <c r="BP35" s="18">
        <v>1</v>
      </c>
      <c r="BR35" s="12">
        <f t="shared" si="0"/>
        <v>0.6462212486308871</v>
      </c>
    </row>
    <row r="36" spans="1:70" ht="13.5">
      <c r="A36" s="5" t="s">
        <v>77</v>
      </c>
      <c r="B36" s="6">
        <v>21</v>
      </c>
      <c r="C36" s="7" t="s">
        <v>206</v>
      </c>
      <c r="D36" s="16" t="s">
        <v>228</v>
      </c>
      <c r="E36" s="6" t="s">
        <v>116</v>
      </c>
      <c r="F36" s="6" t="s">
        <v>154</v>
      </c>
      <c r="G36" s="15">
        <v>150</v>
      </c>
      <c r="H36" s="15">
        <v>22</v>
      </c>
      <c r="I36" s="15">
        <v>1570</v>
      </c>
      <c r="J36" s="15">
        <v>20.6</v>
      </c>
      <c r="K36" s="15"/>
      <c r="L36" s="15"/>
      <c r="M36" s="15">
        <v>7.57</v>
      </c>
      <c r="N36" s="15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2</v>
      </c>
      <c r="Y36" s="15">
        <v>0</v>
      </c>
      <c r="Z36" s="15">
        <v>42</v>
      </c>
      <c r="AA36" s="15">
        <v>8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182</v>
      </c>
      <c r="AV36" s="15">
        <v>10</v>
      </c>
      <c r="AW36" s="15">
        <v>15</v>
      </c>
      <c r="AX36" s="15">
        <v>1</v>
      </c>
      <c r="AY36" s="15">
        <v>0</v>
      </c>
      <c r="AZ36" s="15">
        <v>9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1</v>
      </c>
      <c r="BL36" s="15">
        <v>0</v>
      </c>
      <c r="BM36" s="15">
        <v>0</v>
      </c>
      <c r="BN36" s="15">
        <v>0</v>
      </c>
      <c r="BO36" s="15">
        <f>17*16</f>
        <v>272</v>
      </c>
      <c r="BP36" s="20">
        <v>0.0625</v>
      </c>
      <c r="BR36" s="12">
        <f t="shared" si="0"/>
        <v>0.859802847754655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F139" sqref="F139"/>
    </sheetView>
  </sheetViews>
  <sheetFormatPr defaultColWidth="9.00390625" defaultRowHeight="13.5"/>
  <sheetData>
    <row r="1" spans="1:6" ht="13.5">
      <c r="A1" s="27"/>
      <c r="B1" s="28"/>
      <c r="C1" s="27"/>
      <c r="D1" s="28"/>
      <c r="E1" s="27"/>
      <c r="F1" s="27"/>
    </row>
    <row r="2" spans="1:6" ht="14.25">
      <c r="A2" s="61" t="s">
        <v>254</v>
      </c>
      <c r="B2" s="61"/>
      <c r="C2" s="61"/>
      <c r="D2" s="61"/>
      <c r="E2" s="61"/>
      <c r="F2" s="61"/>
    </row>
    <row r="3" spans="1:6" ht="13.5">
      <c r="A3" s="27"/>
      <c r="B3" s="29"/>
      <c r="C3" s="27"/>
      <c r="D3" s="28"/>
      <c r="E3" s="27"/>
      <c r="F3" s="27"/>
    </row>
    <row r="4" spans="1:6" ht="13.5">
      <c r="A4" s="27"/>
      <c r="B4" s="29"/>
      <c r="C4" s="62" t="s">
        <v>244</v>
      </c>
      <c r="D4" s="63"/>
      <c r="E4" s="27"/>
      <c r="F4" s="27"/>
    </row>
    <row r="5" spans="1:6" ht="13.5">
      <c r="A5" s="30" t="s">
        <v>245</v>
      </c>
      <c r="B5" s="31" t="s">
        <v>246</v>
      </c>
      <c r="C5" s="30" t="s">
        <v>247</v>
      </c>
      <c r="D5" s="32" t="s">
        <v>248</v>
      </c>
      <c r="E5" s="30" t="s">
        <v>249</v>
      </c>
      <c r="F5" s="33" t="s">
        <v>250</v>
      </c>
    </row>
    <row r="6" spans="1:6" ht="13.5">
      <c r="A6" s="34">
        <v>1</v>
      </c>
      <c r="B6" s="31" t="s">
        <v>255</v>
      </c>
      <c r="C6" s="34">
        <v>39</v>
      </c>
      <c r="D6" s="35">
        <f>C6/40</f>
        <v>0.975</v>
      </c>
      <c r="E6" s="30" t="s">
        <v>256</v>
      </c>
      <c r="F6" s="34" t="str">
        <f>IF(D6=1.1,"ﾏｻﾊﾞ",IF(D6&lt;1.1,"ﾏｻﾊﾞ","ｺﾞﾏｻﾊﾞ"))</f>
        <v>ﾏｻﾊﾞ</v>
      </c>
    </row>
    <row r="7" spans="1:6" ht="13.5">
      <c r="A7" s="34">
        <v>2</v>
      </c>
      <c r="B7" s="31" t="s">
        <v>255</v>
      </c>
      <c r="C7" s="34">
        <v>36</v>
      </c>
      <c r="D7" s="35">
        <f aca="true" t="shared" si="0" ref="D7:D70">C7/40</f>
        <v>0.9</v>
      </c>
      <c r="E7" s="30" t="s">
        <v>256</v>
      </c>
      <c r="F7" s="34" t="str">
        <f aca="true" t="shared" si="1" ref="F7:F70">IF(D7=1.1,"ﾏｻﾊﾞ",IF(D7&lt;1.1,"ﾏｻﾊﾞ","ｺﾞﾏｻﾊﾞ"))</f>
        <v>ﾏｻﾊﾞ</v>
      </c>
    </row>
    <row r="8" spans="1:6" ht="13.5">
      <c r="A8" s="34">
        <v>3</v>
      </c>
      <c r="B8" s="31" t="s">
        <v>258</v>
      </c>
      <c r="C8" s="34">
        <v>37</v>
      </c>
      <c r="D8" s="35">
        <f t="shared" si="0"/>
        <v>0.925</v>
      </c>
      <c r="E8" s="30" t="s">
        <v>257</v>
      </c>
      <c r="F8" s="34" t="str">
        <f t="shared" si="1"/>
        <v>ﾏｻﾊﾞ</v>
      </c>
    </row>
    <row r="9" spans="1:6" ht="13.5">
      <c r="A9" s="34">
        <v>4</v>
      </c>
      <c r="B9" s="31" t="s">
        <v>258</v>
      </c>
      <c r="C9" s="34">
        <v>36</v>
      </c>
      <c r="D9" s="35">
        <f t="shared" si="0"/>
        <v>0.9</v>
      </c>
      <c r="E9" s="30" t="s">
        <v>257</v>
      </c>
      <c r="F9" s="34" t="str">
        <f t="shared" si="1"/>
        <v>ﾏｻﾊﾞ</v>
      </c>
    </row>
    <row r="10" spans="1:6" ht="13.5">
      <c r="A10" s="34">
        <v>5</v>
      </c>
      <c r="B10" s="31" t="s">
        <v>258</v>
      </c>
      <c r="C10" s="34">
        <v>36</v>
      </c>
      <c r="D10" s="35">
        <f t="shared" si="0"/>
        <v>0.9</v>
      </c>
      <c r="E10" s="30" t="s">
        <v>257</v>
      </c>
      <c r="F10" s="34" t="str">
        <f t="shared" si="1"/>
        <v>ﾏｻﾊﾞ</v>
      </c>
    </row>
    <row r="11" spans="1:6" ht="13.5">
      <c r="A11" s="34">
        <v>6</v>
      </c>
      <c r="B11" s="31" t="s">
        <v>258</v>
      </c>
      <c r="C11" s="34">
        <v>37</v>
      </c>
      <c r="D11" s="35">
        <f t="shared" si="0"/>
        <v>0.925</v>
      </c>
      <c r="E11" s="30" t="s">
        <v>257</v>
      </c>
      <c r="F11" s="34" t="str">
        <f t="shared" si="1"/>
        <v>ﾏｻﾊﾞ</v>
      </c>
    </row>
    <row r="12" spans="1:6" ht="13.5">
      <c r="A12" s="34">
        <v>7</v>
      </c>
      <c r="B12" s="31" t="s">
        <v>258</v>
      </c>
      <c r="C12" s="34">
        <v>38</v>
      </c>
      <c r="D12" s="35">
        <f t="shared" si="0"/>
        <v>0.95</v>
      </c>
      <c r="E12" s="30" t="s">
        <v>257</v>
      </c>
      <c r="F12" s="34" t="str">
        <f t="shared" si="1"/>
        <v>ﾏｻﾊﾞ</v>
      </c>
    </row>
    <row r="13" spans="1:6" ht="13.5">
      <c r="A13" s="34">
        <v>8</v>
      </c>
      <c r="B13" s="31" t="s">
        <v>258</v>
      </c>
      <c r="C13" s="34">
        <v>36</v>
      </c>
      <c r="D13" s="35">
        <f t="shared" si="0"/>
        <v>0.9</v>
      </c>
      <c r="E13" s="30" t="s">
        <v>257</v>
      </c>
      <c r="F13" s="34" t="str">
        <f t="shared" si="1"/>
        <v>ﾏｻﾊﾞ</v>
      </c>
    </row>
    <row r="14" spans="1:6" ht="13.5">
      <c r="A14" s="34">
        <v>9</v>
      </c>
      <c r="B14" s="31" t="s">
        <v>258</v>
      </c>
      <c r="C14" s="34">
        <v>34</v>
      </c>
      <c r="D14" s="35">
        <f t="shared" si="0"/>
        <v>0.85</v>
      </c>
      <c r="E14" s="30" t="s">
        <v>257</v>
      </c>
      <c r="F14" s="34" t="str">
        <f t="shared" si="1"/>
        <v>ﾏｻﾊﾞ</v>
      </c>
    </row>
    <row r="15" spans="1:6" ht="13.5">
      <c r="A15" s="34">
        <v>10</v>
      </c>
      <c r="B15" s="31" t="s">
        <v>258</v>
      </c>
      <c r="C15" s="34">
        <v>38</v>
      </c>
      <c r="D15" s="35">
        <f t="shared" si="0"/>
        <v>0.95</v>
      </c>
      <c r="E15" s="30" t="s">
        <v>257</v>
      </c>
      <c r="F15" s="34" t="str">
        <f t="shared" si="1"/>
        <v>ﾏｻﾊﾞ</v>
      </c>
    </row>
    <row r="16" spans="1:6" ht="13.5">
      <c r="A16" s="34">
        <v>11</v>
      </c>
      <c r="B16" s="31" t="s">
        <v>258</v>
      </c>
      <c r="C16" s="34">
        <v>39</v>
      </c>
      <c r="D16" s="35">
        <f t="shared" si="0"/>
        <v>0.975</v>
      </c>
      <c r="E16" s="30" t="s">
        <v>257</v>
      </c>
      <c r="F16" s="34" t="str">
        <f t="shared" si="1"/>
        <v>ﾏｻﾊﾞ</v>
      </c>
    </row>
    <row r="17" spans="1:6" ht="13.5">
      <c r="A17" s="34">
        <v>12</v>
      </c>
      <c r="B17" s="31" t="s">
        <v>258</v>
      </c>
      <c r="C17" s="34">
        <v>39</v>
      </c>
      <c r="D17" s="35">
        <f t="shared" si="0"/>
        <v>0.975</v>
      </c>
      <c r="E17" s="30" t="s">
        <v>257</v>
      </c>
      <c r="F17" s="34" t="str">
        <f t="shared" si="1"/>
        <v>ﾏｻﾊﾞ</v>
      </c>
    </row>
    <row r="18" spans="1:6" ht="13.5">
      <c r="A18" s="34">
        <v>13</v>
      </c>
      <c r="B18" s="31" t="s">
        <v>258</v>
      </c>
      <c r="C18" s="34">
        <v>36</v>
      </c>
      <c r="D18" s="35">
        <f t="shared" si="0"/>
        <v>0.9</v>
      </c>
      <c r="E18" s="30" t="s">
        <v>257</v>
      </c>
      <c r="F18" s="34" t="str">
        <f t="shared" si="1"/>
        <v>ﾏｻﾊﾞ</v>
      </c>
    </row>
    <row r="19" spans="1:6" ht="13.5">
      <c r="A19" s="34">
        <v>14</v>
      </c>
      <c r="B19" s="31" t="s">
        <v>258</v>
      </c>
      <c r="C19" s="34">
        <v>36</v>
      </c>
      <c r="D19" s="35">
        <f t="shared" si="0"/>
        <v>0.9</v>
      </c>
      <c r="E19" s="30" t="s">
        <v>257</v>
      </c>
      <c r="F19" s="34" t="str">
        <f t="shared" si="1"/>
        <v>ﾏｻﾊﾞ</v>
      </c>
    </row>
    <row r="20" spans="1:6" ht="13.5">
      <c r="A20" s="34">
        <v>15</v>
      </c>
      <c r="B20" s="31" t="s">
        <v>258</v>
      </c>
      <c r="C20" s="34">
        <v>36</v>
      </c>
      <c r="D20" s="35">
        <f t="shared" si="0"/>
        <v>0.9</v>
      </c>
      <c r="E20" s="30" t="s">
        <v>257</v>
      </c>
      <c r="F20" s="34" t="str">
        <f t="shared" si="1"/>
        <v>ﾏｻﾊﾞ</v>
      </c>
    </row>
    <row r="21" spans="1:6" ht="13.5">
      <c r="A21" s="34">
        <v>16</v>
      </c>
      <c r="B21" s="31" t="s">
        <v>258</v>
      </c>
      <c r="C21" s="34">
        <v>37</v>
      </c>
      <c r="D21" s="35">
        <f t="shared" si="0"/>
        <v>0.925</v>
      </c>
      <c r="E21" s="30" t="s">
        <v>257</v>
      </c>
      <c r="F21" s="34" t="str">
        <f t="shared" si="1"/>
        <v>ﾏｻﾊﾞ</v>
      </c>
    </row>
    <row r="22" spans="1:6" ht="13.5">
      <c r="A22" s="34">
        <v>17</v>
      </c>
      <c r="B22" s="31" t="s">
        <v>258</v>
      </c>
      <c r="C22" s="34">
        <v>40</v>
      </c>
      <c r="D22" s="35">
        <f t="shared" si="0"/>
        <v>1</v>
      </c>
      <c r="E22" s="30" t="s">
        <v>257</v>
      </c>
      <c r="F22" s="34" t="str">
        <f t="shared" si="1"/>
        <v>ﾏｻﾊﾞ</v>
      </c>
    </row>
    <row r="23" spans="1:6" ht="13.5">
      <c r="A23" s="34">
        <v>18</v>
      </c>
      <c r="B23" s="31" t="s">
        <v>258</v>
      </c>
      <c r="C23" s="34">
        <v>36</v>
      </c>
      <c r="D23" s="35">
        <f t="shared" si="0"/>
        <v>0.9</v>
      </c>
      <c r="E23" s="30" t="s">
        <v>257</v>
      </c>
      <c r="F23" s="34" t="str">
        <f t="shared" si="1"/>
        <v>ﾏｻﾊﾞ</v>
      </c>
    </row>
    <row r="24" spans="1:6" ht="13.5">
      <c r="A24" s="34">
        <v>19</v>
      </c>
      <c r="B24" s="31" t="s">
        <v>258</v>
      </c>
      <c r="C24" s="34">
        <v>38</v>
      </c>
      <c r="D24" s="35">
        <f t="shared" si="0"/>
        <v>0.95</v>
      </c>
      <c r="E24" s="30" t="s">
        <v>257</v>
      </c>
      <c r="F24" s="34" t="str">
        <f t="shared" si="1"/>
        <v>ﾏｻﾊﾞ</v>
      </c>
    </row>
    <row r="25" spans="1:6" ht="13.5">
      <c r="A25" s="34">
        <v>20</v>
      </c>
      <c r="B25" s="31" t="s">
        <v>258</v>
      </c>
      <c r="C25" s="34">
        <v>39</v>
      </c>
      <c r="D25" s="35">
        <f t="shared" si="0"/>
        <v>0.975</v>
      </c>
      <c r="E25" s="30" t="s">
        <v>257</v>
      </c>
      <c r="F25" s="34" t="str">
        <f t="shared" si="1"/>
        <v>ﾏｻﾊﾞ</v>
      </c>
    </row>
    <row r="26" spans="1:6" ht="13.5">
      <c r="A26" s="34">
        <v>21</v>
      </c>
      <c r="B26" s="31" t="s">
        <v>258</v>
      </c>
      <c r="C26" s="34">
        <v>37</v>
      </c>
      <c r="D26" s="35">
        <f t="shared" si="0"/>
        <v>0.925</v>
      </c>
      <c r="E26" s="30" t="s">
        <v>257</v>
      </c>
      <c r="F26" s="34" t="str">
        <f t="shared" si="1"/>
        <v>ﾏｻﾊﾞ</v>
      </c>
    </row>
    <row r="27" spans="1:6" ht="13.5">
      <c r="A27" s="34">
        <v>22</v>
      </c>
      <c r="B27" s="31" t="s">
        <v>258</v>
      </c>
      <c r="C27" s="34">
        <v>37</v>
      </c>
      <c r="D27" s="35">
        <f t="shared" si="0"/>
        <v>0.925</v>
      </c>
      <c r="E27" s="30" t="s">
        <v>257</v>
      </c>
      <c r="F27" s="34" t="str">
        <f t="shared" si="1"/>
        <v>ﾏｻﾊﾞ</v>
      </c>
    </row>
    <row r="28" spans="1:6" ht="13.5">
      <c r="A28" s="34">
        <v>23</v>
      </c>
      <c r="B28" s="31" t="s">
        <v>258</v>
      </c>
      <c r="C28" s="34">
        <v>38</v>
      </c>
      <c r="D28" s="35">
        <f t="shared" si="0"/>
        <v>0.95</v>
      </c>
      <c r="E28" s="30" t="s">
        <v>257</v>
      </c>
      <c r="F28" s="34" t="str">
        <f t="shared" si="1"/>
        <v>ﾏｻﾊﾞ</v>
      </c>
    </row>
    <row r="29" spans="1:6" ht="13.5">
      <c r="A29" s="34">
        <v>24</v>
      </c>
      <c r="B29" s="31" t="s">
        <v>258</v>
      </c>
      <c r="C29" s="34">
        <v>37</v>
      </c>
      <c r="D29" s="35">
        <f t="shared" si="0"/>
        <v>0.925</v>
      </c>
      <c r="E29" s="30" t="s">
        <v>257</v>
      </c>
      <c r="F29" s="34" t="str">
        <f t="shared" si="1"/>
        <v>ﾏｻﾊﾞ</v>
      </c>
    </row>
    <row r="30" spans="1:6" ht="13.5">
      <c r="A30" s="34">
        <v>25</v>
      </c>
      <c r="B30" s="31" t="s">
        <v>258</v>
      </c>
      <c r="C30" s="34">
        <v>36</v>
      </c>
      <c r="D30" s="35">
        <f t="shared" si="0"/>
        <v>0.9</v>
      </c>
      <c r="E30" s="30" t="s">
        <v>257</v>
      </c>
      <c r="F30" s="34" t="str">
        <f t="shared" si="1"/>
        <v>ﾏｻﾊﾞ</v>
      </c>
    </row>
    <row r="31" spans="1:6" ht="13.5">
      <c r="A31" s="34">
        <v>26</v>
      </c>
      <c r="B31" s="31" t="s">
        <v>258</v>
      </c>
      <c r="C31" s="34">
        <v>37</v>
      </c>
      <c r="D31" s="35">
        <f t="shared" si="0"/>
        <v>0.925</v>
      </c>
      <c r="E31" s="30" t="s">
        <v>257</v>
      </c>
      <c r="F31" s="34" t="str">
        <f t="shared" si="1"/>
        <v>ﾏｻﾊﾞ</v>
      </c>
    </row>
    <row r="32" spans="1:6" ht="13.5">
      <c r="A32" s="34">
        <v>27</v>
      </c>
      <c r="B32" s="31" t="s">
        <v>258</v>
      </c>
      <c r="C32" s="34">
        <v>41</v>
      </c>
      <c r="D32" s="35">
        <f t="shared" si="0"/>
        <v>1.025</v>
      </c>
      <c r="E32" s="30" t="s">
        <v>257</v>
      </c>
      <c r="F32" s="34" t="str">
        <f t="shared" si="1"/>
        <v>ﾏｻﾊﾞ</v>
      </c>
    </row>
    <row r="33" spans="1:6" ht="13.5">
      <c r="A33" s="34">
        <v>28</v>
      </c>
      <c r="B33" s="31" t="s">
        <v>258</v>
      </c>
      <c r="C33" s="34">
        <v>38</v>
      </c>
      <c r="D33" s="35">
        <f t="shared" si="0"/>
        <v>0.95</v>
      </c>
      <c r="E33" s="30" t="s">
        <v>257</v>
      </c>
      <c r="F33" s="34" t="str">
        <f t="shared" si="1"/>
        <v>ﾏｻﾊﾞ</v>
      </c>
    </row>
    <row r="34" spans="1:6" ht="13.5">
      <c r="A34" s="34">
        <v>29</v>
      </c>
      <c r="B34" s="31" t="s">
        <v>258</v>
      </c>
      <c r="C34" s="34">
        <v>39</v>
      </c>
      <c r="D34" s="35">
        <f t="shared" si="0"/>
        <v>0.975</v>
      </c>
      <c r="E34" s="30" t="s">
        <v>257</v>
      </c>
      <c r="F34" s="34" t="str">
        <f t="shared" si="1"/>
        <v>ﾏｻﾊﾞ</v>
      </c>
    </row>
    <row r="35" spans="1:6" ht="13.5">
      <c r="A35" s="34">
        <v>30</v>
      </c>
      <c r="B35" s="31" t="s">
        <v>258</v>
      </c>
      <c r="C35" s="34">
        <v>37</v>
      </c>
      <c r="D35" s="35">
        <f t="shared" si="0"/>
        <v>0.925</v>
      </c>
      <c r="E35" s="30" t="s">
        <v>257</v>
      </c>
      <c r="F35" s="34" t="str">
        <f t="shared" si="1"/>
        <v>ﾏｻﾊﾞ</v>
      </c>
    </row>
    <row r="36" spans="1:6" ht="13.5">
      <c r="A36" s="34">
        <v>31</v>
      </c>
      <c r="B36" s="31" t="s">
        <v>258</v>
      </c>
      <c r="C36" s="34">
        <v>39</v>
      </c>
      <c r="D36" s="35">
        <f t="shared" si="0"/>
        <v>0.975</v>
      </c>
      <c r="E36" s="30" t="s">
        <v>257</v>
      </c>
      <c r="F36" s="34" t="str">
        <f t="shared" si="1"/>
        <v>ﾏｻﾊﾞ</v>
      </c>
    </row>
    <row r="37" spans="1:6" ht="13.5">
      <c r="A37" s="34">
        <v>32</v>
      </c>
      <c r="B37" s="31" t="s">
        <v>258</v>
      </c>
      <c r="C37" s="34">
        <v>36</v>
      </c>
      <c r="D37" s="35">
        <f t="shared" si="0"/>
        <v>0.9</v>
      </c>
      <c r="E37" s="30" t="s">
        <v>257</v>
      </c>
      <c r="F37" s="34" t="str">
        <f t="shared" si="1"/>
        <v>ﾏｻﾊﾞ</v>
      </c>
    </row>
    <row r="38" spans="1:6" ht="13.5">
      <c r="A38" s="34">
        <v>33</v>
      </c>
      <c r="B38" s="31" t="s">
        <v>258</v>
      </c>
      <c r="C38" s="34">
        <v>37</v>
      </c>
      <c r="D38" s="35">
        <f t="shared" si="0"/>
        <v>0.925</v>
      </c>
      <c r="E38" s="30" t="s">
        <v>257</v>
      </c>
      <c r="F38" s="34" t="str">
        <f t="shared" si="1"/>
        <v>ﾏｻﾊﾞ</v>
      </c>
    </row>
    <row r="39" spans="1:6" ht="13.5">
      <c r="A39" s="34">
        <v>34</v>
      </c>
      <c r="B39" s="31" t="s">
        <v>258</v>
      </c>
      <c r="C39" s="34">
        <v>39</v>
      </c>
      <c r="D39" s="35">
        <f t="shared" si="0"/>
        <v>0.975</v>
      </c>
      <c r="E39" s="30" t="s">
        <v>257</v>
      </c>
      <c r="F39" s="34" t="str">
        <f t="shared" si="1"/>
        <v>ﾏｻﾊﾞ</v>
      </c>
    </row>
    <row r="40" spans="1:6" ht="13.5">
      <c r="A40" s="34">
        <v>35</v>
      </c>
      <c r="B40" s="31" t="s">
        <v>258</v>
      </c>
      <c r="C40" s="34">
        <v>38</v>
      </c>
      <c r="D40" s="35">
        <f t="shared" si="0"/>
        <v>0.95</v>
      </c>
      <c r="E40" s="30" t="s">
        <v>257</v>
      </c>
      <c r="F40" s="34" t="str">
        <f t="shared" si="1"/>
        <v>ﾏｻﾊﾞ</v>
      </c>
    </row>
    <row r="41" spans="1:6" ht="13.5">
      <c r="A41" s="34">
        <v>36</v>
      </c>
      <c r="B41" s="31" t="s">
        <v>258</v>
      </c>
      <c r="C41" s="34">
        <v>37</v>
      </c>
      <c r="D41" s="35">
        <f t="shared" si="0"/>
        <v>0.925</v>
      </c>
      <c r="E41" s="30" t="s">
        <v>257</v>
      </c>
      <c r="F41" s="34" t="str">
        <f t="shared" si="1"/>
        <v>ﾏｻﾊﾞ</v>
      </c>
    </row>
    <row r="42" spans="1:6" ht="13.5">
      <c r="A42" s="34">
        <v>37</v>
      </c>
      <c r="B42" s="31" t="s">
        <v>258</v>
      </c>
      <c r="C42" s="34">
        <v>37</v>
      </c>
      <c r="D42" s="35">
        <f t="shared" si="0"/>
        <v>0.925</v>
      </c>
      <c r="E42" s="30" t="s">
        <v>257</v>
      </c>
      <c r="F42" s="34" t="str">
        <f t="shared" si="1"/>
        <v>ﾏｻﾊﾞ</v>
      </c>
    </row>
    <row r="43" spans="1:6" ht="13.5">
      <c r="A43" s="34">
        <v>38</v>
      </c>
      <c r="B43" s="31" t="s">
        <v>258</v>
      </c>
      <c r="C43" s="34">
        <v>40</v>
      </c>
      <c r="D43" s="35">
        <f t="shared" si="0"/>
        <v>1</v>
      </c>
      <c r="E43" s="30" t="s">
        <v>257</v>
      </c>
      <c r="F43" s="34" t="str">
        <f t="shared" si="1"/>
        <v>ﾏｻﾊﾞ</v>
      </c>
    </row>
    <row r="44" spans="1:6" ht="13.5">
      <c r="A44" s="34">
        <v>39</v>
      </c>
      <c r="B44" s="31" t="s">
        <v>258</v>
      </c>
      <c r="C44" s="34">
        <v>40</v>
      </c>
      <c r="D44" s="35">
        <f t="shared" si="0"/>
        <v>1</v>
      </c>
      <c r="E44" s="30" t="s">
        <v>257</v>
      </c>
      <c r="F44" s="34" t="str">
        <f t="shared" si="1"/>
        <v>ﾏｻﾊﾞ</v>
      </c>
    </row>
    <row r="45" spans="1:6" ht="13.5">
      <c r="A45" s="34">
        <v>40</v>
      </c>
      <c r="B45" s="31" t="s">
        <v>258</v>
      </c>
      <c r="C45" s="34">
        <v>37</v>
      </c>
      <c r="D45" s="35">
        <f t="shared" si="0"/>
        <v>0.925</v>
      </c>
      <c r="E45" s="30" t="s">
        <v>257</v>
      </c>
      <c r="F45" s="34" t="str">
        <f t="shared" si="1"/>
        <v>ﾏｻﾊﾞ</v>
      </c>
    </row>
    <row r="46" spans="1:6" ht="13.5">
      <c r="A46" s="34">
        <v>41</v>
      </c>
      <c r="B46" s="31" t="s">
        <v>258</v>
      </c>
      <c r="C46" s="34">
        <v>37</v>
      </c>
      <c r="D46" s="35">
        <f t="shared" si="0"/>
        <v>0.925</v>
      </c>
      <c r="E46" s="30" t="s">
        <v>257</v>
      </c>
      <c r="F46" s="34" t="str">
        <f t="shared" si="1"/>
        <v>ﾏｻﾊﾞ</v>
      </c>
    </row>
    <row r="47" spans="1:6" ht="13.5">
      <c r="A47" s="34">
        <v>42</v>
      </c>
      <c r="B47" s="31" t="s">
        <v>258</v>
      </c>
      <c r="C47" s="34">
        <v>41</v>
      </c>
      <c r="D47" s="35">
        <f t="shared" si="0"/>
        <v>1.025</v>
      </c>
      <c r="E47" s="30" t="s">
        <v>257</v>
      </c>
      <c r="F47" s="34" t="str">
        <f t="shared" si="1"/>
        <v>ﾏｻﾊﾞ</v>
      </c>
    </row>
    <row r="48" spans="1:6" ht="13.5">
      <c r="A48" s="34">
        <v>43</v>
      </c>
      <c r="B48" s="31" t="s">
        <v>258</v>
      </c>
      <c r="C48" s="34">
        <v>36</v>
      </c>
      <c r="D48" s="35">
        <f t="shared" si="0"/>
        <v>0.9</v>
      </c>
      <c r="E48" s="30" t="s">
        <v>257</v>
      </c>
      <c r="F48" s="34" t="str">
        <f t="shared" si="1"/>
        <v>ﾏｻﾊﾞ</v>
      </c>
    </row>
    <row r="49" spans="1:6" ht="13.5">
      <c r="A49" s="34">
        <v>44</v>
      </c>
      <c r="B49" s="31" t="s">
        <v>258</v>
      </c>
      <c r="C49" s="34">
        <v>37</v>
      </c>
      <c r="D49" s="35">
        <f t="shared" si="0"/>
        <v>0.925</v>
      </c>
      <c r="E49" s="30" t="s">
        <v>257</v>
      </c>
      <c r="F49" s="34" t="str">
        <f t="shared" si="1"/>
        <v>ﾏｻﾊﾞ</v>
      </c>
    </row>
    <row r="50" spans="1:6" ht="13.5">
      <c r="A50" s="34">
        <v>45</v>
      </c>
      <c r="B50" s="31" t="s">
        <v>258</v>
      </c>
      <c r="C50" s="34">
        <v>38</v>
      </c>
      <c r="D50" s="35">
        <f t="shared" si="0"/>
        <v>0.95</v>
      </c>
      <c r="E50" s="30" t="s">
        <v>257</v>
      </c>
      <c r="F50" s="34" t="str">
        <f t="shared" si="1"/>
        <v>ﾏｻﾊﾞ</v>
      </c>
    </row>
    <row r="51" spans="1:6" ht="13.5">
      <c r="A51" s="34">
        <v>46</v>
      </c>
      <c r="B51" s="31" t="s">
        <v>258</v>
      </c>
      <c r="C51" s="34">
        <v>39</v>
      </c>
      <c r="D51" s="35">
        <f t="shared" si="0"/>
        <v>0.975</v>
      </c>
      <c r="E51" s="30" t="s">
        <v>257</v>
      </c>
      <c r="F51" s="34" t="str">
        <f t="shared" si="1"/>
        <v>ﾏｻﾊﾞ</v>
      </c>
    </row>
    <row r="52" spans="1:6" ht="13.5">
      <c r="A52" s="34">
        <v>47</v>
      </c>
      <c r="B52" s="31" t="s">
        <v>258</v>
      </c>
      <c r="C52" s="34">
        <v>40</v>
      </c>
      <c r="D52" s="35">
        <f t="shared" si="0"/>
        <v>1</v>
      </c>
      <c r="E52" s="30" t="s">
        <v>257</v>
      </c>
      <c r="F52" s="34" t="str">
        <f t="shared" si="1"/>
        <v>ﾏｻﾊﾞ</v>
      </c>
    </row>
    <row r="53" spans="1:6" ht="13.5">
      <c r="A53" s="34">
        <v>48</v>
      </c>
      <c r="B53" s="31" t="s">
        <v>258</v>
      </c>
      <c r="C53" s="34">
        <v>38</v>
      </c>
      <c r="D53" s="35">
        <f t="shared" si="0"/>
        <v>0.95</v>
      </c>
      <c r="E53" s="30" t="s">
        <v>257</v>
      </c>
      <c r="F53" s="34" t="str">
        <f t="shared" si="1"/>
        <v>ﾏｻﾊﾞ</v>
      </c>
    </row>
    <row r="54" spans="1:6" ht="13.5">
      <c r="A54" s="34">
        <v>49</v>
      </c>
      <c r="B54" s="31" t="s">
        <v>258</v>
      </c>
      <c r="C54" s="34">
        <v>40</v>
      </c>
      <c r="D54" s="35">
        <f t="shared" si="0"/>
        <v>1</v>
      </c>
      <c r="E54" s="30" t="s">
        <v>257</v>
      </c>
      <c r="F54" s="34" t="str">
        <f t="shared" si="1"/>
        <v>ﾏｻﾊﾞ</v>
      </c>
    </row>
    <row r="55" spans="1:6" ht="13.5">
      <c r="A55" s="34">
        <v>50</v>
      </c>
      <c r="B55" s="31" t="s">
        <v>258</v>
      </c>
      <c r="C55" s="34">
        <v>37</v>
      </c>
      <c r="D55" s="35">
        <f t="shared" si="0"/>
        <v>0.925</v>
      </c>
      <c r="E55" s="30" t="s">
        <v>257</v>
      </c>
      <c r="F55" s="34" t="str">
        <f t="shared" si="1"/>
        <v>ﾏｻﾊﾞ</v>
      </c>
    </row>
    <row r="56" spans="1:6" ht="13.5">
      <c r="A56" s="34">
        <v>51</v>
      </c>
      <c r="B56" s="31" t="s">
        <v>258</v>
      </c>
      <c r="C56" s="34">
        <v>39</v>
      </c>
      <c r="D56" s="35">
        <f t="shared" si="0"/>
        <v>0.975</v>
      </c>
      <c r="E56" s="30" t="s">
        <v>257</v>
      </c>
      <c r="F56" s="34" t="str">
        <f t="shared" si="1"/>
        <v>ﾏｻﾊﾞ</v>
      </c>
    </row>
    <row r="57" spans="1:6" ht="13.5">
      <c r="A57" s="34">
        <v>52</v>
      </c>
      <c r="B57" s="31" t="s">
        <v>258</v>
      </c>
      <c r="C57" s="34">
        <v>37</v>
      </c>
      <c r="D57" s="35">
        <f t="shared" si="0"/>
        <v>0.925</v>
      </c>
      <c r="E57" s="30" t="s">
        <v>257</v>
      </c>
      <c r="F57" s="34" t="str">
        <f t="shared" si="1"/>
        <v>ﾏｻﾊﾞ</v>
      </c>
    </row>
    <row r="58" spans="1:6" ht="13.5">
      <c r="A58" s="34">
        <v>53</v>
      </c>
      <c r="B58" s="31" t="s">
        <v>258</v>
      </c>
      <c r="C58" s="34">
        <v>37</v>
      </c>
      <c r="D58" s="35">
        <f t="shared" si="0"/>
        <v>0.925</v>
      </c>
      <c r="E58" s="30" t="s">
        <v>257</v>
      </c>
      <c r="F58" s="34" t="str">
        <f t="shared" si="1"/>
        <v>ﾏｻﾊﾞ</v>
      </c>
    </row>
    <row r="59" spans="1:6" ht="13.5">
      <c r="A59" s="34">
        <v>54</v>
      </c>
      <c r="B59" s="31" t="s">
        <v>258</v>
      </c>
      <c r="C59" s="34">
        <v>37</v>
      </c>
      <c r="D59" s="35">
        <f t="shared" si="0"/>
        <v>0.925</v>
      </c>
      <c r="E59" s="30" t="s">
        <v>256</v>
      </c>
      <c r="F59" s="34" t="str">
        <f t="shared" si="1"/>
        <v>ﾏｻﾊﾞ</v>
      </c>
    </row>
    <row r="60" spans="1:6" ht="13.5">
      <c r="A60" s="34">
        <v>55</v>
      </c>
      <c r="B60" s="31" t="s">
        <v>258</v>
      </c>
      <c r="C60" s="34">
        <v>37</v>
      </c>
      <c r="D60" s="35">
        <f t="shared" si="0"/>
        <v>0.925</v>
      </c>
      <c r="E60" s="30" t="s">
        <v>256</v>
      </c>
      <c r="F60" s="34" t="str">
        <f t="shared" si="1"/>
        <v>ﾏｻﾊﾞ</v>
      </c>
    </row>
    <row r="61" spans="1:6" ht="13.5">
      <c r="A61" s="34">
        <v>56</v>
      </c>
      <c r="B61" s="31" t="s">
        <v>258</v>
      </c>
      <c r="C61" s="34">
        <v>35</v>
      </c>
      <c r="D61" s="35">
        <f t="shared" si="0"/>
        <v>0.875</v>
      </c>
      <c r="E61" s="30" t="s">
        <v>256</v>
      </c>
      <c r="F61" s="34" t="str">
        <f t="shared" si="1"/>
        <v>ﾏｻﾊﾞ</v>
      </c>
    </row>
    <row r="62" spans="1:6" ht="13.5">
      <c r="A62" s="34">
        <v>57</v>
      </c>
      <c r="B62" s="31" t="s">
        <v>258</v>
      </c>
      <c r="C62" s="34">
        <v>38</v>
      </c>
      <c r="D62" s="35">
        <f t="shared" si="0"/>
        <v>0.95</v>
      </c>
      <c r="E62" s="30" t="s">
        <v>256</v>
      </c>
      <c r="F62" s="34" t="str">
        <f t="shared" si="1"/>
        <v>ﾏｻﾊﾞ</v>
      </c>
    </row>
    <row r="63" spans="1:6" ht="13.5">
      <c r="A63" s="34">
        <v>58</v>
      </c>
      <c r="B63" s="31" t="s">
        <v>258</v>
      </c>
      <c r="C63" s="34">
        <v>38</v>
      </c>
      <c r="D63" s="35">
        <f t="shared" si="0"/>
        <v>0.95</v>
      </c>
      <c r="E63" s="30" t="s">
        <v>256</v>
      </c>
      <c r="F63" s="34" t="str">
        <f t="shared" si="1"/>
        <v>ﾏｻﾊﾞ</v>
      </c>
    </row>
    <row r="64" spans="1:6" ht="13.5">
      <c r="A64" s="34">
        <v>59</v>
      </c>
      <c r="B64" s="31" t="s">
        <v>259</v>
      </c>
      <c r="C64" s="34">
        <v>37</v>
      </c>
      <c r="D64" s="35">
        <f t="shared" si="0"/>
        <v>0.925</v>
      </c>
      <c r="E64" s="30" t="s">
        <v>257</v>
      </c>
      <c r="F64" s="34" t="str">
        <f t="shared" si="1"/>
        <v>ﾏｻﾊﾞ</v>
      </c>
    </row>
    <row r="65" spans="1:6" ht="13.5">
      <c r="A65" s="34">
        <v>60</v>
      </c>
      <c r="B65" s="31" t="s">
        <v>259</v>
      </c>
      <c r="C65" s="34">
        <v>39</v>
      </c>
      <c r="D65" s="35">
        <f t="shared" si="0"/>
        <v>0.975</v>
      </c>
      <c r="E65" s="30" t="s">
        <v>257</v>
      </c>
      <c r="F65" s="34" t="str">
        <f t="shared" si="1"/>
        <v>ﾏｻﾊﾞ</v>
      </c>
    </row>
    <row r="66" spans="1:6" ht="13.5">
      <c r="A66" s="34">
        <v>61</v>
      </c>
      <c r="B66" s="31" t="s">
        <v>259</v>
      </c>
      <c r="C66" s="34">
        <v>40</v>
      </c>
      <c r="D66" s="35">
        <f t="shared" si="0"/>
        <v>1</v>
      </c>
      <c r="E66" s="30" t="s">
        <v>257</v>
      </c>
      <c r="F66" s="34" t="str">
        <f t="shared" si="1"/>
        <v>ﾏｻﾊﾞ</v>
      </c>
    </row>
    <row r="67" spans="1:6" ht="13.5">
      <c r="A67" s="34">
        <v>62</v>
      </c>
      <c r="B67" s="31" t="s">
        <v>259</v>
      </c>
      <c r="C67" s="34">
        <v>38</v>
      </c>
      <c r="D67" s="35">
        <f t="shared" si="0"/>
        <v>0.95</v>
      </c>
      <c r="E67" s="30" t="s">
        <v>257</v>
      </c>
      <c r="F67" s="34" t="str">
        <f t="shared" si="1"/>
        <v>ﾏｻﾊﾞ</v>
      </c>
    </row>
    <row r="68" spans="1:6" ht="13.5">
      <c r="A68" s="34">
        <v>63</v>
      </c>
      <c r="B68" s="31" t="s">
        <v>259</v>
      </c>
      <c r="C68" s="34">
        <v>38</v>
      </c>
      <c r="D68" s="35">
        <f t="shared" si="0"/>
        <v>0.95</v>
      </c>
      <c r="E68" s="30" t="s">
        <v>257</v>
      </c>
      <c r="F68" s="34" t="str">
        <f t="shared" si="1"/>
        <v>ﾏｻﾊﾞ</v>
      </c>
    </row>
    <row r="69" spans="1:6" ht="13.5">
      <c r="A69" s="34">
        <v>64</v>
      </c>
      <c r="B69" s="31" t="s">
        <v>259</v>
      </c>
      <c r="C69" s="34">
        <v>37</v>
      </c>
      <c r="D69" s="35">
        <f t="shared" si="0"/>
        <v>0.925</v>
      </c>
      <c r="E69" s="30" t="s">
        <v>257</v>
      </c>
      <c r="F69" s="34" t="str">
        <f t="shared" si="1"/>
        <v>ﾏｻﾊﾞ</v>
      </c>
    </row>
    <row r="70" spans="1:6" ht="13.5">
      <c r="A70" s="34">
        <v>65</v>
      </c>
      <c r="B70" s="31" t="s">
        <v>259</v>
      </c>
      <c r="C70" s="34">
        <v>37</v>
      </c>
      <c r="D70" s="35">
        <f t="shared" si="0"/>
        <v>0.925</v>
      </c>
      <c r="E70" s="30" t="s">
        <v>257</v>
      </c>
      <c r="F70" s="34" t="str">
        <f t="shared" si="1"/>
        <v>ﾏｻﾊﾞ</v>
      </c>
    </row>
    <row r="71" spans="1:6" ht="13.5">
      <c r="A71" s="34">
        <v>66</v>
      </c>
      <c r="B71" s="31" t="s">
        <v>259</v>
      </c>
      <c r="C71" s="34">
        <v>39</v>
      </c>
      <c r="D71" s="35">
        <f aca="true" t="shared" si="2" ref="D71:D134">C71/40</f>
        <v>0.975</v>
      </c>
      <c r="E71" s="30" t="s">
        <v>257</v>
      </c>
      <c r="F71" s="34" t="str">
        <f aca="true" t="shared" si="3" ref="F71:F134">IF(D71=1.1,"ﾏｻﾊﾞ",IF(D71&lt;1.1,"ﾏｻﾊﾞ","ｺﾞﾏｻﾊﾞ"))</f>
        <v>ﾏｻﾊﾞ</v>
      </c>
    </row>
    <row r="72" spans="1:6" ht="13.5">
      <c r="A72" s="34">
        <v>67</v>
      </c>
      <c r="B72" s="31" t="s">
        <v>259</v>
      </c>
      <c r="C72" s="34">
        <v>37</v>
      </c>
      <c r="D72" s="35">
        <f t="shared" si="2"/>
        <v>0.925</v>
      </c>
      <c r="E72" s="30" t="s">
        <v>257</v>
      </c>
      <c r="F72" s="34" t="str">
        <f t="shared" si="3"/>
        <v>ﾏｻﾊﾞ</v>
      </c>
    </row>
    <row r="73" spans="1:6" ht="13.5">
      <c r="A73" s="34">
        <v>68</v>
      </c>
      <c r="B73" s="31" t="s">
        <v>259</v>
      </c>
      <c r="C73" s="34">
        <v>37</v>
      </c>
      <c r="D73" s="35">
        <f t="shared" si="2"/>
        <v>0.925</v>
      </c>
      <c r="E73" s="30" t="s">
        <v>257</v>
      </c>
      <c r="F73" s="34" t="str">
        <f t="shared" si="3"/>
        <v>ﾏｻﾊﾞ</v>
      </c>
    </row>
    <row r="74" spans="1:6" ht="13.5">
      <c r="A74" s="34">
        <v>69</v>
      </c>
      <c r="B74" s="31" t="s">
        <v>259</v>
      </c>
      <c r="C74" s="34">
        <v>39</v>
      </c>
      <c r="D74" s="35">
        <f t="shared" si="2"/>
        <v>0.975</v>
      </c>
      <c r="E74" s="30" t="s">
        <v>257</v>
      </c>
      <c r="F74" s="34" t="str">
        <f t="shared" si="3"/>
        <v>ﾏｻﾊﾞ</v>
      </c>
    </row>
    <row r="75" spans="1:6" ht="13.5">
      <c r="A75" s="34">
        <v>70</v>
      </c>
      <c r="B75" s="31" t="s">
        <v>259</v>
      </c>
      <c r="C75" s="34">
        <v>38</v>
      </c>
      <c r="D75" s="35">
        <f t="shared" si="2"/>
        <v>0.95</v>
      </c>
      <c r="E75" s="30" t="s">
        <v>257</v>
      </c>
      <c r="F75" s="34" t="str">
        <f t="shared" si="3"/>
        <v>ﾏｻﾊﾞ</v>
      </c>
    </row>
    <row r="76" spans="1:6" ht="13.5">
      <c r="A76" s="34">
        <v>71</v>
      </c>
      <c r="B76" s="31" t="s">
        <v>259</v>
      </c>
      <c r="C76" s="34">
        <v>38</v>
      </c>
      <c r="D76" s="35">
        <f t="shared" si="2"/>
        <v>0.95</v>
      </c>
      <c r="E76" s="30" t="s">
        <v>257</v>
      </c>
      <c r="F76" s="34" t="str">
        <f t="shared" si="3"/>
        <v>ﾏｻﾊﾞ</v>
      </c>
    </row>
    <row r="77" spans="1:6" ht="13.5">
      <c r="A77" s="34">
        <v>72</v>
      </c>
      <c r="B77" s="31" t="s">
        <v>259</v>
      </c>
      <c r="C77" s="34">
        <v>39</v>
      </c>
      <c r="D77" s="35">
        <f t="shared" si="2"/>
        <v>0.975</v>
      </c>
      <c r="E77" s="30" t="s">
        <v>257</v>
      </c>
      <c r="F77" s="34" t="str">
        <f t="shared" si="3"/>
        <v>ﾏｻﾊﾞ</v>
      </c>
    </row>
    <row r="78" spans="1:6" ht="13.5">
      <c r="A78" s="34">
        <v>73</v>
      </c>
      <c r="B78" s="31" t="s">
        <v>259</v>
      </c>
      <c r="C78" s="34">
        <v>39</v>
      </c>
      <c r="D78" s="35">
        <f t="shared" si="2"/>
        <v>0.975</v>
      </c>
      <c r="E78" s="30" t="s">
        <v>257</v>
      </c>
      <c r="F78" s="34" t="str">
        <f t="shared" si="3"/>
        <v>ﾏｻﾊﾞ</v>
      </c>
    </row>
    <row r="79" spans="1:6" ht="13.5">
      <c r="A79" s="34">
        <v>74</v>
      </c>
      <c r="B79" s="31" t="s">
        <v>259</v>
      </c>
      <c r="C79" s="34">
        <v>39</v>
      </c>
      <c r="D79" s="35">
        <f t="shared" si="2"/>
        <v>0.975</v>
      </c>
      <c r="E79" s="30" t="s">
        <v>257</v>
      </c>
      <c r="F79" s="34" t="str">
        <f t="shared" si="3"/>
        <v>ﾏｻﾊﾞ</v>
      </c>
    </row>
    <row r="80" spans="1:6" ht="13.5">
      <c r="A80" s="34">
        <v>75</v>
      </c>
      <c r="B80" s="31" t="s">
        <v>259</v>
      </c>
      <c r="C80" s="34">
        <v>39</v>
      </c>
      <c r="D80" s="35">
        <f t="shared" si="2"/>
        <v>0.975</v>
      </c>
      <c r="E80" s="30" t="s">
        <v>257</v>
      </c>
      <c r="F80" s="34" t="str">
        <f t="shared" si="3"/>
        <v>ﾏｻﾊﾞ</v>
      </c>
    </row>
    <row r="81" spans="1:6" ht="13.5">
      <c r="A81" s="34">
        <v>76</v>
      </c>
      <c r="B81" s="31" t="s">
        <v>259</v>
      </c>
      <c r="C81" s="34">
        <v>37</v>
      </c>
      <c r="D81" s="35">
        <f t="shared" si="2"/>
        <v>0.925</v>
      </c>
      <c r="E81" s="30" t="s">
        <v>257</v>
      </c>
      <c r="F81" s="34" t="str">
        <f t="shared" si="3"/>
        <v>ﾏｻﾊﾞ</v>
      </c>
    </row>
    <row r="82" spans="1:6" ht="13.5">
      <c r="A82" s="34">
        <v>77</v>
      </c>
      <c r="B82" s="31" t="s">
        <v>259</v>
      </c>
      <c r="C82" s="34">
        <v>38</v>
      </c>
      <c r="D82" s="35">
        <f t="shared" si="2"/>
        <v>0.95</v>
      </c>
      <c r="E82" s="30" t="s">
        <v>257</v>
      </c>
      <c r="F82" s="34" t="str">
        <f t="shared" si="3"/>
        <v>ﾏｻﾊﾞ</v>
      </c>
    </row>
    <row r="83" spans="1:6" ht="13.5">
      <c r="A83" s="34">
        <v>78</v>
      </c>
      <c r="B83" s="31" t="s">
        <v>259</v>
      </c>
      <c r="C83" s="34">
        <v>37</v>
      </c>
      <c r="D83" s="35">
        <f t="shared" si="2"/>
        <v>0.925</v>
      </c>
      <c r="E83" s="30" t="s">
        <v>256</v>
      </c>
      <c r="F83" s="34" t="str">
        <f t="shared" si="3"/>
        <v>ﾏｻﾊﾞ</v>
      </c>
    </row>
    <row r="84" spans="1:6" ht="13.5">
      <c r="A84" s="34">
        <v>79</v>
      </c>
      <c r="B84" s="31" t="s">
        <v>259</v>
      </c>
      <c r="C84" s="34">
        <v>37</v>
      </c>
      <c r="D84" s="35">
        <f t="shared" si="2"/>
        <v>0.925</v>
      </c>
      <c r="E84" s="30" t="s">
        <v>256</v>
      </c>
      <c r="F84" s="34" t="str">
        <f t="shared" si="3"/>
        <v>ﾏｻﾊﾞ</v>
      </c>
    </row>
    <row r="85" spans="1:6" ht="13.5">
      <c r="A85" s="34">
        <v>80</v>
      </c>
      <c r="B85" s="31" t="s">
        <v>259</v>
      </c>
      <c r="C85" s="34">
        <v>37</v>
      </c>
      <c r="D85" s="35">
        <f t="shared" si="2"/>
        <v>0.925</v>
      </c>
      <c r="E85" s="30" t="s">
        <v>256</v>
      </c>
      <c r="F85" s="34" t="str">
        <f t="shared" si="3"/>
        <v>ﾏｻﾊﾞ</v>
      </c>
    </row>
    <row r="86" spans="1:6" ht="13.5">
      <c r="A86" s="34">
        <v>81</v>
      </c>
      <c r="B86" s="31" t="s">
        <v>259</v>
      </c>
      <c r="C86" s="34">
        <v>37</v>
      </c>
      <c r="D86" s="35">
        <f t="shared" si="2"/>
        <v>0.925</v>
      </c>
      <c r="E86" s="30" t="s">
        <v>256</v>
      </c>
      <c r="F86" s="34" t="str">
        <f t="shared" si="3"/>
        <v>ﾏｻﾊﾞ</v>
      </c>
    </row>
    <row r="87" spans="1:6" ht="13.5">
      <c r="A87" s="34">
        <v>82</v>
      </c>
      <c r="B87" s="31" t="s">
        <v>259</v>
      </c>
      <c r="C87" s="34">
        <v>38</v>
      </c>
      <c r="D87" s="35">
        <f t="shared" si="2"/>
        <v>0.95</v>
      </c>
      <c r="E87" s="30" t="s">
        <v>256</v>
      </c>
      <c r="F87" s="34" t="str">
        <f t="shared" si="3"/>
        <v>ﾏｻﾊﾞ</v>
      </c>
    </row>
    <row r="88" spans="1:6" ht="13.5">
      <c r="A88" s="34">
        <v>83</v>
      </c>
      <c r="B88" s="31" t="s">
        <v>259</v>
      </c>
      <c r="C88" s="34">
        <v>37</v>
      </c>
      <c r="D88" s="35">
        <f t="shared" si="2"/>
        <v>0.925</v>
      </c>
      <c r="E88" s="30" t="s">
        <v>256</v>
      </c>
      <c r="F88" s="34" t="str">
        <f t="shared" si="3"/>
        <v>ﾏｻﾊﾞ</v>
      </c>
    </row>
    <row r="89" spans="1:6" ht="13.5">
      <c r="A89" s="34">
        <v>84</v>
      </c>
      <c r="B89" s="31" t="s">
        <v>259</v>
      </c>
      <c r="C89" s="34">
        <v>37</v>
      </c>
      <c r="D89" s="35">
        <f t="shared" si="2"/>
        <v>0.925</v>
      </c>
      <c r="E89" s="30" t="s">
        <v>256</v>
      </c>
      <c r="F89" s="34" t="str">
        <f t="shared" si="3"/>
        <v>ﾏｻﾊﾞ</v>
      </c>
    </row>
    <row r="90" spans="1:6" ht="13.5">
      <c r="A90" s="34">
        <v>85</v>
      </c>
      <c r="B90" s="31" t="s">
        <v>259</v>
      </c>
      <c r="C90" s="34">
        <v>38</v>
      </c>
      <c r="D90" s="35">
        <f t="shared" si="2"/>
        <v>0.95</v>
      </c>
      <c r="E90" s="30" t="s">
        <v>256</v>
      </c>
      <c r="F90" s="34" t="str">
        <f t="shared" si="3"/>
        <v>ﾏｻﾊﾞ</v>
      </c>
    </row>
    <row r="91" spans="1:6" ht="13.5">
      <c r="A91" s="34">
        <v>86</v>
      </c>
      <c r="B91" s="31" t="s">
        <v>259</v>
      </c>
      <c r="C91" s="34">
        <v>37</v>
      </c>
      <c r="D91" s="35">
        <f t="shared" si="2"/>
        <v>0.925</v>
      </c>
      <c r="E91" s="30" t="s">
        <v>256</v>
      </c>
      <c r="F91" s="34" t="str">
        <f t="shared" si="3"/>
        <v>ﾏｻﾊﾞ</v>
      </c>
    </row>
    <row r="92" spans="1:6" ht="13.5">
      <c r="A92" s="34">
        <v>87</v>
      </c>
      <c r="B92" s="31" t="s">
        <v>259</v>
      </c>
      <c r="C92" s="34">
        <v>38</v>
      </c>
      <c r="D92" s="35">
        <f t="shared" si="2"/>
        <v>0.95</v>
      </c>
      <c r="E92" s="30" t="s">
        <v>256</v>
      </c>
      <c r="F92" s="34" t="str">
        <f t="shared" si="3"/>
        <v>ﾏｻﾊﾞ</v>
      </c>
    </row>
    <row r="93" spans="1:6" ht="13.5">
      <c r="A93" s="34">
        <v>88</v>
      </c>
      <c r="B93" s="31" t="s">
        <v>259</v>
      </c>
      <c r="C93" s="34">
        <v>39</v>
      </c>
      <c r="D93" s="35">
        <f t="shared" si="2"/>
        <v>0.975</v>
      </c>
      <c r="E93" s="30" t="s">
        <v>256</v>
      </c>
      <c r="F93" s="34" t="str">
        <f t="shared" si="3"/>
        <v>ﾏｻﾊﾞ</v>
      </c>
    </row>
    <row r="94" spans="1:6" ht="13.5">
      <c r="A94" s="34">
        <v>89</v>
      </c>
      <c r="B94" s="31" t="s">
        <v>259</v>
      </c>
      <c r="C94" s="34">
        <v>37</v>
      </c>
      <c r="D94" s="35">
        <f t="shared" si="2"/>
        <v>0.925</v>
      </c>
      <c r="E94" s="30" t="s">
        <v>256</v>
      </c>
      <c r="F94" s="34" t="str">
        <f t="shared" si="3"/>
        <v>ﾏｻﾊﾞ</v>
      </c>
    </row>
    <row r="95" spans="1:6" ht="13.5">
      <c r="A95" s="34">
        <v>90</v>
      </c>
      <c r="B95" s="31" t="s">
        <v>259</v>
      </c>
      <c r="C95" s="34">
        <v>38</v>
      </c>
      <c r="D95" s="35">
        <f t="shared" si="2"/>
        <v>0.95</v>
      </c>
      <c r="E95" s="30" t="s">
        <v>256</v>
      </c>
      <c r="F95" s="34" t="str">
        <f t="shared" si="3"/>
        <v>ﾏｻﾊﾞ</v>
      </c>
    </row>
    <row r="96" spans="1:6" ht="13.5">
      <c r="A96" s="34">
        <v>91</v>
      </c>
      <c r="B96" s="31" t="s">
        <v>259</v>
      </c>
      <c r="C96" s="34">
        <v>40</v>
      </c>
      <c r="D96" s="35">
        <f t="shared" si="2"/>
        <v>1</v>
      </c>
      <c r="E96" s="30" t="s">
        <v>256</v>
      </c>
      <c r="F96" s="34" t="str">
        <f t="shared" si="3"/>
        <v>ﾏｻﾊﾞ</v>
      </c>
    </row>
    <row r="97" spans="1:6" ht="13.5">
      <c r="A97" s="34">
        <v>92</v>
      </c>
      <c r="B97" s="31" t="s">
        <v>259</v>
      </c>
      <c r="C97" s="34">
        <v>38</v>
      </c>
      <c r="D97" s="35">
        <f t="shared" si="2"/>
        <v>0.95</v>
      </c>
      <c r="E97" s="30" t="s">
        <v>256</v>
      </c>
      <c r="F97" s="34" t="str">
        <f t="shared" si="3"/>
        <v>ﾏｻﾊﾞ</v>
      </c>
    </row>
    <row r="98" spans="1:6" ht="13.5">
      <c r="A98" s="34">
        <v>93</v>
      </c>
      <c r="B98" s="31" t="s">
        <v>259</v>
      </c>
      <c r="C98" s="34">
        <v>39</v>
      </c>
      <c r="D98" s="35">
        <f t="shared" si="2"/>
        <v>0.975</v>
      </c>
      <c r="E98" s="30" t="s">
        <v>256</v>
      </c>
      <c r="F98" s="34" t="str">
        <f t="shared" si="3"/>
        <v>ﾏｻﾊﾞ</v>
      </c>
    </row>
    <row r="99" spans="1:6" ht="13.5">
      <c r="A99" s="34">
        <v>94</v>
      </c>
      <c r="B99" s="31" t="s">
        <v>259</v>
      </c>
      <c r="C99" s="34">
        <v>38</v>
      </c>
      <c r="D99" s="35">
        <f t="shared" si="2"/>
        <v>0.95</v>
      </c>
      <c r="E99" s="30" t="s">
        <v>256</v>
      </c>
      <c r="F99" s="34" t="str">
        <f t="shared" si="3"/>
        <v>ﾏｻﾊﾞ</v>
      </c>
    </row>
    <row r="100" spans="1:6" ht="13.5">
      <c r="A100" s="34">
        <v>95</v>
      </c>
      <c r="B100" s="31" t="s">
        <v>259</v>
      </c>
      <c r="C100" s="34">
        <v>39</v>
      </c>
      <c r="D100" s="35">
        <f t="shared" si="2"/>
        <v>0.975</v>
      </c>
      <c r="E100" s="30" t="s">
        <v>256</v>
      </c>
      <c r="F100" s="34" t="str">
        <f t="shared" si="3"/>
        <v>ﾏｻﾊﾞ</v>
      </c>
    </row>
    <row r="101" spans="1:6" ht="13.5">
      <c r="A101" s="34">
        <v>96</v>
      </c>
      <c r="B101" s="31" t="s">
        <v>259</v>
      </c>
      <c r="C101" s="34">
        <v>38</v>
      </c>
      <c r="D101" s="35">
        <f t="shared" si="2"/>
        <v>0.95</v>
      </c>
      <c r="E101" s="30" t="s">
        <v>256</v>
      </c>
      <c r="F101" s="34" t="str">
        <f t="shared" si="3"/>
        <v>ﾏｻﾊﾞ</v>
      </c>
    </row>
    <row r="102" spans="1:6" ht="13.5">
      <c r="A102" s="34">
        <v>97</v>
      </c>
      <c r="B102" s="31" t="s">
        <v>259</v>
      </c>
      <c r="C102" s="34">
        <v>41</v>
      </c>
      <c r="D102" s="35">
        <f t="shared" si="2"/>
        <v>1.025</v>
      </c>
      <c r="E102" s="30" t="s">
        <v>256</v>
      </c>
      <c r="F102" s="34" t="str">
        <f t="shared" si="3"/>
        <v>ﾏｻﾊﾞ</v>
      </c>
    </row>
    <row r="103" spans="1:6" ht="13.5">
      <c r="A103" s="34">
        <v>98</v>
      </c>
      <c r="B103" s="31" t="s">
        <v>259</v>
      </c>
      <c r="C103" s="34">
        <v>38</v>
      </c>
      <c r="D103" s="35">
        <f t="shared" si="2"/>
        <v>0.95</v>
      </c>
      <c r="E103" s="30" t="s">
        <v>256</v>
      </c>
      <c r="F103" s="34" t="str">
        <f t="shared" si="3"/>
        <v>ﾏｻﾊﾞ</v>
      </c>
    </row>
    <row r="104" spans="1:6" ht="13.5">
      <c r="A104" s="34">
        <v>99</v>
      </c>
      <c r="B104" s="31" t="s">
        <v>261</v>
      </c>
      <c r="C104" s="34">
        <v>38</v>
      </c>
      <c r="D104" s="35">
        <f t="shared" si="2"/>
        <v>0.95</v>
      </c>
      <c r="E104" s="30" t="s">
        <v>256</v>
      </c>
      <c r="F104" s="34" t="str">
        <f t="shared" si="3"/>
        <v>ﾏｻﾊﾞ</v>
      </c>
    </row>
    <row r="105" spans="1:6" ht="13.5">
      <c r="A105" s="34">
        <v>100</v>
      </c>
      <c r="B105" s="31" t="s">
        <v>261</v>
      </c>
      <c r="C105" s="34">
        <v>35</v>
      </c>
      <c r="D105" s="35">
        <f t="shared" si="2"/>
        <v>0.875</v>
      </c>
      <c r="E105" s="30" t="s">
        <v>256</v>
      </c>
      <c r="F105" s="34" t="str">
        <f t="shared" si="3"/>
        <v>ﾏｻﾊﾞ</v>
      </c>
    </row>
    <row r="106" spans="1:6" ht="13.5">
      <c r="A106" s="34">
        <v>101</v>
      </c>
      <c r="B106" s="31" t="s">
        <v>261</v>
      </c>
      <c r="C106" s="34">
        <v>39</v>
      </c>
      <c r="D106" s="35">
        <f t="shared" si="2"/>
        <v>0.975</v>
      </c>
      <c r="E106" s="30" t="s">
        <v>256</v>
      </c>
      <c r="F106" s="34" t="str">
        <f t="shared" si="3"/>
        <v>ﾏｻﾊﾞ</v>
      </c>
    </row>
    <row r="107" spans="1:6" ht="13.5">
      <c r="A107" s="34">
        <v>102</v>
      </c>
      <c r="B107" s="31" t="s">
        <v>261</v>
      </c>
      <c r="C107" s="34">
        <v>38</v>
      </c>
      <c r="D107" s="35">
        <f t="shared" si="2"/>
        <v>0.95</v>
      </c>
      <c r="E107" s="30" t="s">
        <v>256</v>
      </c>
      <c r="F107" s="34" t="str">
        <f t="shared" si="3"/>
        <v>ﾏｻﾊﾞ</v>
      </c>
    </row>
    <row r="108" spans="1:6" ht="13.5">
      <c r="A108" s="34">
        <v>103</v>
      </c>
      <c r="B108" s="31" t="s">
        <v>261</v>
      </c>
      <c r="C108" s="34">
        <v>40</v>
      </c>
      <c r="D108" s="35">
        <f t="shared" si="2"/>
        <v>1</v>
      </c>
      <c r="E108" s="30" t="s">
        <v>256</v>
      </c>
      <c r="F108" s="34" t="str">
        <f t="shared" si="3"/>
        <v>ﾏｻﾊﾞ</v>
      </c>
    </row>
    <row r="109" spans="1:6" ht="13.5">
      <c r="A109" s="34">
        <v>104</v>
      </c>
      <c r="B109" s="31" t="s">
        <v>261</v>
      </c>
      <c r="C109" s="34">
        <v>38</v>
      </c>
      <c r="D109" s="35">
        <f t="shared" si="2"/>
        <v>0.95</v>
      </c>
      <c r="E109" s="30" t="s">
        <v>256</v>
      </c>
      <c r="F109" s="34" t="str">
        <f t="shared" si="3"/>
        <v>ﾏｻﾊﾞ</v>
      </c>
    </row>
    <row r="110" spans="1:6" ht="13.5">
      <c r="A110" s="34">
        <v>105</v>
      </c>
      <c r="B110" s="31" t="s">
        <v>261</v>
      </c>
      <c r="C110" s="34">
        <v>38</v>
      </c>
      <c r="D110" s="35">
        <f t="shared" si="2"/>
        <v>0.95</v>
      </c>
      <c r="E110" s="30" t="s">
        <v>256</v>
      </c>
      <c r="F110" s="34" t="str">
        <f t="shared" si="3"/>
        <v>ﾏｻﾊﾞ</v>
      </c>
    </row>
    <row r="111" spans="1:6" ht="13.5">
      <c r="A111" s="34">
        <v>106</v>
      </c>
      <c r="B111" s="31" t="s">
        <v>261</v>
      </c>
      <c r="C111" s="34">
        <v>36</v>
      </c>
      <c r="D111" s="35">
        <f t="shared" si="2"/>
        <v>0.9</v>
      </c>
      <c r="E111" s="30" t="s">
        <v>256</v>
      </c>
      <c r="F111" s="34" t="str">
        <f t="shared" si="3"/>
        <v>ﾏｻﾊﾞ</v>
      </c>
    </row>
    <row r="112" spans="1:6" ht="13.5">
      <c r="A112" s="34">
        <v>107</v>
      </c>
      <c r="B112" s="31" t="s">
        <v>261</v>
      </c>
      <c r="C112" s="34">
        <v>38</v>
      </c>
      <c r="D112" s="35">
        <f t="shared" si="2"/>
        <v>0.95</v>
      </c>
      <c r="E112" s="30" t="s">
        <v>256</v>
      </c>
      <c r="F112" s="34" t="str">
        <f t="shared" si="3"/>
        <v>ﾏｻﾊﾞ</v>
      </c>
    </row>
    <row r="113" spans="1:6" ht="13.5">
      <c r="A113" s="34">
        <v>108</v>
      </c>
      <c r="B113" s="31" t="s">
        <v>261</v>
      </c>
      <c r="C113" s="34">
        <v>37</v>
      </c>
      <c r="D113" s="35">
        <f t="shared" si="2"/>
        <v>0.925</v>
      </c>
      <c r="E113" s="30" t="s">
        <v>256</v>
      </c>
      <c r="F113" s="34" t="str">
        <f t="shared" si="3"/>
        <v>ﾏｻﾊﾞ</v>
      </c>
    </row>
    <row r="114" spans="1:6" ht="13.5">
      <c r="A114" s="34">
        <v>109</v>
      </c>
      <c r="B114" s="31" t="s">
        <v>261</v>
      </c>
      <c r="C114" s="34">
        <v>38</v>
      </c>
      <c r="D114" s="35">
        <f t="shared" si="2"/>
        <v>0.95</v>
      </c>
      <c r="E114" s="30" t="s">
        <v>256</v>
      </c>
      <c r="F114" s="34" t="str">
        <f t="shared" si="3"/>
        <v>ﾏｻﾊﾞ</v>
      </c>
    </row>
    <row r="115" spans="1:6" ht="13.5">
      <c r="A115" s="34">
        <v>110</v>
      </c>
      <c r="B115" s="31" t="s">
        <v>261</v>
      </c>
      <c r="C115" s="34">
        <v>37</v>
      </c>
      <c r="D115" s="35">
        <f t="shared" si="2"/>
        <v>0.925</v>
      </c>
      <c r="E115" s="30" t="s">
        <v>256</v>
      </c>
      <c r="F115" s="34" t="str">
        <f t="shared" si="3"/>
        <v>ﾏｻﾊﾞ</v>
      </c>
    </row>
    <row r="116" spans="1:6" ht="13.5">
      <c r="A116" s="34">
        <v>111</v>
      </c>
      <c r="B116" s="31" t="s">
        <v>261</v>
      </c>
      <c r="C116" s="34">
        <v>37</v>
      </c>
      <c r="D116" s="35">
        <f t="shared" si="2"/>
        <v>0.925</v>
      </c>
      <c r="E116" s="30" t="s">
        <v>256</v>
      </c>
      <c r="F116" s="34" t="str">
        <f t="shared" si="3"/>
        <v>ﾏｻﾊﾞ</v>
      </c>
    </row>
    <row r="117" spans="1:6" ht="13.5">
      <c r="A117" s="34">
        <v>112</v>
      </c>
      <c r="B117" s="31" t="s">
        <v>261</v>
      </c>
      <c r="C117" s="34">
        <v>37</v>
      </c>
      <c r="D117" s="35">
        <f t="shared" si="2"/>
        <v>0.925</v>
      </c>
      <c r="E117" s="30" t="s">
        <v>256</v>
      </c>
      <c r="F117" s="34" t="str">
        <f t="shared" si="3"/>
        <v>ﾏｻﾊﾞ</v>
      </c>
    </row>
    <row r="118" spans="1:6" ht="13.5">
      <c r="A118" s="34">
        <v>113</v>
      </c>
      <c r="B118" s="31" t="s">
        <v>261</v>
      </c>
      <c r="C118" s="34">
        <v>38</v>
      </c>
      <c r="D118" s="35">
        <f t="shared" si="2"/>
        <v>0.95</v>
      </c>
      <c r="E118" s="30" t="s">
        <v>256</v>
      </c>
      <c r="F118" s="34" t="str">
        <f t="shared" si="3"/>
        <v>ﾏｻﾊﾞ</v>
      </c>
    </row>
    <row r="119" spans="1:6" ht="13.5">
      <c r="A119" s="34">
        <v>114</v>
      </c>
      <c r="B119" s="31" t="s">
        <v>261</v>
      </c>
      <c r="C119" s="34">
        <v>37</v>
      </c>
      <c r="D119" s="35">
        <f t="shared" si="2"/>
        <v>0.925</v>
      </c>
      <c r="E119" s="30" t="s">
        <v>256</v>
      </c>
      <c r="F119" s="34" t="str">
        <f t="shared" si="3"/>
        <v>ﾏｻﾊﾞ</v>
      </c>
    </row>
    <row r="120" spans="1:6" ht="13.5">
      <c r="A120" s="34">
        <v>115</v>
      </c>
      <c r="B120" s="31" t="s">
        <v>261</v>
      </c>
      <c r="C120" s="34">
        <v>39</v>
      </c>
      <c r="D120" s="35">
        <f t="shared" si="2"/>
        <v>0.975</v>
      </c>
      <c r="E120" s="30" t="s">
        <v>256</v>
      </c>
      <c r="F120" s="34" t="str">
        <f t="shared" si="3"/>
        <v>ﾏｻﾊﾞ</v>
      </c>
    </row>
    <row r="121" spans="1:6" ht="13.5">
      <c r="A121" s="34">
        <v>116</v>
      </c>
      <c r="B121" s="31" t="s">
        <v>262</v>
      </c>
      <c r="C121" s="34">
        <v>37</v>
      </c>
      <c r="D121" s="35">
        <f t="shared" si="2"/>
        <v>0.925</v>
      </c>
      <c r="E121" s="30" t="s">
        <v>256</v>
      </c>
      <c r="F121" s="34" t="str">
        <f t="shared" si="3"/>
        <v>ﾏｻﾊﾞ</v>
      </c>
    </row>
    <row r="122" spans="1:6" ht="13.5">
      <c r="A122" s="34">
        <v>117</v>
      </c>
      <c r="B122" s="31" t="s">
        <v>262</v>
      </c>
      <c r="C122" s="34">
        <v>37</v>
      </c>
      <c r="D122" s="35">
        <f t="shared" si="2"/>
        <v>0.925</v>
      </c>
      <c r="E122" s="30" t="s">
        <v>256</v>
      </c>
      <c r="F122" s="34" t="str">
        <f t="shared" si="3"/>
        <v>ﾏｻﾊﾞ</v>
      </c>
    </row>
    <row r="123" spans="1:6" ht="13.5">
      <c r="A123" s="34">
        <v>118</v>
      </c>
      <c r="B123" s="31" t="s">
        <v>262</v>
      </c>
      <c r="C123" s="34">
        <v>38</v>
      </c>
      <c r="D123" s="35">
        <f t="shared" si="2"/>
        <v>0.95</v>
      </c>
      <c r="E123" s="30" t="s">
        <v>256</v>
      </c>
      <c r="F123" s="34" t="str">
        <f t="shared" si="3"/>
        <v>ﾏｻﾊﾞ</v>
      </c>
    </row>
    <row r="124" spans="1:6" ht="13.5">
      <c r="A124" s="34">
        <v>119</v>
      </c>
      <c r="B124" s="31" t="s">
        <v>262</v>
      </c>
      <c r="C124" s="34">
        <v>38</v>
      </c>
      <c r="D124" s="35">
        <f t="shared" si="2"/>
        <v>0.95</v>
      </c>
      <c r="E124" s="30" t="s">
        <v>256</v>
      </c>
      <c r="F124" s="34" t="str">
        <f t="shared" si="3"/>
        <v>ﾏｻﾊﾞ</v>
      </c>
    </row>
    <row r="125" spans="1:6" ht="13.5">
      <c r="A125" s="34">
        <v>120</v>
      </c>
      <c r="B125" s="31" t="s">
        <v>262</v>
      </c>
      <c r="C125" s="34">
        <v>40</v>
      </c>
      <c r="D125" s="35">
        <f t="shared" si="2"/>
        <v>1</v>
      </c>
      <c r="E125" s="30" t="s">
        <v>256</v>
      </c>
      <c r="F125" s="34" t="str">
        <f t="shared" si="3"/>
        <v>ﾏｻﾊﾞ</v>
      </c>
    </row>
    <row r="126" spans="1:6" ht="13.5">
      <c r="A126" s="34">
        <v>121</v>
      </c>
      <c r="B126" s="31" t="s">
        <v>262</v>
      </c>
      <c r="C126" s="34">
        <v>37</v>
      </c>
      <c r="D126" s="35">
        <f t="shared" si="2"/>
        <v>0.925</v>
      </c>
      <c r="E126" s="30" t="s">
        <v>256</v>
      </c>
      <c r="F126" s="34" t="str">
        <f t="shared" si="3"/>
        <v>ﾏｻﾊﾞ</v>
      </c>
    </row>
    <row r="127" spans="1:6" ht="13.5">
      <c r="A127" s="34">
        <v>122</v>
      </c>
      <c r="B127" s="31" t="s">
        <v>262</v>
      </c>
      <c r="C127" s="34">
        <v>39</v>
      </c>
      <c r="D127" s="35">
        <f t="shared" si="2"/>
        <v>0.975</v>
      </c>
      <c r="E127" s="30" t="s">
        <v>256</v>
      </c>
      <c r="F127" s="34" t="str">
        <f t="shared" si="3"/>
        <v>ﾏｻﾊﾞ</v>
      </c>
    </row>
    <row r="128" spans="1:6" ht="13.5">
      <c r="A128" s="34">
        <v>123</v>
      </c>
      <c r="B128" s="31" t="s">
        <v>262</v>
      </c>
      <c r="C128" s="34">
        <v>39</v>
      </c>
      <c r="D128" s="35">
        <f t="shared" si="2"/>
        <v>0.975</v>
      </c>
      <c r="E128" s="30" t="s">
        <v>256</v>
      </c>
      <c r="F128" s="34" t="str">
        <f t="shared" si="3"/>
        <v>ﾏｻﾊﾞ</v>
      </c>
    </row>
    <row r="129" spans="1:6" ht="13.5">
      <c r="A129" s="34">
        <v>124</v>
      </c>
      <c r="B129" s="31" t="s">
        <v>262</v>
      </c>
      <c r="C129" s="34">
        <v>39</v>
      </c>
      <c r="D129" s="35">
        <f t="shared" si="2"/>
        <v>0.975</v>
      </c>
      <c r="E129" s="30" t="s">
        <v>256</v>
      </c>
      <c r="F129" s="34" t="str">
        <f t="shared" si="3"/>
        <v>ﾏｻﾊﾞ</v>
      </c>
    </row>
    <row r="130" spans="1:6" ht="13.5">
      <c r="A130" s="34">
        <v>125</v>
      </c>
      <c r="B130" s="31" t="s">
        <v>263</v>
      </c>
      <c r="C130" s="34">
        <v>36</v>
      </c>
      <c r="D130" s="35">
        <f t="shared" si="2"/>
        <v>0.9</v>
      </c>
      <c r="E130" s="30" t="s">
        <v>256</v>
      </c>
      <c r="F130" s="34" t="str">
        <f t="shared" si="3"/>
        <v>ﾏｻﾊﾞ</v>
      </c>
    </row>
    <row r="131" spans="1:6" ht="13.5">
      <c r="A131" s="34">
        <v>126</v>
      </c>
      <c r="B131" s="31" t="s">
        <v>260</v>
      </c>
      <c r="C131" s="34">
        <v>36</v>
      </c>
      <c r="D131" s="35">
        <f t="shared" si="2"/>
        <v>0.9</v>
      </c>
      <c r="E131" s="30" t="s">
        <v>256</v>
      </c>
      <c r="F131" s="34" t="str">
        <f t="shared" si="3"/>
        <v>ﾏｻﾊﾞ</v>
      </c>
    </row>
    <row r="132" spans="1:6" ht="13.5">
      <c r="A132" s="34">
        <v>127</v>
      </c>
      <c r="B132" s="31"/>
      <c r="C132" s="34"/>
      <c r="D132" s="35">
        <f t="shared" si="2"/>
        <v>0</v>
      </c>
      <c r="E132" s="30"/>
      <c r="F132" s="34" t="str">
        <f t="shared" si="3"/>
        <v>ﾏｻﾊﾞ</v>
      </c>
    </row>
    <row r="133" spans="1:6" ht="13.5">
      <c r="A133" s="34">
        <v>128</v>
      </c>
      <c r="B133" s="31"/>
      <c r="C133" s="34"/>
      <c r="D133" s="35">
        <f t="shared" si="2"/>
        <v>0</v>
      </c>
      <c r="E133" s="30"/>
      <c r="F133" s="34" t="str">
        <f t="shared" si="3"/>
        <v>ﾏｻﾊﾞ</v>
      </c>
    </row>
    <row r="134" spans="1:6" ht="13.5">
      <c r="A134" s="34">
        <v>129</v>
      </c>
      <c r="B134" s="31"/>
      <c r="C134" s="34"/>
      <c r="D134" s="35">
        <f t="shared" si="2"/>
        <v>0</v>
      </c>
      <c r="E134" s="30"/>
      <c r="F134" s="34" t="str">
        <f t="shared" si="3"/>
        <v>ﾏｻﾊﾞ</v>
      </c>
    </row>
    <row r="135" spans="1:6" ht="13.5">
      <c r="A135" s="34">
        <v>130</v>
      </c>
      <c r="B135" s="31"/>
      <c r="C135" s="34"/>
      <c r="D135" s="35">
        <f>C135/40</f>
        <v>0</v>
      </c>
      <c r="E135" s="30"/>
      <c r="F135" s="34" t="str">
        <f>IF(D135=1.1,"ﾏｻﾊﾞ",IF(D135&lt;1.1,"ﾏｻﾊﾞ","ｺﾞﾏｻﾊﾞ"))</f>
        <v>ﾏｻﾊﾞ</v>
      </c>
    </row>
    <row r="136" spans="1:6" ht="13.5">
      <c r="A136" s="36"/>
      <c r="B136" s="37" t="s">
        <v>252</v>
      </c>
      <c r="C136" s="27"/>
      <c r="D136" s="28"/>
      <c r="E136" s="27"/>
      <c r="F136" s="27"/>
    </row>
    <row r="137" spans="1:6" ht="13.5">
      <c r="A137" s="36"/>
      <c r="B137" s="37" t="s">
        <v>253</v>
      </c>
      <c r="C137" s="27"/>
      <c r="D137" s="28"/>
      <c r="E137" s="27"/>
      <c r="F137" s="27"/>
    </row>
    <row r="138" spans="1:6" ht="13.5">
      <c r="A138" s="27"/>
      <c r="B138" s="29"/>
      <c r="C138" s="27"/>
      <c r="D138" s="28"/>
      <c r="E138" s="27"/>
      <c r="F138" s="27"/>
    </row>
    <row r="139" spans="1:6" ht="13.5">
      <c r="A139" s="27"/>
      <c r="B139" s="38" t="s">
        <v>251</v>
      </c>
      <c r="C139" s="39"/>
      <c r="D139" s="40"/>
      <c r="E139" s="39"/>
      <c r="F139" s="27"/>
    </row>
    <row r="140" spans="1:6" ht="13.5">
      <c r="A140" s="27"/>
      <c r="B140" s="38"/>
      <c r="C140" s="39"/>
      <c r="D140" s="40"/>
      <c r="E140" s="39"/>
      <c r="F140" s="27"/>
    </row>
    <row r="141" spans="1:6" ht="13.5">
      <c r="A141" s="27"/>
      <c r="B141" s="38"/>
      <c r="C141" s="39"/>
      <c r="D141" s="40"/>
      <c r="E141" s="39"/>
      <c r="F141" s="27"/>
    </row>
  </sheetData>
  <sheetProtection/>
  <mergeCells count="2">
    <mergeCell ref="A2:F2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4">
      <pane xSplit="2" ySplit="12" topLeftCell="C16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BI24" sqref="BI24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46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10</v>
      </c>
      <c r="E1" t="s">
        <v>1</v>
      </c>
      <c r="F1" s="1" t="s">
        <v>2</v>
      </c>
    </row>
    <row r="2" ht="13.5"/>
    <row r="3" ht="13.5"/>
    <row r="4" ht="13.5"/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6</v>
      </c>
      <c r="D11" s="58">
        <v>1580</v>
      </c>
      <c r="E11" s="59"/>
      <c r="F11" s="52"/>
      <c r="G11" s="60"/>
      <c r="H11" s="60"/>
      <c r="I11" s="60"/>
      <c r="J11" s="53"/>
    </row>
    <row r="12" ht="13.5"/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45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45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2" ht="13.5">
      <c r="A16" s="5" t="s">
        <v>58</v>
      </c>
      <c r="B16" s="6">
        <v>21</v>
      </c>
      <c r="C16" s="7" t="s">
        <v>266</v>
      </c>
      <c r="D16" s="7" t="s">
        <v>269</v>
      </c>
      <c r="E16" s="6" t="s">
        <v>116</v>
      </c>
      <c r="F16" s="6" t="s">
        <v>154</v>
      </c>
      <c r="G16" s="15">
        <v>150</v>
      </c>
      <c r="H16" s="15">
        <v>30</v>
      </c>
      <c r="I16" s="15">
        <v>1110</v>
      </c>
      <c r="J16" s="15">
        <v>24.2</v>
      </c>
      <c r="K16" s="15"/>
      <c r="L16" s="15"/>
      <c r="M16" s="15">
        <v>1.31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5">
        <v>1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2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1</v>
      </c>
      <c r="BN16" s="15">
        <v>0</v>
      </c>
      <c r="BO16" s="15">
        <f>10*4</f>
        <v>40</v>
      </c>
      <c r="BP16" s="48" t="s">
        <v>234</v>
      </c>
      <c r="BR16" s="12">
        <f aca="true" t="shared" si="0" ref="BR16:BR45">(I16/G16)/($D$11/$B$11)</f>
        <v>0.7025316455696203</v>
      </c>
      <c r="BS16" s="49">
        <v>14</v>
      </c>
      <c r="BT16" s="49">
        <v>18</v>
      </c>
    </row>
    <row r="17" spans="1:72" ht="13.5">
      <c r="A17" s="5" t="s">
        <v>59</v>
      </c>
      <c r="B17" s="6">
        <v>14</v>
      </c>
      <c r="C17" s="7" t="s">
        <v>267</v>
      </c>
      <c r="D17" s="7" t="s">
        <v>270</v>
      </c>
      <c r="E17" s="6" t="s">
        <v>152</v>
      </c>
      <c r="F17" s="6" t="s">
        <v>124</v>
      </c>
      <c r="G17" s="15">
        <v>140</v>
      </c>
      <c r="H17" s="15">
        <v>5</v>
      </c>
      <c r="I17" s="15">
        <v>1410</v>
      </c>
      <c r="J17" s="15">
        <v>23</v>
      </c>
      <c r="K17" s="15"/>
      <c r="L17" s="15"/>
      <c r="M17" s="15">
        <v>0.73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5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4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f>17*32</f>
        <v>544</v>
      </c>
      <c r="BP17" s="48" t="s">
        <v>230</v>
      </c>
      <c r="BR17" s="12">
        <f t="shared" si="0"/>
        <v>0.9561482820976491</v>
      </c>
      <c r="BS17" s="49">
        <v>15</v>
      </c>
      <c r="BT17" s="49">
        <v>18</v>
      </c>
    </row>
    <row r="18" spans="1:72" ht="13.5">
      <c r="A18" s="5" t="s">
        <v>60</v>
      </c>
      <c r="B18" s="6">
        <v>13</v>
      </c>
      <c r="C18" s="7" t="s">
        <v>267</v>
      </c>
      <c r="D18" s="7" t="s">
        <v>271</v>
      </c>
      <c r="E18" s="6" t="s">
        <v>150</v>
      </c>
      <c r="F18" s="6" t="s">
        <v>124</v>
      </c>
      <c r="G18" s="15">
        <v>140</v>
      </c>
      <c r="H18" s="15">
        <v>3</v>
      </c>
      <c r="I18" s="15">
        <v>1300</v>
      </c>
      <c r="J18" s="15">
        <v>23.2</v>
      </c>
      <c r="K18" s="15"/>
      <c r="L18" s="15"/>
      <c r="M18" s="15">
        <v>0.68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f>9*2</f>
        <v>18</v>
      </c>
      <c r="BP18" s="48" t="s">
        <v>235</v>
      </c>
      <c r="BR18" s="12">
        <f t="shared" si="0"/>
        <v>0.8815551537070525</v>
      </c>
      <c r="BS18" s="49">
        <v>16</v>
      </c>
      <c r="BT18" s="49">
        <v>18</v>
      </c>
    </row>
    <row r="19" spans="1:72" ht="13.5">
      <c r="A19" s="5" t="s">
        <v>61</v>
      </c>
      <c r="B19" s="6">
        <v>12</v>
      </c>
      <c r="C19" s="7" t="s">
        <v>265</v>
      </c>
      <c r="D19" s="7" t="s">
        <v>272</v>
      </c>
      <c r="E19" s="6" t="s">
        <v>145</v>
      </c>
      <c r="F19" s="6" t="s">
        <v>124</v>
      </c>
      <c r="G19" s="15">
        <v>140</v>
      </c>
      <c r="H19" s="15">
        <v>11</v>
      </c>
      <c r="I19" s="15">
        <v>1560</v>
      </c>
      <c r="J19" s="15">
        <v>22.8</v>
      </c>
      <c r="K19" s="15"/>
      <c r="L19" s="15"/>
      <c r="M19" s="15">
        <v>1.06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1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f>13*32</f>
        <v>416</v>
      </c>
      <c r="BP19" s="48" t="s">
        <v>230</v>
      </c>
      <c r="BR19" s="12">
        <f t="shared" si="0"/>
        <v>1.057866184448463</v>
      </c>
      <c r="BS19" s="49">
        <v>17</v>
      </c>
      <c r="BT19" s="49">
        <v>18</v>
      </c>
    </row>
    <row r="20" spans="1:72" ht="13.5">
      <c r="A20" s="5" t="s">
        <v>62</v>
      </c>
      <c r="B20" s="6">
        <v>11</v>
      </c>
      <c r="C20" s="7" t="s">
        <v>265</v>
      </c>
      <c r="D20" s="7" t="s">
        <v>273</v>
      </c>
      <c r="E20" s="6" t="s">
        <v>122</v>
      </c>
      <c r="F20" s="6" t="s">
        <v>124</v>
      </c>
      <c r="G20" s="15">
        <v>140</v>
      </c>
      <c r="H20" s="15">
        <v>18</v>
      </c>
      <c r="I20" s="15">
        <v>1350</v>
      </c>
      <c r="J20" s="15">
        <v>25.2</v>
      </c>
      <c r="K20" s="15"/>
      <c r="L20" s="15"/>
      <c r="M20" s="15">
        <v>1.82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0</v>
      </c>
      <c r="Z20" s="15">
        <v>0</v>
      </c>
      <c r="AA20" s="15">
        <v>2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1</v>
      </c>
      <c r="AW20" s="15">
        <v>5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f>26*2</f>
        <v>52</v>
      </c>
      <c r="BP20" s="48" t="s">
        <v>235</v>
      </c>
      <c r="BR20" s="12">
        <f t="shared" si="0"/>
        <v>0.9154611211573237</v>
      </c>
      <c r="BS20" s="49">
        <v>18</v>
      </c>
      <c r="BT20" s="49">
        <v>18</v>
      </c>
    </row>
    <row r="21" spans="1:72" ht="13.5">
      <c r="A21" s="5" t="s">
        <v>11</v>
      </c>
      <c r="B21" s="6">
        <v>10</v>
      </c>
      <c r="C21" s="7" t="s">
        <v>265</v>
      </c>
      <c r="D21" s="7" t="s">
        <v>274</v>
      </c>
      <c r="E21" s="6" t="s">
        <v>120</v>
      </c>
      <c r="F21" s="6" t="s">
        <v>124</v>
      </c>
      <c r="G21" s="15">
        <v>150</v>
      </c>
      <c r="H21" s="15">
        <v>2</v>
      </c>
      <c r="I21" s="15">
        <v>1450</v>
      </c>
      <c r="J21" s="15">
        <v>24.9</v>
      </c>
      <c r="K21" s="15"/>
      <c r="L21" s="15"/>
      <c r="M21" s="41">
        <v>1.6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1</v>
      </c>
      <c r="AV21" s="15">
        <v>0</v>
      </c>
      <c r="AW21" s="15">
        <v>1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1</v>
      </c>
      <c r="BL21" s="15">
        <v>1</v>
      </c>
      <c r="BM21" s="15">
        <v>2</v>
      </c>
      <c r="BN21" s="15">
        <v>0</v>
      </c>
      <c r="BO21" s="15">
        <f>13*4</f>
        <v>52</v>
      </c>
      <c r="BP21" s="48" t="s">
        <v>234</v>
      </c>
      <c r="BR21" s="12">
        <f t="shared" si="0"/>
        <v>0.9177215189873418</v>
      </c>
      <c r="BS21" s="49">
        <v>19</v>
      </c>
      <c r="BT21" s="49">
        <v>18</v>
      </c>
    </row>
    <row r="22" spans="1:72" ht="13.5">
      <c r="A22" s="5" t="s">
        <v>63</v>
      </c>
      <c r="B22" s="6">
        <v>9</v>
      </c>
      <c r="C22" s="7" t="s">
        <v>265</v>
      </c>
      <c r="D22" s="7" t="s">
        <v>275</v>
      </c>
      <c r="E22" s="42">
        <v>35.2</v>
      </c>
      <c r="F22" s="43">
        <v>132.2</v>
      </c>
      <c r="G22" s="15">
        <v>143</v>
      </c>
      <c r="H22" s="15">
        <v>8</v>
      </c>
      <c r="I22" s="15">
        <v>1540</v>
      </c>
      <c r="J22" s="15">
        <v>24.8</v>
      </c>
      <c r="K22" s="15"/>
      <c r="L22" s="15"/>
      <c r="M22" s="15">
        <v>1.74</v>
      </c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1</v>
      </c>
      <c r="AX22" s="15">
        <v>0</v>
      </c>
      <c r="AY22" s="15">
        <v>1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4</v>
      </c>
      <c r="BL22" s="15">
        <v>0</v>
      </c>
      <c r="BM22" s="15">
        <v>1</v>
      </c>
      <c r="BN22" s="15">
        <v>0</v>
      </c>
      <c r="BO22" s="15">
        <f>11*8</f>
        <v>88</v>
      </c>
      <c r="BP22" s="48" t="s">
        <v>283</v>
      </c>
      <c r="BR22" s="12">
        <f t="shared" si="0"/>
        <v>1.0223953261927947</v>
      </c>
      <c r="BS22" s="49">
        <v>20</v>
      </c>
      <c r="BT22" s="49">
        <v>18</v>
      </c>
    </row>
    <row r="23" spans="1:70" ht="13.5">
      <c r="A23" s="5" t="s">
        <v>65</v>
      </c>
      <c r="B23" s="6"/>
      <c r="C23" s="7"/>
      <c r="D23" s="16"/>
      <c r="E23" s="6"/>
      <c r="F23" s="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R23" s="12" t="e">
        <f t="shared" si="0"/>
        <v>#DIV/0!</v>
      </c>
    </row>
    <row r="24" spans="1:70" ht="13.5">
      <c r="A24" s="5" t="s">
        <v>64</v>
      </c>
      <c r="B24" s="6"/>
      <c r="C24" s="7"/>
      <c r="D24" s="16"/>
      <c r="E24" s="6"/>
      <c r="F24" s="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R24" s="12" t="e">
        <f t="shared" si="0"/>
        <v>#DIV/0!</v>
      </c>
    </row>
    <row r="25" spans="1:70" ht="13.5">
      <c r="A25" s="5" t="s">
        <v>66</v>
      </c>
      <c r="B25" s="6"/>
      <c r="C25" s="7"/>
      <c r="D25" s="1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R25" s="12" t="e">
        <f t="shared" si="0"/>
        <v>#DIV/0!</v>
      </c>
    </row>
    <row r="26" spans="1:70" ht="13.5">
      <c r="A26" s="5" t="s">
        <v>67</v>
      </c>
      <c r="B26" s="6"/>
      <c r="C26" s="7"/>
      <c r="D26" s="16"/>
      <c r="E26" s="6"/>
      <c r="F26" s="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R26" s="12" t="e">
        <f t="shared" si="0"/>
        <v>#DIV/0!</v>
      </c>
    </row>
    <row r="27" spans="1:70" ht="13.5">
      <c r="A27" s="5" t="s">
        <v>68</v>
      </c>
      <c r="B27" s="6"/>
      <c r="C27" s="7"/>
      <c r="D27" s="16"/>
      <c r="E27" s="6"/>
      <c r="F27" s="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R27" s="12" t="e">
        <f t="shared" si="0"/>
        <v>#DIV/0!</v>
      </c>
    </row>
    <row r="28" spans="1:70" ht="13.5">
      <c r="A28" s="5" t="s">
        <v>69</v>
      </c>
      <c r="B28" s="6"/>
      <c r="C28" s="7"/>
      <c r="D28" s="16"/>
      <c r="E28" s="6"/>
      <c r="F28" s="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R28" s="12" t="e">
        <f t="shared" si="0"/>
        <v>#DIV/0!</v>
      </c>
    </row>
    <row r="29" spans="1:70" ht="13.5">
      <c r="A29" s="5" t="s">
        <v>70</v>
      </c>
      <c r="B29" s="6"/>
      <c r="C29" s="7"/>
      <c r="D29" s="16"/>
      <c r="E29" s="6"/>
      <c r="F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R29" s="12" t="e">
        <f t="shared" si="0"/>
        <v>#DIV/0!</v>
      </c>
    </row>
    <row r="30" spans="1:70" ht="13.5">
      <c r="A30" s="5" t="s">
        <v>71</v>
      </c>
      <c r="B30" s="6"/>
      <c r="C30" s="7"/>
      <c r="D30" s="16"/>
      <c r="E30" s="6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R30" s="12" t="e">
        <f t="shared" si="0"/>
        <v>#DIV/0!</v>
      </c>
    </row>
    <row r="31" spans="1:70" ht="13.5">
      <c r="A31" s="5" t="s">
        <v>72</v>
      </c>
      <c r="B31" s="6"/>
      <c r="C31" s="7"/>
      <c r="D31" s="16"/>
      <c r="E31" s="6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R31" s="12" t="e">
        <f t="shared" si="0"/>
        <v>#DIV/0!</v>
      </c>
    </row>
    <row r="32" spans="1:70" ht="13.5">
      <c r="A32" s="5" t="s">
        <v>73</v>
      </c>
      <c r="B32" s="6"/>
      <c r="C32" s="7"/>
      <c r="D32" s="16"/>
      <c r="E32" s="6"/>
      <c r="F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R32" s="12" t="e">
        <f t="shared" si="0"/>
        <v>#DIV/0!</v>
      </c>
    </row>
    <row r="33" spans="1:70" ht="13.5">
      <c r="A33" s="5" t="s">
        <v>74</v>
      </c>
      <c r="B33" s="6"/>
      <c r="C33" s="7"/>
      <c r="D33" s="16"/>
      <c r="E33" s="6"/>
      <c r="F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R33" s="12" t="e">
        <f t="shared" si="0"/>
        <v>#DIV/0!</v>
      </c>
    </row>
    <row r="34" spans="1:70" ht="13.5">
      <c r="A34" s="5" t="s">
        <v>75</v>
      </c>
      <c r="B34" s="6"/>
      <c r="C34" s="7"/>
      <c r="D34" s="1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R34" s="12" t="e">
        <f t="shared" si="0"/>
        <v>#DIV/0!</v>
      </c>
    </row>
    <row r="35" spans="1:70" ht="13.5">
      <c r="A35" s="5" t="s">
        <v>76</v>
      </c>
      <c r="B35" s="6"/>
      <c r="C35" s="7"/>
      <c r="D35" s="16"/>
      <c r="E35" s="6"/>
      <c r="F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R35" s="12" t="e">
        <f t="shared" si="0"/>
        <v>#DIV/0!</v>
      </c>
    </row>
    <row r="36" spans="1:70" ht="13.5">
      <c r="A36" s="5" t="s">
        <v>77</v>
      </c>
      <c r="B36" s="6"/>
      <c r="C36" s="7"/>
      <c r="D36" s="16"/>
      <c r="E36" s="6"/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R36" s="12" t="e">
        <f t="shared" si="0"/>
        <v>#DIV/0!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4">
      <pane xSplit="2" ySplit="12" topLeftCell="C16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BT25" sqref="BT25"/>
    </sheetView>
  </sheetViews>
  <sheetFormatPr defaultColWidth="9.00390625" defaultRowHeight="13.5"/>
  <cols>
    <col min="18" max="18" width="10.00390625" style="0" customWidth="1"/>
    <col min="25" max="25" width="10.875" style="0" customWidth="1"/>
    <col min="31" max="31" width="10.375" style="0" customWidth="1"/>
    <col min="38" max="38" width="11.125" style="0" customWidth="1"/>
    <col min="47" max="47" width="10.25390625" style="0" customWidth="1"/>
    <col min="50" max="50" width="10.625" style="0" customWidth="1"/>
    <col min="53" max="53" width="10.625" style="0" customWidth="1"/>
    <col min="56" max="56" width="10.625" style="0" customWidth="1"/>
    <col min="59" max="59" width="11.125" style="0" customWidth="1"/>
    <col min="63" max="63" width="11.625" style="0" customWidth="1"/>
    <col min="66" max="66" width="18.125" style="0" customWidth="1"/>
    <col min="67" max="67" width="11.875" style="0" customWidth="1"/>
    <col min="68" max="68" width="10.00390625" style="0" customWidth="1"/>
    <col min="69" max="69" width="24.50390625" style="0" customWidth="1"/>
    <col min="70" max="70" width="14.75390625" style="0" customWidth="1"/>
  </cols>
  <sheetData>
    <row r="1" spans="2:6" ht="13.5">
      <c r="B1">
        <v>2016</v>
      </c>
      <c r="C1" t="s">
        <v>0</v>
      </c>
      <c r="D1">
        <v>11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50" t="s">
        <v>5</v>
      </c>
      <c r="E5" s="51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52" t="s">
        <v>106</v>
      </c>
      <c r="E6" s="53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50" t="s">
        <v>14</v>
      </c>
      <c r="E7" s="51"/>
      <c r="F7" s="3"/>
      <c r="G7" s="3"/>
      <c r="H7" s="3"/>
      <c r="I7" s="3"/>
      <c r="J7" s="3"/>
    </row>
    <row r="8" spans="1:10" ht="13.5">
      <c r="A8" s="3"/>
      <c r="B8" s="3"/>
      <c r="C8" s="3"/>
      <c r="D8" s="54">
        <v>3511</v>
      </c>
      <c r="E8" s="55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50" t="s">
        <v>19</v>
      </c>
      <c r="E10" s="51"/>
      <c r="F10" s="50" t="s">
        <v>20</v>
      </c>
      <c r="G10" s="56"/>
      <c r="H10" s="56"/>
      <c r="I10" s="56"/>
      <c r="J10" s="51"/>
    </row>
    <row r="11" spans="1:10" ht="13.5">
      <c r="A11" s="8"/>
      <c r="B11" s="15">
        <v>150</v>
      </c>
      <c r="C11" s="15">
        <v>15</v>
      </c>
      <c r="D11" s="58">
        <v>1674</v>
      </c>
      <c r="E11" s="59"/>
      <c r="F11" s="52"/>
      <c r="G11" s="60"/>
      <c r="H11" s="60"/>
      <c r="I11" s="60"/>
      <c r="J11" s="53"/>
    </row>
    <row r="13" spans="15:72" ht="13.5">
      <c r="O13" s="9" t="s">
        <v>92</v>
      </c>
      <c r="BR13" s="10" t="s">
        <v>88</v>
      </c>
      <c r="BS13" s="57" t="s">
        <v>103</v>
      </c>
      <c r="BT13" s="57"/>
    </row>
    <row r="14" spans="1:72" ht="13.5">
      <c r="A14" s="5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1"/>
      <c r="L14" s="50" t="s">
        <v>22</v>
      </c>
      <c r="M14" s="56"/>
      <c r="N14" s="51"/>
      <c r="O14" s="50" t="s">
        <v>23</v>
      </c>
      <c r="P14" s="56"/>
      <c r="Q14" s="56"/>
      <c r="R14" s="56"/>
      <c r="S14" s="56"/>
      <c r="T14" s="56"/>
      <c r="U14" s="51"/>
      <c r="V14" s="50" t="s">
        <v>24</v>
      </c>
      <c r="W14" s="56"/>
      <c r="X14" s="56"/>
      <c r="Y14" s="56"/>
      <c r="Z14" s="56"/>
      <c r="AA14" s="51"/>
      <c r="AB14" s="50" t="s">
        <v>25</v>
      </c>
      <c r="AC14" s="56"/>
      <c r="AD14" s="56"/>
      <c r="AE14" s="56"/>
      <c r="AF14" s="56"/>
      <c r="AG14" s="56"/>
      <c r="AH14" s="51"/>
      <c r="AI14" s="50" t="s">
        <v>26</v>
      </c>
      <c r="AJ14" s="56"/>
      <c r="AK14" s="56"/>
      <c r="AL14" s="56"/>
      <c r="AM14" s="56"/>
      <c r="AN14" s="56"/>
      <c r="AO14" s="51"/>
      <c r="AP14" s="50" t="s">
        <v>27</v>
      </c>
      <c r="AQ14" s="51"/>
      <c r="AR14" s="50" t="s">
        <v>105</v>
      </c>
      <c r="AS14" s="51"/>
      <c r="AT14" s="2" t="s">
        <v>28</v>
      </c>
      <c r="AU14" s="50" t="s">
        <v>29</v>
      </c>
      <c r="AV14" s="56"/>
      <c r="AW14" s="51"/>
      <c r="AX14" s="2" t="s">
        <v>30</v>
      </c>
      <c r="AY14" s="2" t="s">
        <v>96</v>
      </c>
      <c r="AZ14" s="2" t="s">
        <v>31</v>
      </c>
      <c r="BA14" s="50" t="s">
        <v>32</v>
      </c>
      <c r="BB14" s="56"/>
      <c r="BC14" s="51"/>
      <c r="BD14" s="50" t="s">
        <v>33</v>
      </c>
      <c r="BE14" s="56"/>
      <c r="BF14" s="51"/>
      <c r="BG14" s="50" t="s">
        <v>34</v>
      </c>
      <c r="BH14" s="56"/>
      <c r="BI14" s="51"/>
      <c r="BJ14" s="2" t="s">
        <v>35</v>
      </c>
      <c r="BK14" s="50" t="s">
        <v>36</v>
      </c>
      <c r="BL14" s="56"/>
      <c r="BM14" s="51"/>
      <c r="BN14" s="2" t="s">
        <v>94</v>
      </c>
      <c r="BO14" s="4" t="s">
        <v>37</v>
      </c>
      <c r="BP14" s="13" t="s">
        <v>93</v>
      </c>
      <c r="BQ14" s="13" t="s">
        <v>87</v>
      </c>
      <c r="BR14" s="10" t="s">
        <v>89</v>
      </c>
      <c r="BS14" s="14" t="s">
        <v>100</v>
      </c>
      <c r="BT14" s="14" t="s">
        <v>101</v>
      </c>
    </row>
    <row r="15" spans="1:72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  <c r="P15" s="2" t="s">
        <v>52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51</v>
      </c>
      <c r="W15" s="2" t="s">
        <v>52</v>
      </c>
      <c r="X15" s="2" t="s">
        <v>53</v>
      </c>
      <c r="Y15" s="2" t="s">
        <v>54</v>
      </c>
      <c r="Z15" s="2" t="s">
        <v>56</v>
      </c>
      <c r="AA15" s="2" t="s">
        <v>57</v>
      </c>
      <c r="AB15" s="2" t="s">
        <v>51</v>
      </c>
      <c r="AC15" s="2" t="s">
        <v>52</v>
      </c>
      <c r="AD15" s="2" t="s">
        <v>53</v>
      </c>
      <c r="AE15" s="2" t="s">
        <v>54</v>
      </c>
      <c r="AF15" s="2" t="s">
        <v>55</v>
      </c>
      <c r="AG15" s="2" t="s">
        <v>56</v>
      </c>
      <c r="AH15" s="2" t="s">
        <v>57</v>
      </c>
      <c r="AI15" s="2" t="s">
        <v>51</v>
      </c>
      <c r="AJ15" s="2" t="s">
        <v>52</v>
      </c>
      <c r="AK15" s="2" t="s">
        <v>53</v>
      </c>
      <c r="AL15" s="2" t="s">
        <v>54</v>
      </c>
      <c r="AM15" s="2" t="s">
        <v>55</v>
      </c>
      <c r="AN15" s="2" t="s">
        <v>56</v>
      </c>
      <c r="AO15" s="2" t="s">
        <v>57</v>
      </c>
      <c r="AP15" s="2" t="s">
        <v>56</v>
      </c>
      <c r="AQ15" s="2" t="s">
        <v>57</v>
      </c>
      <c r="AR15" s="2" t="s">
        <v>56</v>
      </c>
      <c r="AS15" s="2" t="s">
        <v>57</v>
      </c>
      <c r="AT15" s="2" t="s">
        <v>97</v>
      </c>
      <c r="AU15" s="2" t="s">
        <v>99</v>
      </c>
      <c r="AV15" s="2" t="s">
        <v>56</v>
      </c>
      <c r="AW15" s="2" t="s">
        <v>57</v>
      </c>
      <c r="AX15" s="2" t="s">
        <v>99</v>
      </c>
      <c r="AY15" s="2" t="s">
        <v>95</v>
      </c>
      <c r="AZ15" s="2" t="s">
        <v>98</v>
      </c>
      <c r="BA15" s="2" t="s">
        <v>99</v>
      </c>
      <c r="BB15" s="2" t="s">
        <v>56</v>
      </c>
      <c r="BC15" s="2" t="s">
        <v>57</v>
      </c>
      <c r="BD15" s="2" t="s">
        <v>99</v>
      </c>
      <c r="BE15" s="2" t="s">
        <v>56</v>
      </c>
      <c r="BF15" s="2" t="s">
        <v>57</v>
      </c>
      <c r="BG15" s="2" t="s">
        <v>99</v>
      </c>
      <c r="BH15" s="2" t="s">
        <v>56</v>
      </c>
      <c r="BI15" s="2" t="s">
        <v>57</v>
      </c>
      <c r="BJ15" s="2" t="s">
        <v>57</v>
      </c>
      <c r="BK15" s="2" t="s">
        <v>99</v>
      </c>
      <c r="BL15" s="2" t="s">
        <v>56</v>
      </c>
      <c r="BM15" s="2" t="s">
        <v>57</v>
      </c>
      <c r="BN15" s="2" t="s">
        <v>98</v>
      </c>
      <c r="BO15" s="4"/>
      <c r="BP15" s="13" t="s">
        <v>90</v>
      </c>
      <c r="BQ15" s="13"/>
      <c r="BR15" s="11" t="s">
        <v>91</v>
      </c>
      <c r="BS15" s="14" t="s">
        <v>104</v>
      </c>
      <c r="BT15" s="14" t="s">
        <v>102</v>
      </c>
    </row>
    <row r="16" spans="1:72" ht="13.5">
      <c r="A16" s="5" t="s">
        <v>58</v>
      </c>
      <c r="B16" s="6">
        <v>14</v>
      </c>
      <c r="C16" s="7" t="s">
        <v>276</v>
      </c>
      <c r="D16" s="7" t="s">
        <v>277</v>
      </c>
      <c r="E16" s="6" t="s">
        <v>152</v>
      </c>
      <c r="F16" s="6" t="s">
        <v>124</v>
      </c>
      <c r="G16" s="15">
        <v>150</v>
      </c>
      <c r="H16" s="15">
        <v>34</v>
      </c>
      <c r="I16" s="15">
        <v>1860</v>
      </c>
      <c r="J16" s="15">
        <v>18.9</v>
      </c>
      <c r="K16" s="15"/>
      <c r="L16" s="15"/>
      <c r="M16" s="41">
        <v>3.7</v>
      </c>
      <c r="N16" s="15"/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4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2</v>
      </c>
      <c r="AV16" s="15">
        <v>0</v>
      </c>
      <c r="AW16" s="15">
        <v>2</v>
      </c>
      <c r="AX16" s="15">
        <v>1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3</v>
      </c>
      <c r="BP16" s="18">
        <v>1</v>
      </c>
      <c r="BR16" s="12">
        <f aca="true" t="shared" si="0" ref="BR16:BR45">(I16/G16)/($D$11/$B$11)</f>
        <v>1.1111111111111112</v>
      </c>
      <c r="BS16" s="47">
        <v>21</v>
      </c>
      <c r="BT16" s="47">
        <v>18</v>
      </c>
    </row>
    <row r="17" spans="1:72" ht="13.5">
      <c r="A17" s="5" t="s">
        <v>59</v>
      </c>
      <c r="B17" s="6">
        <v>13</v>
      </c>
      <c r="C17" s="7" t="s">
        <v>268</v>
      </c>
      <c r="D17" s="7" t="s">
        <v>278</v>
      </c>
      <c r="E17" s="6" t="s">
        <v>150</v>
      </c>
      <c r="F17" s="6" t="s">
        <v>124</v>
      </c>
      <c r="G17" s="15">
        <v>150</v>
      </c>
      <c r="H17" s="15">
        <v>20</v>
      </c>
      <c r="I17" s="15">
        <v>1530</v>
      </c>
      <c r="J17" s="15">
        <v>20.1</v>
      </c>
      <c r="K17" s="15"/>
      <c r="L17" s="15"/>
      <c r="M17" s="41">
        <v>1.12</v>
      </c>
      <c r="N17" s="15"/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2</v>
      </c>
      <c r="AW17" s="15">
        <v>3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8">
        <v>1</v>
      </c>
      <c r="BR17" s="12">
        <f t="shared" si="0"/>
        <v>0.9139784946236559</v>
      </c>
      <c r="BS17" s="47">
        <v>22</v>
      </c>
      <c r="BT17" s="47">
        <v>18</v>
      </c>
    </row>
    <row r="18" spans="1:72" ht="13.5">
      <c r="A18" s="5" t="s">
        <v>60</v>
      </c>
      <c r="B18" s="6">
        <v>12</v>
      </c>
      <c r="C18" s="7" t="s">
        <v>268</v>
      </c>
      <c r="D18" s="7" t="s">
        <v>279</v>
      </c>
      <c r="E18" s="6" t="s">
        <v>145</v>
      </c>
      <c r="F18" s="6" t="s">
        <v>124</v>
      </c>
      <c r="G18" s="15">
        <v>150</v>
      </c>
      <c r="H18" s="15">
        <v>25</v>
      </c>
      <c r="I18" s="15">
        <v>1650</v>
      </c>
      <c r="J18" s="15">
        <v>20.3</v>
      </c>
      <c r="K18" s="15"/>
      <c r="L18" s="15"/>
      <c r="M18" s="41">
        <v>1.31</v>
      </c>
      <c r="N18" s="15"/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1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1</v>
      </c>
      <c r="BM18" s="15">
        <v>0</v>
      </c>
      <c r="BN18" s="15">
        <v>0</v>
      </c>
      <c r="BO18" s="15">
        <v>0</v>
      </c>
      <c r="BP18" s="18">
        <v>1</v>
      </c>
      <c r="BR18" s="12">
        <f t="shared" si="0"/>
        <v>0.985663082437276</v>
      </c>
      <c r="BS18" s="47">
        <v>23</v>
      </c>
      <c r="BT18" s="47">
        <v>18</v>
      </c>
    </row>
    <row r="19" spans="1:72" ht="13.5">
      <c r="A19" s="5" t="s">
        <v>61</v>
      </c>
      <c r="B19" s="6">
        <v>11</v>
      </c>
      <c r="C19" s="7" t="s">
        <v>268</v>
      </c>
      <c r="D19" s="7" t="s">
        <v>280</v>
      </c>
      <c r="E19" s="6" t="s">
        <v>122</v>
      </c>
      <c r="F19" s="6" t="s">
        <v>124</v>
      </c>
      <c r="G19" s="15">
        <v>150</v>
      </c>
      <c r="H19" s="15">
        <v>28</v>
      </c>
      <c r="I19" s="15">
        <v>1860</v>
      </c>
      <c r="J19" s="15">
        <v>19.8</v>
      </c>
      <c r="K19" s="15"/>
      <c r="L19" s="15"/>
      <c r="M19" s="41">
        <v>1.33</v>
      </c>
      <c r="N19" s="15"/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1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</v>
      </c>
      <c r="AU19" s="15">
        <v>3</v>
      </c>
      <c r="AV19" s="15">
        <v>3</v>
      </c>
      <c r="AW19" s="15">
        <v>1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1</v>
      </c>
      <c r="BN19" s="15">
        <v>0</v>
      </c>
      <c r="BO19" s="15">
        <v>0</v>
      </c>
      <c r="BP19" s="47">
        <v>1</v>
      </c>
      <c r="BR19" s="12">
        <f t="shared" si="0"/>
        <v>1.1111111111111112</v>
      </c>
      <c r="BS19" s="47">
        <v>24</v>
      </c>
      <c r="BT19" s="47">
        <v>18</v>
      </c>
    </row>
    <row r="20" spans="1:72" ht="13.5">
      <c r="A20" s="5" t="s">
        <v>62</v>
      </c>
      <c r="B20" s="6">
        <v>10</v>
      </c>
      <c r="C20" s="7" t="s">
        <v>268</v>
      </c>
      <c r="D20" s="7" t="s">
        <v>281</v>
      </c>
      <c r="E20" s="6" t="s">
        <v>120</v>
      </c>
      <c r="F20" s="6" t="s">
        <v>124</v>
      </c>
      <c r="G20" s="15">
        <v>150</v>
      </c>
      <c r="H20" s="15">
        <v>25</v>
      </c>
      <c r="I20" s="15">
        <v>1580</v>
      </c>
      <c r="J20" s="15">
        <v>20.1</v>
      </c>
      <c r="K20" s="15"/>
      <c r="L20" s="15"/>
      <c r="M20" s="41">
        <v>1.16</v>
      </c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1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1</v>
      </c>
      <c r="BP20" s="47">
        <v>1</v>
      </c>
      <c r="BR20" s="12">
        <f t="shared" si="0"/>
        <v>0.9438470728793309</v>
      </c>
      <c r="BS20" s="47">
        <v>25</v>
      </c>
      <c r="BT20" s="47">
        <v>18</v>
      </c>
    </row>
    <row r="21" spans="1:72" ht="13.5">
      <c r="A21" s="5" t="s">
        <v>11</v>
      </c>
      <c r="B21" s="6">
        <v>9</v>
      </c>
      <c r="C21" s="7" t="s">
        <v>268</v>
      </c>
      <c r="D21" s="7" t="s">
        <v>282</v>
      </c>
      <c r="E21" s="6">
        <v>35.2</v>
      </c>
      <c r="F21" s="6">
        <v>132.2</v>
      </c>
      <c r="G21" s="15">
        <v>143</v>
      </c>
      <c r="H21" s="15">
        <v>20</v>
      </c>
      <c r="I21" s="15">
        <v>1350</v>
      </c>
      <c r="J21" s="15">
        <v>20.6</v>
      </c>
      <c r="K21" s="15"/>
      <c r="L21" s="15"/>
      <c r="M21" s="41">
        <v>1.3</v>
      </c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47">
        <v>1</v>
      </c>
      <c r="BR21" s="12">
        <f t="shared" si="0"/>
        <v>0.8459282652831039</v>
      </c>
      <c r="BS21" s="47">
        <v>26</v>
      </c>
      <c r="BT21" s="47">
        <v>18</v>
      </c>
    </row>
    <row r="22" spans="1:70" ht="13.5">
      <c r="A22" s="5" t="s">
        <v>63</v>
      </c>
      <c r="B22" s="6"/>
      <c r="C22" s="7"/>
      <c r="D22" s="7"/>
      <c r="E22" s="44"/>
      <c r="F22" s="4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R22" s="12" t="e">
        <f t="shared" si="0"/>
        <v>#DIV/0!</v>
      </c>
    </row>
    <row r="23" spans="1:70" ht="13.5">
      <c r="A23" s="5" t="s">
        <v>65</v>
      </c>
      <c r="B23" s="6"/>
      <c r="C23" s="7"/>
      <c r="D23" s="16"/>
      <c r="E23" s="6"/>
      <c r="F23" s="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R23" s="12" t="e">
        <f t="shared" si="0"/>
        <v>#DIV/0!</v>
      </c>
    </row>
    <row r="24" spans="1:70" ht="13.5">
      <c r="A24" s="5" t="s">
        <v>64</v>
      </c>
      <c r="B24" s="6"/>
      <c r="C24" s="7"/>
      <c r="D24" s="16"/>
      <c r="E24" s="6"/>
      <c r="F24" s="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R24" s="12" t="e">
        <f t="shared" si="0"/>
        <v>#DIV/0!</v>
      </c>
    </row>
    <row r="25" spans="1:70" ht="13.5">
      <c r="A25" s="5" t="s">
        <v>66</v>
      </c>
      <c r="B25" s="6"/>
      <c r="C25" s="7"/>
      <c r="D25" s="1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R25" s="12" t="e">
        <f t="shared" si="0"/>
        <v>#DIV/0!</v>
      </c>
    </row>
    <row r="26" spans="1:70" ht="13.5">
      <c r="A26" s="5" t="s">
        <v>67</v>
      </c>
      <c r="B26" s="6"/>
      <c r="C26" s="7"/>
      <c r="D26" s="16"/>
      <c r="E26" s="6"/>
      <c r="F26" s="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R26" s="12" t="e">
        <f t="shared" si="0"/>
        <v>#DIV/0!</v>
      </c>
    </row>
    <row r="27" spans="1:70" ht="13.5">
      <c r="A27" s="5" t="s">
        <v>68</v>
      </c>
      <c r="B27" s="6"/>
      <c r="C27" s="7"/>
      <c r="D27" s="16"/>
      <c r="E27" s="6"/>
      <c r="F27" s="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R27" s="12" t="e">
        <f t="shared" si="0"/>
        <v>#DIV/0!</v>
      </c>
    </row>
    <row r="28" spans="1:70" ht="13.5">
      <c r="A28" s="5" t="s">
        <v>69</v>
      </c>
      <c r="B28" s="6"/>
      <c r="C28" s="7"/>
      <c r="D28" s="16"/>
      <c r="E28" s="6"/>
      <c r="F28" s="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R28" s="12" t="e">
        <f t="shared" si="0"/>
        <v>#DIV/0!</v>
      </c>
    </row>
    <row r="29" spans="1:70" ht="13.5">
      <c r="A29" s="5" t="s">
        <v>70</v>
      </c>
      <c r="B29" s="6"/>
      <c r="C29" s="7"/>
      <c r="D29" s="16"/>
      <c r="E29" s="6"/>
      <c r="F29" s="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R29" s="12" t="e">
        <f t="shared" si="0"/>
        <v>#DIV/0!</v>
      </c>
    </row>
    <row r="30" spans="1:70" ht="13.5">
      <c r="A30" s="5" t="s">
        <v>71</v>
      </c>
      <c r="B30" s="6"/>
      <c r="C30" s="7"/>
      <c r="D30" s="16"/>
      <c r="E30" s="6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R30" s="12" t="e">
        <f t="shared" si="0"/>
        <v>#DIV/0!</v>
      </c>
    </row>
    <row r="31" spans="1:70" ht="13.5">
      <c r="A31" s="5" t="s">
        <v>72</v>
      </c>
      <c r="B31" s="6"/>
      <c r="C31" s="7"/>
      <c r="D31" s="16"/>
      <c r="E31" s="6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R31" s="12" t="e">
        <f t="shared" si="0"/>
        <v>#DIV/0!</v>
      </c>
    </row>
    <row r="32" spans="1:70" ht="13.5">
      <c r="A32" s="5" t="s">
        <v>73</v>
      </c>
      <c r="B32" s="6"/>
      <c r="C32" s="7"/>
      <c r="D32" s="16"/>
      <c r="E32" s="6"/>
      <c r="F32" s="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R32" s="12" t="e">
        <f t="shared" si="0"/>
        <v>#DIV/0!</v>
      </c>
    </row>
    <row r="33" spans="1:70" ht="13.5">
      <c r="A33" s="5" t="s">
        <v>74</v>
      </c>
      <c r="B33" s="6"/>
      <c r="C33" s="7"/>
      <c r="D33" s="16"/>
      <c r="E33" s="6"/>
      <c r="F33" s="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R33" s="12" t="e">
        <f t="shared" si="0"/>
        <v>#DIV/0!</v>
      </c>
    </row>
    <row r="34" spans="1:70" ht="13.5">
      <c r="A34" s="5" t="s">
        <v>75</v>
      </c>
      <c r="B34" s="6"/>
      <c r="C34" s="7"/>
      <c r="D34" s="1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R34" s="12" t="e">
        <f t="shared" si="0"/>
        <v>#DIV/0!</v>
      </c>
    </row>
    <row r="35" spans="1:70" ht="13.5">
      <c r="A35" s="5" t="s">
        <v>76</v>
      </c>
      <c r="B35" s="6"/>
      <c r="C35" s="7"/>
      <c r="D35" s="16"/>
      <c r="E35" s="6"/>
      <c r="F35" s="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R35" s="12" t="e">
        <f t="shared" si="0"/>
        <v>#DIV/0!</v>
      </c>
    </row>
    <row r="36" spans="1:70" ht="13.5">
      <c r="A36" s="5" t="s">
        <v>77</v>
      </c>
      <c r="B36" s="6"/>
      <c r="C36" s="7"/>
      <c r="D36" s="16"/>
      <c r="E36" s="6"/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R36" s="12" t="e">
        <f t="shared" si="0"/>
        <v>#DIV/0!</v>
      </c>
    </row>
    <row r="37" spans="1:70" ht="13.5">
      <c r="A37" s="5" t="s">
        <v>78</v>
      </c>
      <c r="B37" s="6"/>
      <c r="C37" s="7"/>
      <c r="D37" s="16"/>
      <c r="E37" s="6"/>
      <c r="F37" s="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R37" s="12" t="e">
        <f t="shared" si="0"/>
        <v>#DIV/0!</v>
      </c>
    </row>
    <row r="38" spans="1:70" ht="13.5">
      <c r="A38" s="5" t="s">
        <v>79</v>
      </c>
      <c r="B38" s="6"/>
      <c r="C38" s="7"/>
      <c r="D38" s="16"/>
      <c r="E38" s="6"/>
      <c r="F38" s="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R38" s="12" t="e">
        <f t="shared" si="0"/>
        <v>#DIV/0!</v>
      </c>
    </row>
    <row r="39" spans="1:70" ht="13.5">
      <c r="A39" s="5" t="s">
        <v>80</v>
      </c>
      <c r="B39" s="6"/>
      <c r="C39" s="7"/>
      <c r="D39" s="16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R39" s="12" t="e">
        <f t="shared" si="0"/>
        <v>#DIV/0!</v>
      </c>
    </row>
    <row r="40" spans="1:70" ht="13.5">
      <c r="A40" s="5" t="s">
        <v>81</v>
      </c>
      <c r="B40" s="6"/>
      <c r="C40" s="7"/>
      <c r="D40" s="16"/>
      <c r="E40" s="6"/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 t="e">
        <f t="shared" si="0"/>
        <v>#DIV/0!</v>
      </c>
    </row>
    <row r="41" spans="1:70" ht="13.5">
      <c r="A41" s="5" t="s">
        <v>82</v>
      </c>
      <c r="B41" s="6"/>
      <c r="C41" s="7"/>
      <c r="D41" s="16"/>
      <c r="E41" s="6"/>
      <c r="F41" s="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 t="e">
        <f t="shared" si="0"/>
        <v>#DIV/0!</v>
      </c>
    </row>
    <row r="42" spans="1:70" ht="13.5">
      <c r="A42" s="5" t="s">
        <v>83</v>
      </c>
      <c r="B42" s="6"/>
      <c r="C42" s="7"/>
      <c r="D42" s="16"/>
      <c r="E42" s="6"/>
      <c r="F42" s="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R42" s="12" t="e">
        <f t="shared" si="0"/>
        <v>#DIV/0!</v>
      </c>
    </row>
    <row r="43" spans="1:70" ht="13.5">
      <c r="A43" s="5" t="s">
        <v>84</v>
      </c>
      <c r="B43" s="6"/>
      <c r="C43" s="7"/>
      <c r="D43" s="1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R43" s="12" t="e">
        <f t="shared" si="0"/>
        <v>#DIV/0!</v>
      </c>
    </row>
    <row r="44" spans="1:70" ht="13.5">
      <c r="A44" s="5" t="s">
        <v>85</v>
      </c>
      <c r="B44" s="6"/>
      <c r="C44" s="7"/>
      <c r="D44" s="16"/>
      <c r="E44" s="6"/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R44" s="12" t="e">
        <f t="shared" si="0"/>
        <v>#DIV/0!</v>
      </c>
    </row>
    <row r="45" spans="1:70" ht="13.5">
      <c r="A45" s="5" t="s">
        <v>86</v>
      </c>
      <c r="B45" s="6"/>
      <c r="C45" s="6"/>
      <c r="D45" s="15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R45" s="12" t="e">
        <f t="shared" si="0"/>
        <v>#DIV/0!</v>
      </c>
    </row>
  </sheetData>
  <sheetProtection/>
  <mergeCells count="22">
    <mergeCell ref="AR14:AS14"/>
    <mergeCell ref="AP14:AQ14"/>
    <mergeCell ref="BK14:BM14"/>
    <mergeCell ref="D11:E11"/>
    <mergeCell ref="F11:J11"/>
    <mergeCell ref="BA14:BC14"/>
    <mergeCell ref="D5:E5"/>
    <mergeCell ref="D6:E6"/>
    <mergeCell ref="D7:E7"/>
    <mergeCell ref="D8:E8"/>
    <mergeCell ref="D10:E10"/>
    <mergeCell ref="F10:J10"/>
    <mergeCell ref="BS13:BT13"/>
    <mergeCell ref="A14:K14"/>
    <mergeCell ref="L14:N14"/>
    <mergeCell ref="O14:U14"/>
    <mergeCell ref="V14:AA14"/>
    <mergeCell ref="BG14:BI14"/>
    <mergeCell ref="BD14:BF14"/>
    <mergeCell ref="AB14:AH14"/>
    <mergeCell ref="AI14:AO14"/>
    <mergeCell ref="AU14:AW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402621</dc:creator>
  <cp:keywords/>
  <dc:description/>
  <cp:lastModifiedBy>Windows ユーザー</cp:lastModifiedBy>
  <dcterms:modified xsi:type="dcterms:W3CDTF">2017-12-27T05:25:53Z</dcterms:modified>
  <cp:category/>
  <cp:version/>
  <cp:contentType/>
  <cp:contentStatus/>
</cp:coreProperties>
</file>