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13050" windowHeight="7950" activeTab="0"/>
  </bookViews>
  <sheets>
    <sheet name="記載例" sheetId="1" r:id="rId1"/>
    <sheet name="様式" sheetId="2" r:id="rId2"/>
  </sheets>
  <definedNames>
    <definedName name="_xlnm.Print_Area" localSheetId="0">'記載例'!$A$1:$I$32</definedName>
    <definedName name="_xlnm.Print_Area" localSheetId="1">'様式'!$A$1:$I$31</definedName>
  </definedNames>
  <calcPr fullCalcOnLoad="1"/>
</workbook>
</file>

<file path=xl/sharedStrings.xml><?xml version="1.0" encoding="utf-8"?>
<sst xmlns="http://schemas.openxmlformats.org/spreadsheetml/2006/main" count="70" uniqueCount="36">
  <si>
    <t>取組メニュー</t>
  </si>
  <si>
    <t>交付単価等</t>
  </si>
  <si>
    <t>森林面積等</t>
  </si>
  <si>
    <t>15万円</t>
  </si>
  <si>
    <t>初年度のみ</t>
  </si>
  <si>
    <t>地域環境保全タイプ</t>
  </si>
  <si>
    <t>（侵入竹除去・竹林整備）</t>
  </si>
  <si>
    <t>森林資源利用タイプ</t>
  </si>
  <si>
    <t>小　計</t>
  </si>
  <si>
    <t>資機材・施設の整備</t>
  </si>
  <si>
    <t>1/2以内</t>
  </si>
  <si>
    <t>計</t>
  </si>
  <si>
    <t>(別紙)</t>
  </si>
  <si>
    <t>16万円/ha</t>
  </si>
  <si>
    <t>38万円/ha</t>
  </si>
  <si>
    <t>5万円/回</t>
  </si>
  <si>
    <t>のセルに入力して下さい</t>
  </si>
  <si>
    <t xml:space="preserve"> ※各メニュー上段（）に変更前の数値（採択通知時の全て）、下段に変更後の数値（変更の無い箇所も全て）の数値を入力して下さい。</t>
  </si>
  <si>
    <t>森林・山村多面的機能発揮対策交付金 一覧</t>
  </si>
  <si>
    <t>活動推進費</t>
  </si>
  <si>
    <t>（注）面積は0.1ha単位で記入。森林空間利用タイプの上限は１２回</t>
  </si>
  <si>
    <t>地域環境保全タイプ
（里山林保全）</t>
  </si>
  <si>
    <t>森林機能強化タイプ</t>
  </si>
  <si>
    <t>1千円/ｍ</t>
  </si>
  <si>
    <t>教育･研修活動タイプ</t>
  </si>
  <si>
    <t>当該年度に長期にわたり手入れをしていなかったと考えられる森林を整備する面積</t>
  </si>
  <si>
    <t>減額</t>
  </si>
  <si>
    <t>率</t>
  </si>
  <si>
    <t>1/3以内</t>
  </si>
  <si>
    <t>交付金額</t>
  </si>
  <si>
    <t>計</t>
  </si>
  <si>
    <t>間伐等（除伐、枝打ちを含む）の実施面積</t>
  </si>
  <si>
    <t>市町村の
支援額</t>
  </si>
  <si>
    <t>都道府県
の支援額</t>
  </si>
  <si>
    <t>都道府県
の支援額</t>
  </si>
  <si>
    <t xml:space="preserve">交付金額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</si>
</sst>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General&quot;）　　&quot;"/>
    <numFmt numFmtId="177" formatCode="General&quot;ha　&quot;"/>
    <numFmt numFmtId="178" formatCode="General&quot;回　&quot;"/>
    <numFmt numFmtId="179" formatCode="&quot;（&quot;#,##0&quot;）　　&quot;"/>
    <numFmt numFmtId="180" formatCode="#,##0&quot;円　&quot;"/>
    <numFmt numFmtId="181" formatCode="0.0"/>
    <numFmt numFmtId="182" formatCode="&quot;（&quot;0.0&quot;）　　&quot;"/>
    <numFmt numFmtId="183" formatCode="0.0&quot;ha　&quot;"/>
    <numFmt numFmtId="184" formatCode="0&quot;ｍ　&quot;"/>
    <numFmt numFmtId="185" formatCode="&quot;（&quot;0&quot;）　　&quot;"/>
  </numFmts>
  <fonts count="40">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8"/>
      <color indexed="8"/>
      <name val="ＭＳ Ｐゴシック"/>
      <family val="3"/>
    </font>
    <font>
      <sz val="11"/>
      <color indexed="3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right/>
      <top style="thin"/>
      <bottom/>
    </border>
    <border>
      <left style="thin"/>
      <right style="thin"/>
      <top style="dashed"/>
      <bottom/>
    </border>
    <border>
      <left style="thin"/>
      <right style="thin"/>
      <top/>
      <bottom style="dashed"/>
    </border>
    <border>
      <left style="thin"/>
      <right style="thin"/>
      <top/>
      <bottom style="hair"/>
    </border>
    <border>
      <left style="thin"/>
      <right style="thin"/>
      <top/>
      <bottom style="double"/>
    </border>
    <border>
      <left style="thin"/>
      <right>
        <color indexed="63"/>
      </right>
      <top>
        <color indexed="63"/>
      </top>
      <bottom>
        <color indexed="63"/>
      </bottom>
    </border>
    <border>
      <left style="thin"/>
      <right style="thin"/>
      <top style="double"/>
      <bottom/>
    </border>
    <border>
      <left style="thin"/>
      <right style="thin"/>
      <top style="dotted"/>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75">
    <xf numFmtId="0" fontId="0" fillId="0" borderId="0" xfId="0" applyFont="1" applyAlignment="1">
      <alignment vertical="center"/>
    </xf>
    <xf numFmtId="0" fontId="38" fillId="0" borderId="0" xfId="0" applyFont="1" applyAlignment="1">
      <alignment vertical="center"/>
    </xf>
    <xf numFmtId="38" fontId="0" fillId="0" borderId="0" xfId="48" applyFont="1" applyAlignment="1">
      <alignment vertical="center"/>
    </xf>
    <xf numFmtId="179" fontId="0" fillId="0" borderId="10" xfId="0" applyNumberFormat="1" applyBorder="1" applyAlignment="1">
      <alignment vertical="center"/>
    </xf>
    <xf numFmtId="180" fontId="0" fillId="0" borderId="11" xfId="0" applyNumberFormat="1" applyBorder="1" applyAlignment="1">
      <alignment vertical="center"/>
    </xf>
    <xf numFmtId="0" fontId="0" fillId="0" borderId="0" xfId="0" applyFill="1" applyAlignment="1">
      <alignment vertical="center"/>
    </xf>
    <xf numFmtId="0" fontId="0" fillId="33" borderId="12" xfId="0" applyFill="1" applyBorder="1" applyAlignment="1">
      <alignment vertical="center"/>
    </xf>
    <xf numFmtId="179" fontId="29" fillId="33" borderId="10" xfId="0" applyNumberFormat="1" applyFont="1" applyFill="1" applyBorder="1" applyAlignment="1">
      <alignment vertical="center"/>
    </xf>
    <xf numFmtId="180" fontId="29" fillId="33" borderId="11" xfId="0" applyNumberFormat="1" applyFont="1" applyFill="1" applyBorder="1" applyAlignment="1">
      <alignment vertical="center"/>
    </xf>
    <xf numFmtId="180" fontId="0" fillId="0" borderId="0" xfId="0" applyNumberFormat="1" applyAlignment="1">
      <alignment vertical="center"/>
    </xf>
    <xf numFmtId="38" fontId="39" fillId="0" borderId="0" xfId="48" applyFont="1" applyAlignment="1">
      <alignment vertical="center"/>
    </xf>
    <xf numFmtId="40" fontId="39" fillId="0" borderId="0" xfId="48" applyNumberFormat="1" applyFont="1" applyAlignment="1">
      <alignment vertical="center"/>
    </xf>
    <xf numFmtId="2" fontId="39" fillId="0" borderId="0" xfId="0" applyNumberFormat="1" applyFont="1" applyAlignment="1">
      <alignment vertical="center"/>
    </xf>
    <xf numFmtId="0" fontId="0" fillId="0" borderId="13" xfId="0" applyBorder="1" applyAlignment="1">
      <alignment vertical="center"/>
    </xf>
    <xf numFmtId="0" fontId="0" fillId="0" borderId="14" xfId="0" applyBorder="1" applyAlignment="1">
      <alignment horizontal="left" vertical="center"/>
    </xf>
    <xf numFmtId="0" fontId="0" fillId="0" borderId="14" xfId="0" applyBorder="1" applyAlignment="1">
      <alignment horizontal="center" vertical="center"/>
    </xf>
    <xf numFmtId="180" fontId="0" fillId="0" borderId="14" xfId="0" applyNumberFormat="1" applyBorder="1" applyAlignment="1">
      <alignment vertical="center"/>
    </xf>
    <xf numFmtId="181" fontId="0" fillId="0" borderId="0" xfId="0" applyNumberFormat="1" applyAlignment="1">
      <alignment vertical="center"/>
    </xf>
    <xf numFmtId="180" fontId="29" fillId="33" borderId="13" xfId="0" applyNumberFormat="1" applyFont="1" applyFill="1" applyBorder="1" applyAlignment="1">
      <alignment vertical="center"/>
    </xf>
    <xf numFmtId="182" fontId="29" fillId="33" borderId="13" xfId="0" applyNumberFormat="1" applyFont="1" applyFill="1" applyBorder="1" applyAlignment="1">
      <alignment vertical="center"/>
    </xf>
    <xf numFmtId="179" fontId="0" fillId="0" borderId="13" xfId="0" applyNumberFormat="1" applyBorder="1" applyAlignment="1">
      <alignment vertical="center"/>
    </xf>
    <xf numFmtId="182" fontId="29" fillId="33" borderId="15" xfId="0" applyNumberFormat="1" applyFont="1" applyFill="1" applyBorder="1" applyAlignment="1">
      <alignment vertical="center"/>
    </xf>
    <xf numFmtId="179" fontId="0" fillId="0" borderId="15" xfId="0" applyNumberFormat="1" applyBorder="1" applyAlignment="1">
      <alignment vertical="center"/>
    </xf>
    <xf numFmtId="183" fontId="29" fillId="33" borderId="16" xfId="0" applyNumberFormat="1" applyFont="1" applyFill="1" applyBorder="1" applyAlignment="1">
      <alignment vertical="center"/>
    </xf>
    <xf numFmtId="180" fontId="0" fillId="0" borderId="16" xfId="0" applyNumberFormat="1" applyBorder="1" applyAlignment="1">
      <alignment vertical="center"/>
    </xf>
    <xf numFmtId="0" fontId="0" fillId="0" borderId="17" xfId="0" applyBorder="1" applyAlignment="1">
      <alignment vertical="center"/>
    </xf>
    <xf numFmtId="183" fontId="29" fillId="33" borderId="17" xfId="0" applyNumberFormat="1" applyFont="1" applyFill="1" applyBorder="1" applyAlignment="1">
      <alignment vertical="center"/>
    </xf>
    <xf numFmtId="180" fontId="0" fillId="0" borderId="17" xfId="0" applyNumberFormat="1" applyBorder="1" applyAlignment="1">
      <alignment vertical="center"/>
    </xf>
    <xf numFmtId="176" fontId="29" fillId="33" borderId="15" xfId="0" applyNumberFormat="1" applyFont="1" applyFill="1" applyBorder="1" applyAlignment="1">
      <alignment vertical="center"/>
    </xf>
    <xf numFmtId="178" fontId="29" fillId="33" borderId="16" xfId="0" applyNumberFormat="1" applyFont="1" applyFill="1" applyBorder="1" applyAlignment="1">
      <alignment vertical="center"/>
    </xf>
    <xf numFmtId="184" fontId="29" fillId="33" borderId="17" xfId="0" applyNumberFormat="1" applyFont="1" applyFill="1" applyBorder="1" applyAlignment="1">
      <alignment vertical="center"/>
    </xf>
    <xf numFmtId="185" fontId="29" fillId="33" borderId="15" xfId="0" applyNumberFormat="1" applyFont="1" applyFill="1" applyBorder="1" applyAlignment="1">
      <alignment vertical="center"/>
    </xf>
    <xf numFmtId="180" fontId="0" fillId="0" borderId="18" xfId="0" applyNumberFormat="1" applyBorder="1" applyAlignment="1">
      <alignment vertical="center"/>
    </xf>
    <xf numFmtId="38" fontId="39" fillId="0" borderId="19" xfId="48" applyFont="1" applyBorder="1" applyAlignment="1">
      <alignment horizontal="center" vertical="center"/>
    </xf>
    <xf numFmtId="0" fontId="39" fillId="0" borderId="0" xfId="0" applyFont="1" applyFill="1" applyBorder="1" applyAlignment="1">
      <alignment horizontal="center" vertical="center"/>
    </xf>
    <xf numFmtId="182" fontId="29" fillId="33" borderId="20" xfId="0" applyNumberFormat="1" applyFont="1" applyFill="1" applyBorder="1" applyAlignment="1">
      <alignment vertical="center"/>
    </xf>
    <xf numFmtId="179" fontId="0" fillId="0" borderId="20" xfId="0" applyNumberFormat="1" applyBorder="1" applyAlignment="1">
      <alignment vertical="center"/>
    </xf>
    <xf numFmtId="183" fontId="29" fillId="33" borderId="11" xfId="0" applyNumberFormat="1" applyFont="1" applyFill="1" applyBorder="1" applyAlignment="1">
      <alignment vertical="center"/>
    </xf>
    <xf numFmtId="179" fontId="29" fillId="33" borderId="21" xfId="0" applyNumberFormat="1" applyFont="1" applyFill="1" applyBorder="1" applyAlignment="1">
      <alignment vertical="center"/>
    </xf>
    <xf numFmtId="0" fontId="0" fillId="0" borderId="15"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16" xfId="0" applyBorder="1" applyAlignment="1">
      <alignment horizontal="center" vertical="center"/>
    </xf>
    <xf numFmtId="0" fontId="0" fillId="0" borderId="10"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center" vertical="center"/>
    </xf>
    <xf numFmtId="0" fontId="0" fillId="0" borderId="15" xfId="0" applyBorder="1" applyAlignment="1">
      <alignment horizontal="left" vertical="center" wrapText="1"/>
    </xf>
    <xf numFmtId="0" fontId="0" fillId="0" borderId="0" xfId="0" applyBorder="1" applyAlignment="1">
      <alignment horizontal="left" vertical="center" wrapText="1"/>
    </xf>
    <xf numFmtId="0" fontId="0" fillId="0" borderId="18" xfId="0" applyBorder="1" applyAlignment="1">
      <alignment horizontal="center" vertical="center"/>
    </xf>
    <xf numFmtId="0" fontId="0" fillId="0" borderId="18" xfId="0" applyBorder="1" applyAlignment="1">
      <alignment horizontal="left" vertical="center"/>
    </xf>
    <xf numFmtId="0" fontId="0" fillId="0" borderId="21" xfId="0" applyBorder="1" applyAlignment="1">
      <alignment horizontal="center" vertical="center"/>
    </xf>
    <xf numFmtId="182" fontId="29" fillId="0" borderId="13" xfId="0" applyNumberFormat="1" applyFont="1" applyFill="1" applyBorder="1" applyAlignment="1">
      <alignment vertical="center"/>
    </xf>
    <xf numFmtId="183" fontId="29" fillId="0" borderId="17" xfId="0" applyNumberFormat="1" applyFont="1" applyFill="1" applyBorder="1" applyAlignment="1">
      <alignment vertical="center"/>
    </xf>
    <xf numFmtId="179" fontId="29" fillId="0" borderId="10" xfId="0" applyNumberFormat="1" applyFont="1" applyFill="1" applyBorder="1" applyAlignment="1">
      <alignment vertical="center"/>
    </xf>
    <xf numFmtId="180" fontId="29" fillId="0" borderId="13" xfId="0" applyNumberFormat="1" applyFont="1" applyFill="1" applyBorder="1" applyAlignment="1">
      <alignment vertical="center"/>
    </xf>
    <xf numFmtId="179" fontId="29" fillId="0" borderId="21" xfId="0" applyNumberFormat="1" applyFont="1" applyFill="1" applyBorder="1" applyAlignment="1">
      <alignment vertical="center"/>
    </xf>
    <xf numFmtId="180" fontId="29" fillId="0" borderId="11" xfId="0" applyNumberFormat="1" applyFont="1" applyFill="1" applyBorder="1" applyAlignment="1">
      <alignment vertical="center"/>
    </xf>
    <xf numFmtId="182" fontId="29" fillId="0" borderId="20" xfId="0" applyNumberFormat="1" applyFont="1" applyFill="1" applyBorder="1" applyAlignment="1">
      <alignment vertical="center"/>
    </xf>
    <xf numFmtId="183" fontId="29" fillId="0" borderId="11" xfId="0" applyNumberFormat="1" applyFont="1" applyFill="1" applyBorder="1" applyAlignment="1">
      <alignment vertical="center"/>
    </xf>
    <xf numFmtId="0" fontId="0" fillId="0" borderId="14" xfId="0" applyFill="1" applyBorder="1" applyAlignment="1">
      <alignment horizontal="center" vertical="center"/>
    </xf>
    <xf numFmtId="0" fontId="0" fillId="0" borderId="12" xfId="0" applyBorder="1" applyAlignment="1">
      <alignment horizontal="center" vertical="center"/>
    </xf>
    <xf numFmtId="0" fontId="0" fillId="0" borderId="12" xfId="0" applyFill="1" applyBorder="1" applyAlignment="1">
      <alignment horizontal="center" vertical="center"/>
    </xf>
    <xf numFmtId="0" fontId="0" fillId="0" borderId="12" xfId="0" applyFill="1" applyBorder="1" applyAlignment="1">
      <alignment horizontal="center" vertical="center" wrapText="1"/>
    </xf>
    <xf numFmtId="179" fontId="0" fillId="0" borderId="10" xfId="48" applyNumberFormat="1" applyFont="1" applyFill="1" applyBorder="1" applyAlignment="1">
      <alignment horizontal="center" vertical="center"/>
    </xf>
    <xf numFmtId="180" fontId="0" fillId="0" borderId="13" xfId="48" applyNumberFormat="1" applyFont="1" applyFill="1" applyBorder="1" applyAlignment="1">
      <alignment horizontal="center" vertical="center"/>
    </xf>
    <xf numFmtId="0" fontId="0" fillId="0" borderId="20" xfId="0" applyFont="1" applyBorder="1" applyAlignment="1">
      <alignment horizontal="left" vertical="center" wrapText="1"/>
    </xf>
    <xf numFmtId="0" fontId="0" fillId="0" borderId="11" xfId="0" applyFont="1" applyBorder="1" applyAlignment="1">
      <alignment horizontal="left" vertical="center" wrapText="1"/>
    </xf>
    <xf numFmtId="0" fontId="0" fillId="0" borderId="13" xfId="0" applyFont="1" applyBorder="1" applyAlignment="1">
      <alignment horizontal="left" vertical="center" wrapText="1"/>
    </xf>
    <xf numFmtId="0" fontId="0" fillId="0" borderId="1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66675</xdr:colOff>
      <xdr:row>2</xdr:row>
      <xdr:rowOff>323850</xdr:rowOff>
    </xdr:from>
    <xdr:ext cx="904875" cy="276225"/>
    <xdr:sp>
      <xdr:nvSpPr>
        <xdr:cNvPr id="1" name="テキスト ボックス 1"/>
        <xdr:cNvSpPr txBox="1">
          <a:spLocks noChangeArrowheads="1"/>
        </xdr:cNvSpPr>
      </xdr:nvSpPr>
      <xdr:spPr>
        <a:xfrm>
          <a:off x="3476625" y="895350"/>
          <a:ext cx="904875" cy="276225"/>
        </a:xfrm>
        <a:prstGeom prst="rect">
          <a:avLst/>
        </a:prstGeom>
        <a:noFill/>
        <a:ln w="9525" cmpd="sng">
          <a:noFill/>
        </a:ln>
      </xdr:spPr>
      <xdr:txBody>
        <a:bodyPr vertOverflow="clip" wrap="square">
          <a:spAutoFit/>
        </a:bodyPr>
        <a:p>
          <a:pPr algn="l">
            <a:defRPr/>
          </a:pPr>
          <a:r>
            <a:rPr lang="en-US" cap="none" sz="1100" b="0" i="0" u="none" baseline="0">
              <a:solidFill>
                <a:srgbClr val="0066CC"/>
              </a:solidFill>
            </a:rPr>
            <a:t>（国の支援額）</a:t>
          </a:r>
        </a:p>
      </xdr:txBody>
    </xdr:sp>
    <xdr:clientData/>
  </xdr:oneCellAnchor>
  <xdr:twoCellAnchor>
    <xdr:from>
      <xdr:col>1</xdr:col>
      <xdr:colOff>742950</xdr:colOff>
      <xdr:row>1</xdr:row>
      <xdr:rowOff>133350</xdr:rowOff>
    </xdr:from>
    <xdr:to>
      <xdr:col>2</xdr:col>
      <xdr:colOff>390525</xdr:colOff>
      <xdr:row>2</xdr:row>
      <xdr:rowOff>152400</xdr:rowOff>
    </xdr:to>
    <xdr:sp>
      <xdr:nvSpPr>
        <xdr:cNvPr id="2" name="直線矢印コネクタ 5"/>
        <xdr:cNvSpPr>
          <a:spLocks/>
        </xdr:cNvSpPr>
      </xdr:nvSpPr>
      <xdr:spPr>
        <a:xfrm flipV="1">
          <a:off x="2266950" y="419100"/>
          <a:ext cx="504825" cy="3048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2</xdr:col>
      <xdr:colOff>447675</xdr:colOff>
      <xdr:row>0</xdr:row>
      <xdr:rowOff>276225</xdr:rowOff>
    </xdr:from>
    <xdr:ext cx="2514600" cy="276225"/>
    <xdr:sp>
      <xdr:nvSpPr>
        <xdr:cNvPr id="3" name="テキスト ボックス 6"/>
        <xdr:cNvSpPr txBox="1">
          <a:spLocks noChangeArrowheads="1"/>
        </xdr:cNvSpPr>
      </xdr:nvSpPr>
      <xdr:spPr>
        <a:xfrm>
          <a:off x="2828925" y="276225"/>
          <a:ext cx="2514600" cy="276225"/>
        </a:xfrm>
        <a:prstGeom prst="rect">
          <a:avLst/>
        </a:prstGeom>
        <a:noFill/>
        <a:ln w="9525" cmpd="sng">
          <a:noFill/>
        </a:ln>
      </xdr:spPr>
      <xdr:txBody>
        <a:bodyPr vertOverflow="clip" wrap="square">
          <a:spAutoFit/>
        </a:bodyPr>
        <a:p>
          <a:pPr algn="l">
            <a:defRPr/>
          </a:pPr>
          <a:r>
            <a:rPr lang="en-US" cap="none" sz="1100" b="0" i="0" u="none" baseline="0">
              <a:solidFill>
                <a:srgbClr val="0066CC"/>
              </a:solidFill>
            </a:rPr>
            <a:t>国、都道府県、市町村の支援額の合計単価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view="pageBreakPreview" zoomScale="90" zoomScaleSheetLayoutView="90" zoomScalePageLayoutView="0" workbookViewId="0" topLeftCell="A1">
      <selection activeCell="H2" sqref="H2"/>
    </sheetView>
  </sheetViews>
  <sheetFormatPr defaultColWidth="9.140625" defaultRowHeight="15"/>
  <cols>
    <col min="1" max="1" width="22.8515625" style="0" customWidth="1"/>
    <col min="2" max="2" width="12.8515625" style="0" customWidth="1"/>
    <col min="3" max="3" width="15.421875" style="0" customWidth="1"/>
    <col min="4" max="6" width="15.421875" style="5" customWidth="1"/>
    <col min="7" max="7" width="15.421875" style="0" customWidth="1"/>
    <col min="8" max="8" width="8.28125" style="10" customWidth="1"/>
    <col min="9" max="9" width="6.140625" style="0" customWidth="1"/>
  </cols>
  <sheetData>
    <row r="1" spans="1:2" ht="22.5" customHeight="1">
      <c r="A1" s="1" t="s">
        <v>12</v>
      </c>
      <c r="B1" s="1"/>
    </row>
    <row r="2" spans="1:2" ht="22.5" customHeight="1">
      <c r="A2" s="1" t="s">
        <v>18</v>
      </c>
      <c r="B2" s="1"/>
    </row>
    <row r="3" spans="1:9" ht="47.25" customHeight="1">
      <c r="A3" s="66" t="s">
        <v>0</v>
      </c>
      <c r="B3" s="66" t="s">
        <v>1</v>
      </c>
      <c r="C3" s="66" t="s">
        <v>2</v>
      </c>
      <c r="D3" s="68" t="s">
        <v>35</v>
      </c>
      <c r="E3" s="68" t="s">
        <v>33</v>
      </c>
      <c r="F3" s="68" t="s">
        <v>32</v>
      </c>
      <c r="G3" s="66" t="s">
        <v>30</v>
      </c>
      <c r="H3" s="33" t="s">
        <v>26</v>
      </c>
      <c r="I3" s="34" t="s">
        <v>27</v>
      </c>
    </row>
    <row r="4" spans="1:7" ht="22.5" customHeight="1">
      <c r="A4" s="49" t="s">
        <v>19</v>
      </c>
      <c r="B4" s="51" t="s">
        <v>3</v>
      </c>
      <c r="C4" s="51" t="s">
        <v>4</v>
      </c>
      <c r="D4" s="69">
        <f>G4/4*3</f>
        <v>112500</v>
      </c>
      <c r="E4" s="22">
        <f>G4-D4-F4</f>
        <v>19500</v>
      </c>
      <c r="F4" s="22">
        <f>ROUNDDOWN(D4/6,-3)</f>
        <v>18000</v>
      </c>
      <c r="G4" s="7">
        <v>150000</v>
      </c>
    </row>
    <row r="5" spans="1:8" ht="22.5" customHeight="1">
      <c r="A5" s="50"/>
      <c r="B5" s="45"/>
      <c r="C5" s="45"/>
      <c r="D5" s="70">
        <f>G5/4*3</f>
        <v>57390</v>
      </c>
      <c r="E5" s="24">
        <f>G5-D5-F5</f>
        <v>10130</v>
      </c>
      <c r="F5" s="24">
        <f>ROUNDDOWN(D5/6,-3)</f>
        <v>9000</v>
      </c>
      <c r="G5" s="18">
        <v>76520</v>
      </c>
      <c r="H5" s="10">
        <f>+G5-G4</f>
        <v>-73480</v>
      </c>
    </row>
    <row r="6" spans="1:7" ht="22.5" customHeight="1">
      <c r="A6" s="52" t="s">
        <v>21</v>
      </c>
      <c r="B6" s="41" t="s">
        <v>13</v>
      </c>
      <c r="C6" s="21">
        <v>3.8</v>
      </c>
      <c r="D6" s="22">
        <f>C6*120000</f>
        <v>456000</v>
      </c>
      <c r="E6" s="22">
        <f>G6-D6-F6</f>
        <v>76000</v>
      </c>
      <c r="F6" s="22">
        <f>ROUNDDOWN(D6/6,-3)</f>
        <v>76000</v>
      </c>
      <c r="G6" s="22">
        <f>+C6*160000</f>
        <v>608000</v>
      </c>
    </row>
    <row r="7" spans="1:9" ht="22.5" customHeight="1">
      <c r="A7" s="47"/>
      <c r="B7" s="48"/>
      <c r="C7" s="23">
        <v>2.2</v>
      </c>
      <c r="D7" s="24">
        <f>C7*120000</f>
        <v>264000</v>
      </c>
      <c r="E7" s="24">
        <f>G7-D7-F7</f>
        <v>44000</v>
      </c>
      <c r="F7" s="24">
        <f>ROUNDDOWN(D7/6,-3)</f>
        <v>44000</v>
      </c>
      <c r="G7" s="24">
        <f>+C7*160000</f>
        <v>352000</v>
      </c>
      <c r="H7" s="10">
        <f>+G7-G6</f>
        <v>-256000</v>
      </c>
      <c r="I7" s="9"/>
    </row>
    <row r="8" spans="1:7" ht="22.5" customHeight="1">
      <c r="A8" s="13" t="s">
        <v>5</v>
      </c>
      <c r="B8" s="45" t="s">
        <v>14</v>
      </c>
      <c r="C8" s="19">
        <v>0.2</v>
      </c>
      <c r="D8" s="22">
        <f>C8*285000</f>
        <v>57000</v>
      </c>
      <c r="E8" s="22">
        <f>G8-D8-F8</f>
        <v>10000</v>
      </c>
      <c r="F8" s="22">
        <f>ROUNDDOWN(D8/6,-3)</f>
        <v>9000</v>
      </c>
      <c r="G8" s="20">
        <f>+C8*380000</f>
        <v>76000</v>
      </c>
    </row>
    <row r="9" spans="1:8" ht="22.5" customHeight="1">
      <c r="A9" s="25" t="s">
        <v>6</v>
      </c>
      <c r="B9" s="42"/>
      <c r="C9" s="26">
        <v>0.2</v>
      </c>
      <c r="D9" s="24">
        <f>C9*285000</f>
        <v>57000</v>
      </c>
      <c r="E9" s="24">
        <f>G9-D9-F9</f>
        <v>10000</v>
      </c>
      <c r="F9" s="24">
        <f>ROUNDDOWN(D9/6,-3)</f>
        <v>9000</v>
      </c>
      <c r="G9" s="27">
        <f>+C9*380000</f>
        <v>76000</v>
      </c>
      <c r="H9" s="10">
        <f>+G9-G8</f>
        <v>0</v>
      </c>
    </row>
    <row r="10" spans="1:7" ht="22.5" customHeight="1">
      <c r="A10" s="39" t="s">
        <v>7</v>
      </c>
      <c r="B10" s="41" t="s">
        <v>13</v>
      </c>
      <c r="C10" s="21"/>
      <c r="D10" s="22">
        <f>C10*120000</f>
        <v>0</v>
      </c>
      <c r="E10" s="22">
        <f>G10-D10-F10</f>
        <v>0</v>
      </c>
      <c r="F10" s="22">
        <f>ROUNDDOWN(D10/6,-3)</f>
        <v>0</v>
      </c>
      <c r="G10" s="22">
        <f>+C10*160000</f>
        <v>0</v>
      </c>
    </row>
    <row r="11" spans="1:11" ht="22.5" customHeight="1">
      <c r="A11" s="40"/>
      <c r="B11" s="42"/>
      <c r="C11" s="26"/>
      <c r="D11" s="24">
        <f>C11*120000</f>
        <v>0</v>
      </c>
      <c r="E11" s="24">
        <f>G11-D11-F11</f>
        <v>0</v>
      </c>
      <c r="F11" s="24">
        <f>ROUNDDOWN(D11/6,-3)</f>
        <v>0</v>
      </c>
      <c r="G11" s="27">
        <f>+C11*160000</f>
        <v>0</v>
      </c>
      <c r="H11" s="10">
        <f>+G11-G10</f>
        <v>0</v>
      </c>
      <c r="K11" s="17"/>
    </row>
    <row r="12" spans="1:11" ht="22.5" customHeight="1">
      <c r="A12" s="39" t="s">
        <v>22</v>
      </c>
      <c r="B12" s="41" t="s">
        <v>23</v>
      </c>
      <c r="C12" s="31">
        <v>100</v>
      </c>
      <c r="D12" s="22">
        <f>C12*800</f>
        <v>80000</v>
      </c>
      <c r="E12" s="22">
        <f>G12-D12-F12</f>
        <v>10000</v>
      </c>
      <c r="F12" s="22">
        <f>ROUNDDOWN((G12-D12)/2,-3)</f>
        <v>10000</v>
      </c>
      <c r="G12" s="22">
        <f>+C12*1000</f>
        <v>100000</v>
      </c>
      <c r="K12" s="17"/>
    </row>
    <row r="13" spans="1:11" ht="22.5" customHeight="1">
      <c r="A13" s="40"/>
      <c r="B13" s="42"/>
      <c r="C13" s="30">
        <v>100</v>
      </c>
      <c r="D13" s="24">
        <f>C13*800</f>
        <v>80000</v>
      </c>
      <c r="E13" s="24">
        <f>G13-D13-F13</f>
        <v>10000</v>
      </c>
      <c r="F13" s="24">
        <f>ROUNDDOWN((G13-D13)/2,-3)</f>
        <v>10000</v>
      </c>
      <c r="G13" s="27">
        <f>+C13*1000</f>
        <v>100000</v>
      </c>
      <c r="H13" s="10">
        <f>+G13-G12</f>
        <v>0</v>
      </c>
      <c r="K13" s="17"/>
    </row>
    <row r="14" spans="1:7" ht="22.5" customHeight="1">
      <c r="A14" s="39" t="s">
        <v>24</v>
      </c>
      <c r="B14" s="41" t="s">
        <v>15</v>
      </c>
      <c r="C14" s="28">
        <v>3</v>
      </c>
      <c r="D14" s="22">
        <f>C14*38000</f>
        <v>114000</v>
      </c>
      <c r="E14" s="22">
        <f>G14-D14-F14</f>
        <v>18000</v>
      </c>
      <c r="F14" s="22">
        <f>ROUNDDOWN((G14-D14)/2,-3)</f>
        <v>18000</v>
      </c>
      <c r="G14" s="22">
        <f>+C14*50000</f>
        <v>150000</v>
      </c>
    </row>
    <row r="15" spans="1:8" ht="22.5" customHeight="1">
      <c r="A15" s="47"/>
      <c r="B15" s="48"/>
      <c r="C15" s="29">
        <v>2</v>
      </c>
      <c r="D15" s="24">
        <f>C15*38000</f>
        <v>76000</v>
      </c>
      <c r="E15" s="24">
        <f>G15-D15-F15</f>
        <v>12000</v>
      </c>
      <c r="F15" s="24">
        <f>ROUNDDOWN((G15-D15)/2,-3)</f>
        <v>12000</v>
      </c>
      <c r="G15" s="24">
        <f>+C15*50000</f>
        <v>100000</v>
      </c>
      <c r="H15" s="10">
        <f>+G15-G14</f>
        <v>-50000</v>
      </c>
    </row>
    <row r="16" spans="1:7" ht="22.5" customHeight="1">
      <c r="A16" s="39" t="s">
        <v>8</v>
      </c>
      <c r="B16" s="41"/>
      <c r="C16" s="41"/>
      <c r="D16" s="22">
        <f aca="true" t="shared" si="0" ref="D16:F17">+D4+D6+D8+D10+D14+D12</f>
        <v>819500</v>
      </c>
      <c r="E16" s="22">
        <f t="shared" si="0"/>
        <v>133500</v>
      </c>
      <c r="F16" s="22">
        <f t="shared" si="0"/>
        <v>131000</v>
      </c>
      <c r="G16" s="22">
        <f>+G4+G6+G8+G10+G14+G12</f>
        <v>1084000</v>
      </c>
    </row>
    <row r="17" spans="1:8" ht="22.5" customHeight="1">
      <c r="A17" s="40"/>
      <c r="B17" s="42"/>
      <c r="C17" s="42"/>
      <c r="D17" s="27">
        <f t="shared" si="0"/>
        <v>534390</v>
      </c>
      <c r="E17" s="27">
        <f t="shared" si="0"/>
        <v>86130</v>
      </c>
      <c r="F17" s="27">
        <f t="shared" si="0"/>
        <v>84000</v>
      </c>
      <c r="G17" s="27">
        <f>+G5+G7+G9+G11+G15+G13</f>
        <v>704520</v>
      </c>
      <c r="H17" s="10">
        <f>+G17-G16</f>
        <v>-379480</v>
      </c>
    </row>
    <row r="18" spans="1:7" ht="22.5" customHeight="1">
      <c r="A18" s="49" t="s">
        <v>9</v>
      </c>
      <c r="B18" s="51" t="s">
        <v>10</v>
      </c>
      <c r="C18" s="7">
        <v>700000</v>
      </c>
      <c r="D18" s="59">
        <f>G18</f>
        <v>350000</v>
      </c>
      <c r="E18" s="59"/>
      <c r="F18" s="59"/>
      <c r="G18" s="7">
        <v>350000</v>
      </c>
    </row>
    <row r="19" spans="1:8" ht="22.5" customHeight="1">
      <c r="A19" s="50"/>
      <c r="B19" s="45"/>
      <c r="C19" s="18">
        <v>600000</v>
      </c>
      <c r="D19" s="60">
        <f>G19</f>
        <v>300000</v>
      </c>
      <c r="E19" s="60"/>
      <c r="F19" s="60"/>
      <c r="G19" s="18">
        <v>300000</v>
      </c>
      <c r="H19" s="10">
        <f>+G19-G18</f>
        <v>-50000</v>
      </c>
    </row>
    <row r="20" spans="1:7" ht="22.5" customHeight="1">
      <c r="A20" s="50"/>
      <c r="B20" s="56" t="s">
        <v>28</v>
      </c>
      <c r="C20" s="38">
        <v>900000</v>
      </c>
      <c r="D20" s="61">
        <f>G20</f>
        <v>300000</v>
      </c>
      <c r="E20" s="61"/>
      <c r="F20" s="61"/>
      <c r="G20" s="38">
        <v>300000</v>
      </c>
    </row>
    <row r="21" spans="1:8" ht="22.5" customHeight="1">
      <c r="A21" s="46"/>
      <c r="B21" s="44"/>
      <c r="C21" s="8">
        <v>600000</v>
      </c>
      <c r="D21" s="62">
        <f>G21</f>
        <v>200000</v>
      </c>
      <c r="E21" s="62"/>
      <c r="F21" s="62"/>
      <c r="G21" s="8">
        <v>200000</v>
      </c>
      <c r="H21" s="10">
        <f>+G21-G20</f>
        <v>-100000</v>
      </c>
    </row>
    <row r="22" spans="1:8" ht="22.5" customHeight="1">
      <c r="A22" s="49" t="s">
        <v>11</v>
      </c>
      <c r="B22" s="51"/>
      <c r="C22" s="51"/>
      <c r="D22" s="3">
        <f aca="true" t="shared" si="1" ref="D22:F23">+D16+D18+D20</f>
        <v>1469500</v>
      </c>
      <c r="E22" s="3">
        <f t="shared" si="1"/>
        <v>133500</v>
      </c>
      <c r="F22" s="3">
        <f t="shared" si="1"/>
        <v>131000</v>
      </c>
      <c r="G22" s="3">
        <f>+G16+G18+G20</f>
        <v>1734000</v>
      </c>
      <c r="H22" s="11"/>
    </row>
    <row r="23" spans="1:9" ht="22.5" customHeight="1" thickBot="1">
      <c r="A23" s="55"/>
      <c r="B23" s="54"/>
      <c r="C23" s="54"/>
      <c r="D23" s="32">
        <f t="shared" si="1"/>
        <v>1034390</v>
      </c>
      <c r="E23" s="32">
        <f t="shared" si="1"/>
        <v>86130</v>
      </c>
      <c r="F23" s="32">
        <f t="shared" si="1"/>
        <v>84000</v>
      </c>
      <c r="G23" s="32">
        <f>+G17+G19+G21</f>
        <v>1204520</v>
      </c>
      <c r="H23" s="10">
        <f>+G23-G22</f>
        <v>-529480</v>
      </c>
      <c r="I23" s="12">
        <f>+G23/G22</f>
        <v>0.6946482122260669</v>
      </c>
    </row>
    <row r="24" spans="1:7" ht="35.25" customHeight="1" thickTop="1">
      <c r="A24" s="71" t="s">
        <v>31</v>
      </c>
      <c r="B24" s="43"/>
      <c r="C24" s="35">
        <v>4</v>
      </c>
      <c r="D24" s="63"/>
      <c r="E24" s="63"/>
      <c r="F24" s="63"/>
      <c r="G24" s="36"/>
    </row>
    <row r="25" spans="1:7" ht="35.25" customHeight="1">
      <c r="A25" s="72"/>
      <c r="B25" s="44"/>
      <c r="C25" s="37">
        <v>2.4</v>
      </c>
      <c r="D25" s="64"/>
      <c r="E25" s="64"/>
      <c r="F25" s="64"/>
      <c r="G25" s="4"/>
    </row>
    <row r="26" spans="1:7" ht="35.25" customHeight="1">
      <c r="A26" s="73" t="s">
        <v>25</v>
      </c>
      <c r="B26" s="45"/>
      <c r="C26" s="19">
        <v>4</v>
      </c>
      <c r="D26" s="57"/>
      <c r="E26" s="57"/>
      <c r="F26" s="57"/>
      <c r="G26" s="20"/>
    </row>
    <row r="27" spans="1:7" ht="35.25" customHeight="1">
      <c r="A27" s="74"/>
      <c r="B27" s="42"/>
      <c r="C27" s="26">
        <v>2.4</v>
      </c>
      <c r="D27" s="58"/>
      <c r="E27" s="58"/>
      <c r="F27" s="58"/>
      <c r="G27" s="27"/>
    </row>
    <row r="28" spans="1:9" ht="22.5" customHeight="1">
      <c r="A28" s="14" t="s">
        <v>20</v>
      </c>
      <c r="B28" s="15"/>
      <c r="C28" s="15"/>
      <c r="D28" s="65"/>
      <c r="E28" s="65"/>
      <c r="F28" s="65"/>
      <c r="G28" s="16"/>
      <c r="I28" s="12"/>
    </row>
    <row r="29" spans="1:7" ht="44.25" customHeight="1">
      <c r="A29" s="53" t="s">
        <v>17</v>
      </c>
      <c r="B29" s="53"/>
      <c r="C29" s="53"/>
      <c r="D29" s="53"/>
      <c r="E29" s="53"/>
      <c r="F29" s="53"/>
      <c r="G29" s="53"/>
    </row>
    <row r="31" spans="1:3" ht="29.25" customHeight="1">
      <c r="A31" s="5"/>
      <c r="B31" s="6"/>
      <c r="C31" t="s">
        <v>16</v>
      </c>
    </row>
    <row r="32" ht="13.5">
      <c r="G32" s="2"/>
    </row>
  </sheetData>
  <sheetProtection/>
  <mergeCells count="26">
    <mergeCell ref="C16:C17"/>
    <mergeCell ref="B22:B23"/>
    <mergeCell ref="C22:C23"/>
    <mergeCell ref="B18:B19"/>
    <mergeCell ref="A16:A17"/>
    <mergeCell ref="A22:A23"/>
    <mergeCell ref="B20:B21"/>
    <mergeCell ref="A18:A21"/>
    <mergeCell ref="A29:G29"/>
    <mergeCell ref="A4:A5"/>
    <mergeCell ref="C4:C5"/>
    <mergeCell ref="B4:B5"/>
    <mergeCell ref="A6:A7"/>
    <mergeCell ref="A10:A11"/>
    <mergeCell ref="B6:B7"/>
    <mergeCell ref="B8:B9"/>
    <mergeCell ref="B10:B11"/>
    <mergeCell ref="A12:A13"/>
    <mergeCell ref="B12:B13"/>
    <mergeCell ref="B24:B25"/>
    <mergeCell ref="B26:B27"/>
    <mergeCell ref="A24:A25"/>
    <mergeCell ref="A26:A27"/>
    <mergeCell ref="A14:A15"/>
    <mergeCell ref="B14:B15"/>
    <mergeCell ref="B16:B17"/>
  </mergeCells>
  <printOptions/>
  <pageMargins left="0.7" right="0.7" top="0.75" bottom="0.75" header="0.3" footer="0.3"/>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K32"/>
  <sheetViews>
    <sheetView view="pageBreakPreview" zoomScale="90" zoomScaleSheetLayoutView="90" zoomScalePageLayoutView="0" workbookViewId="0" topLeftCell="A1">
      <selection activeCell="E6" sqref="E6"/>
    </sheetView>
  </sheetViews>
  <sheetFormatPr defaultColWidth="9.140625" defaultRowHeight="15"/>
  <cols>
    <col min="1" max="1" width="22.8515625" style="0" customWidth="1"/>
    <col min="2" max="2" width="12.8515625" style="0" customWidth="1"/>
    <col min="3" max="3" width="15.421875" style="0" customWidth="1"/>
    <col min="4" max="6" width="15.421875" style="5" customWidth="1"/>
    <col min="7" max="7" width="15.421875" style="0" customWidth="1"/>
    <col min="8" max="8" width="8.28125" style="10" customWidth="1"/>
    <col min="9" max="9" width="6.140625" style="0" customWidth="1"/>
  </cols>
  <sheetData>
    <row r="1" spans="1:2" ht="22.5" customHeight="1">
      <c r="A1" s="1" t="s">
        <v>12</v>
      </c>
      <c r="B1" s="1"/>
    </row>
    <row r="2" spans="1:2" ht="22.5" customHeight="1">
      <c r="A2" s="1" t="s">
        <v>18</v>
      </c>
      <c r="B2" s="1"/>
    </row>
    <row r="3" spans="1:9" ht="47.25" customHeight="1">
      <c r="A3" s="66" t="s">
        <v>0</v>
      </c>
      <c r="B3" s="66" t="s">
        <v>1</v>
      </c>
      <c r="C3" s="66" t="s">
        <v>2</v>
      </c>
      <c r="D3" s="67" t="s">
        <v>29</v>
      </c>
      <c r="E3" s="68" t="s">
        <v>34</v>
      </c>
      <c r="F3" s="68" t="s">
        <v>32</v>
      </c>
      <c r="G3" s="66" t="s">
        <v>30</v>
      </c>
      <c r="H3" s="33" t="s">
        <v>26</v>
      </c>
      <c r="I3" s="34" t="s">
        <v>27</v>
      </c>
    </row>
    <row r="4" spans="1:7" ht="22.5" customHeight="1">
      <c r="A4" s="49" t="s">
        <v>19</v>
      </c>
      <c r="B4" s="51" t="s">
        <v>3</v>
      </c>
      <c r="C4" s="51" t="s">
        <v>4</v>
      </c>
      <c r="D4" s="69">
        <f>G4/4*3</f>
        <v>0</v>
      </c>
      <c r="E4" s="22">
        <f>G4-D4-F4</f>
        <v>0</v>
      </c>
      <c r="F4" s="22">
        <f>ROUNDDOWN(D4/6,-3)</f>
        <v>0</v>
      </c>
      <c r="G4" s="7"/>
    </row>
    <row r="5" spans="1:8" ht="22.5" customHeight="1">
      <c r="A5" s="50"/>
      <c r="B5" s="45"/>
      <c r="C5" s="45"/>
      <c r="D5" s="70">
        <f>G5/4*3</f>
        <v>0</v>
      </c>
      <c r="E5" s="24">
        <f>G5-D5-F5</f>
        <v>0</v>
      </c>
      <c r="F5" s="24">
        <f>ROUNDDOWN(D5/6,-3)</f>
        <v>0</v>
      </c>
      <c r="G5" s="18"/>
      <c r="H5" s="10">
        <f>+G5-G4</f>
        <v>0</v>
      </c>
    </row>
    <row r="6" spans="1:7" ht="22.5" customHeight="1">
      <c r="A6" s="52" t="s">
        <v>21</v>
      </c>
      <c r="B6" s="41" t="s">
        <v>13</v>
      </c>
      <c r="C6" s="21"/>
      <c r="D6" s="22">
        <f>C6*120000</f>
        <v>0</v>
      </c>
      <c r="E6" s="22">
        <f>G6-D6-F6</f>
        <v>0</v>
      </c>
      <c r="F6" s="22">
        <f>ROUNDDOWN(D6/6,-3)</f>
        <v>0</v>
      </c>
      <c r="G6" s="22">
        <f>+C6*160000</f>
        <v>0</v>
      </c>
    </row>
    <row r="7" spans="1:9" ht="22.5" customHeight="1">
      <c r="A7" s="47"/>
      <c r="B7" s="48"/>
      <c r="C7" s="23"/>
      <c r="D7" s="24">
        <f>C7*120000</f>
        <v>0</v>
      </c>
      <c r="E7" s="24">
        <f>G7-D7-F7</f>
        <v>0</v>
      </c>
      <c r="F7" s="24">
        <f>ROUNDDOWN(D7/6,-3)</f>
        <v>0</v>
      </c>
      <c r="G7" s="24">
        <f>+C7*160000</f>
        <v>0</v>
      </c>
      <c r="H7" s="10">
        <f>+G7-G6</f>
        <v>0</v>
      </c>
      <c r="I7" s="9"/>
    </row>
    <row r="8" spans="1:7" ht="22.5" customHeight="1">
      <c r="A8" s="13" t="s">
        <v>5</v>
      </c>
      <c r="B8" s="45" t="s">
        <v>14</v>
      </c>
      <c r="C8" s="19"/>
      <c r="D8" s="22">
        <f>C8*285000</f>
        <v>0</v>
      </c>
      <c r="E8" s="22">
        <f>G8-D8-F8</f>
        <v>0</v>
      </c>
      <c r="F8" s="22">
        <f>ROUNDDOWN(D8/6,-3)</f>
        <v>0</v>
      </c>
      <c r="G8" s="20">
        <f>+C8*380000</f>
        <v>0</v>
      </c>
    </row>
    <row r="9" spans="1:8" ht="22.5" customHeight="1">
      <c r="A9" s="25" t="s">
        <v>6</v>
      </c>
      <c r="B9" s="42"/>
      <c r="C9" s="26"/>
      <c r="D9" s="24">
        <f>C9*285000</f>
        <v>0</v>
      </c>
      <c r="E9" s="24">
        <f>G9-D9-F9</f>
        <v>0</v>
      </c>
      <c r="F9" s="24">
        <f>ROUNDDOWN(D9/6,-3)</f>
        <v>0</v>
      </c>
      <c r="G9" s="27">
        <f>+C9*380000</f>
        <v>0</v>
      </c>
      <c r="H9" s="10">
        <f>+G9-G8</f>
        <v>0</v>
      </c>
    </row>
    <row r="10" spans="1:7" ht="22.5" customHeight="1">
      <c r="A10" s="39" t="s">
        <v>7</v>
      </c>
      <c r="B10" s="41" t="s">
        <v>13</v>
      </c>
      <c r="C10" s="21"/>
      <c r="D10" s="22">
        <f>C10*120000</f>
        <v>0</v>
      </c>
      <c r="E10" s="22">
        <f>G10-D10-F10</f>
        <v>0</v>
      </c>
      <c r="F10" s="22">
        <f>ROUNDDOWN(D10/6,-3)</f>
        <v>0</v>
      </c>
      <c r="G10" s="22">
        <f>+C10*160000</f>
        <v>0</v>
      </c>
    </row>
    <row r="11" spans="1:11" ht="22.5" customHeight="1">
      <c r="A11" s="40"/>
      <c r="B11" s="42"/>
      <c r="C11" s="26"/>
      <c r="D11" s="24">
        <f>C11*120000</f>
        <v>0</v>
      </c>
      <c r="E11" s="24">
        <f>G11-D11-F11</f>
        <v>0</v>
      </c>
      <c r="F11" s="24">
        <f>ROUNDDOWN(D11/6,-3)</f>
        <v>0</v>
      </c>
      <c r="G11" s="27">
        <f>+C11*160000</f>
        <v>0</v>
      </c>
      <c r="H11" s="10">
        <f>+G11-G10</f>
        <v>0</v>
      </c>
      <c r="K11" s="17"/>
    </row>
    <row r="12" spans="1:11" ht="22.5" customHeight="1">
      <c r="A12" s="39" t="s">
        <v>22</v>
      </c>
      <c r="B12" s="41" t="s">
        <v>23</v>
      </c>
      <c r="C12" s="31"/>
      <c r="D12" s="22">
        <f>C12*800</f>
        <v>0</v>
      </c>
      <c r="E12" s="22">
        <f>G12-D12-F12</f>
        <v>0</v>
      </c>
      <c r="F12" s="22">
        <f>ROUNDDOWN((G12-D12)/2,-3)</f>
        <v>0</v>
      </c>
      <c r="G12" s="22">
        <f>+C12*1000</f>
        <v>0</v>
      </c>
      <c r="K12" s="17"/>
    </row>
    <row r="13" spans="1:11" ht="22.5" customHeight="1">
      <c r="A13" s="40"/>
      <c r="B13" s="42"/>
      <c r="C13" s="30"/>
      <c r="D13" s="24">
        <f>C13*800</f>
        <v>0</v>
      </c>
      <c r="E13" s="24">
        <f>G13-D13-F13</f>
        <v>0</v>
      </c>
      <c r="F13" s="24">
        <f>ROUNDDOWN((G13-D13)/2,-3)</f>
        <v>0</v>
      </c>
      <c r="G13" s="27">
        <f>+C13*1000</f>
        <v>0</v>
      </c>
      <c r="H13" s="10">
        <f>+G13-G12</f>
        <v>0</v>
      </c>
      <c r="K13" s="17"/>
    </row>
    <row r="14" spans="1:7" ht="22.5" customHeight="1">
      <c r="A14" s="39" t="s">
        <v>24</v>
      </c>
      <c r="B14" s="41" t="s">
        <v>15</v>
      </c>
      <c r="C14" s="28"/>
      <c r="D14" s="22">
        <f>C14*38000</f>
        <v>0</v>
      </c>
      <c r="E14" s="22">
        <f>G14-D14-F14</f>
        <v>0</v>
      </c>
      <c r="F14" s="22">
        <f>ROUNDDOWN((G14-D14)/2,-3)</f>
        <v>0</v>
      </c>
      <c r="G14" s="22">
        <f>+C14*50000</f>
        <v>0</v>
      </c>
    </row>
    <row r="15" spans="1:8" ht="22.5" customHeight="1">
      <c r="A15" s="47"/>
      <c r="B15" s="48"/>
      <c r="C15" s="29"/>
      <c r="D15" s="24">
        <f>C15*38000</f>
        <v>0</v>
      </c>
      <c r="E15" s="24">
        <f>G15-D15-F15</f>
        <v>0</v>
      </c>
      <c r="F15" s="24">
        <f>ROUNDDOWN((G15-D15)/2,-3)</f>
        <v>0</v>
      </c>
      <c r="G15" s="24">
        <f>+C15*50000</f>
        <v>0</v>
      </c>
      <c r="H15" s="10">
        <f>+G15-G14</f>
        <v>0</v>
      </c>
    </row>
    <row r="16" spans="1:7" ht="22.5" customHeight="1">
      <c r="A16" s="39" t="s">
        <v>8</v>
      </c>
      <c r="B16" s="41"/>
      <c r="C16" s="41"/>
      <c r="D16" s="22">
        <f>+D4+D6+D8+D10+D14+D12</f>
        <v>0</v>
      </c>
      <c r="E16" s="22">
        <f>+E4+E6+E8+E10+E14+E12</f>
        <v>0</v>
      </c>
      <c r="F16" s="22">
        <f>+F4+F6+F8+F10+F14+F12</f>
        <v>0</v>
      </c>
      <c r="G16" s="22">
        <f>+G4+G6+G8+G10+G14+G12</f>
        <v>0</v>
      </c>
    </row>
    <row r="17" spans="1:8" ht="22.5" customHeight="1">
      <c r="A17" s="40"/>
      <c r="B17" s="42"/>
      <c r="C17" s="42"/>
      <c r="D17" s="27">
        <f>+D5+D7+D9+D11+D15+D13</f>
        <v>0</v>
      </c>
      <c r="E17" s="27">
        <f>+E5+E7+E9+E11+E15+E13</f>
        <v>0</v>
      </c>
      <c r="F17" s="27">
        <f>+F5+F7+F9+F11+F15+F13</f>
        <v>0</v>
      </c>
      <c r="G17" s="27">
        <f>+G5+G7+G9+G11+G15+G13</f>
        <v>0</v>
      </c>
      <c r="H17" s="10">
        <f>+G17-G16</f>
        <v>0</v>
      </c>
    </row>
    <row r="18" spans="1:7" ht="22.5" customHeight="1">
      <c r="A18" s="49" t="s">
        <v>9</v>
      </c>
      <c r="B18" s="51" t="s">
        <v>10</v>
      </c>
      <c r="C18" s="7"/>
      <c r="D18" s="59">
        <f>G18</f>
        <v>0</v>
      </c>
      <c r="E18" s="59"/>
      <c r="F18" s="59"/>
      <c r="G18" s="7"/>
    </row>
    <row r="19" spans="1:8" ht="22.5" customHeight="1">
      <c r="A19" s="50"/>
      <c r="B19" s="45"/>
      <c r="C19" s="18"/>
      <c r="D19" s="60">
        <f>G19</f>
        <v>0</v>
      </c>
      <c r="E19" s="60"/>
      <c r="F19" s="60"/>
      <c r="G19" s="18"/>
      <c r="H19" s="10">
        <f>+G19-G18</f>
        <v>0</v>
      </c>
    </row>
    <row r="20" spans="1:7" ht="22.5" customHeight="1">
      <c r="A20" s="50"/>
      <c r="B20" s="56" t="s">
        <v>28</v>
      </c>
      <c r="C20" s="38"/>
      <c r="D20" s="61">
        <f>G20</f>
        <v>0</v>
      </c>
      <c r="E20" s="61"/>
      <c r="F20" s="61"/>
      <c r="G20" s="38"/>
    </row>
    <row r="21" spans="1:8" ht="22.5" customHeight="1">
      <c r="A21" s="46"/>
      <c r="B21" s="44"/>
      <c r="C21" s="8"/>
      <c r="D21" s="62">
        <f>G21</f>
        <v>0</v>
      </c>
      <c r="E21" s="62"/>
      <c r="F21" s="62"/>
      <c r="G21" s="8"/>
      <c r="H21" s="10">
        <f>+G21-G20</f>
        <v>0</v>
      </c>
    </row>
    <row r="22" spans="1:8" ht="22.5" customHeight="1">
      <c r="A22" s="49" t="s">
        <v>11</v>
      </c>
      <c r="B22" s="51"/>
      <c r="C22" s="51"/>
      <c r="D22" s="3">
        <f>+D16+D18+D20</f>
        <v>0</v>
      </c>
      <c r="E22" s="3">
        <f>+E16+E18+E20</f>
        <v>0</v>
      </c>
      <c r="F22" s="3">
        <f>+F16+F18+F20</f>
        <v>0</v>
      </c>
      <c r="G22" s="3">
        <f>+G16+G18+G20</f>
        <v>0</v>
      </c>
      <c r="H22" s="11"/>
    </row>
    <row r="23" spans="1:9" ht="22.5" customHeight="1" thickBot="1">
      <c r="A23" s="55"/>
      <c r="B23" s="54"/>
      <c r="C23" s="54"/>
      <c r="D23" s="32">
        <f>+D17+D19+D21</f>
        <v>0</v>
      </c>
      <c r="E23" s="32">
        <f>+E17+E19+E21</f>
        <v>0</v>
      </c>
      <c r="F23" s="32">
        <f>+F17+F19+F21</f>
        <v>0</v>
      </c>
      <c r="G23" s="32">
        <f>+G17+G19+G21</f>
        <v>0</v>
      </c>
      <c r="H23" s="10">
        <f>+G23-G22</f>
        <v>0</v>
      </c>
      <c r="I23" s="12" t="e">
        <f>+G23/G22</f>
        <v>#DIV/0!</v>
      </c>
    </row>
    <row r="24" spans="1:7" ht="35.25" customHeight="1" thickTop="1">
      <c r="A24" s="71" t="s">
        <v>31</v>
      </c>
      <c r="B24" s="43"/>
      <c r="C24" s="35"/>
      <c r="D24" s="63"/>
      <c r="E24" s="63"/>
      <c r="F24" s="63"/>
      <c r="G24" s="36"/>
    </row>
    <row r="25" spans="1:7" ht="35.25" customHeight="1">
      <c r="A25" s="72"/>
      <c r="B25" s="44"/>
      <c r="C25" s="37"/>
      <c r="D25" s="64"/>
      <c r="E25" s="64"/>
      <c r="F25" s="64"/>
      <c r="G25" s="4"/>
    </row>
    <row r="26" spans="1:7" ht="35.25" customHeight="1">
      <c r="A26" s="73" t="s">
        <v>25</v>
      </c>
      <c r="B26" s="45"/>
      <c r="C26" s="19"/>
      <c r="D26" s="57"/>
      <c r="E26" s="57"/>
      <c r="F26" s="57"/>
      <c r="G26" s="20"/>
    </row>
    <row r="27" spans="1:7" ht="35.25" customHeight="1">
      <c r="A27" s="74"/>
      <c r="B27" s="42"/>
      <c r="C27" s="26"/>
      <c r="D27" s="58"/>
      <c r="E27" s="58"/>
      <c r="F27" s="58"/>
      <c r="G27" s="27"/>
    </row>
    <row r="28" spans="1:9" ht="22.5" customHeight="1">
      <c r="A28" s="14" t="s">
        <v>20</v>
      </c>
      <c r="B28" s="15"/>
      <c r="C28" s="15"/>
      <c r="D28" s="65"/>
      <c r="E28" s="65"/>
      <c r="F28" s="65"/>
      <c r="G28" s="16"/>
      <c r="I28" s="12"/>
    </row>
    <row r="29" spans="1:7" ht="44.25" customHeight="1">
      <c r="A29" s="53" t="s">
        <v>17</v>
      </c>
      <c r="B29" s="53"/>
      <c r="C29" s="53"/>
      <c r="D29" s="53"/>
      <c r="E29" s="53"/>
      <c r="F29" s="53"/>
      <c r="G29" s="53"/>
    </row>
    <row r="31" spans="1:3" ht="29.25" customHeight="1">
      <c r="A31" s="5"/>
      <c r="B31" s="6"/>
      <c r="C31" t="s">
        <v>16</v>
      </c>
    </row>
    <row r="32" ht="13.5">
      <c r="G32" s="2"/>
    </row>
  </sheetData>
  <sheetProtection/>
  <mergeCells count="26">
    <mergeCell ref="A4:A5"/>
    <mergeCell ref="B4:B5"/>
    <mergeCell ref="C4:C5"/>
    <mergeCell ref="A6:A7"/>
    <mergeCell ref="B6:B7"/>
    <mergeCell ref="B8:B9"/>
    <mergeCell ref="B22:B23"/>
    <mergeCell ref="C22:C23"/>
    <mergeCell ref="A10:A11"/>
    <mergeCell ref="B10:B11"/>
    <mergeCell ref="A12:A13"/>
    <mergeCell ref="B12:B13"/>
    <mergeCell ref="A14:A15"/>
    <mergeCell ref="B14:B15"/>
    <mergeCell ref="B20:B21"/>
    <mergeCell ref="A18:A21"/>
    <mergeCell ref="A24:A25"/>
    <mergeCell ref="B24:B25"/>
    <mergeCell ref="A26:A27"/>
    <mergeCell ref="B26:B27"/>
    <mergeCell ref="A29:G29"/>
    <mergeCell ref="A16:A17"/>
    <mergeCell ref="B16:B17"/>
    <mergeCell ref="C16:C17"/>
    <mergeCell ref="B18:B19"/>
    <mergeCell ref="A22:A23"/>
  </mergeCells>
  <printOptions/>
  <pageMargins left="0.7" right="0.7" top="0.75" bottom="0.75" header="0.3" footer="0.3"/>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940861</dc:creator>
  <cp:keywords/>
  <dc:description/>
  <cp:lastModifiedBy>402605</cp:lastModifiedBy>
  <cp:lastPrinted>2017-06-02T01:59:26Z</cp:lastPrinted>
  <dcterms:created xsi:type="dcterms:W3CDTF">2014-02-12T05:25:44Z</dcterms:created>
  <dcterms:modified xsi:type="dcterms:W3CDTF">2017-06-02T02:25:51Z</dcterms:modified>
  <cp:category/>
  <cp:version/>
  <cp:contentType/>
  <cp:contentStatus/>
</cp:coreProperties>
</file>