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drawings/drawing4.xml" ContentType="application/vnd.openxmlformats-officedocument.drawing+xml"/>
  <Override PartName="/xl/comments5.xml" ContentType="application/vnd.openxmlformats-officedocument.spreadsheetml.comments+xml"/>
  <Override PartName="/xl/drawings/drawing5.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6.xml" ContentType="application/vnd.openxmlformats-officedocument.drawing+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4865" yWindow="-30" windowWidth="14430" windowHeight="12960" tabRatio="636"/>
  </bookViews>
  <sheets>
    <sheet name="基礎データ" sheetId="8" r:id="rId1"/>
    <sheet name="貸借対照表入力" sheetId="4" r:id="rId2"/>
    <sheet name="損益計算書入力" sheetId="3" r:id="rId3"/>
    <sheet name="貸借対照表比較" sheetId="17" r:id="rId4"/>
    <sheet name="損益計算書比較" sheetId="18" r:id="rId5"/>
    <sheet name="総括表" sheetId="11" r:id="rId6"/>
    <sheet name="財務分析" sheetId="6" r:id="rId7"/>
    <sheet name="分岐点" sheetId="12" r:id="rId8"/>
    <sheet name="指標作業" sheetId="14" r:id="rId9"/>
    <sheet name="消費税" sheetId="13" r:id="rId10"/>
    <sheet name="マスタ" sheetId="7" r:id="rId11"/>
    <sheet name="マスタ2" sheetId="15" r:id="rId12"/>
    <sheet name="留意点" sheetId="10" r:id="rId13"/>
  </sheets>
  <definedNames>
    <definedName name="_BS1">貸借対照表入力!$E$2:$E$134</definedName>
    <definedName name="_BS2">貸借対照表入力!$F$2:$F$134</definedName>
    <definedName name="_BS3">貸借対照表入力!$G$2:$G$134</definedName>
    <definedName name="_BS4">貸借対照表入力!$H$2:$H$134</definedName>
    <definedName name="_BS5">貸借対照表入力!$I$2:$I$134</definedName>
    <definedName name="BS">貸借対照表入力!$D$2:$N$134</definedName>
    <definedName name="BS0">貸借対照表入力!$D$2:$D$134</definedName>
    <definedName name="PL">損益計算書入力!$C$2:$L$184</definedName>
    <definedName name="_xlnm.Print_Area" localSheetId="10">マスタ!$C$1:$P$96</definedName>
    <definedName name="_xlnm.Print_Area" localSheetId="0">基礎データ!$A$1:$H$19</definedName>
    <definedName name="_xlnm.Print_Area" localSheetId="6">財務分析!$A$1:$J$69</definedName>
    <definedName name="_xlnm.Print_Area" localSheetId="8">指標作業!$A$1:$G$32</definedName>
    <definedName name="_xlnm.Print_Area" localSheetId="9">消費税!$B$1:$G$9</definedName>
    <definedName name="_xlnm.Print_Area" localSheetId="5">総括表!$A$1:$H$83</definedName>
    <definedName name="_xlnm.Print_Area" localSheetId="2">損益計算書入力!$A$1:$G$184</definedName>
    <definedName name="_xlnm.Print_Area" localSheetId="4">損益計算書比較!$A$1:$G$184</definedName>
    <definedName name="_xlnm.Print_Area" localSheetId="1">貸借対照表入力!$A$1:$I$134</definedName>
    <definedName name="_xlnm.Print_Area" localSheetId="3">貸借対照表比較!$A$1:$G$134</definedName>
    <definedName name="_xlnm.Print_Area" localSheetId="7">分岐点!$B$1:$G$11</definedName>
    <definedName name="_xlnm.Print_Titles" localSheetId="6">財務分析!$2:$3</definedName>
    <definedName name="_xlnm.Print_Titles" localSheetId="1">貸借対照表入力!$2:$2</definedName>
    <definedName name="_xlnm.Print_Titles" localSheetId="3">貸借対照表比較!$2:$2</definedName>
    <definedName name="科目分類">マスタ!$C$3:$C$184</definedName>
    <definedName name="会計年度">基礎データ!$D$6:$H$6</definedName>
    <definedName name="固定費">マスタ!$K$3:$K$184</definedName>
    <definedName name="固定費2">マスタ!$N$3:$N$184</definedName>
    <definedName name="構成員還元">マスタ!$E$3:$E$184</definedName>
    <definedName name="集落還元">マスタ!$F$3:$F$184</definedName>
    <definedName name="消費税">マスタ!$D$3:$D$184</definedName>
    <definedName name="人件費">マスタ!$H$3:$H$184</definedName>
    <definedName name="年度0">貸借対照表入力!$D$3:$D$134</definedName>
    <definedName name="売上高">マスタ!$I$3:$I$95</definedName>
    <definedName name="売上高2">マスタ!$L$3:$L$95</definedName>
    <definedName name="付加価値">マスタ!$G$3:$G$184</definedName>
    <definedName name="変動費">マスタ!$J$3:$J$184</definedName>
    <definedName name="変動費2">マスタ!$M$3:$M$184</definedName>
  </definedNames>
  <calcPr calcId="145621" refMode="R1C1"/>
</workbook>
</file>

<file path=xl/calcChain.xml><?xml version="1.0" encoding="utf-8"?>
<calcChain xmlns="http://schemas.openxmlformats.org/spreadsheetml/2006/main">
  <c r="I203" i="4" l="1"/>
  <c r="H203" i="4"/>
  <c r="G203" i="4"/>
  <c r="I202" i="4"/>
  <c r="H202" i="4"/>
  <c r="G202" i="4"/>
  <c r="I201" i="4"/>
  <c r="H201" i="4"/>
  <c r="G201" i="4"/>
  <c r="E6" i="8" l="1"/>
  <c r="F6" i="8"/>
  <c r="H2" i="6" s="1"/>
  <c r="G6" i="8"/>
  <c r="H6" i="8"/>
  <c r="E7" i="8"/>
  <c r="G3" i="6" s="1"/>
  <c r="I15" i="8"/>
  <c r="J15" i="8"/>
  <c r="K15" i="8"/>
  <c r="L15" i="8"/>
  <c r="M15" i="8"/>
  <c r="N15" i="8"/>
  <c r="D2" i="4"/>
  <c r="E2" i="4"/>
  <c r="F2" i="4"/>
  <c r="F14" i="4"/>
  <c r="E14" i="4"/>
  <c r="G14" i="4"/>
  <c r="H14" i="4"/>
  <c r="I14" i="4"/>
  <c r="E22" i="4"/>
  <c r="F22" i="4"/>
  <c r="G22" i="4"/>
  <c r="H22" i="4"/>
  <c r="I22" i="4"/>
  <c r="I39" i="4" s="1"/>
  <c r="E38" i="4"/>
  <c r="F38" i="4"/>
  <c r="G38" i="4"/>
  <c r="H38" i="4"/>
  <c r="I38" i="4"/>
  <c r="E54" i="4"/>
  <c r="F54" i="4"/>
  <c r="G54" i="4"/>
  <c r="H54" i="4"/>
  <c r="I54" i="4"/>
  <c r="I81" i="4" s="1"/>
  <c r="E66" i="4"/>
  <c r="F66" i="4"/>
  <c r="G66" i="4"/>
  <c r="H66" i="4"/>
  <c r="I66" i="4"/>
  <c r="E80" i="4"/>
  <c r="F80" i="4"/>
  <c r="G80" i="4"/>
  <c r="G81" i="4" s="1"/>
  <c r="H80" i="4"/>
  <c r="I80" i="4"/>
  <c r="E86" i="4"/>
  <c r="F86" i="4"/>
  <c r="G86" i="4"/>
  <c r="H86" i="4"/>
  <c r="I86" i="4"/>
  <c r="E103" i="4"/>
  <c r="E152" i="4" s="1"/>
  <c r="F103" i="4"/>
  <c r="F152" i="4" s="1"/>
  <c r="G103" i="4"/>
  <c r="H103" i="4"/>
  <c r="I103" i="4"/>
  <c r="G113" i="4"/>
  <c r="G114" i="4"/>
  <c r="G134" i="4" s="1"/>
  <c r="H113" i="4"/>
  <c r="H153" i="4" s="1"/>
  <c r="I113" i="4"/>
  <c r="E133" i="4"/>
  <c r="G133" i="4"/>
  <c r="H133" i="4"/>
  <c r="H154" i="4"/>
  <c r="I133" i="4"/>
  <c r="I167" i="4"/>
  <c r="E141" i="4"/>
  <c r="G141" i="4"/>
  <c r="H141" i="4"/>
  <c r="I141" i="4"/>
  <c r="E142" i="4"/>
  <c r="F142" i="4"/>
  <c r="G142" i="4"/>
  <c r="H142" i="4"/>
  <c r="I142" i="4"/>
  <c r="E144" i="4"/>
  <c r="F144" i="4"/>
  <c r="G144" i="4"/>
  <c r="H144" i="4"/>
  <c r="I144" i="4"/>
  <c r="G149" i="4"/>
  <c r="I149" i="4"/>
  <c r="I152" i="4"/>
  <c r="I155" i="4" s="1"/>
  <c r="G153" i="4"/>
  <c r="I154" i="4"/>
  <c r="E160" i="4"/>
  <c r="E147" i="4" s="1"/>
  <c r="I162" i="4"/>
  <c r="G166" i="4"/>
  <c r="E10" i="11" s="1"/>
  <c r="R5" i="11" s="1"/>
  <c r="H166" i="4"/>
  <c r="F10" i="11" s="1"/>
  <c r="H167" i="4"/>
  <c r="G180" i="4"/>
  <c r="H11" i="6" s="1"/>
  <c r="H180" i="4"/>
  <c r="I11" i="6" s="1"/>
  <c r="I180" i="4"/>
  <c r="J11" i="6" s="1"/>
  <c r="G181" i="4"/>
  <c r="H12" i="6" s="1"/>
  <c r="H181" i="4"/>
  <c r="I12" i="6" s="1"/>
  <c r="I181" i="4"/>
  <c r="J12" i="6" s="1"/>
  <c r="E230" i="4"/>
  <c r="F230" i="4"/>
  <c r="G230" i="4"/>
  <c r="G231" i="4" s="1"/>
  <c r="H15" i="6" s="1"/>
  <c r="H230" i="4"/>
  <c r="I230" i="4"/>
  <c r="I231" i="4" s="1"/>
  <c r="J15" i="6" s="1"/>
  <c r="H231" i="4"/>
  <c r="I15" i="6" s="1"/>
  <c r="D1" i="3"/>
  <c r="E1" i="3" s="1"/>
  <c r="F1" i="3" s="1"/>
  <c r="G1" i="3" s="1"/>
  <c r="H1" i="3" s="1"/>
  <c r="I1" i="3" s="1"/>
  <c r="J1" i="3" s="1"/>
  <c r="K1" i="3" s="1"/>
  <c r="L1" i="3" s="1"/>
  <c r="C2" i="3"/>
  <c r="C98" i="3" s="1"/>
  <c r="C152" i="3" s="1"/>
  <c r="D2" i="3"/>
  <c r="D98" i="3" s="1"/>
  <c r="D152" i="3" s="1"/>
  <c r="C19" i="3"/>
  <c r="E206" i="4" s="1"/>
  <c r="F36" i="6" s="1"/>
  <c r="D19" i="3"/>
  <c r="F180" i="4" s="1"/>
  <c r="G11" i="6" s="1"/>
  <c r="E19" i="3"/>
  <c r="F19" i="3"/>
  <c r="H206" i="4" s="1"/>
  <c r="I36" i="6" s="1"/>
  <c r="G19" i="3"/>
  <c r="G18" i="11" s="1"/>
  <c r="W12" i="11" s="1"/>
  <c r="C20" i="3"/>
  <c r="D20" i="3"/>
  <c r="E20" i="3"/>
  <c r="F20" i="3"/>
  <c r="G20" i="3"/>
  <c r="C21" i="3"/>
  <c r="D21" i="3"/>
  <c r="E21" i="3"/>
  <c r="F21" i="3"/>
  <c r="G21" i="3"/>
  <c r="C22" i="3"/>
  <c r="D22" i="3"/>
  <c r="E22" i="3"/>
  <c r="F22" i="3"/>
  <c r="G22" i="3"/>
  <c r="C23" i="3"/>
  <c r="D23" i="3"/>
  <c r="E23" i="3"/>
  <c r="F23" i="3"/>
  <c r="G23" i="3"/>
  <c r="C24" i="3"/>
  <c r="D24" i="3"/>
  <c r="E24" i="3"/>
  <c r="F24" i="3"/>
  <c r="G24" i="3"/>
  <c r="C44" i="3"/>
  <c r="C23" i="11" s="1"/>
  <c r="K11" i="11" s="1"/>
  <c r="D44" i="3"/>
  <c r="D23" i="11" s="1"/>
  <c r="N11" i="11" s="1"/>
  <c r="E44" i="3"/>
  <c r="E23" i="11" s="1"/>
  <c r="Q11" i="11" s="1"/>
  <c r="F44" i="3"/>
  <c r="F23" i="11" s="1"/>
  <c r="T11" i="11" s="1"/>
  <c r="G44" i="3"/>
  <c r="C45" i="3"/>
  <c r="D45" i="3"/>
  <c r="E45" i="3"/>
  <c r="F45" i="3"/>
  <c r="G45" i="3"/>
  <c r="C54" i="3"/>
  <c r="C24" i="11" s="1"/>
  <c r="L13" i="11" s="1"/>
  <c r="D54" i="3"/>
  <c r="D24" i="11" s="1"/>
  <c r="O13" i="11" s="1"/>
  <c r="E54" i="3"/>
  <c r="F54" i="3"/>
  <c r="F24" i="11" s="1"/>
  <c r="U13" i="11" s="1"/>
  <c r="G54" i="3"/>
  <c r="G24" i="11" s="1"/>
  <c r="X13" i="11" s="1"/>
  <c r="C68" i="3"/>
  <c r="C70" i="3" s="1"/>
  <c r="C26" i="11" s="1"/>
  <c r="K10" i="11" s="1"/>
  <c r="D68" i="3"/>
  <c r="D70" i="3"/>
  <c r="E68" i="3"/>
  <c r="F68" i="3"/>
  <c r="F70" i="3" s="1"/>
  <c r="F26" i="11" s="1"/>
  <c r="T10" i="11" s="1"/>
  <c r="G68" i="3"/>
  <c r="G70" i="3"/>
  <c r="G26" i="11" s="1"/>
  <c r="W10" i="11" s="1"/>
  <c r="E70" i="3"/>
  <c r="C82" i="3"/>
  <c r="C27" i="11" s="1"/>
  <c r="L12" i="11" s="1"/>
  <c r="D82" i="3"/>
  <c r="D27" i="11" s="1"/>
  <c r="O12" i="11" s="1"/>
  <c r="E82" i="3"/>
  <c r="E27" i="11" s="1"/>
  <c r="R12" i="11" s="1"/>
  <c r="F82" i="3"/>
  <c r="G82" i="3"/>
  <c r="G27" i="11" s="1"/>
  <c r="X12" i="11" s="1"/>
  <c r="C88" i="3"/>
  <c r="D88" i="3"/>
  <c r="E88" i="3"/>
  <c r="F88" i="3"/>
  <c r="G88" i="3"/>
  <c r="C91" i="3"/>
  <c r="D91" i="3"/>
  <c r="E91" i="3"/>
  <c r="F91" i="3"/>
  <c r="G91" i="3"/>
  <c r="C92" i="3"/>
  <c r="C29" i="11" s="1"/>
  <c r="L11" i="11" s="1"/>
  <c r="D92" i="3"/>
  <c r="D29" i="11" s="1"/>
  <c r="O11" i="11" s="1"/>
  <c r="E92" i="3"/>
  <c r="E29" i="11" s="1"/>
  <c r="R11" i="11" s="1"/>
  <c r="F92" i="3"/>
  <c r="F29" i="11" s="1"/>
  <c r="U11" i="11" s="1"/>
  <c r="G92" i="3"/>
  <c r="G29" i="11" s="1"/>
  <c r="X11" i="11" s="1"/>
  <c r="C93" i="3"/>
  <c r="D93" i="3"/>
  <c r="E93" i="3"/>
  <c r="F93" i="3"/>
  <c r="G93" i="3"/>
  <c r="C94" i="3"/>
  <c r="D94" i="3"/>
  <c r="E94" i="3"/>
  <c r="F94" i="3"/>
  <c r="G94" i="3"/>
  <c r="B98" i="3"/>
  <c r="B152" i="3" s="1"/>
  <c r="C111" i="3"/>
  <c r="D111" i="3"/>
  <c r="E111" i="3"/>
  <c r="F111" i="3"/>
  <c r="G111" i="3"/>
  <c r="C119" i="3"/>
  <c r="D119" i="3"/>
  <c r="E119" i="3"/>
  <c r="F119" i="3"/>
  <c r="G119" i="3"/>
  <c r="C126" i="3"/>
  <c r="D126" i="3"/>
  <c r="E126" i="3"/>
  <c r="F126" i="3"/>
  <c r="G126" i="3"/>
  <c r="C143" i="3"/>
  <c r="D143" i="3"/>
  <c r="E143" i="3"/>
  <c r="F143" i="3"/>
  <c r="G143" i="3"/>
  <c r="C184" i="3"/>
  <c r="C33" i="3" s="1"/>
  <c r="C21" i="11" s="1"/>
  <c r="L14" i="11" s="1"/>
  <c r="E184" i="3"/>
  <c r="G199" i="4" s="1"/>
  <c r="H30" i="6" s="1"/>
  <c r="F184" i="3"/>
  <c r="G184" i="3"/>
  <c r="I199" i="4" s="1"/>
  <c r="J30" i="6" s="1"/>
  <c r="C221" i="3"/>
  <c r="D221" i="3"/>
  <c r="E221" i="3"/>
  <c r="F221" i="3"/>
  <c r="G221" i="3"/>
  <c r="C4" i="17"/>
  <c r="C5" i="17" s="1"/>
  <c r="C6" i="17" s="1"/>
  <c r="C7" i="17" s="1"/>
  <c r="D2" i="18"/>
  <c r="D98" i="18" s="1"/>
  <c r="E2" i="18"/>
  <c r="C4" i="18"/>
  <c r="C5" i="18"/>
  <c r="C6" i="18" s="1"/>
  <c r="B98" i="18"/>
  <c r="E98" i="18"/>
  <c r="E152" i="18" s="1"/>
  <c r="F98" i="18"/>
  <c r="F152" i="18" s="1"/>
  <c r="G98" i="18"/>
  <c r="G152" i="18"/>
  <c r="C100" i="18"/>
  <c r="C101" i="18" s="1"/>
  <c r="C102" i="18" s="1"/>
  <c r="C103" i="18" s="1"/>
  <c r="B152" i="18"/>
  <c r="D152" i="18"/>
  <c r="C154" i="18"/>
  <c r="C155" i="18"/>
  <c r="C156" i="18" s="1"/>
  <c r="C157" i="18" s="1"/>
  <c r="B185" i="18"/>
  <c r="C3" i="11"/>
  <c r="D3" i="11"/>
  <c r="K3" i="11"/>
  <c r="K9" i="11" s="1"/>
  <c r="C4" i="11"/>
  <c r="D4" i="11"/>
  <c r="E4" i="11"/>
  <c r="F4" i="11" s="1"/>
  <c r="G4" i="11" s="1"/>
  <c r="F12" i="11"/>
  <c r="C16" i="11"/>
  <c r="D16" i="11" s="1"/>
  <c r="E16" i="11" s="1"/>
  <c r="F16" i="11" s="1"/>
  <c r="G16" i="11" s="1"/>
  <c r="C17" i="11"/>
  <c r="D17" i="11" s="1"/>
  <c r="E17" i="11" s="1"/>
  <c r="F17" i="11" s="1"/>
  <c r="G17" i="11" s="1"/>
  <c r="G23" i="11"/>
  <c r="W11" i="11" s="1"/>
  <c r="E24" i="11"/>
  <c r="R13" i="11" s="1"/>
  <c r="E26" i="11"/>
  <c r="Q10" i="11" s="1"/>
  <c r="F27" i="11"/>
  <c r="U12" i="11" s="1"/>
  <c r="F2" i="6"/>
  <c r="G2" i="6"/>
  <c r="F3" i="6"/>
  <c r="B5" i="6"/>
  <c r="B6" i="6"/>
  <c r="B7" i="6"/>
  <c r="B8" i="6"/>
  <c r="B9" i="6"/>
  <c r="B10" i="6"/>
  <c r="B11" i="6"/>
  <c r="B12" i="6"/>
  <c r="B13" i="6"/>
  <c r="B14" i="6"/>
  <c r="B17" i="6"/>
  <c r="B18" i="6"/>
  <c r="B19" i="6"/>
  <c r="B20" i="6"/>
  <c r="B21" i="6"/>
  <c r="B22" i="6"/>
  <c r="B23" i="6"/>
  <c r="B24" i="6"/>
  <c r="B25" i="6"/>
  <c r="B26" i="6"/>
  <c r="B27" i="6"/>
  <c r="B28" i="6"/>
  <c r="B29" i="6"/>
  <c r="B30" i="6"/>
  <c r="B31" i="6"/>
  <c r="B32" i="6"/>
  <c r="B33" i="6"/>
  <c r="B34" i="6"/>
  <c r="B36" i="6"/>
  <c r="B37" i="6"/>
  <c r="B38" i="6"/>
  <c r="B39" i="6"/>
  <c r="B40" i="6"/>
  <c r="B41" i="6"/>
  <c r="B44" i="6"/>
  <c r="B45" i="6"/>
  <c r="B46" i="6"/>
  <c r="B47" i="6"/>
  <c r="B48" i="6"/>
  <c r="B49" i="6"/>
  <c r="B52" i="6"/>
  <c r="B53" i="6"/>
  <c r="B54" i="6"/>
  <c r="B55" i="6"/>
  <c r="B56" i="6"/>
  <c r="B57" i="6"/>
  <c r="B58" i="6"/>
  <c r="B59" i="6"/>
  <c r="B60" i="6"/>
  <c r="B61" i="6"/>
  <c r="C2" i="12"/>
  <c r="D2" i="12"/>
  <c r="E2" i="12"/>
  <c r="C3" i="12"/>
  <c r="D3" i="12"/>
  <c r="C2" i="13"/>
  <c r="D2" i="13"/>
  <c r="E2" i="13"/>
  <c r="C3" i="13"/>
  <c r="D3" i="13"/>
  <c r="B4" i="13"/>
  <c r="B6" i="13"/>
  <c r="B7" i="13"/>
  <c r="B8" i="13"/>
  <c r="B3" i="7"/>
  <c r="B4" i="7"/>
  <c r="B5" i="7"/>
  <c r="B6" i="7"/>
  <c r="B7" i="7"/>
  <c r="B8" i="7"/>
  <c r="B9" i="7"/>
  <c r="B10" i="7"/>
  <c r="B11" i="7"/>
  <c r="B12" i="7"/>
  <c r="B13" i="7"/>
  <c r="B14" i="7"/>
  <c r="B15" i="7"/>
  <c r="B16" i="7"/>
  <c r="B17" i="7"/>
  <c r="B18" i="7"/>
  <c r="B20" i="7"/>
  <c r="B21" i="7"/>
  <c r="B22" i="7"/>
  <c r="B23" i="7"/>
  <c r="B24" i="7"/>
  <c r="B25" i="7"/>
  <c r="B26" i="7"/>
  <c r="B27" i="7"/>
  <c r="B28" i="7"/>
  <c r="B29" i="7"/>
  <c r="B30" i="7"/>
  <c r="B35" i="7"/>
  <c r="B36" i="7"/>
  <c r="B37" i="7"/>
  <c r="B38" i="7"/>
  <c r="B39" i="7"/>
  <c r="B40" i="7"/>
  <c r="B41" i="7"/>
  <c r="B42" i="7"/>
  <c r="B43" i="7"/>
  <c r="B45" i="7"/>
  <c r="B46" i="7"/>
  <c r="B47" i="7"/>
  <c r="B48" i="7"/>
  <c r="B49" i="7"/>
  <c r="B50" i="7"/>
  <c r="B51" i="7"/>
  <c r="B52" i="7"/>
  <c r="B53" i="7"/>
  <c r="B54" i="7"/>
  <c r="B56" i="7"/>
  <c r="B57" i="7"/>
  <c r="B58" i="7"/>
  <c r="B59" i="7"/>
  <c r="B60" i="7"/>
  <c r="B61" i="7"/>
  <c r="B62" i="7"/>
  <c r="B63" i="7"/>
  <c r="B64" i="7"/>
  <c r="B65" i="7"/>
  <c r="B66" i="7"/>
  <c r="B67" i="7"/>
  <c r="B68" i="7"/>
  <c r="B69" i="7"/>
  <c r="B71" i="7"/>
  <c r="B72" i="7"/>
  <c r="B73" i="7"/>
  <c r="B74" i="7"/>
  <c r="B75" i="7"/>
  <c r="B76" i="7"/>
  <c r="B77" i="7"/>
  <c r="B78" i="7"/>
  <c r="B79" i="7"/>
  <c r="B80" i="7"/>
  <c r="B81" i="7"/>
  <c r="C98" i="7"/>
  <c r="C152" i="7" s="1"/>
  <c r="D98" i="7"/>
  <c r="E98" i="7"/>
  <c r="E152" i="7" s="1"/>
  <c r="F98" i="7"/>
  <c r="G98" i="7"/>
  <c r="G152" i="7" s="1"/>
  <c r="H98" i="7"/>
  <c r="J98" i="7"/>
  <c r="K98" i="7"/>
  <c r="K152" i="7" s="1"/>
  <c r="M98" i="7"/>
  <c r="M152" i="7" s="1"/>
  <c r="N98" i="7"/>
  <c r="N152" i="7" s="1"/>
  <c r="B99" i="7"/>
  <c r="B100" i="7"/>
  <c r="B101" i="7"/>
  <c r="B102" i="7"/>
  <c r="B103" i="7"/>
  <c r="B104" i="7"/>
  <c r="B105" i="7"/>
  <c r="B106" i="7"/>
  <c r="B107" i="7"/>
  <c r="B108" i="7"/>
  <c r="B109" i="7"/>
  <c r="B110" i="7"/>
  <c r="B112" i="7"/>
  <c r="B113" i="7"/>
  <c r="B114" i="7"/>
  <c r="B115" i="7"/>
  <c r="B116" i="7"/>
  <c r="B117" i="7"/>
  <c r="B118" i="7"/>
  <c r="B119" i="7"/>
  <c r="B120" i="7"/>
  <c r="B121" i="7"/>
  <c r="B122" i="7"/>
  <c r="B123" i="7"/>
  <c r="B124" i="7"/>
  <c r="B125" i="7"/>
  <c r="B126" i="7"/>
  <c r="B127" i="7"/>
  <c r="B128" i="7"/>
  <c r="B129" i="7"/>
  <c r="B130" i="7"/>
  <c r="B131" i="7"/>
  <c r="B132" i="7"/>
  <c r="B133" i="7"/>
  <c r="B134" i="7"/>
  <c r="B135" i="7"/>
  <c r="B136" i="7"/>
  <c r="B137" i="7"/>
  <c r="B138" i="7"/>
  <c r="B139" i="7"/>
  <c r="B140" i="7"/>
  <c r="B141" i="7"/>
  <c r="B142" i="7"/>
  <c r="D152" i="7"/>
  <c r="F152" i="7"/>
  <c r="H152" i="7"/>
  <c r="J152" i="7"/>
  <c r="B153" i="7"/>
  <c r="B154" i="7"/>
  <c r="B155" i="7"/>
  <c r="B156" i="7"/>
  <c r="B157" i="7"/>
  <c r="B158" i="7"/>
  <c r="B159" i="7"/>
  <c r="B160" i="7"/>
  <c r="B161" i="7"/>
  <c r="B162" i="7"/>
  <c r="B163" i="7"/>
  <c r="B164" i="7"/>
  <c r="B165" i="7"/>
  <c r="B166" i="7"/>
  <c r="B167" i="7"/>
  <c r="B168" i="7"/>
  <c r="B169" i="7"/>
  <c r="B170" i="7"/>
  <c r="B171" i="7"/>
  <c r="B172" i="7"/>
  <c r="B173" i="7"/>
  <c r="B174" i="7"/>
  <c r="B175" i="7"/>
  <c r="B176" i="7"/>
  <c r="B177" i="7"/>
  <c r="B178" i="7"/>
  <c r="B179" i="7"/>
  <c r="B180" i="7"/>
  <c r="B181" i="7"/>
  <c r="B182" i="7"/>
  <c r="B183" i="7"/>
  <c r="E3" i="11"/>
  <c r="N3" i="11"/>
  <c r="N9" i="11"/>
  <c r="F113" i="4"/>
  <c r="E113" i="4"/>
  <c r="F165" i="4"/>
  <c r="D9" i="11" s="1"/>
  <c r="O6" i="11" s="1"/>
  <c r="I153" i="4"/>
  <c r="I166" i="4"/>
  <c r="G10" i="11"/>
  <c r="C7" i="18"/>
  <c r="I214" i="4"/>
  <c r="J44" i="6" s="1"/>
  <c r="H176" i="4"/>
  <c r="I7" i="6" s="1"/>
  <c r="I161" i="4"/>
  <c r="I148" i="4"/>
  <c r="F160" i="4"/>
  <c r="F147" i="4" s="1"/>
  <c r="G2" i="4"/>
  <c r="F3" i="11"/>
  <c r="T3" i="11" s="1"/>
  <c r="Q3" i="11"/>
  <c r="Q9" i="11"/>
  <c r="X5" i="11"/>
  <c r="G160" i="4"/>
  <c r="G147" i="4"/>
  <c r="E2" i="3"/>
  <c r="E98" i="3" s="1"/>
  <c r="E152" i="3" s="1"/>
  <c r="H2" i="4"/>
  <c r="C8" i="17"/>
  <c r="C9" i="17"/>
  <c r="T9" i="11"/>
  <c r="G3" i="11"/>
  <c r="W3" i="11" s="1"/>
  <c r="W9" i="11" s="1"/>
  <c r="C10" i="17"/>
  <c r="E165" i="4" l="1"/>
  <c r="C9" i="11" s="1"/>
  <c r="L6" i="11" s="1"/>
  <c r="F81" i="4"/>
  <c r="E81" i="4"/>
  <c r="E162" i="4"/>
  <c r="C6" i="11" s="1"/>
  <c r="E39" i="4"/>
  <c r="E149" i="4"/>
  <c r="H191" i="4"/>
  <c r="I22" i="6" s="1"/>
  <c r="E33" i="3"/>
  <c r="E21" i="11" s="1"/>
  <c r="R14" i="11" s="1"/>
  <c r="H214" i="4"/>
  <c r="I44" i="6" s="1"/>
  <c r="F18" i="11"/>
  <c r="T12" i="11" s="1"/>
  <c r="T16" i="11" s="1"/>
  <c r="G200" i="4"/>
  <c r="H31" i="6" s="1"/>
  <c r="D144" i="3"/>
  <c r="D148" i="3" s="1"/>
  <c r="D27" i="3" s="1"/>
  <c r="D31" i="3" s="1"/>
  <c r="I207" i="4"/>
  <c r="J37" i="6" s="1"/>
  <c r="H207" i="4"/>
  <c r="I37" i="6" s="1"/>
  <c r="E144" i="3"/>
  <c r="E148" i="3" s="1"/>
  <c r="E27" i="3" s="1"/>
  <c r="E31" i="3" s="1"/>
  <c r="E32" i="3" s="1"/>
  <c r="E34" i="3" s="1"/>
  <c r="F144" i="3"/>
  <c r="F148" i="3" s="1"/>
  <c r="F27" i="3" s="1"/>
  <c r="F31" i="3" s="1"/>
  <c r="W16" i="11"/>
  <c r="I206" i="4"/>
  <c r="J36" i="6" s="1"/>
  <c r="E180" i="4"/>
  <c r="F11" i="6" s="1"/>
  <c r="E207" i="4"/>
  <c r="F37" i="6" s="1"/>
  <c r="I192" i="4"/>
  <c r="J23" i="6" s="1"/>
  <c r="C18" i="11"/>
  <c r="K12" i="11" s="1"/>
  <c r="K16" i="11" s="1"/>
  <c r="G186" i="3"/>
  <c r="C144" i="3"/>
  <c r="C148" i="3" s="1"/>
  <c r="C27" i="3" s="1"/>
  <c r="G187" i="3"/>
  <c r="C186" i="3"/>
  <c r="I200" i="4"/>
  <c r="J31" i="6" s="1"/>
  <c r="C187" i="3"/>
  <c r="E181" i="4" s="1"/>
  <c r="F12" i="6" s="1"/>
  <c r="E214" i="4"/>
  <c r="F44" i="6" s="1"/>
  <c r="I191" i="4"/>
  <c r="J22" i="6" s="1"/>
  <c r="G33" i="3"/>
  <c r="G21" i="11" s="1"/>
  <c r="X14" i="11" s="1"/>
  <c r="D184" i="3"/>
  <c r="F199" i="4" s="1"/>
  <c r="G30" i="6" s="1"/>
  <c r="I6" i="8"/>
  <c r="J6" i="8" s="1"/>
  <c r="K6" i="8" s="1"/>
  <c r="L6" i="8" s="1"/>
  <c r="M6" i="8" s="1"/>
  <c r="N6" i="8" s="1"/>
  <c r="J2" i="6"/>
  <c r="G2" i="13"/>
  <c r="G2" i="12"/>
  <c r="F2" i="3"/>
  <c r="F98" i="3" s="1"/>
  <c r="F152" i="3" s="1"/>
  <c r="I2" i="4"/>
  <c r="E10" i="17" s="1"/>
  <c r="H160" i="4"/>
  <c r="H147" i="4" s="1"/>
  <c r="G207" i="4"/>
  <c r="H37" i="6" s="1"/>
  <c r="G191" i="4"/>
  <c r="H22" i="6" s="1"/>
  <c r="G206" i="4"/>
  <c r="H36" i="6" s="1"/>
  <c r="E187" i="3"/>
  <c r="E18" i="11"/>
  <c r="G214" i="4"/>
  <c r="H44" i="6" s="1"/>
  <c r="G192" i="4"/>
  <c r="H23" i="6" s="1"/>
  <c r="E186" i="3"/>
  <c r="F2" i="13"/>
  <c r="I2" i="6"/>
  <c r="F2" i="12"/>
  <c r="D8" i="17"/>
  <c r="D26" i="11"/>
  <c r="N10" i="11" s="1"/>
  <c r="D187" i="3"/>
  <c r="F181" i="4" s="1"/>
  <c r="G12" i="6" s="1"/>
  <c r="F163" i="4"/>
  <c r="F150" i="4"/>
  <c r="E153" i="4"/>
  <c r="E114" i="4"/>
  <c r="E134" i="4" s="1"/>
  <c r="E166" i="4"/>
  <c r="C11" i="17"/>
  <c r="C104" i="18"/>
  <c r="D18" i="11"/>
  <c r="D186" i="3"/>
  <c r="F214" i="4"/>
  <c r="G44" i="6" s="1"/>
  <c r="F206" i="4"/>
  <c r="G36" i="6" s="1"/>
  <c r="F207" i="4"/>
  <c r="G37" i="6" s="1"/>
  <c r="U5" i="11"/>
  <c r="H165" i="4"/>
  <c r="H152" i="4"/>
  <c r="H155" i="4" s="1"/>
  <c r="H114" i="4"/>
  <c r="H134" i="4" s="1"/>
  <c r="G163" i="4"/>
  <c r="G150" i="4"/>
  <c r="I163" i="4"/>
  <c r="I150" i="4"/>
  <c r="I151" i="4" s="1"/>
  <c r="I156" i="4" s="1"/>
  <c r="H149" i="4"/>
  <c r="H39" i="4"/>
  <c r="H162" i="4"/>
  <c r="F39" i="4"/>
  <c r="F149" i="4"/>
  <c r="F162" i="4"/>
  <c r="F133" i="4"/>
  <c r="F141" i="4"/>
  <c r="G5" i="11"/>
  <c r="W6" i="11" s="1"/>
  <c r="I174" i="4"/>
  <c r="J5" i="6" s="1"/>
  <c r="U4" i="11"/>
  <c r="C158" i="18"/>
  <c r="C8" i="18"/>
  <c r="H199" i="4"/>
  <c r="I30" i="6" s="1"/>
  <c r="F33" i="3"/>
  <c r="F21" i="11" s="1"/>
  <c r="U14" i="11" s="1"/>
  <c r="H200" i="4"/>
  <c r="I31" i="6" s="1"/>
  <c r="E199" i="4"/>
  <c r="F30" i="6" s="1"/>
  <c r="I175" i="4"/>
  <c r="J6" i="6" s="1"/>
  <c r="G6" i="11"/>
  <c r="G12" i="11"/>
  <c r="I176" i="4"/>
  <c r="J7" i="6" s="1"/>
  <c r="I218" i="4"/>
  <c r="J48" i="6" s="1"/>
  <c r="G167" i="4"/>
  <c r="G154" i="4"/>
  <c r="F166" i="4"/>
  <c r="F153" i="4"/>
  <c r="F114" i="4"/>
  <c r="G144" i="3"/>
  <c r="G148" i="3" s="1"/>
  <c r="G27" i="3" s="1"/>
  <c r="G162" i="4"/>
  <c r="G39" i="4"/>
  <c r="H218" i="4"/>
  <c r="I48" i="6" s="1"/>
  <c r="H168" i="4"/>
  <c r="I165" i="4"/>
  <c r="I168" i="4" s="1"/>
  <c r="I114" i="4"/>
  <c r="I134" i="4" s="1"/>
  <c r="I87" i="4"/>
  <c r="G165" i="4"/>
  <c r="G152" i="4"/>
  <c r="G155" i="4" s="1"/>
  <c r="H81" i="4"/>
  <c r="F7" i="8"/>
  <c r="F187" i="3"/>
  <c r="F186" i="3"/>
  <c r="H192" i="4"/>
  <c r="I23" i="6" s="1"/>
  <c r="E167" i="4"/>
  <c r="E154" i="4"/>
  <c r="D33" i="3" l="1"/>
  <c r="D21" i="11" s="1"/>
  <c r="O14" i="11" s="1"/>
  <c r="D19" i="11"/>
  <c r="O15" i="11" s="1"/>
  <c r="F201" i="4"/>
  <c r="E175" i="4"/>
  <c r="F6" i="6" s="1"/>
  <c r="E87" i="4"/>
  <c r="E163" i="4"/>
  <c r="C7" i="11" s="1"/>
  <c r="K5" i="11" s="1"/>
  <c r="E150" i="4"/>
  <c r="E161" i="4"/>
  <c r="E148" i="4"/>
  <c r="E151" i="4" s="1"/>
  <c r="E200" i="4"/>
  <c r="F31" i="6" s="1"/>
  <c r="D32" i="3"/>
  <c r="F19" i="11"/>
  <c r="U15" i="11" s="1"/>
  <c r="F231" i="4"/>
  <c r="G15" i="6" s="1"/>
  <c r="F32" i="3"/>
  <c r="D190" i="3"/>
  <c r="F188" i="3"/>
  <c r="F190" i="3"/>
  <c r="D188" i="3"/>
  <c r="F20" i="11"/>
  <c r="F22" i="11" s="1"/>
  <c r="F25" i="11" s="1"/>
  <c r="F28" i="11" s="1"/>
  <c r="F30" i="11" s="1"/>
  <c r="U10" i="11" s="1"/>
  <c r="U16" i="11" s="1"/>
  <c r="F200" i="4"/>
  <c r="G31" i="6" s="1"/>
  <c r="E231" i="4"/>
  <c r="F15" i="6" s="1"/>
  <c r="H150" i="4"/>
  <c r="H151" i="4" s="1"/>
  <c r="H156" i="4" s="1"/>
  <c r="H163" i="4"/>
  <c r="G161" i="4"/>
  <c r="G148" i="4"/>
  <c r="G87" i="4"/>
  <c r="G176" i="4"/>
  <c r="H7" i="6" s="1"/>
  <c r="G168" i="4"/>
  <c r="G218" i="4"/>
  <c r="H48" i="6" s="1"/>
  <c r="E12" i="11"/>
  <c r="F189" i="3"/>
  <c r="I32" i="6"/>
  <c r="C159" i="18"/>
  <c r="G179" i="4"/>
  <c r="H10" i="6" s="1"/>
  <c r="E7" i="11"/>
  <c r="Q5" i="11" s="1"/>
  <c r="G178" i="4"/>
  <c r="H9" i="6" s="1"/>
  <c r="G177" i="4"/>
  <c r="H8" i="6" s="1"/>
  <c r="C10" i="11"/>
  <c r="E182" i="4"/>
  <c r="F13" i="6" s="1"/>
  <c r="E183" i="4"/>
  <c r="F14" i="6" s="1"/>
  <c r="Q12" i="11"/>
  <c r="Q16" i="11" s="1"/>
  <c r="C105" i="18"/>
  <c r="D34" i="3"/>
  <c r="E155" i="4"/>
  <c r="G193" i="4"/>
  <c r="H24" i="6" s="1"/>
  <c r="G187" i="4"/>
  <c r="H18" i="6" s="1"/>
  <c r="G186" i="4"/>
  <c r="H17" i="6" s="1"/>
  <c r="E55" i="3"/>
  <c r="E193" i="3"/>
  <c r="E192" i="3"/>
  <c r="G9" i="11"/>
  <c r="I183" i="4"/>
  <c r="J14" i="6" s="1"/>
  <c r="I182" i="4"/>
  <c r="J13" i="6" s="1"/>
  <c r="G175" i="4"/>
  <c r="H6" i="6" s="1"/>
  <c r="E6" i="11"/>
  <c r="F183" i="4"/>
  <c r="G14" i="6" s="1"/>
  <c r="D10" i="11"/>
  <c r="F182" i="4"/>
  <c r="G13" i="6" s="1"/>
  <c r="F34" i="3"/>
  <c r="F87" i="4"/>
  <c r="F161" i="4"/>
  <c r="F164" i="4" s="1"/>
  <c r="F148" i="4"/>
  <c r="F151" i="4" s="1"/>
  <c r="D7" i="11"/>
  <c r="N5" i="11" s="1"/>
  <c r="G2" i="3"/>
  <c r="D8" i="18" s="1"/>
  <c r="E4" i="17"/>
  <c r="D6" i="17"/>
  <c r="D9" i="17"/>
  <c r="D4" i="17"/>
  <c r="D5" i="17"/>
  <c r="D7" i="17"/>
  <c r="I160" i="4"/>
  <c r="I147" i="4" s="1"/>
  <c r="E3" i="17"/>
  <c r="E6" i="17"/>
  <c r="E7" i="17"/>
  <c r="E8" i="17"/>
  <c r="F8" i="17" s="1"/>
  <c r="E5" i="17"/>
  <c r="E9" i="17"/>
  <c r="D10" i="17"/>
  <c r="G10" i="17" s="1"/>
  <c r="D3" i="17"/>
  <c r="E9" i="11"/>
  <c r="G182" i="4"/>
  <c r="H13" i="6" s="1"/>
  <c r="G183" i="4"/>
  <c r="H14" i="6" s="1"/>
  <c r="G31" i="3"/>
  <c r="E136" i="4"/>
  <c r="E137" i="4"/>
  <c r="C9" i="18"/>
  <c r="F154" i="4"/>
  <c r="F155" i="4" s="1"/>
  <c r="F167" i="4"/>
  <c r="F177" i="4" s="1"/>
  <c r="G8" i="6" s="1"/>
  <c r="H175" i="4"/>
  <c r="I6" i="6" s="1"/>
  <c r="F6" i="11"/>
  <c r="I179" i="4"/>
  <c r="J10" i="6" s="1"/>
  <c r="I178" i="4"/>
  <c r="J9" i="6" s="1"/>
  <c r="I164" i="4"/>
  <c r="I177" i="4"/>
  <c r="J8" i="6" s="1"/>
  <c r="G7" i="11"/>
  <c r="W5" i="11" s="1"/>
  <c r="W7" i="11" s="1"/>
  <c r="C12" i="11"/>
  <c r="E218" i="4"/>
  <c r="F48" i="6" s="1"/>
  <c r="E168" i="4"/>
  <c r="G7" i="8"/>
  <c r="E3" i="13"/>
  <c r="E3" i="12"/>
  <c r="H3" i="6"/>
  <c r="I137" i="4"/>
  <c r="I136" i="4"/>
  <c r="F134" i="4"/>
  <c r="X4" i="11"/>
  <c r="F175" i="4"/>
  <c r="G6" i="6" s="1"/>
  <c r="D6" i="11"/>
  <c r="H148" i="4"/>
  <c r="H87" i="4"/>
  <c r="H161" i="4"/>
  <c r="G151" i="4"/>
  <c r="G156" i="4" s="1"/>
  <c r="H183" i="4"/>
  <c r="I14" i="6" s="1"/>
  <c r="F9" i="11"/>
  <c r="H182" i="4"/>
  <c r="I13" i="6" s="1"/>
  <c r="N12" i="11"/>
  <c r="N16" i="11" s="1"/>
  <c r="C31" i="3"/>
  <c r="D11" i="17"/>
  <c r="E11" i="17"/>
  <c r="C12" i="17"/>
  <c r="E188" i="3"/>
  <c r="E19" i="11"/>
  <c r="R15" i="11" s="1"/>
  <c r="E190" i="3"/>
  <c r="E201" i="4" l="1"/>
  <c r="G32" i="6"/>
  <c r="D20" i="11"/>
  <c r="D22" i="11" s="1"/>
  <c r="D25" i="11" s="1"/>
  <c r="D28" i="11" s="1"/>
  <c r="D30" i="11" s="1"/>
  <c r="O10" i="11" s="1"/>
  <c r="O16" i="11" s="1"/>
  <c r="D191" i="3"/>
  <c r="F203" i="4"/>
  <c r="F202" i="4"/>
  <c r="F156" i="4"/>
  <c r="G9" i="17"/>
  <c r="E177" i="4"/>
  <c r="F8" i="6" s="1"/>
  <c r="E178" i="4"/>
  <c r="F9" i="6" s="1"/>
  <c r="E179" i="4"/>
  <c r="F10" i="6" s="1"/>
  <c r="F7" i="17"/>
  <c r="F5" i="17"/>
  <c r="F3" i="17"/>
  <c r="G4" i="17"/>
  <c r="E156" i="4"/>
  <c r="F11" i="17"/>
  <c r="G6" i="17"/>
  <c r="E174" i="4"/>
  <c r="F5" i="6" s="1"/>
  <c r="E164" i="4"/>
  <c r="E169" i="4" s="1"/>
  <c r="C5" i="11"/>
  <c r="K6" i="11" s="1"/>
  <c r="K7" i="11" s="1"/>
  <c r="F191" i="3"/>
  <c r="E191" i="3"/>
  <c r="D189" i="3"/>
  <c r="G33" i="6" s="1"/>
  <c r="E189" i="3"/>
  <c r="H32" i="6"/>
  <c r="C10" i="18"/>
  <c r="D9" i="18"/>
  <c r="E9" i="18"/>
  <c r="R6" i="11"/>
  <c r="E11" i="11"/>
  <c r="E13" i="11" s="1"/>
  <c r="G98" i="3"/>
  <c r="G152" i="3" s="1"/>
  <c r="D154" i="18"/>
  <c r="D6" i="18"/>
  <c r="D4" i="18"/>
  <c r="D5" i="18"/>
  <c r="E6" i="18"/>
  <c r="E155" i="18"/>
  <c r="D101" i="18"/>
  <c r="E102" i="18"/>
  <c r="E156" i="18"/>
  <c r="E153" i="18"/>
  <c r="D153" i="18"/>
  <c r="E3" i="18"/>
  <c r="D156" i="18"/>
  <c r="G156" i="18" s="1"/>
  <c r="E157" i="18"/>
  <c r="E100" i="18"/>
  <c r="E99" i="18"/>
  <c r="D155" i="18"/>
  <c r="E103" i="18"/>
  <c r="E7" i="18"/>
  <c r="D3" i="18"/>
  <c r="G3" i="18" s="1"/>
  <c r="D99" i="18"/>
  <c r="D100" i="18"/>
  <c r="E154" i="18"/>
  <c r="D157" i="18"/>
  <c r="D102" i="18"/>
  <c r="E5" i="18"/>
  <c r="E4" i="18"/>
  <c r="F4" i="18" s="1"/>
  <c r="D7" i="18"/>
  <c r="E101" i="18"/>
  <c r="D103" i="18"/>
  <c r="G103" i="18" s="1"/>
  <c r="E104" i="18"/>
  <c r="G194" i="4"/>
  <c r="H25" i="6" s="1"/>
  <c r="G195" i="4"/>
  <c r="H26" i="6" s="1"/>
  <c r="I34" i="6"/>
  <c r="I33" i="6"/>
  <c r="G174" i="4"/>
  <c r="H5" i="6" s="1"/>
  <c r="E5" i="11"/>
  <c r="Q6" i="11" s="1"/>
  <c r="F10" i="17"/>
  <c r="G11" i="17"/>
  <c r="H174" i="4"/>
  <c r="I5" i="6" s="1"/>
  <c r="F5" i="11"/>
  <c r="T6" i="11" s="1"/>
  <c r="G188" i="3"/>
  <c r="G190" i="3"/>
  <c r="G19" i="11"/>
  <c r="G32" i="3"/>
  <c r="G3" i="17"/>
  <c r="D5" i="11"/>
  <c r="N6" i="11" s="1"/>
  <c r="N7" i="11" s="1"/>
  <c r="F174" i="4"/>
  <c r="G5" i="6" s="1"/>
  <c r="D11" i="11"/>
  <c r="O5" i="11"/>
  <c r="G189" i="4"/>
  <c r="H20" i="6" s="1"/>
  <c r="E195" i="3"/>
  <c r="G196" i="4"/>
  <c r="H27" i="6" s="1"/>
  <c r="E83" i="3"/>
  <c r="G188" i="4"/>
  <c r="H19" i="6" s="1"/>
  <c r="G216" i="4"/>
  <c r="H46" i="6" s="1"/>
  <c r="E194" i="3"/>
  <c r="E20" i="11"/>
  <c r="E22" i="11" s="1"/>
  <c r="E25" i="11" s="1"/>
  <c r="E28" i="11" s="1"/>
  <c r="E30" i="11" s="1"/>
  <c r="R10" i="11" s="1"/>
  <c r="R16" i="11" s="1"/>
  <c r="D158" i="18"/>
  <c r="R4" i="11"/>
  <c r="H178" i="4"/>
  <c r="I9" i="6" s="1"/>
  <c r="H177" i="4"/>
  <c r="I8" i="6" s="1"/>
  <c r="F7" i="11"/>
  <c r="T5" i="11" s="1"/>
  <c r="T7" i="11" s="1"/>
  <c r="H164" i="4"/>
  <c r="H179" i="4"/>
  <c r="I10" i="6" s="1"/>
  <c r="C188" i="3"/>
  <c r="C19" i="11"/>
  <c r="C32" i="3"/>
  <c r="C190" i="3"/>
  <c r="U6" i="11"/>
  <c r="U7" i="11" s="1"/>
  <c r="F11" i="11"/>
  <c r="F13" i="11" s="1"/>
  <c r="H136" i="4"/>
  <c r="H137" i="4"/>
  <c r="I3" i="6"/>
  <c r="F3" i="13"/>
  <c r="F3" i="12"/>
  <c r="H7" i="8"/>
  <c r="I169" i="4"/>
  <c r="I219" i="4"/>
  <c r="J49" i="6" s="1"/>
  <c r="G8" i="11"/>
  <c r="G7" i="17"/>
  <c r="D8" i="11"/>
  <c r="F191" i="4"/>
  <c r="G22" i="6" s="1"/>
  <c r="F192" i="4"/>
  <c r="G23" i="6" s="1"/>
  <c r="F136" i="4"/>
  <c r="F137" i="4"/>
  <c r="F192" i="3"/>
  <c r="H187" i="4"/>
  <c r="I18" i="6" s="1"/>
  <c r="F193" i="3"/>
  <c r="F55" i="3"/>
  <c r="H193" i="4"/>
  <c r="I24" i="6" s="1"/>
  <c r="H186" i="4"/>
  <c r="I17" i="6" s="1"/>
  <c r="D104" i="18"/>
  <c r="G164" i="4"/>
  <c r="C160" i="18"/>
  <c r="D159" i="18"/>
  <c r="E159" i="18"/>
  <c r="G137" i="4"/>
  <c r="G136" i="4"/>
  <c r="D12" i="17"/>
  <c r="E12" i="17"/>
  <c r="C13" i="17"/>
  <c r="L4" i="11"/>
  <c r="L7" i="11" s="1"/>
  <c r="D12" i="11"/>
  <c r="F218" i="4"/>
  <c r="G48" i="6" s="1"/>
  <c r="F176" i="4"/>
  <c r="G7" i="6" s="1"/>
  <c r="F168" i="4"/>
  <c r="F169" i="4" s="1"/>
  <c r="E8" i="18"/>
  <c r="F8" i="18" s="1"/>
  <c r="F9" i="17"/>
  <c r="F6" i="17"/>
  <c r="G5" i="17"/>
  <c r="F4" i="17"/>
  <c r="F178" i="4"/>
  <c r="G9" i="6" s="1"/>
  <c r="F179" i="4"/>
  <c r="G10" i="6" s="1"/>
  <c r="E158" i="18"/>
  <c r="X6" i="11"/>
  <c r="X7" i="11" s="1"/>
  <c r="G11" i="11"/>
  <c r="G13" i="11" s="1"/>
  <c r="D193" i="3"/>
  <c r="F193" i="4"/>
  <c r="G24" i="6" s="1"/>
  <c r="F186" i="4"/>
  <c r="G17" i="6" s="1"/>
  <c r="D192" i="3"/>
  <c r="F187" i="4"/>
  <c r="G18" i="6" s="1"/>
  <c r="D55" i="3"/>
  <c r="E105" i="18"/>
  <c r="C106" i="18"/>
  <c r="D105" i="18"/>
  <c r="G8" i="17"/>
  <c r="C11" i="11"/>
  <c r="C13" i="11" s="1"/>
  <c r="L5" i="11"/>
  <c r="Q7" i="11"/>
  <c r="G104" i="18" l="1"/>
  <c r="E203" i="4"/>
  <c r="E202" i="4"/>
  <c r="R7" i="11"/>
  <c r="F219" i="4"/>
  <c r="G49" i="6" s="1"/>
  <c r="G12" i="17"/>
  <c r="E191" i="4"/>
  <c r="F22" i="6" s="1"/>
  <c r="E219" i="4"/>
  <c r="F49" i="6" s="1"/>
  <c r="E176" i="4"/>
  <c r="F7" i="6" s="1"/>
  <c r="E192" i="4"/>
  <c r="F23" i="6" s="1"/>
  <c r="C8" i="11"/>
  <c r="G34" i="6"/>
  <c r="G7" i="18"/>
  <c r="G159" i="18"/>
  <c r="G191" i="3"/>
  <c r="G105" i="18"/>
  <c r="G8" i="18"/>
  <c r="C191" i="3"/>
  <c r="F5" i="18"/>
  <c r="G100" i="18"/>
  <c r="F157" i="18"/>
  <c r="F153" i="18"/>
  <c r="F155" i="18"/>
  <c r="G6" i="18"/>
  <c r="G158" i="18"/>
  <c r="F101" i="18"/>
  <c r="G102" i="18"/>
  <c r="G99" i="18"/>
  <c r="G154" i="18"/>
  <c r="F9" i="18"/>
  <c r="F194" i="4"/>
  <c r="G25" i="6" s="1"/>
  <c r="F195" i="4"/>
  <c r="G26" i="6" s="1"/>
  <c r="L15" i="11"/>
  <c r="C20" i="11"/>
  <c r="C22" i="11" s="1"/>
  <c r="C25" i="11" s="1"/>
  <c r="C28" i="11" s="1"/>
  <c r="C30" i="11" s="1"/>
  <c r="L10" i="11" s="1"/>
  <c r="G20" i="11"/>
  <c r="G22" i="11" s="1"/>
  <c r="G25" i="11" s="1"/>
  <c r="G28" i="11" s="1"/>
  <c r="G30" i="11" s="1"/>
  <c r="X10" i="11" s="1"/>
  <c r="X15" i="11"/>
  <c r="C14" i="17"/>
  <c r="E13" i="17"/>
  <c r="D13" i="17"/>
  <c r="C161" i="18"/>
  <c r="D160" i="18"/>
  <c r="E160" i="18"/>
  <c r="G155" i="18"/>
  <c r="F156" i="18"/>
  <c r="F6" i="18"/>
  <c r="D106" i="18"/>
  <c r="C107" i="18"/>
  <c r="E106" i="18"/>
  <c r="F12" i="17"/>
  <c r="G169" i="4"/>
  <c r="G219" i="4"/>
  <c r="H49" i="6" s="1"/>
  <c r="E8" i="11"/>
  <c r="H194" i="4"/>
  <c r="I25" i="6" s="1"/>
  <c r="H195" i="4"/>
  <c r="I26" i="6" s="1"/>
  <c r="E87" i="3"/>
  <c r="G189" i="3"/>
  <c r="J32" i="6"/>
  <c r="G157" i="18"/>
  <c r="F99" i="18"/>
  <c r="F3" i="18"/>
  <c r="F102" i="18"/>
  <c r="G5" i="18"/>
  <c r="G9" i="18"/>
  <c r="G190" i="4"/>
  <c r="H21" i="6" s="1"/>
  <c r="G198" i="4"/>
  <c r="H29" i="6" s="1"/>
  <c r="G217" i="4"/>
  <c r="H47" i="6" s="1"/>
  <c r="G197" i="4"/>
  <c r="H28" i="6" s="1"/>
  <c r="F103" i="18"/>
  <c r="H33" i="6"/>
  <c r="H34" i="6"/>
  <c r="F194" i="3"/>
  <c r="H188" i="4"/>
  <c r="I19" i="6" s="1"/>
  <c r="H196" i="4"/>
  <c r="I27" i="6" s="1"/>
  <c r="F195" i="3"/>
  <c r="H216" i="4"/>
  <c r="I46" i="6" s="1"/>
  <c r="H189" i="4"/>
  <c r="I20" i="6" s="1"/>
  <c r="F83" i="3"/>
  <c r="G3" i="12"/>
  <c r="J3" i="6"/>
  <c r="I7" i="8"/>
  <c r="J7" i="8" s="1"/>
  <c r="K7" i="8" s="1"/>
  <c r="L7" i="8" s="1"/>
  <c r="M7" i="8" s="1"/>
  <c r="N7" i="8" s="1"/>
  <c r="G3" i="13"/>
  <c r="F32" i="6"/>
  <c r="C189" i="3"/>
  <c r="F105" i="18"/>
  <c r="D83" i="3"/>
  <c r="F189" i="4"/>
  <c r="G20" i="6" s="1"/>
  <c r="F188" i="4"/>
  <c r="G19" i="6" s="1"/>
  <c r="F196" i="4"/>
  <c r="G27" i="6" s="1"/>
  <c r="D194" i="3"/>
  <c r="D195" i="3"/>
  <c r="F158" i="18"/>
  <c r="O4" i="11"/>
  <c r="O7" i="11" s="1"/>
  <c r="D13" i="11"/>
  <c r="F159" i="18"/>
  <c r="C34" i="3"/>
  <c r="H169" i="4"/>
  <c r="F8" i="11"/>
  <c r="H219" i="4"/>
  <c r="I49" i="6" s="1"/>
  <c r="G34" i="3"/>
  <c r="F104" i="18"/>
  <c r="F154" i="18"/>
  <c r="F7" i="18"/>
  <c r="F100" i="18"/>
  <c r="G153" i="18"/>
  <c r="G101" i="18"/>
  <c r="G4" i="18"/>
  <c r="C11" i="18"/>
  <c r="D10" i="18"/>
  <c r="E10" i="18"/>
  <c r="F13" i="17" l="1"/>
  <c r="X16" i="11"/>
  <c r="G106" i="18"/>
  <c r="F160" i="18"/>
  <c r="L16" i="11"/>
  <c r="F10" i="18"/>
  <c r="F197" i="4"/>
  <c r="G28" i="6" s="1"/>
  <c r="F190" i="4"/>
  <c r="G21" i="6" s="1"/>
  <c r="F198" i="4"/>
  <c r="G29" i="6" s="1"/>
  <c r="F34" i="6"/>
  <c r="F33" i="6"/>
  <c r="G160" i="18"/>
  <c r="C15" i="17"/>
  <c r="E14" i="17"/>
  <c r="D14" i="17"/>
  <c r="G10" i="18"/>
  <c r="D87" i="3"/>
  <c r="E90" i="3"/>
  <c r="E196" i="3"/>
  <c r="E197" i="3" s="1"/>
  <c r="F106" i="18"/>
  <c r="D161" i="18"/>
  <c r="E161" i="18"/>
  <c r="C162" i="18"/>
  <c r="I193" i="4"/>
  <c r="J24" i="6" s="1"/>
  <c r="G55" i="3"/>
  <c r="G192" i="3"/>
  <c r="G193" i="3"/>
  <c r="I187" i="4"/>
  <c r="J18" i="6" s="1"/>
  <c r="I186" i="4"/>
  <c r="J17" i="6" s="1"/>
  <c r="H190" i="4"/>
  <c r="I21" i="6" s="1"/>
  <c r="H217" i="4"/>
  <c r="I47" i="6" s="1"/>
  <c r="H197" i="4"/>
  <c r="I28" i="6" s="1"/>
  <c r="H198" i="4"/>
  <c r="I29" i="6" s="1"/>
  <c r="F87" i="3"/>
  <c r="D11" i="18"/>
  <c r="C12" i="18"/>
  <c r="E11" i="18"/>
  <c r="C192" i="3"/>
  <c r="E186" i="4"/>
  <c r="F17" i="6" s="1"/>
  <c r="C55" i="3"/>
  <c r="C193" i="3"/>
  <c r="E193" i="4"/>
  <c r="F24" i="6" s="1"/>
  <c r="E187" i="4"/>
  <c r="F18" i="6" s="1"/>
  <c r="J34" i="6"/>
  <c r="J33" i="6"/>
  <c r="C108" i="18"/>
  <c r="E107" i="18"/>
  <c r="D107" i="18"/>
  <c r="G13" i="17"/>
  <c r="F11" i="18" l="1"/>
  <c r="G14" i="17"/>
  <c r="F161" i="18"/>
  <c r="G107" i="18"/>
  <c r="C109" i="18"/>
  <c r="D108" i="18"/>
  <c r="E108" i="18"/>
  <c r="D196" i="3"/>
  <c r="D197" i="3" s="1"/>
  <c r="D90" i="3"/>
  <c r="F107" i="18"/>
  <c r="E12" i="18"/>
  <c r="C13" i="18"/>
  <c r="D12" i="18"/>
  <c r="I194" i="4"/>
  <c r="J25" i="6" s="1"/>
  <c r="I195" i="4"/>
  <c r="J26" i="6" s="1"/>
  <c r="E162" i="18"/>
  <c r="D162" i="18"/>
  <c r="C163" i="18"/>
  <c r="E95" i="3"/>
  <c r="F14" i="17"/>
  <c r="E194" i="4"/>
  <c r="F25" i="6" s="1"/>
  <c r="E195" i="4"/>
  <c r="F26" i="6" s="1"/>
  <c r="G11" i="18"/>
  <c r="E15" i="17"/>
  <c r="C16" i="17"/>
  <c r="D15" i="17"/>
  <c r="E196" i="4"/>
  <c r="F27" i="6" s="1"/>
  <c r="E188" i="4"/>
  <c r="F19" i="6" s="1"/>
  <c r="C83" i="3"/>
  <c r="E189" i="4"/>
  <c r="F20" i="6" s="1"/>
  <c r="E216" i="4"/>
  <c r="F46" i="6" s="1"/>
  <c r="C195" i="3"/>
  <c r="C194" i="3"/>
  <c r="F216" i="4"/>
  <c r="G46" i="6" s="1"/>
  <c r="F90" i="3"/>
  <c r="F196" i="3"/>
  <c r="F197" i="3" s="1"/>
  <c r="G195" i="3"/>
  <c r="G83" i="3"/>
  <c r="I196" i="4"/>
  <c r="J27" i="6" s="1"/>
  <c r="I188" i="4"/>
  <c r="J19" i="6" s="1"/>
  <c r="I189" i="4"/>
  <c r="J20" i="6" s="1"/>
  <c r="G194" i="3"/>
  <c r="I216" i="4"/>
  <c r="J46" i="6" s="1"/>
  <c r="G161" i="18"/>
  <c r="F15" i="17" l="1"/>
  <c r="F12" i="18"/>
  <c r="F162" i="18"/>
  <c r="G108" i="18"/>
  <c r="F95" i="3"/>
  <c r="F205" i="3" s="1" a="1"/>
  <c r="F205" i="3" s="1"/>
  <c r="E197" i="4"/>
  <c r="F28" i="6" s="1"/>
  <c r="E198" i="4"/>
  <c r="F29" i="6" s="1"/>
  <c r="E190" i="4"/>
  <c r="F21" i="6" s="1"/>
  <c r="E217" i="4"/>
  <c r="F47" i="6" s="1"/>
  <c r="F217" i="4"/>
  <c r="G47" i="6" s="1"/>
  <c r="D163" i="18"/>
  <c r="E163" i="18"/>
  <c r="C164" i="18"/>
  <c r="D95" i="3"/>
  <c r="D200" i="3" s="1" a="1"/>
  <c r="D200" i="3" s="1"/>
  <c r="E109" i="18"/>
  <c r="C110" i="18"/>
  <c r="D109" i="18"/>
  <c r="G162" i="18"/>
  <c r="C87" i="3"/>
  <c r="C17" i="17"/>
  <c r="E16" i="17"/>
  <c r="D16" i="17"/>
  <c r="G138" i="4"/>
  <c r="G139" i="4"/>
  <c r="E203" i="3" a="1"/>
  <c r="E203" i="3" s="1"/>
  <c r="G211" i="4" s="1"/>
  <c r="H41" i="6" s="1"/>
  <c r="E205" i="3" a="1"/>
  <c r="E205" i="3" s="1"/>
  <c r="E206" i="3" a="1"/>
  <c r="E206" i="3" s="1"/>
  <c r="E202" i="3" a="1"/>
  <c r="E202" i="3" s="1"/>
  <c r="E213" i="3" a="1"/>
  <c r="E213" i="3" s="1"/>
  <c r="E207" i="3" a="1"/>
  <c r="E207" i="3" s="1"/>
  <c r="E201" i="3" a="1"/>
  <c r="E201" i="3" s="1"/>
  <c r="E200" i="3" a="1"/>
  <c r="E200" i="3" s="1"/>
  <c r="E219" i="3" a="1"/>
  <c r="E219" i="3" s="1"/>
  <c r="E220" i="3" a="1"/>
  <c r="E220" i="3" s="1"/>
  <c r="E5" i="13" s="1"/>
  <c r="E214" i="3" a="1"/>
  <c r="E214" i="3" s="1"/>
  <c r="E215" i="3" s="1"/>
  <c r="E216" i="3" s="1"/>
  <c r="E217" i="3" s="1"/>
  <c r="D13" i="18"/>
  <c r="C14" i="18"/>
  <c r="E13" i="18"/>
  <c r="G87" i="3"/>
  <c r="I197" i="4"/>
  <c r="J28" i="6" s="1"/>
  <c r="I198" i="4"/>
  <c r="J29" i="6" s="1"/>
  <c r="I217" i="4"/>
  <c r="J47" i="6" s="1"/>
  <c r="I190" i="4"/>
  <c r="J21" i="6" s="1"/>
  <c r="G15" i="17"/>
  <c r="E212" i="3" a="1"/>
  <c r="E212" i="3" s="1"/>
  <c r="G12" i="18"/>
  <c r="D214" i="3" a="1"/>
  <c r="D214" i="3" s="1"/>
  <c r="F108" i="18"/>
  <c r="D212" i="3" l="1" a="1"/>
  <c r="D212" i="3" s="1"/>
  <c r="D220" i="3" a="1"/>
  <c r="D220" i="3" s="1"/>
  <c r="D5" i="13" s="1"/>
  <c r="G16" i="17"/>
  <c r="F207" i="3" a="1"/>
  <c r="F207" i="3" s="1"/>
  <c r="F212" i="3" a="1"/>
  <c r="F212" i="3" s="1"/>
  <c r="F220" i="3" a="1"/>
  <c r="F220" i="3" s="1"/>
  <c r="F5" i="13" s="1"/>
  <c r="D203" i="3" a="1"/>
  <c r="D203" i="3" s="1"/>
  <c r="F201" i="3" a="1"/>
  <c r="F201" i="3" s="1"/>
  <c r="F202" i="3" a="1"/>
  <c r="F202" i="3" s="1"/>
  <c r="H215" i="4" s="1"/>
  <c r="I45" i="6" s="1"/>
  <c r="G109" i="18"/>
  <c r="G163" i="18"/>
  <c r="F13" i="18"/>
  <c r="G227" i="4"/>
  <c r="H56" i="6" s="1"/>
  <c r="G226" i="4"/>
  <c r="H55" i="6" s="1"/>
  <c r="F224" i="4"/>
  <c r="G53" i="6" s="1"/>
  <c r="F225" i="4"/>
  <c r="G54" i="6" s="1"/>
  <c r="F223" i="4"/>
  <c r="G52" i="6" s="1"/>
  <c r="H208" i="4"/>
  <c r="I38" i="6" s="1"/>
  <c r="E208" i="3"/>
  <c r="E7" i="12"/>
  <c r="H58" i="6"/>
  <c r="E209" i="3"/>
  <c r="E4" i="12"/>
  <c r="F138" i="4"/>
  <c r="F139" i="4"/>
  <c r="D207" i="3" a="1"/>
  <c r="D207" i="3" s="1"/>
  <c r="D219" i="3" a="1"/>
  <c r="D219" i="3" s="1"/>
  <c r="D205" i="3" a="1"/>
  <c r="D205" i="3" s="1"/>
  <c r="D206" i="3" a="1"/>
  <c r="D206" i="3" s="1"/>
  <c r="D202" i="3" a="1"/>
  <c r="D202" i="3" s="1"/>
  <c r="F4" i="12"/>
  <c r="F209" i="3"/>
  <c r="H139" i="4"/>
  <c r="H138" i="4"/>
  <c r="F203" i="3" a="1"/>
  <c r="F203" i="3" s="1"/>
  <c r="H211" i="4" s="1"/>
  <c r="I41" i="6" s="1"/>
  <c r="F213" i="3" a="1"/>
  <c r="F213" i="3" s="1"/>
  <c r="D213" i="3" a="1"/>
  <c r="D213" i="3" s="1"/>
  <c r="D215" i="3" s="1"/>
  <c r="D216" i="3" s="1"/>
  <c r="D217" i="3" s="1"/>
  <c r="E14" i="18"/>
  <c r="D14" i="18"/>
  <c r="C15" i="18"/>
  <c r="E223" i="3"/>
  <c r="E222" i="3"/>
  <c r="E6" i="13" s="1"/>
  <c r="E4" i="13"/>
  <c r="F16" i="17"/>
  <c r="C196" i="3"/>
  <c r="C197" i="3" s="1"/>
  <c r="C90" i="3"/>
  <c r="E110" i="18"/>
  <c r="D110" i="18"/>
  <c r="C111" i="18"/>
  <c r="E164" i="18"/>
  <c r="C165" i="18"/>
  <c r="D164" i="18"/>
  <c r="F206" i="3" a="1"/>
  <c r="F206" i="3" s="1"/>
  <c r="F200" i="3" a="1"/>
  <c r="F200" i="3" s="1"/>
  <c r="H57" i="6"/>
  <c r="E5" i="12"/>
  <c r="E227" i="3"/>
  <c r="F7" i="12"/>
  <c r="I58" i="6"/>
  <c r="F208" i="3"/>
  <c r="H226" i="4"/>
  <c r="I55" i="6" s="1"/>
  <c r="H227" i="4"/>
  <c r="I56" i="6" s="1"/>
  <c r="G90" i="3"/>
  <c r="G196" i="3"/>
  <c r="G197" i="3" s="1"/>
  <c r="G13" i="18"/>
  <c r="G224" i="4"/>
  <c r="H53" i="6" s="1"/>
  <c r="G223" i="4"/>
  <c r="H52" i="6" s="1"/>
  <c r="G225" i="4"/>
  <c r="H54" i="6" s="1"/>
  <c r="G209" i="4"/>
  <c r="H39" i="6" s="1"/>
  <c r="G208" i="4"/>
  <c r="H38" i="6" s="1"/>
  <c r="G215" i="4"/>
  <c r="H45" i="6" s="1"/>
  <c r="G210" i="4"/>
  <c r="H40" i="6" s="1"/>
  <c r="D17" i="17"/>
  <c r="E17" i="17"/>
  <c r="F17" i="17" s="1"/>
  <c r="C18" i="17"/>
  <c r="D201" i="3" a="1"/>
  <c r="D201" i="3" s="1"/>
  <c r="F109" i="18"/>
  <c r="F163" i="18"/>
  <c r="F214" i="3" a="1"/>
  <c r="F214" i="3" s="1"/>
  <c r="F215" i="3" s="1"/>
  <c r="F216" i="3" s="1"/>
  <c r="F217" i="3" s="1"/>
  <c r="F219" i="3" a="1"/>
  <c r="F219" i="3" s="1"/>
  <c r="F110" i="18" l="1"/>
  <c r="F164" i="18"/>
  <c r="H209" i="4"/>
  <c r="I39" i="6" s="1"/>
  <c r="H210" i="4"/>
  <c r="I40" i="6" s="1"/>
  <c r="G14" i="18"/>
  <c r="E6" i="12"/>
  <c r="H223" i="4"/>
  <c r="I52" i="6" s="1"/>
  <c r="H224" i="4"/>
  <c r="I53" i="6" s="1"/>
  <c r="H225" i="4"/>
  <c r="I54" i="6" s="1"/>
  <c r="C95" i="3"/>
  <c r="C203" i="3" s="1" a="1"/>
  <c r="C203" i="3" s="1"/>
  <c r="F14" i="18"/>
  <c r="F209" i="4"/>
  <c r="G39" i="6" s="1"/>
  <c r="F210" i="4"/>
  <c r="G40" i="6" s="1"/>
  <c r="F208" i="4"/>
  <c r="G38" i="6" s="1"/>
  <c r="G95" i="3"/>
  <c r="G200" i="3" s="1" a="1"/>
  <c r="G200" i="3" s="1"/>
  <c r="F8" i="12"/>
  <c r="I59" i="6"/>
  <c r="I57" i="6"/>
  <c r="F5" i="12"/>
  <c r="F6" i="12" s="1"/>
  <c r="F227" i="3"/>
  <c r="D111" i="18"/>
  <c r="E111" i="18"/>
  <c r="C112" i="18"/>
  <c r="E224" i="3"/>
  <c r="E8" i="13" s="1"/>
  <c r="E7" i="13"/>
  <c r="D5" i="12"/>
  <c r="G57" i="6"/>
  <c r="D227" i="3"/>
  <c r="F211" i="4"/>
  <c r="G41" i="6" s="1"/>
  <c r="F227" i="4"/>
  <c r="G56" i="6" s="1"/>
  <c r="F226" i="4"/>
  <c r="G55" i="6" s="1"/>
  <c r="C166" i="18"/>
  <c r="D165" i="18"/>
  <c r="E165" i="18"/>
  <c r="D223" i="3"/>
  <c r="D222" i="3"/>
  <c r="D6" i="13" s="1"/>
  <c r="D4" i="13"/>
  <c r="E8" i="12"/>
  <c r="H59" i="6"/>
  <c r="C19" i="17"/>
  <c r="E18" i="17"/>
  <c r="D18" i="17"/>
  <c r="D208" i="3"/>
  <c r="G58" i="6"/>
  <c r="D7" i="12"/>
  <c r="E210" i="3"/>
  <c r="H60" i="6"/>
  <c r="E9" i="12"/>
  <c r="F4" i="13"/>
  <c r="F222" i="3"/>
  <c r="F6" i="13" s="1"/>
  <c r="F223" i="3"/>
  <c r="G17" i="17"/>
  <c r="G164" i="18"/>
  <c r="G110" i="18"/>
  <c r="E15" i="18"/>
  <c r="C16" i="18"/>
  <c r="D15" i="18"/>
  <c r="I60" i="6"/>
  <c r="F210" i="3"/>
  <c r="F9" i="12"/>
  <c r="D4" i="12"/>
  <c r="F18" i="17" l="1"/>
  <c r="C212" i="3" a="1"/>
  <c r="C212" i="3" s="1"/>
  <c r="C200" i="3" a="1"/>
  <c r="C200" i="3" s="1"/>
  <c r="E223" i="4" s="1"/>
  <c r="F52" i="6" s="1"/>
  <c r="C206" i="3" a="1"/>
  <c r="C206" i="3" s="1"/>
  <c r="F57" i="6" s="1"/>
  <c r="F15" i="18"/>
  <c r="G205" i="3" a="1"/>
  <c r="G205" i="3" s="1"/>
  <c r="C213" i="3" a="1"/>
  <c r="C213" i="3" s="1"/>
  <c r="C207" i="3" a="1"/>
  <c r="C207" i="3" s="1"/>
  <c r="C208" i="3" s="1"/>
  <c r="C209" i="3" s="1"/>
  <c r="G214" i="3" a="1"/>
  <c r="G214" i="3" s="1"/>
  <c r="G215" i="3" s="1"/>
  <c r="G216" i="3" s="1"/>
  <c r="G217" i="3" s="1"/>
  <c r="C205" i="3" a="1"/>
  <c r="C205" i="3" s="1"/>
  <c r="C4" i="12" s="1"/>
  <c r="C219" i="3" a="1"/>
  <c r="C219" i="3" s="1"/>
  <c r="C223" i="3" s="1"/>
  <c r="C202" i="3" a="1"/>
  <c r="C202" i="3" s="1"/>
  <c r="F215" i="4" s="1"/>
  <c r="G45" i="6" s="1"/>
  <c r="C214" i="3" a="1"/>
  <c r="C214" i="3" s="1"/>
  <c r="C201" i="3" a="1"/>
  <c r="C201" i="3" s="1"/>
  <c r="E227" i="4" s="1"/>
  <c r="F56" i="6" s="1"/>
  <c r="D6" i="12"/>
  <c r="G165" i="18"/>
  <c r="G111" i="18"/>
  <c r="G220" i="3" a="1"/>
  <c r="G220" i="3" s="1"/>
  <c r="G5" i="13" s="1"/>
  <c r="G212" i="3" a="1"/>
  <c r="G212" i="3" s="1"/>
  <c r="I225" i="4"/>
  <c r="J54" i="6" s="1"/>
  <c r="I223" i="4"/>
  <c r="J52" i="6" s="1"/>
  <c r="I224" i="4"/>
  <c r="J53" i="6" s="1"/>
  <c r="D16" i="18"/>
  <c r="C17" i="18"/>
  <c r="E16" i="18"/>
  <c r="G202" i="3" a="1"/>
  <c r="G202" i="3" s="1"/>
  <c r="F10" i="12"/>
  <c r="I61" i="6"/>
  <c r="G203" i="3" a="1"/>
  <c r="G203" i="3" s="1"/>
  <c r="I211" i="4" s="1"/>
  <c r="J41" i="6" s="1"/>
  <c r="C20" i="17"/>
  <c r="D19" i="17"/>
  <c r="E19" i="17"/>
  <c r="F19" i="17" s="1"/>
  <c r="C167" i="18"/>
  <c r="D166" i="18"/>
  <c r="E166" i="18"/>
  <c r="G207" i="3" a="1"/>
  <c r="G207" i="3" s="1"/>
  <c r="F7" i="13"/>
  <c r="F224" i="3"/>
  <c r="F8" i="13" s="1"/>
  <c r="D8" i="12"/>
  <c r="G59" i="6"/>
  <c r="D7" i="13"/>
  <c r="D224" i="3"/>
  <c r="D8" i="13" s="1"/>
  <c r="D112" i="18"/>
  <c r="C113" i="18"/>
  <c r="E112" i="18"/>
  <c r="G209" i="3"/>
  <c r="G4" i="12"/>
  <c r="I139" i="4"/>
  <c r="I138" i="4"/>
  <c r="G219" i="3" a="1"/>
  <c r="G219" i="3" s="1"/>
  <c r="G213" i="3" a="1"/>
  <c r="G213" i="3" s="1"/>
  <c r="D209" i="3"/>
  <c r="G15" i="18"/>
  <c r="H61" i="6"/>
  <c r="E10" i="12"/>
  <c r="G18" i="17"/>
  <c r="F165" i="18"/>
  <c r="F111" i="18"/>
  <c r="G206" i="3" a="1"/>
  <c r="G206" i="3" s="1"/>
  <c r="G201" i="3" a="1"/>
  <c r="G201" i="3" s="1"/>
  <c r="E138" i="4"/>
  <c r="E139" i="4"/>
  <c r="C220" i="3" a="1"/>
  <c r="C220" i="3" s="1"/>
  <c r="C5" i="13" s="1"/>
  <c r="E224" i="4" l="1"/>
  <c r="F53" i="6" s="1"/>
  <c r="E225" i="4"/>
  <c r="F54" i="6" s="1"/>
  <c r="C5" i="12"/>
  <c r="C6" i="12" s="1"/>
  <c r="E209" i="4"/>
  <c r="F39" i="6" s="1"/>
  <c r="F58" i="6"/>
  <c r="C215" i="3"/>
  <c r="C216" i="3" s="1"/>
  <c r="C217" i="3" s="1"/>
  <c r="G16" i="18"/>
  <c r="C4" i="13"/>
  <c r="C227" i="3"/>
  <c r="E210" i="4"/>
  <c r="F40" i="6" s="1"/>
  <c r="E215" i="4"/>
  <c r="F45" i="6" s="1"/>
  <c r="C7" i="12"/>
  <c r="G166" i="18"/>
  <c r="E226" i="4"/>
  <c r="F55" i="6" s="1"/>
  <c r="E208" i="4"/>
  <c r="F38" i="6" s="1"/>
  <c r="E211" i="4"/>
  <c r="F41" i="6" s="1"/>
  <c r="F112" i="18"/>
  <c r="J58" i="6"/>
  <c r="G7" i="12"/>
  <c r="G208" i="3"/>
  <c r="G5" i="12"/>
  <c r="G6" i="12" s="1"/>
  <c r="J57" i="6"/>
  <c r="G227" i="3"/>
  <c r="C7" i="13"/>
  <c r="D113" i="18"/>
  <c r="C114" i="18"/>
  <c r="E113" i="18"/>
  <c r="F166" i="18"/>
  <c r="G19" i="17"/>
  <c r="F16" i="18"/>
  <c r="G223" i="3"/>
  <c r="G4" i="13"/>
  <c r="G222" i="3"/>
  <c r="G6" i="13" s="1"/>
  <c r="G210" i="3"/>
  <c r="J60" i="6"/>
  <c r="G9" i="12"/>
  <c r="E167" i="18"/>
  <c r="C168" i="18"/>
  <c r="D167" i="18"/>
  <c r="I226" i="4"/>
  <c r="J55" i="6" s="1"/>
  <c r="I227" i="4"/>
  <c r="J56" i="6" s="1"/>
  <c r="G60" i="6"/>
  <c r="D9" i="12"/>
  <c r="D210" i="3"/>
  <c r="C210" i="3"/>
  <c r="F60" i="6"/>
  <c r="C9" i="12"/>
  <c r="C222" i="3"/>
  <c r="C6" i="13" s="1"/>
  <c r="G112" i="18"/>
  <c r="C8" i="12"/>
  <c r="F59" i="6"/>
  <c r="D20" i="17"/>
  <c r="E20" i="17"/>
  <c r="C21" i="17"/>
  <c r="I209" i="4"/>
  <c r="J39" i="6" s="1"/>
  <c r="I215" i="4"/>
  <c r="J45" i="6" s="1"/>
  <c r="I208" i="4"/>
  <c r="J38" i="6" s="1"/>
  <c r="I210" i="4"/>
  <c r="J40" i="6" s="1"/>
  <c r="C18" i="18"/>
  <c r="D17" i="18"/>
  <c r="E17" i="18"/>
  <c r="G20" i="17" l="1"/>
  <c r="G17" i="18"/>
  <c r="F167" i="18"/>
  <c r="G113" i="18"/>
  <c r="C10" i="12"/>
  <c r="F61" i="6"/>
  <c r="E18" i="18"/>
  <c r="D18" i="18"/>
  <c r="C19" i="18"/>
  <c r="G61" i="6"/>
  <c r="D10" i="12"/>
  <c r="D21" i="17"/>
  <c r="E21" i="17"/>
  <c r="F21" i="17" s="1"/>
  <c r="C22" i="17"/>
  <c r="G167" i="18"/>
  <c r="G224" i="3"/>
  <c r="G8" i="13" s="1"/>
  <c r="G7" i="13"/>
  <c r="F113" i="18"/>
  <c r="C224" i="3"/>
  <c r="C8" i="13" s="1"/>
  <c r="F17" i="18"/>
  <c r="F20" i="17"/>
  <c r="C169" i="18"/>
  <c r="E168" i="18"/>
  <c r="D168" i="18"/>
  <c r="G10" i="12"/>
  <c r="J61" i="6"/>
  <c r="D114" i="18"/>
  <c r="C115" i="18"/>
  <c r="E114" i="18"/>
  <c r="G8" i="12"/>
  <c r="J59" i="6"/>
  <c r="F114" i="18" l="1"/>
  <c r="G168" i="18"/>
  <c r="G18" i="18"/>
  <c r="E169" i="18"/>
  <c r="D169" i="18"/>
  <c r="C170" i="18"/>
  <c r="E22" i="17"/>
  <c r="D22" i="17"/>
  <c r="G22" i="17" s="1"/>
  <c r="C23" i="17"/>
  <c r="E19" i="18"/>
  <c r="D19" i="18"/>
  <c r="C20" i="18"/>
  <c r="D115" i="18"/>
  <c r="C116" i="18"/>
  <c r="E115" i="18"/>
  <c r="G21" i="17"/>
  <c r="G114" i="18"/>
  <c r="F168" i="18"/>
  <c r="F18" i="18"/>
  <c r="G19" i="18" l="1"/>
  <c r="G115" i="18"/>
  <c r="G169" i="18"/>
  <c r="D23" i="17"/>
  <c r="C24" i="17"/>
  <c r="E23" i="17"/>
  <c r="E20" i="18"/>
  <c r="C21" i="18"/>
  <c r="D20" i="18"/>
  <c r="F169" i="18"/>
  <c r="F115" i="18"/>
  <c r="F22" i="17"/>
  <c r="E116" i="18"/>
  <c r="C117" i="18"/>
  <c r="D116" i="18"/>
  <c r="F19" i="18"/>
  <c r="C171" i="18"/>
  <c r="D170" i="18"/>
  <c r="E170" i="18"/>
  <c r="F23" i="17" l="1"/>
  <c r="F170" i="18"/>
  <c r="G116" i="18"/>
  <c r="F20" i="18"/>
  <c r="G20" i="18"/>
  <c r="E24" i="17"/>
  <c r="C25" i="17"/>
  <c r="D24" i="17"/>
  <c r="G170" i="18"/>
  <c r="E117" i="18"/>
  <c r="C118" i="18"/>
  <c r="D117" i="18"/>
  <c r="D171" i="18"/>
  <c r="E171" i="18"/>
  <c r="C172" i="18"/>
  <c r="F116" i="18"/>
  <c r="E21" i="18"/>
  <c r="C22" i="18"/>
  <c r="D21" i="18"/>
  <c r="G23" i="17"/>
  <c r="F21" i="18" l="1"/>
  <c r="F24" i="17"/>
  <c r="F171" i="18"/>
  <c r="F117" i="18"/>
  <c r="C23" i="18"/>
  <c r="D22" i="18"/>
  <c r="E22" i="18"/>
  <c r="G171" i="18"/>
  <c r="G117" i="18"/>
  <c r="G24" i="17"/>
  <c r="G21" i="18"/>
  <c r="E172" i="18"/>
  <c r="C173" i="18"/>
  <c r="D172" i="18"/>
  <c r="D118" i="18"/>
  <c r="E118" i="18"/>
  <c r="C119" i="18"/>
  <c r="E25" i="17"/>
  <c r="C26" i="17"/>
  <c r="D25" i="17"/>
  <c r="F25" i="17" l="1"/>
  <c r="F118" i="18"/>
  <c r="G172" i="18"/>
  <c r="G22" i="18"/>
  <c r="G25" i="17"/>
  <c r="F172" i="18"/>
  <c r="E26" i="17"/>
  <c r="D26" i="17"/>
  <c r="G26" i="17" s="1"/>
  <c r="C27" i="17"/>
  <c r="G118" i="18"/>
  <c r="F22" i="18"/>
  <c r="D119" i="18"/>
  <c r="C120" i="18"/>
  <c r="E119" i="18"/>
  <c r="C174" i="18"/>
  <c r="D173" i="18"/>
  <c r="E173" i="18"/>
  <c r="C24" i="18"/>
  <c r="E23" i="18"/>
  <c r="D23" i="18"/>
  <c r="G23" i="18" s="1"/>
  <c r="G173" i="18" l="1"/>
  <c r="G119" i="18"/>
  <c r="F23" i="18"/>
  <c r="E174" i="18"/>
  <c r="D174" i="18"/>
  <c r="C175" i="18"/>
  <c r="F26" i="17"/>
  <c r="E24" i="18"/>
  <c r="C25" i="18"/>
  <c r="D24" i="18"/>
  <c r="F119" i="18"/>
  <c r="F173" i="18"/>
  <c r="C121" i="18"/>
  <c r="D120" i="18"/>
  <c r="E120" i="18"/>
  <c r="C28" i="17"/>
  <c r="D27" i="17"/>
  <c r="E27" i="17"/>
  <c r="F27" i="17" l="1"/>
  <c r="F24" i="18"/>
  <c r="F174" i="18"/>
  <c r="F120" i="18"/>
  <c r="C29" i="17"/>
  <c r="D28" i="17"/>
  <c r="E28" i="17"/>
  <c r="G120" i="18"/>
  <c r="G24" i="18"/>
  <c r="C176" i="18"/>
  <c r="E175" i="18"/>
  <c r="D175" i="18"/>
  <c r="G175" i="18" s="1"/>
  <c r="G27" i="17"/>
  <c r="C122" i="18"/>
  <c r="D121" i="18"/>
  <c r="E121" i="18"/>
  <c r="F121" i="18" s="1"/>
  <c r="E25" i="18"/>
  <c r="D25" i="18"/>
  <c r="C26" i="18"/>
  <c r="G174" i="18"/>
  <c r="G28" i="17" l="1"/>
  <c r="G25" i="18"/>
  <c r="E122" i="18"/>
  <c r="D122" i="18"/>
  <c r="C123" i="18"/>
  <c r="D176" i="18"/>
  <c r="C177" i="18"/>
  <c r="E176" i="18"/>
  <c r="F25" i="18"/>
  <c r="E29" i="17"/>
  <c r="C30" i="17"/>
  <c r="D29" i="17"/>
  <c r="C27" i="18"/>
  <c r="D26" i="18"/>
  <c r="E26" i="18"/>
  <c r="G121" i="18"/>
  <c r="F175" i="18"/>
  <c r="F28" i="17"/>
  <c r="G29" i="17" l="1"/>
  <c r="F176" i="18"/>
  <c r="F26" i="18"/>
  <c r="F122" i="18"/>
  <c r="G122" i="18"/>
  <c r="E30" i="17"/>
  <c r="D30" i="17"/>
  <c r="C31" i="17"/>
  <c r="C178" i="18"/>
  <c r="E177" i="18"/>
  <c r="D177" i="18"/>
  <c r="G26" i="18"/>
  <c r="F29" i="17"/>
  <c r="G176" i="18"/>
  <c r="C28" i="18"/>
  <c r="D27" i="18"/>
  <c r="E27" i="18"/>
  <c r="D123" i="18"/>
  <c r="C124" i="18"/>
  <c r="E123" i="18"/>
  <c r="F27" i="18" l="1"/>
  <c r="F30" i="17"/>
  <c r="G123" i="18"/>
  <c r="F177" i="18"/>
  <c r="D178" i="18"/>
  <c r="C179" i="18"/>
  <c r="E178" i="18"/>
  <c r="F123" i="18"/>
  <c r="G27" i="18"/>
  <c r="C32" i="17"/>
  <c r="E31" i="17"/>
  <c r="D31" i="17"/>
  <c r="E124" i="18"/>
  <c r="C125" i="18"/>
  <c r="D124" i="18"/>
  <c r="D28" i="18"/>
  <c r="C29" i="18"/>
  <c r="E28" i="18"/>
  <c r="G177" i="18"/>
  <c r="G30" i="17"/>
  <c r="G31" i="17" l="1"/>
  <c r="G28" i="18"/>
  <c r="F178" i="18"/>
  <c r="G124" i="18"/>
  <c r="F28" i="18"/>
  <c r="D125" i="18"/>
  <c r="E125" i="18"/>
  <c r="C126" i="18"/>
  <c r="C33" i="17"/>
  <c r="D32" i="17"/>
  <c r="E32" i="17"/>
  <c r="E179" i="18"/>
  <c r="D179" i="18"/>
  <c r="C180" i="18"/>
  <c r="F31" i="17"/>
  <c r="E29" i="18"/>
  <c r="C30" i="18"/>
  <c r="D29" i="18"/>
  <c r="F124" i="18"/>
  <c r="G178" i="18"/>
  <c r="F32" i="17" l="1"/>
  <c r="F29" i="18"/>
  <c r="F179" i="18"/>
  <c r="F125" i="18"/>
  <c r="C127" i="18"/>
  <c r="E126" i="18"/>
  <c r="D126" i="18"/>
  <c r="G29" i="18"/>
  <c r="C181" i="18"/>
  <c r="E180" i="18"/>
  <c r="D180" i="18"/>
  <c r="G32" i="17"/>
  <c r="G125" i="18"/>
  <c r="C31" i="18"/>
  <c r="D30" i="18"/>
  <c r="E30" i="18"/>
  <c r="G179" i="18"/>
  <c r="E33" i="17"/>
  <c r="C34" i="17"/>
  <c r="D33" i="17"/>
  <c r="G33" i="17" l="1"/>
  <c r="F30" i="18"/>
  <c r="F180" i="18"/>
  <c r="F126" i="18"/>
  <c r="E34" i="17"/>
  <c r="D34" i="17"/>
  <c r="C35" i="17"/>
  <c r="G30" i="18"/>
  <c r="G180" i="18"/>
  <c r="G126" i="18"/>
  <c r="F33" i="17"/>
  <c r="D31" i="18"/>
  <c r="C32" i="18"/>
  <c r="E31" i="18"/>
  <c r="C182" i="18"/>
  <c r="D181" i="18"/>
  <c r="E181" i="18"/>
  <c r="D127" i="18"/>
  <c r="C128" i="18"/>
  <c r="E127" i="18"/>
  <c r="F181" i="18" l="1"/>
  <c r="G34" i="17"/>
  <c r="G127" i="18"/>
  <c r="F31" i="18"/>
  <c r="F127" i="18"/>
  <c r="G181" i="18"/>
  <c r="G31" i="18"/>
  <c r="E128" i="18"/>
  <c r="D128" i="18"/>
  <c r="C129" i="18"/>
  <c r="D182" i="18"/>
  <c r="E182" i="18"/>
  <c r="C183" i="18"/>
  <c r="E35" i="17"/>
  <c r="C36" i="17"/>
  <c r="D35" i="17"/>
  <c r="E32" i="18"/>
  <c r="D32" i="18"/>
  <c r="C33" i="18"/>
  <c r="F34" i="17"/>
  <c r="G35" i="17" l="1"/>
  <c r="F182" i="18"/>
  <c r="F128" i="18"/>
  <c r="F32" i="18"/>
  <c r="C34" i="18"/>
  <c r="E33" i="18"/>
  <c r="D33" i="18"/>
  <c r="C37" i="17"/>
  <c r="E36" i="17"/>
  <c r="D36" i="17"/>
  <c r="G32" i="18"/>
  <c r="F35" i="17"/>
  <c r="D129" i="18"/>
  <c r="E129" i="18"/>
  <c r="C130" i="18"/>
  <c r="G182" i="18"/>
  <c r="E183" i="18"/>
  <c r="D183" i="18"/>
  <c r="C184" i="18"/>
  <c r="G128" i="18"/>
  <c r="G36" i="17" l="1"/>
  <c r="G183" i="18"/>
  <c r="F129" i="18"/>
  <c r="F33" i="18"/>
  <c r="F183" i="18"/>
  <c r="F36" i="17"/>
  <c r="D37" i="17"/>
  <c r="C38" i="17"/>
  <c r="E37" i="17"/>
  <c r="E184" i="18"/>
  <c r="D184" i="18"/>
  <c r="E130" i="18"/>
  <c r="D130" i="18"/>
  <c r="C131" i="18"/>
  <c r="G33" i="18"/>
  <c r="G129" i="18"/>
  <c r="D34" i="18"/>
  <c r="E34" i="18"/>
  <c r="C35" i="18"/>
  <c r="G130" i="18" l="1"/>
  <c r="F37" i="17"/>
  <c r="F34" i="18"/>
  <c r="F184" i="18"/>
  <c r="D131" i="18"/>
  <c r="C132" i="18"/>
  <c r="E131" i="18"/>
  <c r="G34" i="18"/>
  <c r="F130" i="18"/>
  <c r="C39" i="17"/>
  <c r="E38" i="17"/>
  <c r="D38" i="17"/>
  <c r="C36" i="18"/>
  <c r="D35" i="18"/>
  <c r="E35" i="18"/>
  <c r="G184" i="18"/>
  <c r="G37" i="17"/>
  <c r="G38" i="17" l="1"/>
  <c r="G35" i="18"/>
  <c r="G131" i="18"/>
  <c r="D39" i="17"/>
  <c r="C40" i="17"/>
  <c r="E39" i="17"/>
  <c r="E132" i="18"/>
  <c r="C133" i="18"/>
  <c r="D132" i="18"/>
  <c r="D36" i="18"/>
  <c r="C37" i="18"/>
  <c r="E36" i="18"/>
  <c r="F35" i="18"/>
  <c r="F38" i="17"/>
  <c r="F131" i="18"/>
  <c r="G39" i="17" l="1"/>
  <c r="G132" i="18"/>
  <c r="F36" i="18"/>
  <c r="D40" i="17"/>
  <c r="C41" i="17"/>
  <c r="E40" i="17"/>
  <c r="E133" i="18"/>
  <c r="C134" i="18"/>
  <c r="D133" i="18"/>
  <c r="E37" i="18"/>
  <c r="C38" i="18"/>
  <c r="D37" i="18"/>
  <c r="F132" i="18"/>
  <c r="G36" i="18"/>
  <c r="F39" i="17"/>
  <c r="G40" i="17" l="1"/>
  <c r="G133" i="18"/>
  <c r="G37" i="18"/>
  <c r="C42" i="17"/>
  <c r="E41" i="17"/>
  <c r="D41" i="17"/>
  <c r="C135" i="18"/>
  <c r="E134" i="18"/>
  <c r="D134" i="18"/>
  <c r="D38" i="18"/>
  <c r="E38" i="18"/>
  <c r="C39" i="18"/>
  <c r="F133" i="18"/>
  <c r="F37" i="18"/>
  <c r="F40" i="17"/>
  <c r="F41" i="17" l="1"/>
  <c r="F134" i="18"/>
  <c r="F38" i="18"/>
  <c r="G134" i="18"/>
  <c r="E39" i="18"/>
  <c r="D39" i="18"/>
  <c r="C40" i="18"/>
  <c r="E135" i="18"/>
  <c r="D135" i="18"/>
  <c r="C136" i="18"/>
  <c r="G38" i="18"/>
  <c r="G41" i="17"/>
  <c r="C43" i="17"/>
  <c r="D42" i="17"/>
  <c r="E42" i="17"/>
  <c r="G135" i="18" l="1"/>
  <c r="F42" i="17"/>
  <c r="F39" i="18"/>
  <c r="C44" i="17"/>
  <c r="D43" i="17"/>
  <c r="E43" i="17"/>
  <c r="F135" i="18"/>
  <c r="D40" i="18"/>
  <c r="C41" i="18"/>
  <c r="E40" i="18"/>
  <c r="G42" i="17"/>
  <c r="D136" i="18"/>
  <c r="C137" i="18"/>
  <c r="E136" i="18"/>
  <c r="G39" i="18"/>
  <c r="G43" i="17" l="1"/>
  <c r="G136" i="18"/>
  <c r="G40" i="18"/>
  <c r="E137" i="18"/>
  <c r="C138" i="18"/>
  <c r="D137" i="18"/>
  <c r="E41" i="18"/>
  <c r="D41" i="18"/>
  <c r="C42" i="18"/>
  <c r="F136" i="18"/>
  <c r="F40" i="18"/>
  <c r="F43" i="17"/>
  <c r="C45" i="17"/>
  <c r="D44" i="17"/>
  <c r="E44" i="17"/>
  <c r="F44" i="17" l="1"/>
  <c r="F41" i="18"/>
  <c r="G137" i="18"/>
  <c r="D45" i="17"/>
  <c r="E45" i="17"/>
  <c r="C46" i="17"/>
  <c r="D42" i="18"/>
  <c r="E42" i="18"/>
  <c r="C43" i="18"/>
  <c r="D138" i="18"/>
  <c r="C139" i="18"/>
  <c r="E138" i="18"/>
  <c r="G44" i="17"/>
  <c r="G41" i="18"/>
  <c r="F137" i="18"/>
  <c r="G45" i="17" l="1"/>
  <c r="F138" i="18"/>
  <c r="F42" i="18"/>
  <c r="E139" i="18"/>
  <c r="C140" i="18"/>
  <c r="D139" i="18"/>
  <c r="G42" i="18"/>
  <c r="G138" i="18"/>
  <c r="D46" i="17"/>
  <c r="C47" i="17"/>
  <c r="E46" i="17"/>
  <c r="D43" i="18"/>
  <c r="E43" i="18"/>
  <c r="C44" i="18"/>
  <c r="F45" i="17"/>
  <c r="F43" i="18" l="1"/>
  <c r="G46" i="17"/>
  <c r="F139" i="18"/>
  <c r="F46" i="17"/>
  <c r="D44" i="18"/>
  <c r="C45" i="18"/>
  <c r="E44" i="18"/>
  <c r="D47" i="17"/>
  <c r="E47" i="17"/>
  <c r="C48" i="17"/>
  <c r="G139" i="18"/>
  <c r="D140" i="18"/>
  <c r="C141" i="18"/>
  <c r="E140" i="18"/>
  <c r="G43" i="18"/>
  <c r="G47" i="17" l="1"/>
  <c r="F44" i="18"/>
  <c r="G140" i="18"/>
  <c r="F140" i="18"/>
  <c r="C49" i="17"/>
  <c r="D48" i="17"/>
  <c r="E48" i="17"/>
  <c r="E45" i="18"/>
  <c r="D45" i="18"/>
  <c r="C46" i="18"/>
  <c r="C142" i="18"/>
  <c r="D141" i="18"/>
  <c r="E141" i="18"/>
  <c r="F47" i="17"/>
  <c r="G44" i="18"/>
  <c r="F48" i="17" l="1"/>
  <c r="F141" i="18"/>
  <c r="G45" i="18"/>
  <c r="C143" i="18"/>
  <c r="D142" i="18"/>
  <c r="E142" i="18"/>
  <c r="E46" i="18"/>
  <c r="D46" i="18"/>
  <c r="C47" i="18"/>
  <c r="G48" i="17"/>
  <c r="E49" i="17"/>
  <c r="C50" i="17"/>
  <c r="D49" i="17"/>
  <c r="G141" i="18"/>
  <c r="F45" i="18"/>
  <c r="F49" i="17" l="1"/>
  <c r="G46" i="18"/>
  <c r="F142" i="18"/>
  <c r="D50" i="17"/>
  <c r="C51" i="17"/>
  <c r="E50" i="17"/>
  <c r="F46" i="18"/>
  <c r="G49" i="17"/>
  <c r="E47" i="18"/>
  <c r="D47" i="18"/>
  <c r="C48" i="18"/>
  <c r="G142" i="18"/>
  <c r="D143" i="18"/>
  <c r="C144" i="18"/>
  <c r="E143" i="18"/>
  <c r="G50" i="17" l="1"/>
  <c r="G143" i="18"/>
  <c r="F47" i="18"/>
  <c r="C52" i="17"/>
  <c r="E51" i="17"/>
  <c r="D51" i="17"/>
  <c r="F143" i="18"/>
  <c r="E48" i="18"/>
  <c r="D48" i="18"/>
  <c r="C49" i="18"/>
  <c r="E144" i="18"/>
  <c r="C145" i="18"/>
  <c r="D144" i="18"/>
  <c r="G47" i="18"/>
  <c r="F50" i="17"/>
  <c r="G144" i="18" l="1"/>
  <c r="F51" i="17"/>
  <c r="G48" i="18"/>
  <c r="D145" i="18"/>
  <c r="E145" i="18"/>
  <c r="C146" i="18"/>
  <c r="F48" i="18"/>
  <c r="C53" i="17"/>
  <c r="E52" i="17"/>
  <c r="D52" i="17"/>
  <c r="F144" i="18"/>
  <c r="E49" i="18"/>
  <c r="C50" i="18"/>
  <c r="D49" i="18"/>
  <c r="G51" i="17"/>
  <c r="F52" i="17" l="1"/>
  <c r="F49" i="18"/>
  <c r="G145" i="18"/>
  <c r="F145" i="18"/>
  <c r="D50" i="18"/>
  <c r="E50" i="18"/>
  <c r="C51" i="18"/>
  <c r="E53" i="17"/>
  <c r="C54" i="17"/>
  <c r="D53" i="17"/>
  <c r="G49" i="18"/>
  <c r="G52" i="17"/>
  <c r="E146" i="18"/>
  <c r="D146" i="18"/>
  <c r="C147" i="18"/>
  <c r="G53" i="17" l="1"/>
  <c r="G146" i="18"/>
  <c r="F50" i="18"/>
  <c r="F146" i="18"/>
  <c r="E54" i="17"/>
  <c r="C55" i="17"/>
  <c r="D54" i="17"/>
  <c r="G50" i="18"/>
  <c r="F53" i="17"/>
  <c r="D147" i="18"/>
  <c r="C148" i="18"/>
  <c r="E147" i="18"/>
  <c r="C52" i="18"/>
  <c r="D51" i="18"/>
  <c r="E51" i="18"/>
  <c r="G54" i="17" l="1"/>
  <c r="F51" i="18"/>
  <c r="G147" i="18"/>
  <c r="C56" i="17"/>
  <c r="E55" i="17"/>
  <c r="D55" i="17"/>
  <c r="C53" i="18"/>
  <c r="D52" i="18"/>
  <c r="E52" i="18"/>
  <c r="F54" i="17"/>
  <c r="D148" i="18"/>
  <c r="E148" i="18"/>
  <c r="G51" i="18"/>
  <c r="F147" i="18"/>
  <c r="F55" i="17" l="1"/>
  <c r="F52" i="18"/>
  <c r="F148" i="18"/>
  <c r="G52" i="18"/>
  <c r="D56" i="17"/>
  <c r="C57" i="17"/>
  <c r="E56" i="17"/>
  <c r="G148" i="18"/>
  <c r="D53" i="18"/>
  <c r="C54" i="18"/>
  <c r="E53" i="18"/>
  <c r="G55" i="17"/>
  <c r="F56" i="17" l="1"/>
  <c r="F53" i="18"/>
  <c r="E54" i="18"/>
  <c r="C55" i="18"/>
  <c r="D54" i="18"/>
  <c r="E57" i="17"/>
  <c r="C58" i="17"/>
  <c r="D57" i="17"/>
  <c r="G53" i="18"/>
  <c r="G56" i="17"/>
  <c r="G57" i="17" l="1"/>
  <c r="F54" i="18"/>
  <c r="D55" i="18"/>
  <c r="E55" i="18"/>
  <c r="C56" i="18"/>
  <c r="C59" i="17"/>
  <c r="D58" i="17"/>
  <c r="E58" i="17"/>
  <c r="F57" i="17"/>
  <c r="G54" i="18"/>
  <c r="G58" i="17" l="1"/>
  <c r="G55" i="18"/>
  <c r="E59" i="17"/>
  <c r="C60" i="17"/>
  <c r="D59" i="17"/>
  <c r="C57" i="18"/>
  <c r="E56" i="18"/>
  <c r="D56" i="18"/>
  <c r="G56" i="18" s="1"/>
  <c r="F58" i="17"/>
  <c r="F55" i="18"/>
  <c r="F59" i="17" l="1"/>
  <c r="E60" i="17"/>
  <c r="C61" i="17"/>
  <c r="D60" i="17"/>
  <c r="F56" i="18"/>
  <c r="D57" i="18"/>
  <c r="C58" i="18"/>
  <c r="E57" i="18"/>
  <c r="G59" i="17"/>
  <c r="F60" i="17" l="1"/>
  <c r="G57" i="18"/>
  <c r="F57" i="18"/>
  <c r="G60" i="17"/>
  <c r="D58" i="18"/>
  <c r="C59" i="18"/>
  <c r="E58" i="18"/>
  <c r="D61" i="17"/>
  <c r="C62" i="17"/>
  <c r="E61" i="17"/>
  <c r="F61" i="17" l="1"/>
  <c r="F58" i="18"/>
  <c r="D59" i="18"/>
  <c r="C60" i="18"/>
  <c r="E59" i="18"/>
  <c r="C63" i="17"/>
  <c r="E62" i="17"/>
  <c r="D62" i="17"/>
  <c r="G58" i="18"/>
  <c r="G61" i="17"/>
  <c r="F62" i="17" l="1"/>
  <c r="G59" i="18"/>
  <c r="C64" i="17"/>
  <c r="E63" i="17"/>
  <c r="D63" i="17"/>
  <c r="F59" i="18"/>
  <c r="G62" i="17"/>
  <c r="E60" i="18"/>
  <c r="C61" i="18"/>
  <c r="D60" i="18"/>
  <c r="G63" i="17" l="1"/>
  <c r="G60" i="18"/>
  <c r="F60" i="18"/>
  <c r="F63" i="17"/>
  <c r="E61" i="18"/>
  <c r="C62" i="18"/>
  <c r="D61" i="18"/>
  <c r="C65" i="17"/>
  <c r="D64" i="17"/>
  <c r="E64" i="17"/>
  <c r="F64" i="17" l="1"/>
  <c r="G61" i="18"/>
  <c r="C66" i="17"/>
  <c r="E65" i="17"/>
  <c r="D65" i="17"/>
  <c r="E62" i="18"/>
  <c r="D62" i="18"/>
  <c r="C63" i="18"/>
  <c r="G64" i="17"/>
  <c r="F61" i="18"/>
  <c r="F65" i="17" l="1"/>
  <c r="G62" i="18"/>
  <c r="C64" i="18"/>
  <c r="D63" i="18"/>
  <c r="E63" i="18"/>
  <c r="F62" i="18"/>
  <c r="G65" i="17"/>
  <c r="E66" i="17"/>
  <c r="D66" i="17"/>
  <c r="C67" i="17"/>
  <c r="F63" i="18" l="1"/>
  <c r="G66" i="17"/>
  <c r="F66" i="17"/>
  <c r="G63" i="18"/>
  <c r="C68" i="17"/>
  <c r="D67" i="17"/>
  <c r="E67" i="17"/>
  <c r="C65" i="18"/>
  <c r="D64" i="18"/>
  <c r="E64" i="18"/>
  <c r="F64" i="18" l="1"/>
  <c r="F67" i="17"/>
  <c r="G67" i="17"/>
  <c r="G64" i="18"/>
  <c r="E68" i="17"/>
  <c r="C69" i="17"/>
  <c r="D68" i="17"/>
  <c r="D65" i="18"/>
  <c r="C66" i="18"/>
  <c r="E65" i="18"/>
  <c r="G68" i="17" l="1"/>
  <c r="G65" i="18"/>
  <c r="F65" i="18"/>
  <c r="C70" i="17"/>
  <c r="D69" i="17"/>
  <c r="E69" i="17"/>
  <c r="E66" i="18"/>
  <c r="D66" i="18"/>
  <c r="C67" i="18"/>
  <c r="F68" i="17"/>
  <c r="F69" i="17" l="1"/>
  <c r="G66" i="18"/>
  <c r="F66" i="18"/>
  <c r="D67" i="18"/>
  <c r="C68" i="18"/>
  <c r="E67" i="18"/>
  <c r="G69" i="17"/>
  <c r="E70" i="17"/>
  <c r="C71" i="17"/>
  <c r="D70" i="17"/>
  <c r="F70" i="17" l="1"/>
  <c r="G67" i="18"/>
  <c r="G70" i="17"/>
  <c r="F67" i="18"/>
  <c r="C72" i="17"/>
  <c r="E71" i="17"/>
  <c r="D71" i="17"/>
  <c r="C69" i="18"/>
  <c r="D68" i="18"/>
  <c r="E68" i="18"/>
  <c r="G71" i="17" l="1"/>
  <c r="F68" i="18"/>
  <c r="C70" i="18"/>
  <c r="E69" i="18"/>
  <c r="D69" i="18"/>
  <c r="F71" i="17"/>
  <c r="G68" i="18"/>
  <c r="D72" i="17"/>
  <c r="E72" i="17"/>
  <c r="C73" i="17"/>
  <c r="G72" i="17" l="1"/>
  <c r="F69" i="18"/>
  <c r="C74" i="17"/>
  <c r="D73" i="17"/>
  <c r="E73" i="17"/>
  <c r="F72" i="17"/>
  <c r="G69" i="18"/>
  <c r="D70" i="18"/>
  <c r="E70" i="18"/>
  <c r="C71" i="18"/>
  <c r="G73" i="17" l="1"/>
  <c r="G70" i="18"/>
  <c r="D74" i="17"/>
  <c r="C75" i="17"/>
  <c r="E74" i="17"/>
  <c r="D71" i="18"/>
  <c r="E71" i="18"/>
  <c r="C72" i="18"/>
  <c r="F70" i="18"/>
  <c r="F73" i="17"/>
  <c r="G74" i="17" l="1"/>
  <c r="F71" i="18"/>
  <c r="C73" i="18"/>
  <c r="E72" i="18"/>
  <c r="D72" i="18"/>
  <c r="D75" i="17"/>
  <c r="E75" i="17"/>
  <c r="C76" i="17"/>
  <c r="G71" i="18"/>
  <c r="F74" i="17"/>
  <c r="F75" i="17" l="1"/>
  <c r="F72" i="18"/>
  <c r="D76" i="17"/>
  <c r="E76" i="17"/>
  <c r="F76" i="17" s="1"/>
  <c r="C77" i="17"/>
  <c r="D73" i="18"/>
  <c r="E73" i="18"/>
  <c r="C74" i="18"/>
  <c r="G75" i="17"/>
  <c r="G72" i="18"/>
  <c r="F73" i="18" l="1"/>
  <c r="D74" i="18"/>
  <c r="C75" i="18"/>
  <c r="E74" i="18"/>
  <c r="G76" i="17"/>
  <c r="G73" i="18"/>
  <c r="C78" i="17"/>
  <c r="E77" i="17"/>
  <c r="D77" i="17"/>
  <c r="G77" i="17" l="1"/>
  <c r="G74" i="18"/>
  <c r="D78" i="17"/>
  <c r="C79" i="17"/>
  <c r="E78" i="17"/>
  <c r="D75" i="18"/>
  <c r="C76" i="18"/>
  <c r="E75" i="18"/>
  <c r="F77" i="17"/>
  <c r="F74" i="18"/>
  <c r="G78" i="17" l="1"/>
  <c r="F75" i="18"/>
  <c r="E79" i="17"/>
  <c r="C80" i="17"/>
  <c r="D79" i="17"/>
  <c r="D76" i="18"/>
  <c r="C77" i="18"/>
  <c r="E76" i="18"/>
  <c r="G75" i="18"/>
  <c r="F78" i="17"/>
  <c r="F79" i="17" l="1"/>
  <c r="F76" i="18"/>
  <c r="D80" i="17"/>
  <c r="C81" i="17"/>
  <c r="E80" i="17"/>
  <c r="D77" i="18"/>
  <c r="E77" i="18"/>
  <c r="C78" i="18"/>
  <c r="G76" i="18"/>
  <c r="G79" i="17"/>
  <c r="G80" i="17" l="1"/>
  <c r="F77" i="18"/>
  <c r="E78" i="18"/>
  <c r="D78" i="18"/>
  <c r="C79" i="18"/>
  <c r="D81" i="17"/>
  <c r="E81" i="17"/>
  <c r="C82" i="17"/>
  <c r="G77" i="18"/>
  <c r="F80" i="17"/>
  <c r="G78" i="18" l="1"/>
  <c r="F81" i="17"/>
  <c r="C83" i="17"/>
  <c r="E82" i="17"/>
  <c r="D82" i="17"/>
  <c r="F78" i="18"/>
  <c r="G81" i="17"/>
  <c r="C80" i="18"/>
  <c r="D79" i="18"/>
  <c r="E79" i="18"/>
  <c r="F79" i="18" l="1"/>
  <c r="F82" i="17"/>
  <c r="C81" i="18"/>
  <c r="E80" i="18"/>
  <c r="D80" i="18"/>
  <c r="C84" i="17"/>
  <c r="D83" i="17"/>
  <c r="E83" i="17"/>
  <c r="G79" i="18"/>
  <c r="G82" i="17"/>
  <c r="F83" i="17" l="1"/>
  <c r="F80" i="18"/>
  <c r="G83" i="17"/>
  <c r="C82" i="18"/>
  <c r="D81" i="18"/>
  <c r="E81" i="18"/>
  <c r="C85" i="17"/>
  <c r="D84" i="17"/>
  <c r="E84" i="17"/>
  <c r="G80" i="18"/>
  <c r="G84" i="17" l="1"/>
  <c r="F81" i="18"/>
  <c r="D82" i="18"/>
  <c r="E82" i="18"/>
  <c r="C83" i="18"/>
  <c r="F84" i="17"/>
  <c r="G81" i="18"/>
  <c r="E85" i="17"/>
  <c r="D85" i="17"/>
  <c r="C86" i="17"/>
  <c r="F85" i="17" l="1"/>
  <c r="F82" i="18"/>
  <c r="G82" i="18"/>
  <c r="C87" i="17"/>
  <c r="E86" i="17"/>
  <c r="D86" i="17"/>
  <c r="G85" i="17"/>
  <c r="C84" i="18"/>
  <c r="D83" i="18"/>
  <c r="E83" i="18"/>
  <c r="G86" i="17" l="1"/>
  <c r="F83" i="18"/>
  <c r="D84" i="18"/>
  <c r="C85" i="18"/>
  <c r="E84" i="18"/>
  <c r="C88" i="17"/>
  <c r="E87" i="17"/>
  <c r="D87" i="17"/>
  <c r="G87" i="17" s="1"/>
  <c r="G83" i="18"/>
  <c r="F86" i="17"/>
  <c r="G84" i="18" l="1"/>
  <c r="C86" i="18"/>
  <c r="D85" i="18"/>
  <c r="E85" i="18"/>
  <c r="F87" i="17"/>
  <c r="D88" i="17"/>
  <c r="C89" i="17"/>
  <c r="E88" i="17"/>
  <c r="F84" i="18"/>
  <c r="G88" i="17" l="1"/>
  <c r="G85" i="18"/>
  <c r="E89" i="17"/>
  <c r="D89" i="17"/>
  <c r="C90" i="17"/>
  <c r="F88" i="17"/>
  <c r="F85" i="18"/>
  <c r="E86" i="18"/>
  <c r="C87" i="18"/>
  <c r="D86" i="18"/>
  <c r="F89" i="17" l="1"/>
  <c r="F86" i="18"/>
  <c r="G89" i="17"/>
  <c r="G86" i="18"/>
  <c r="C88" i="18"/>
  <c r="D87" i="18"/>
  <c r="E87" i="18"/>
  <c r="C91" i="17"/>
  <c r="D90" i="17"/>
  <c r="E90" i="17"/>
  <c r="F90" i="17" l="1"/>
  <c r="F87" i="18"/>
  <c r="G87" i="18"/>
  <c r="G90" i="17"/>
  <c r="E88" i="18"/>
  <c r="C89" i="18"/>
  <c r="D88" i="18"/>
  <c r="C92" i="17"/>
  <c r="D91" i="17"/>
  <c r="E91" i="17"/>
  <c r="F91" i="17" l="1"/>
  <c r="G88" i="18"/>
  <c r="C93" i="17"/>
  <c r="D92" i="17"/>
  <c r="E92" i="17"/>
  <c r="E89" i="18"/>
  <c r="C90" i="18"/>
  <c r="D89" i="18"/>
  <c r="G91" i="17"/>
  <c r="F88" i="18"/>
  <c r="G92" i="17" l="1"/>
  <c r="G89" i="18"/>
  <c r="F89" i="18"/>
  <c r="F92" i="17"/>
  <c r="E90" i="18"/>
  <c r="C91" i="18"/>
  <c r="D90" i="18"/>
  <c r="E93" i="17"/>
  <c r="D93" i="17"/>
  <c r="C94" i="17"/>
  <c r="F93" i="17" l="1"/>
  <c r="G90" i="18"/>
  <c r="D94" i="17"/>
  <c r="C95" i="17"/>
  <c r="E94" i="17"/>
  <c r="D91" i="18"/>
  <c r="E91" i="18"/>
  <c r="C92" i="18"/>
  <c r="G93" i="17"/>
  <c r="F90" i="18"/>
  <c r="G94" i="17" l="1"/>
  <c r="F91" i="18"/>
  <c r="C96" i="17"/>
  <c r="D95" i="17"/>
  <c r="E95" i="17"/>
  <c r="G91" i="18"/>
  <c r="F94" i="17"/>
  <c r="C93" i="18"/>
  <c r="E92" i="18"/>
  <c r="D92" i="18"/>
  <c r="G92" i="18" l="1"/>
  <c r="G95" i="17"/>
  <c r="F92" i="18"/>
  <c r="F95" i="17"/>
  <c r="C94" i="18"/>
  <c r="E93" i="18"/>
  <c r="D93" i="18"/>
  <c r="D96" i="17"/>
  <c r="C97" i="17"/>
  <c r="E96" i="17"/>
  <c r="F96" i="17" l="1"/>
  <c r="F93" i="18"/>
  <c r="C98" i="17"/>
  <c r="E97" i="17"/>
  <c r="D97" i="17"/>
  <c r="G96" i="17"/>
  <c r="E94" i="18"/>
  <c r="C95" i="18"/>
  <c r="D94" i="18"/>
  <c r="G93" i="18"/>
  <c r="G97" i="17" l="1"/>
  <c r="F94" i="18"/>
  <c r="G94" i="18"/>
  <c r="D95" i="18"/>
  <c r="E95" i="18"/>
  <c r="F97" i="17"/>
  <c r="E98" i="17"/>
  <c r="D98" i="17"/>
  <c r="C99" i="17"/>
  <c r="F95" i="18" l="1"/>
  <c r="F98" i="17"/>
  <c r="C100" i="17"/>
  <c r="D99" i="17"/>
  <c r="E99" i="17"/>
  <c r="F99" i="17" s="1"/>
  <c r="G98" i="17"/>
  <c r="G95" i="18"/>
  <c r="G99" i="17" l="1"/>
  <c r="C101" i="17"/>
  <c r="D100" i="17"/>
  <c r="E100" i="17"/>
  <c r="F100" i="17" s="1"/>
  <c r="D101" i="17" l="1"/>
  <c r="G101" i="17" s="1"/>
  <c r="C102" i="17"/>
  <c r="E101" i="17"/>
  <c r="G100" i="17"/>
  <c r="F101" i="17" l="1"/>
  <c r="D102" i="17"/>
  <c r="C103" i="17"/>
  <c r="E102" i="17"/>
  <c r="F102" i="17" l="1"/>
  <c r="D103" i="17"/>
  <c r="C104" i="17"/>
  <c r="E103" i="17"/>
  <c r="G102" i="17"/>
  <c r="G103" i="17" l="1"/>
  <c r="F103" i="17"/>
  <c r="D104" i="17"/>
  <c r="C105" i="17"/>
  <c r="E104" i="17"/>
  <c r="F104" i="17" l="1"/>
  <c r="C106" i="17"/>
  <c r="E105" i="17"/>
  <c r="D105" i="17"/>
  <c r="G104" i="17"/>
  <c r="G105" i="17" l="1"/>
  <c r="F105" i="17"/>
  <c r="D106" i="17"/>
  <c r="E106" i="17"/>
  <c r="C107" i="17"/>
  <c r="F106" i="17" l="1"/>
  <c r="C108" i="17"/>
  <c r="D107" i="17"/>
  <c r="E107" i="17"/>
  <c r="F107" i="17" s="1"/>
  <c r="G106" i="17"/>
  <c r="G107" i="17" l="1"/>
  <c r="C109" i="17"/>
  <c r="D108" i="17"/>
  <c r="E108" i="17"/>
  <c r="F108" i="17" l="1"/>
  <c r="G108" i="17"/>
  <c r="D109" i="17"/>
  <c r="C110" i="17"/>
  <c r="E109" i="17"/>
  <c r="F109" i="17" l="1"/>
  <c r="D110" i="17"/>
  <c r="C111" i="17"/>
  <c r="E110" i="17"/>
  <c r="G109" i="17"/>
  <c r="G110" i="17" l="1"/>
  <c r="F110" i="17"/>
  <c r="E111" i="17"/>
  <c r="D111" i="17"/>
  <c r="C112" i="17"/>
  <c r="G111" i="17" l="1"/>
  <c r="F111" i="17"/>
  <c r="D112" i="17"/>
  <c r="C113" i="17"/>
  <c r="E112" i="17"/>
  <c r="F112" i="17" s="1"/>
  <c r="C114" i="17" l="1"/>
  <c r="E113" i="17"/>
  <c r="D113" i="17"/>
  <c r="G112" i="17"/>
  <c r="G113" i="17" l="1"/>
  <c r="F113" i="17"/>
  <c r="D114" i="17"/>
  <c r="C115" i="17"/>
  <c r="E114" i="17"/>
  <c r="F114" i="17" l="1"/>
  <c r="C116" i="17"/>
  <c r="D115" i="17"/>
  <c r="E115" i="17"/>
  <c r="F115" i="17" s="1"/>
  <c r="G114" i="17"/>
  <c r="G115" i="17" l="1"/>
  <c r="C117" i="17"/>
  <c r="D116" i="17"/>
  <c r="E116" i="17"/>
  <c r="F116" i="17" s="1"/>
  <c r="G116" i="17" l="1"/>
  <c r="D117" i="17"/>
  <c r="C118" i="17"/>
  <c r="E117" i="17"/>
  <c r="F117" i="17" l="1"/>
  <c r="D118" i="17"/>
  <c r="C119" i="17"/>
  <c r="E118" i="17"/>
  <c r="G117" i="17"/>
  <c r="F118" i="17" l="1"/>
  <c r="D119" i="17"/>
  <c r="C120" i="17"/>
  <c r="E119" i="17"/>
  <c r="G118" i="17"/>
  <c r="F119" i="17" l="1"/>
  <c r="D120" i="17"/>
  <c r="E120" i="17"/>
  <c r="C121" i="17"/>
  <c r="G119" i="17"/>
  <c r="F120" i="17" l="1"/>
  <c r="C122" i="17"/>
  <c r="E121" i="17"/>
  <c r="D121" i="17"/>
  <c r="G121" i="17" s="1"/>
  <c r="G120" i="17"/>
  <c r="F121" i="17" l="1"/>
  <c r="E122" i="17"/>
  <c r="D122" i="17"/>
  <c r="C123" i="17"/>
  <c r="G122" i="17" l="1"/>
  <c r="F122" i="17"/>
  <c r="C124" i="17"/>
  <c r="D123" i="17"/>
  <c r="E123" i="17"/>
  <c r="F123" i="17" l="1"/>
  <c r="G123" i="17"/>
  <c r="C125" i="17"/>
  <c r="D124" i="17"/>
  <c r="E124" i="17"/>
  <c r="F124" i="17" l="1"/>
  <c r="G124" i="17"/>
  <c r="D125" i="17"/>
  <c r="C126" i="17"/>
  <c r="E125" i="17"/>
  <c r="F125" i="17" l="1"/>
  <c r="D126" i="17"/>
  <c r="C127" i="17"/>
  <c r="E126" i="17"/>
  <c r="G125" i="17"/>
  <c r="G126" i="17" l="1"/>
  <c r="F126" i="17"/>
  <c r="E127" i="17"/>
  <c r="D127" i="17"/>
  <c r="G127" i="17" s="1"/>
  <c r="C128" i="17"/>
  <c r="F127" i="17" l="1"/>
  <c r="D128" i="17"/>
  <c r="C129" i="17"/>
  <c r="E128" i="17"/>
  <c r="F128" i="17" l="1"/>
  <c r="C130" i="17"/>
  <c r="E129" i="17"/>
  <c r="D129" i="17"/>
  <c r="G129" i="17" s="1"/>
  <c r="G128" i="17"/>
  <c r="D130" i="17" l="1"/>
  <c r="E130" i="17"/>
  <c r="C131" i="17"/>
  <c r="F129" i="17"/>
  <c r="G130" i="17" l="1"/>
  <c r="C132" i="17"/>
  <c r="D131" i="17"/>
  <c r="E131" i="17"/>
  <c r="F131" i="17" s="1"/>
  <c r="F130" i="17"/>
  <c r="G131" i="17" l="1"/>
  <c r="C133" i="17"/>
  <c r="D132" i="17"/>
  <c r="E132" i="17"/>
  <c r="F132" i="17" l="1"/>
  <c r="G132" i="17"/>
  <c r="D133" i="17"/>
  <c r="C134" i="17"/>
  <c r="E133" i="17"/>
  <c r="G133" i="17" l="1"/>
  <c r="F133" i="17"/>
  <c r="D134" i="17"/>
  <c r="E134" i="17"/>
  <c r="G134" i="17" l="1"/>
  <c r="F134" i="17"/>
</calcChain>
</file>

<file path=xl/comments1.xml><?xml version="1.0" encoding="utf-8"?>
<comments xmlns="http://schemas.openxmlformats.org/spreadsheetml/2006/main">
  <authors>
    <author>E5200</author>
  </authors>
  <commentList>
    <comment ref="D6" authorId="0">
      <text>
        <r>
          <rPr>
            <sz val="9"/>
            <color indexed="81"/>
            <rFont val="ＭＳ Ｐゴシック"/>
            <family val="3"/>
            <charset val="128"/>
          </rPr>
          <t xml:space="preserve">数字を入力する
</t>
        </r>
      </text>
    </comment>
    <comment ref="D7" authorId="0">
      <text>
        <r>
          <rPr>
            <sz val="9"/>
            <color indexed="81"/>
            <rFont val="ＭＳ Ｐゴシック"/>
            <family val="3"/>
            <charset val="128"/>
          </rPr>
          <t xml:space="preserve">数字を入力する
</t>
        </r>
      </text>
    </comment>
  </commentList>
</comments>
</file>

<file path=xl/comments2.xml><?xml version="1.0" encoding="utf-8"?>
<comments xmlns="http://schemas.openxmlformats.org/spreadsheetml/2006/main">
  <authors>
    <author>nagase</author>
    <author>E5200</author>
    <author>AAA</author>
    <author>Nagase</author>
  </authors>
  <commentList>
    <comment ref="D1" authorId="0">
      <text>
        <r>
          <rPr>
            <sz val="10"/>
            <color indexed="81"/>
            <rFont val="ＭＳ Ｐゴシック"/>
            <family val="3"/>
            <charset val="128"/>
          </rPr>
          <t>分析初年目の期首データがなければ、「期首データなし」を入力する。
期首データなしの場合は、期末データを基準に使用を計算する
期首データありの場合は、期首と期末の平均をその年のデータとする。</t>
        </r>
      </text>
    </comment>
    <comment ref="B52" authorId="0">
      <text>
        <r>
          <rPr>
            <sz val="10"/>
            <color indexed="81"/>
            <rFont val="ＭＳ Ｐゴシック"/>
            <family val="3"/>
            <charset val="128"/>
          </rPr>
          <t>間接法の場合は、直説法へ変更する</t>
        </r>
      </text>
    </comment>
    <comment ref="B110" authorId="0">
      <text>
        <r>
          <rPr>
            <sz val="9"/>
            <color indexed="81"/>
            <rFont val="ＭＳ Ｐゴシック"/>
            <family val="3"/>
            <charset val="128"/>
          </rPr>
          <t xml:space="preserve">引当金勘定で処理している場合は、この欄に記載することになるが、利益処分形式へ統一するので、純資産へ記載する。
</t>
        </r>
      </text>
    </comment>
    <comment ref="B111" authorId="0">
      <text>
        <r>
          <rPr>
            <sz val="9"/>
            <color indexed="81"/>
            <rFont val="ＭＳ Ｐゴシック"/>
            <family val="3"/>
            <charset val="128"/>
          </rPr>
          <t xml:space="preserve">引当金勘定で処理している場合は、この欄に記載することになるが、利益処分形式へ統一するので、純資産へ記載する。
</t>
        </r>
      </text>
    </comment>
    <comment ref="B118" authorId="1">
      <text>
        <r>
          <rPr>
            <sz val="9"/>
            <color indexed="81"/>
            <rFont val="ＭＳ Ｐゴシック"/>
            <family val="3"/>
            <charset val="128"/>
          </rPr>
          <t xml:space="preserve">期首までに積み立てられた金額
今年度の利益処分の中の利益準備金を加算した金額が、次年度の金額となる
</t>
        </r>
      </text>
    </comment>
    <comment ref="B120" authorId="0">
      <text>
        <r>
          <rPr>
            <sz val="9"/>
            <color indexed="81"/>
            <rFont val="ＭＳ Ｐゴシック"/>
            <family val="3"/>
            <charset val="128"/>
          </rPr>
          <t>利益処分方式</t>
        </r>
      </text>
    </comment>
    <comment ref="B121" authorId="0">
      <text>
        <r>
          <rPr>
            <sz val="9"/>
            <color indexed="81"/>
            <rFont val="ＭＳ Ｐゴシック"/>
            <family val="3"/>
            <charset val="128"/>
          </rPr>
          <t xml:space="preserve">期首までに積み立てられた金額
利益処分の農業経営基盤強化準備金を加えた金額が次年度の金額となる
利益処分方式
</t>
        </r>
      </text>
    </comment>
    <comment ref="B126" authorId="0">
      <text>
        <r>
          <rPr>
            <sz val="9"/>
            <color indexed="81"/>
            <rFont val="ＭＳ Ｐゴシック"/>
            <family val="3"/>
            <charset val="128"/>
          </rPr>
          <t xml:space="preserve">任意準備金を損金経理している場合は、帳簿上の前期繰越利益へ損金経理の当期繰入額（取崩額）を加算する。
また、帳簿上の当期利益から同額を減ずる
</t>
        </r>
      </text>
    </comment>
    <comment ref="C129" authorId="1">
      <text>
        <r>
          <rPr>
            <sz val="9"/>
            <color indexed="81"/>
            <rFont val="ＭＳ Ｐゴシック"/>
            <family val="3"/>
            <charset val="128"/>
          </rPr>
          <t xml:space="preserve">最終決定の配当額を入力する
仮払金に一致するとは限らない
</t>
        </r>
      </text>
    </comment>
    <comment ref="B132" authorId="0">
      <text>
        <r>
          <rPr>
            <sz val="9"/>
            <color indexed="81"/>
            <rFont val="ＭＳ Ｐゴシック"/>
            <family val="3"/>
            <charset val="128"/>
          </rPr>
          <t>次期繰越利益-前期繰越利益-積立金取崩額
任意準備金を損金経理しており取崩があった場合は、帳簿上の当期利益から減算する</t>
        </r>
      </text>
    </comment>
    <comment ref="C136" authorId="0">
      <text>
        <r>
          <rPr>
            <sz val="9"/>
            <color indexed="81"/>
            <rFont val="ＭＳ Ｐゴシック"/>
            <family val="3"/>
            <charset val="128"/>
          </rPr>
          <t xml:space="preserve">貸借対照表が
資産＝負債＋資本
となっているかをチェックする
</t>
        </r>
      </text>
    </comment>
    <comment ref="C138" authorId="0">
      <text>
        <r>
          <rPr>
            <sz val="9"/>
            <color indexed="81"/>
            <rFont val="ＭＳ Ｐゴシック"/>
            <family val="3"/>
            <charset val="128"/>
          </rPr>
          <t xml:space="preserve">貸借対照表の当期純利益＋前期繰越利益が、損益計算書の次期繰越利益と同じになっているかをチェックする
</t>
        </r>
      </text>
    </comment>
    <comment ref="C144" authorId="0">
      <text>
        <r>
          <rPr>
            <sz val="10"/>
            <color indexed="81"/>
            <rFont val="ＭＳ Ｐゴシック"/>
            <family val="3"/>
            <charset val="128"/>
          </rPr>
          <t>従事分量仮払い金と最終従事分量配当（出資配当含む）の調整額
仮払金-配当金
流動資産の修正に必要</t>
        </r>
      </text>
    </comment>
    <comment ref="C148" authorId="0">
      <text>
        <r>
          <rPr>
            <sz val="10"/>
            <color indexed="81"/>
            <rFont val="ＭＳ Ｐゴシック"/>
            <family val="3"/>
            <charset val="128"/>
          </rPr>
          <t xml:space="preserve">従事分量配当仮払金を控除
</t>
        </r>
      </text>
    </comment>
    <comment ref="A154" authorId="0">
      <text>
        <r>
          <rPr>
            <sz val="10"/>
            <color indexed="81"/>
            <rFont val="ＭＳ Ｐゴシック"/>
            <family val="3"/>
            <charset val="128"/>
          </rPr>
          <t>当期純利益－従事分量配当－出資配当</t>
        </r>
      </text>
    </comment>
    <comment ref="C154" authorId="0">
      <text>
        <r>
          <rPr>
            <sz val="10"/>
            <color indexed="81"/>
            <rFont val="ＭＳ Ｐゴシック"/>
            <family val="3"/>
            <charset val="128"/>
          </rPr>
          <t>当期純利益－従事分量配当－出資配当</t>
        </r>
      </text>
    </comment>
    <comment ref="C156" authorId="0">
      <text>
        <r>
          <rPr>
            <sz val="10"/>
            <color indexed="81"/>
            <rFont val="ＭＳ Ｐゴシック"/>
            <family val="3"/>
            <charset val="128"/>
          </rPr>
          <t xml:space="preserve">貸借対照表の借貸計の差額
０以外の場合は、要チェック
</t>
        </r>
      </text>
    </comment>
    <comment ref="G160" authorId="0">
      <text>
        <r>
          <rPr>
            <sz val="10"/>
            <color indexed="81"/>
            <rFont val="ＭＳ Ｐゴシック"/>
            <family val="3"/>
            <charset val="128"/>
          </rPr>
          <t xml:space="preserve">この年度以降計算式がちがうので注意する
</t>
        </r>
      </text>
    </comment>
    <comment ref="C161" authorId="0">
      <text>
        <r>
          <rPr>
            <sz val="10"/>
            <color indexed="81"/>
            <rFont val="ＭＳ Ｐゴシック"/>
            <family val="3"/>
            <charset val="128"/>
          </rPr>
          <t xml:space="preserve">従事分量配当仮払金を控除
</t>
        </r>
      </text>
    </comment>
    <comment ref="A167" authorId="0">
      <text>
        <r>
          <rPr>
            <sz val="10"/>
            <color indexed="81"/>
            <rFont val="ＭＳ Ｐゴシック"/>
            <family val="3"/>
            <charset val="128"/>
          </rPr>
          <t>当期純利益－従事分量配当－出資配当</t>
        </r>
      </text>
    </comment>
    <comment ref="C167" authorId="0">
      <text>
        <r>
          <rPr>
            <sz val="10"/>
            <color indexed="81"/>
            <rFont val="ＭＳ Ｐゴシック"/>
            <family val="3"/>
            <charset val="128"/>
          </rPr>
          <t>当期純利益－従事分量配当－出資配当</t>
        </r>
      </text>
    </comment>
    <comment ref="C169" authorId="0">
      <text>
        <r>
          <rPr>
            <sz val="10"/>
            <color indexed="81"/>
            <rFont val="ＭＳ Ｐゴシック"/>
            <family val="3"/>
            <charset val="128"/>
          </rPr>
          <t xml:space="preserve">貸借対照表の借貸計の差額
０以外の場合は、要チェック
</t>
        </r>
      </text>
    </comment>
    <comment ref="C178" authorId="0">
      <text>
        <r>
          <rPr>
            <sz val="10"/>
            <color indexed="81"/>
            <rFont val="ＭＳ Ｐゴシック"/>
            <family val="3"/>
            <charset val="128"/>
          </rPr>
          <t>（製造原価＋固定資産）／（固定負債＋自己資本）</t>
        </r>
      </text>
    </comment>
    <comment ref="C179" authorId="0">
      <text>
        <r>
          <rPr>
            <sz val="10"/>
            <color indexed="81"/>
            <rFont val="ＭＳ Ｐゴシック"/>
            <family val="3"/>
            <charset val="128"/>
          </rPr>
          <t xml:space="preserve">固定資産÷純資産（自己資本）
</t>
        </r>
      </text>
    </comment>
    <comment ref="C191" authorId="0">
      <text>
        <r>
          <rPr>
            <sz val="10"/>
            <color indexed="81"/>
            <rFont val="ＭＳ Ｐゴシック"/>
            <family val="3"/>
            <charset val="128"/>
          </rPr>
          <t xml:space="preserve">売上÷資本
</t>
        </r>
      </text>
    </comment>
    <comment ref="C199" authorId="1">
      <text>
        <r>
          <rPr>
            <sz val="9"/>
            <color indexed="81"/>
            <rFont val="ＭＳ Ｐゴシック"/>
            <family val="3"/>
            <charset val="128"/>
          </rPr>
          <t xml:space="preserve">販管費÷売上高
</t>
        </r>
      </text>
    </comment>
    <comment ref="C200" authorId="1">
      <text>
        <r>
          <rPr>
            <sz val="9"/>
            <color indexed="81"/>
            <rFont val="ＭＳ Ｐゴシック"/>
            <family val="3"/>
            <charset val="128"/>
          </rPr>
          <t xml:space="preserve">販管費÷売上高
</t>
        </r>
      </text>
    </comment>
    <comment ref="C225" authorId="2">
      <text>
        <r>
          <rPr>
            <sz val="9"/>
            <color indexed="81"/>
            <rFont val="ＭＳ Ｐゴシック"/>
            <family val="3"/>
            <charset val="128"/>
          </rPr>
          <t xml:space="preserve">集落還元額÷総収入
</t>
        </r>
      </text>
    </comment>
    <comment ref="C230" authorId="3">
      <text>
        <r>
          <rPr>
            <sz val="9"/>
            <color indexed="81"/>
            <rFont val="ＭＳ Ｐゴシック"/>
            <family val="3"/>
            <charset val="128"/>
          </rPr>
          <t>当期最終利益(従事分量控除）＋利益準備金＋基盤強化準備金</t>
        </r>
      </text>
    </comment>
  </commentList>
</comments>
</file>

<file path=xl/comments3.xml><?xml version="1.0" encoding="utf-8"?>
<comments xmlns="http://schemas.openxmlformats.org/spreadsheetml/2006/main">
  <authors>
    <author>nagase</author>
    <author>Nagase</author>
    <author>AAA</author>
  </authors>
  <commentList>
    <comment ref="B29" authorId="0">
      <text>
        <r>
          <rPr>
            <sz val="9"/>
            <color indexed="81"/>
            <rFont val="ＭＳ Ｐゴシック"/>
            <family val="3"/>
            <charset val="128"/>
          </rPr>
          <t xml:space="preserve">マイナスで入力する
</t>
        </r>
      </text>
    </comment>
    <comment ref="B30" authorId="0">
      <text>
        <r>
          <rPr>
            <sz val="9"/>
            <color indexed="81"/>
            <rFont val="ＭＳ Ｐゴシック"/>
            <family val="3"/>
            <charset val="128"/>
          </rPr>
          <t xml:space="preserve">マイナスで入力する
</t>
        </r>
      </text>
    </comment>
    <comment ref="B38" authorId="0">
      <text>
        <r>
          <rPr>
            <sz val="9"/>
            <color indexed="81"/>
            <rFont val="ＭＳ Ｐゴシック"/>
            <family val="3"/>
            <charset val="128"/>
          </rPr>
          <t xml:space="preserve">直払い、農地・水（一階）など
</t>
        </r>
      </text>
    </comment>
    <comment ref="B40" authorId="0">
      <text>
        <r>
          <rPr>
            <sz val="9"/>
            <color indexed="81"/>
            <rFont val="ＭＳ Ｐゴシック"/>
            <family val="3"/>
            <charset val="128"/>
          </rPr>
          <t>産地づくり交付金、品目横断面積払い（黄ゲタ）、農地・水営農活動支援</t>
        </r>
      </text>
    </comment>
    <comment ref="B61" authorId="0">
      <text>
        <r>
          <rPr>
            <sz val="9"/>
            <color indexed="81"/>
            <rFont val="ＭＳ Ｐゴシック"/>
            <family val="3"/>
            <charset val="128"/>
          </rPr>
          <t xml:space="preserve">前期の価格下落による収入減少補てん。ナラシ。
</t>
        </r>
      </text>
    </comment>
    <comment ref="B68" authorId="0">
      <text>
        <r>
          <rPr>
            <sz val="9"/>
            <color indexed="81"/>
            <rFont val="ＭＳ Ｐゴシック"/>
            <family val="3"/>
            <charset val="128"/>
          </rPr>
          <t>取崩額は固定資産圧縮損と同額となる
利益処分経理でも入力</t>
        </r>
      </text>
    </comment>
    <comment ref="C68" authorId="1">
      <text>
        <r>
          <rPr>
            <b/>
            <sz val="9"/>
            <color indexed="81"/>
            <rFont val="ＭＳ Ｐゴシック"/>
            <family val="3"/>
            <charset val="128"/>
          </rPr>
          <t>Nagase:</t>
        </r>
        <r>
          <rPr>
            <sz val="9"/>
            <color indexed="81"/>
            <rFont val="ＭＳ Ｐゴシック"/>
            <family val="3"/>
            <charset val="128"/>
          </rPr>
          <t xml:space="preserve">
</t>
        </r>
      </text>
    </comment>
    <comment ref="B110" authorId="0">
      <text>
        <r>
          <rPr>
            <sz val="9"/>
            <color indexed="81"/>
            <rFont val="ＭＳ Ｐゴシック"/>
            <family val="3"/>
            <charset val="128"/>
          </rPr>
          <t xml:space="preserve">マイナスで入力する
</t>
        </r>
      </text>
    </comment>
    <comment ref="B139" authorId="0">
      <text>
        <r>
          <rPr>
            <sz val="10"/>
            <color indexed="81"/>
            <rFont val="ＭＳ Ｐゴシック"/>
            <family val="3"/>
            <charset val="128"/>
          </rPr>
          <t xml:space="preserve">
</t>
        </r>
      </text>
    </comment>
    <comment ref="B146" authorId="0">
      <text>
        <r>
          <rPr>
            <sz val="9"/>
            <color indexed="81"/>
            <rFont val="ＭＳ Ｐゴシック"/>
            <family val="3"/>
            <charset val="128"/>
          </rPr>
          <t xml:space="preserve">マイナスで入力する
</t>
        </r>
      </text>
    </comment>
    <comment ref="B147" authorId="0">
      <text>
        <r>
          <rPr>
            <sz val="9"/>
            <color indexed="81"/>
            <rFont val="ＭＳ Ｐゴシック"/>
            <family val="3"/>
            <charset val="128"/>
          </rPr>
          <t xml:space="preserve">マイナスで入力する
</t>
        </r>
      </text>
    </comment>
    <comment ref="B167" authorId="0">
      <text>
        <r>
          <rPr>
            <sz val="9"/>
            <color indexed="81"/>
            <rFont val="ＭＳ Ｐゴシック"/>
            <family val="3"/>
            <charset val="128"/>
          </rPr>
          <t xml:space="preserve">事務用消耗品費、通信費、一般管理用水道光熱費
</t>
        </r>
      </text>
    </comment>
    <comment ref="B174" authorId="0">
      <text>
        <r>
          <rPr>
            <sz val="9"/>
            <color indexed="81"/>
            <rFont val="ＭＳ Ｐゴシック"/>
            <family val="3"/>
            <charset val="128"/>
          </rPr>
          <t xml:space="preserve">事務通信費へ
</t>
        </r>
      </text>
    </comment>
    <comment ref="B187" authorId="0">
      <text>
        <r>
          <rPr>
            <sz val="10"/>
            <color indexed="81"/>
            <rFont val="ＭＳ Ｐゴシック"/>
            <family val="3"/>
            <charset val="128"/>
          </rPr>
          <t>売上＋営業外収益＋特別収益</t>
        </r>
      </text>
    </comment>
    <comment ref="B191" authorId="0">
      <text>
        <r>
          <rPr>
            <sz val="10"/>
            <color indexed="81"/>
            <rFont val="ＭＳ Ｐゴシック"/>
            <family val="3"/>
            <charset val="128"/>
          </rPr>
          <t xml:space="preserve">売上高－売上原価（従事分量含）
</t>
        </r>
      </text>
    </comment>
    <comment ref="B197" authorId="2">
      <text>
        <r>
          <rPr>
            <sz val="9"/>
            <color indexed="81"/>
            <rFont val="ＭＳ Ｐゴシック"/>
            <family val="3"/>
            <charset val="128"/>
          </rPr>
          <t xml:space="preserve">当期純利益ｰ従事分量配当
</t>
        </r>
      </text>
    </comment>
    <comment ref="B201" authorId="0">
      <text>
        <r>
          <rPr>
            <sz val="10"/>
            <color indexed="81"/>
            <rFont val="ＭＳ Ｐゴシック"/>
            <family val="3"/>
            <charset val="128"/>
          </rPr>
          <t xml:space="preserve">構成員還元額＋当期（利益準備金＋農業経営基盤強化準備金）積立額＋当期最終利益
</t>
        </r>
      </text>
    </comment>
    <comment ref="B202" authorId="0">
      <text>
        <r>
          <rPr>
            <sz val="9"/>
            <color indexed="81"/>
            <rFont val="ＭＳ Ｐゴシック"/>
            <family val="3"/>
            <charset val="128"/>
          </rPr>
          <t>従事分量配当＋労務費＋減価償却費+租税公課＋支払利息＋税引前当期利益＋作業委託料</t>
        </r>
      </text>
    </comment>
    <comment ref="B205" authorId="0">
      <text>
        <r>
          <rPr>
            <sz val="10"/>
            <color indexed="81"/>
            <rFont val="ＭＳ Ｐゴシック"/>
            <family val="3"/>
            <charset val="128"/>
          </rPr>
          <t xml:space="preserve">マスタシートで設定した収益勘定
</t>
        </r>
      </text>
    </comment>
    <comment ref="B207" authorId="0">
      <text>
        <r>
          <rPr>
            <sz val="10"/>
            <color indexed="81"/>
            <rFont val="ＭＳ Ｐゴシック"/>
            <family val="3"/>
            <charset val="128"/>
          </rPr>
          <t>営業外収益と営業外経費はマスタシートの設定で計算</t>
        </r>
      </text>
    </comment>
    <comment ref="B212" authorId="0">
      <text>
        <r>
          <rPr>
            <sz val="10"/>
            <color indexed="81"/>
            <rFont val="ＭＳ Ｐゴシック"/>
            <family val="3"/>
            <charset val="128"/>
          </rPr>
          <t xml:space="preserve">マスタシートで設定した収益勘定
</t>
        </r>
      </text>
    </comment>
    <comment ref="B214" authorId="0">
      <text>
        <r>
          <rPr>
            <sz val="10"/>
            <color indexed="81"/>
            <rFont val="ＭＳ Ｐゴシック"/>
            <family val="3"/>
            <charset val="128"/>
          </rPr>
          <t>営業外収益と営業外経費はマスタシートの設定で計算</t>
        </r>
      </text>
    </comment>
  </commentList>
</comments>
</file>

<file path=xl/comments4.xml><?xml version="1.0" encoding="utf-8"?>
<comments xmlns="http://schemas.openxmlformats.org/spreadsheetml/2006/main">
  <authors>
    <author>nagase</author>
  </authors>
  <commentList>
    <comment ref="D2" authorId="0">
      <text>
        <r>
          <rPr>
            <sz val="9"/>
            <color indexed="81"/>
            <rFont val="ＭＳ Ｐゴシック"/>
            <family val="3"/>
            <charset val="128"/>
          </rPr>
          <t xml:space="preserve">会計年度は、このセルに設定してあるリストから選択してください。
</t>
        </r>
      </text>
    </comment>
    <comment ref="E2" authorId="0">
      <text>
        <r>
          <rPr>
            <sz val="9"/>
            <color indexed="81"/>
            <rFont val="ＭＳ Ｐゴシック"/>
            <family val="3"/>
            <charset val="128"/>
          </rPr>
          <t xml:space="preserve">会計年度は、このセルに設定してあるリストから選択してください。
</t>
        </r>
      </text>
    </comment>
    <comment ref="B52" authorId="0">
      <text>
        <r>
          <rPr>
            <sz val="10"/>
            <color indexed="81"/>
            <rFont val="ＭＳ Ｐゴシック"/>
            <family val="3"/>
            <charset val="128"/>
          </rPr>
          <t>間接法の場合は、直説法へ変更する</t>
        </r>
      </text>
    </comment>
    <comment ref="B110" authorId="0">
      <text>
        <r>
          <rPr>
            <sz val="9"/>
            <color indexed="81"/>
            <rFont val="ＭＳ Ｐゴシック"/>
            <family val="3"/>
            <charset val="128"/>
          </rPr>
          <t xml:space="preserve">引当金勘定で処理している場合は、この欄に記載することになるが、利益処分形式へ統一するので、純資産へ記載する。
</t>
        </r>
      </text>
    </comment>
    <comment ref="B111" authorId="0">
      <text>
        <r>
          <rPr>
            <sz val="9"/>
            <color indexed="81"/>
            <rFont val="ＭＳ Ｐゴシック"/>
            <family val="3"/>
            <charset val="128"/>
          </rPr>
          <t xml:space="preserve">引当金勘定で処理している場合は、この欄に記載することになるが、利益処分形式へ統一するので、純資産へ記載する。
</t>
        </r>
      </text>
    </comment>
    <comment ref="B120" authorId="0">
      <text>
        <r>
          <rPr>
            <sz val="9"/>
            <color indexed="81"/>
            <rFont val="ＭＳ Ｐゴシック"/>
            <family val="3"/>
            <charset val="128"/>
          </rPr>
          <t>利益処分方式</t>
        </r>
      </text>
    </comment>
    <comment ref="B121" authorId="0">
      <text>
        <r>
          <rPr>
            <sz val="9"/>
            <color indexed="81"/>
            <rFont val="ＭＳ Ｐゴシック"/>
            <family val="3"/>
            <charset val="128"/>
          </rPr>
          <t xml:space="preserve">利益処分方式
</t>
        </r>
      </text>
    </comment>
    <comment ref="B122" authorId="0">
      <text>
        <r>
          <rPr>
            <sz val="9"/>
            <color indexed="81"/>
            <rFont val="ＭＳ Ｐゴシック"/>
            <family val="3"/>
            <charset val="128"/>
          </rPr>
          <t>圧縮記帳による損金算入額を積立金方式（利益処分）により積み立てた額</t>
        </r>
      </text>
    </comment>
    <comment ref="B126" authorId="0">
      <text>
        <r>
          <rPr>
            <sz val="9"/>
            <color indexed="81"/>
            <rFont val="ＭＳ Ｐゴシック"/>
            <family val="3"/>
            <charset val="128"/>
          </rPr>
          <t xml:space="preserve">任意準備金を損金経理している場合は、帳簿上の前期繰越利益へ損金経理の当期繰入額（取崩額）を加算する。
また、帳簿上の当期利益から同額を減ずる
</t>
        </r>
      </text>
    </comment>
    <comment ref="B132" authorId="0">
      <text>
        <r>
          <rPr>
            <sz val="9"/>
            <color indexed="81"/>
            <rFont val="ＭＳ Ｐゴシック"/>
            <family val="3"/>
            <charset val="128"/>
          </rPr>
          <t>次期繰越利益-前期繰越利益-積立金取崩額
任意準備金を損金経理しており取崩があった場合は、帳簿上の当期利益から減算する</t>
        </r>
      </text>
    </comment>
  </commentList>
</comments>
</file>

<file path=xl/comments5.xml><?xml version="1.0" encoding="utf-8"?>
<comments xmlns="http://schemas.openxmlformats.org/spreadsheetml/2006/main">
  <authors>
    <author>nagase</author>
    <author>Nagase</author>
  </authors>
  <commentList>
    <comment ref="D2" authorId="0">
      <text>
        <r>
          <rPr>
            <sz val="9"/>
            <color indexed="81"/>
            <rFont val="ＭＳ Ｐゴシック"/>
            <family val="3"/>
            <charset val="128"/>
          </rPr>
          <t xml:space="preserve">会計年度は、BS比較シートでおこなってください
</t>
        </r>
      </text>
    </comment>
    <comment ref="B29" authorId="0">
      <text>
        <r>
          <rPr>
            <sz val="9"/>
            <color indexed="81"/>
            <rFont val="ＭＳ Ｐゴシック"/>
            <family val="3"/>
            <charset val="128"/>
          </rPr>
          <t xml:space="preserve">マイナスで入力する
</t>
        </r>
      </text>
    </comment>
    <comment ref="B30" authorId="0">
      <text>
        <r>
          <rPr>
            <sz val="9"/>
            <color indexed="81"/>
            <rFont val="ＭＳ Ｐゴシック"/>
            <family val="3"/>
            <charset val="128"/>
          </rPr>
          <t xml:space="preserve">マイナスで入力する
</t>
        </r>
      </text>
    </comment>
    <comment ref="B38" authorId="0">
      <text>
        <r>
          <rPr>
            <sz val="9"/>
            <color indexed="81"/>
            <rFont val="ＭＳ Ｐゴシック"/>
            <family val="3"/>
            <charset val="128"/>
          </rPr>
          <t xml:space="preserve">直払い、農地・水（一階）など
</t>
        </r>
      </text>
    </comment>
    <comment ref="B40" authorId="0">
      <text>
        <r>
          <rPr>
            <sz val="9"/>
            <color indexed="81"/>
            <rFont val="ＭＳ Ｐゴシック"/>
            <family val="3"/>
            <charset val="128"/>
          </rPr>
          <t>産地づくり交付金、品目横断面積払い（黄ゲタ）、農地・水営農活動支援</t>
        </r>
      </text>
    </comment>
    <comment ref="B61" authorId="0">
      <text>
        <r>
          <rPr>
            <sz val="9"/>
            <color indexed="81"/>
            <rFont val="ＭＳ Ｐゴシック"/>
            <family val="3"/>
            <charset val="128"/>
          </rPr>
          <t xml:space="preserve">前期の価格下落による収入減少補てん。ナラシ。
</t>
        </r>
      </text>
    </comment>
    <comment ref="B68" authorId="0">
      <text>
        <r>
          <rPr>
            <sz val="9"/>
            <color indexed="81"/>
            <rFont val="ＭＳ Ｐゴシック"/>
            <family val="3"/>
            <charset val="128"/>
          </rPr>
          <t>取崩額は固定資産圧縮損と同額となる
利益処分経理でも入力</t>
        </r>
      </text>
    </comment>
    <comment ref="D68" authorId="1">
      <text>
        <r>
          <rPr>
            <b/>
            <sz val="9"/>
            <color indexed="81"/>
            <rFont val="ＭＳ Ｐゴシック"/>
            <family val="3"/>
            <charset val="128"/>
          </rPr>
          <t>Nagase:</t>
        </r>
        <r>
          <rPr>
            <sz val="9"/>
            <color indexed="81"/>
            <rFont val="ＭＳ Ｐゴシック"/>
            <family val="3"/>
            <charset val="128"/>
          </rPr>
          <t xml:space="preserve">
</t>
        </r>
      </text>
    </comment>
    <comment ref="B110" authorId="0">
      <text>
        <r>
          <rPr>
            <sz val="9"/>
            <color indexed="81"/>
            <rFont val="ＭＳ Ｐゴシック"/>
            <family val="3"/>
            <charset val="128"/>
          </rPr>
          <t xml:space="preserve">マイナスで入力する
</t>
        </r>
      </text>
    </comment>
    <comment ref="B139" authorId="0">
      <text>
        <r>
          <rPr>
            <sz val="10"/>
            <color indexed="81"/>
            <rFont val="ＭＳ Ｐゴシック"/>
            <family val="3"/>
            <charset val="128"/>
          </rPr>
          <t xml:space="preserve">
</t>
        </r>
      </text>
    </comment>
    <comment ref="B146" authorId="0">
      <text>
        <r>
          <rPr>
            <sz val="9"/>
            <color indexed="81"/>
            <rFont val="ＭＳ Ｐゴシック"/>
            <family val="3"/>
            <charset val="128"/>
          </rPr>
          <t xml:space="preserve">マイナスで入力する
</t>
        </r>
      </text>
    </comment>
    <comment ref="B147" authorId="0">
      <text>
        <r>
          <rPr>
            <sz val="9"/>
            <color indexed="81"/>
            <rFont val="ＭＳ Ｐゴシック"/>
            <family val="3"/>
            <charset val="128"/>
          </rPr>
          <t xml:space="preserve">マイナスで入力する
</t>
        </r>
      </text>
    </comment>
    <comment ref="B167" authorId="0">
      <text>
        <r>
          <rPr>
            <sz val="9"/>
            <color indexed="81"/>
            <rFont val="ＭＳ Ｐゴシック"/>
            <family val="3"/>
            <charset val="128"/>
          </rPr>
          <t xml:space="preserve">事務用消耗品費、通信費、一般管理用水道光熱費
</t>
        </r>
      </text>
    </comment>
    <comment ref="B174" authorId="0">
      <text>
        <r>
          <rPr>
            <sz val="9"/>
            <color indexed="81"/>
            <rFont val="ＭＳ Ｐゴシック"/>
            <family val="3"/>
            <charset val="128"/>
          </rPr>
          <t xml:space="preserve">事務通信費へ
</t>
        </r>
      </text>
    </comment>
  </commentList>
</comments>
</file>

<file path=xl/comments6.xml><?xml version="1.0" encoding="utf-8"?>
<comments xmlns="http://schemas.openxmlformats.org/spreadsheetml/2006/main">
  <authors>
    <author>AAA</author>
    <author>nagase</author>
  </authors>
  <commentList>
    <comment ref="E16" authorId="0">
      <text>
        <r>
          <rPr>
            <sz val="9"/>
            <color indexed="81"/>
            <rFont val="ＭＳ Ｐゴシック"/>
            <family val="3"/>
            <charset val="128"/>
          </rPr>
          <t xml:space="preserve">集落内からの受託であれば、減額する必要がある？
</t>
        </r>
      </text>
    </comment>
    <comment ref="F16" authorId="0">
      <text>
        <r>
          <rPr>
            <sz val="9"/>
            <color indexed="81"/>
            <rFont val="ＭＳ Ｐゴシック"/>
            <family val="3"/>
            <charset val="128"/>
          </rPr>
          <t xml:space="preserve">集落内からの受託であれば、減額する必要がある？
</t>
        </r>
      </text>
    </comment>
    <comment ref="B29" authorId="1">
      <text>
        <r>
          <rPr>
            <sz val="9"/>
            <color indexed="81"/>
            <rFont val="ＭＳ Ｐゴシック"/>
            <family val="3"/>
            <charset val="128"/>
          </rPr>
          <t xml:space="preserve">マイナスは付けない
</t>
        </r>
      </text>
    </comment>
    <comment ref="B38" authorId="1">
      <text>
        <r>
          <rPr>
            <sz val="9"/>
            <color indexed="81"/>
            <rFont val="ＭＳ Ｐゴシック"/>
            <family val="3"/>
            <charset val="128"/>
          </rPr>
          <t xml:space="preserve">直払い、農地・水（一階）など
</t>
        </r>
      </text>
    </comment>
    <comment ref="B40" authorId="1">
      <text>
        <r>
          <rPr>
            <sz val="9"/>
            <color indexed="81"/>
            <rFont val="ＭＳ Ｐゴシック"/>
            <family val="3"/>
            <charset val="128"/>
          </rPr>
          <t>産地づくり交付金、品目横断面積払い（黄ゲタ）、農地・水営農活動支援</t>
        </r>
      </text>
    </comment>
    <comment ref="B61" authorId="1">
      <text>
        <r>
          <rPr>
            <sz val="9"/>
            <color indexed="81"/>
            <rFont val="ＭＳ Ｐゴシック"/>
            <family val="3"/>
            <charset val="128"/>
          </rPr>
          <t xml:space="preserve">前期の価格下落による収入減少補てん。ナラシ。
</t>
        </r>
      </text>
    </comment>
    <comment ref="B67" authorId="1">
      <text>
        <r>
          <rPr>
            <sz val="9"/>
            <color indexed="81"/>
            <rFont val="ＭＳ Ｐゴシック"/>
            <family val="3"/>
            <charset val="128"/>
          </rPr>
          <t>損金経理方式の場合</t>
        </r>
      </text>
    </comment>
    <comment ref="B68" authorId="1">
      <text>
        <r>
          <rPr>
            <sz val="9"/>
            <color indexed="81"/>
            <rFont val="ＭＳ Ｐゴシック"/>
            <family val="3"/>
            <charset val="128"/>
          </rPr>
          <t>損金経理方式の場合</t>
        </r>
      </text>
    </comment>
    <comment ref="B79" authorId="1">
      <text>
        <r>
          <rPr>
            <sz val="9"/>
            <color indexed="81"/>
            <rFont val="ＭＳ Ｐゴシック"/>
            <family val="3"/>
            <charset val="128"/>
          </rPr>
          <t>損金経理方式の場合</t>
        </r>
      </text>
    </comment>
    <comment ref="B80" authorId="1">
      <text>
        <r>
          <rPr>
            <sz val="9"/>
            <color indexed="81"/>
            <rFont val="ＭＳ Ｐゴシック"/>
            <family val="3"/>
            <charset val="128"/>
          </rPr>
          <t xml:space="preserve">損金経理方式の場合
</t>
        </r>
      </text>
    </comment>
    <comment ref="B98" authorId="1">
      <text>
        <r>
          <rPr>
            <sz val="10"/>
            <color indexed="81"/>
            <rFont val="ＭＳ Ｐゴシック"/>
            <family val="3"/>
            <charset val="128"/>
          </rPr>
          <t xml:space="preserve">列科目の名前は２行の文字列の最後に半角スペースを挿入した
項目名と選択設定名が同じであると集計の際、年度を集計するため
</t>
        </r>
      </text>
    </comment>
    <comment ref="B152" authorId="1">
      <text>
        <r>
          <rPr>
            <sz val="10"/>
            <color indexed="81"/>
            <rFont val="ＭＳ Ｐゴシック"/>
            <family val="3"/>
            <charset val="128"/>
          </rPr>
          <t xml:space="preserve">列科目の名前は２行の文字列の最後に半角スペースを挿入した
項目名と選択設定名が同じであると集計の際、年度を集計するため
</t>
        </r>
      </text>
    </comment>
    <comment ref="B167" authorId="1">
      <text>
        <r>
          <rPr>
            <sz val="9"/>
            <color indexed="81"/>
            <rFont val="ＭＳ Ｐゴシック"/>
            <family val="3"/>
            <charset val="128"/>
          </rPr>
          <t xml:space="preserve">事務用消耗品費、通信費、一般管理用水道光熱費
</t>
        </r>
      </text>
    </comment>
    <comment ref="B174" authorId="1">
      <text>
        <r>
          <rPr>
            <sz val="9"/>
            <color indexed="81"/>
            <rFont val="ＭＳ Ｐゴシック"/>
            <family val="3"/>
            <charset val="128"/>
          </rPr>
          <t xml:space="preserve">事務通信費へ
</t>
        </r>
      </text>
    </comment>
  </commentList>
</comments>
</file>

<file path=xl/sharedStrings.xml><?xml version="1.0" encoding="utf-8"?>
<sst xmlns="http://schemas.openxmlformats.org/spreadsheetml/2006/main" count="2372" uniqueCount="708">
  <si>
    <t>売</t>
    <rPh sb="0" eb="1">
      <t>ウ</t>
    </rPh>
    <phoneticPr fontId="3"/>
  </si>
  <si>
    <t>上</t>
    <rPh sb="0" eb="1">
      <t>ア</t>
    </rPh>
    <phoneticPr fontId="3"/>
  </si>
  <si>
    <t>高</t>
    <rPh sb="0" eb="1">
      <t>ダカ</t>
    </rPh>
    <phoneticPr fontId="3"/>
  </si>
  <si>
    <t>材</t>
    <rPh sb="0" eb="1">
      <t>ザイ</t>
    </rPh>
    <phoneticPr fontId="3"/>
  </si>
  <si>
    <t>料</t>
    <rPh sb="0" eb="1">
      <t>リョウ</t>
    </rPh>
    <phoneticPr fontId="3"/>
  </si>
  <si>
    <t>費</t>
    <rPh sb="0" eb="1">
      <t>ヒ</t>
    </rPh>
    <phoneticPr fontId="3"/>
  </si>
  <si>
    <t>労</t>
    <rPh sb="0" eb="1">
      <t>ロウ</t>
    </rPh>
    <phoneticPr fontId="3"/>
  </si>
  <si>
    <t>外</t>
    <rPh sb="0" eb="1">
      <t>ガイ</t>
    </rPh>
    <phoneticPr fontId="3"/>
  </si>
  <si>
    <t>注</t>
    <rPh sb="0" eb="1">
      <t>チュウ</t>
    </rPh>
    <phoneticPr fontId="3"/>
  </si>
  <si>
    <t>製</t>
    <rPh sb="0" eb="1">
      <t>セイ</t>
    </rPh>
    <phoneticPr fontId="3"/>
  </si>
  <si>
    <t>造</t>
    <rPh sb="0" eb="1">
      <t>ゾウ</t>
    </rPh>
    <phoneticPr fontId="3"/>
  </si>
  <si>
    <t>経</t>
    <rPh sb="0" eb="1">
      <t>キョウ</t>
    </rPh>
    <phoneticPr fontId="3"/>
  </si>
  <si>
    <t>他</t>
    <rPh sb="0" eb="1">
      <t>タ</t>
    </rPh>
    <phoneticPr fontId="3"/>
  </si>
  <si>
    <t>原</t>
    <phoneticPr fontId="3"/>
  </si>
  <si>
    <t>価</t>
    <rPh sb="0" eb="1">
      <t>カ</t>
    </rPh>
    <phoneticPr fontId="3"/>
  </si>
  <si>
    <t>販</t>
    <rPh sb="0" eb="1">
      <t>ハン</t>
    </rPh>
    <phoneticPr fontId="3"/>
  </si>
  <si>
    <t>売</t>
    <rPh sb="0" eb="1">
      <t>バイ</t>
    </rPh>
    <phoneticPr fontId="3"/>
  </si>
  <si>
    <t>及</t>
    <rPh sb="0" eb="1">
      <t>オヨ</t>
    </rPh>
    <phoneticPr fontId="3"/>
  </si>
  <si>
    <t>び</t>
    <phoneticPr fontId="3"/>
  </si>
  <si>
    <t>一</t>
    <rPh sb="0" eb="1">
      <t>イチ</t>
    </rPh>
    <phoneticPr fontId="3"/>
  </si>
  <si>
    <t>般</t>
    <rPh sb="0" eb="1">
      <t>ハン</t>
    </rPh>
    <phoneticPr fontId="3"/>
  </si>
  <si>
    <t>管</t>
    <rPh sb="0" eb="1">
      <t>カン</t>
    </rPh>
    <phoneticPr fontId="3"/>
  </si>
  <si>
    <t>理</t>
    <rPh sb="0" eb="1">
      <t>リ</t>
    </rPh>
    <phoneticPr fontId="3"/>
  </si>
  <si>
    <t>営</t>
    <rPh sb="0" eb="1">
      <t>エイ</t>
    </rPh>
    <phoneticPr fontId="3"/>
  </si>
  <si>
    <t>業</t>
    <rPh sb="0" eb="1">
      <t>ギョウ</t>
    </rPh>
    <phoneticPr fontId="3"/>
  </si>
  <si>
    <t>収</t>
    <rPh sb="0" eb="1">
      <t>オサム</t>
    </rPh>
    <phoneticPr fontId="3"/>
  </si>
  <si>
    <t>益</t>
    <rPh sb="0" eb="1">
      <t>エキ</t>
    </rPh>
    <phoneticPr fontId="3"/>
  </si>
  <si>
    <t>用</t>
    <rPh sb="0" eb="1">
      <t>ヨウ</t>
    </rPh>
    <phoneticPr fontId="3"/>
  </si>
  <si>
    <t>特</t>
    <rPh sb="0" eb="1">
      <t>トク</t>
    </rPh>
    <phoneticPr fontId="3"/>
  </si>
  <si>
    <t>別</t>
    <rPh sb="0" eb="1">
      <t>ベツ</t>
    </rPh>
    <phoneticPr fontId="3"/>
  </si>
  <si>
    <t>利</t>
    <rPh sb="0" eb="1">
      <t>リ</t>
    </rPh>
    <phoneticPr fontId="3"/>
  </si>
  <si>
    <t>損</t>
    <rPh sb="0" eb="1">
      <t>ソン</t>
    </rPh>
    <phoneticPr fontId="3"/>
  </si>
  <si>
    <t>失</t>
    <rPh sb="0" eb="1">
      <t>シツ</t>
    </rPh>
    <phoneticPr fontId="3"/>
  </si>
  <si>
    <t>当</t>
    <rPh sb="0" eb="1">
      <t>トウ</t>
    </rPh>
    <phoneticPr fontId="3"/>
  </si>
  <si>
    <t>座</t>
    <rPh sb="0" eb="1">
      <t>ザ</t>
    </rPh>
    <phoneticPr fontId="3"/>
  </si>
  <si>
    <t>資</t>
    <rPh sb="0" eb="1">
      <t>シ</t>
    </rPh>
    <phoneticPr fontId="3"/>
  </si>
  <si>
    <t>産</t>
    <rPh sb="0" eb="1">
      <t>サン</t>
    </rPh>
    <phoneticPr fontId="3"/>
  </si>
  <si>
    <t>棚</t>
    <rPh sb="0" eb="1">
      <t>タナ</t>
    </rPh>
    <phoneticPr fontId="3"/>
  </si>
  <si>
    <t>卸</t>
    <rPh sb="0" eb="1">
      <t>オロシ</t>
    </rPh>
    <phoneticPr fontId="3"/>
  </si>
  <si>
    <t>そ</t>
    <phoneticPr fontId="3"/>
  </si>
  <si>
    <t>の</t>
    <phoneticPr fontId="3"/>
  </si>
  <si>
    <t>流</t>
    <rPh sb="0" eb="1">
      <t>リュウ</t>
    </rPh>
    <phoneticPr fontId="3"/>
  </si>
  <si>
    <t>動</t>
    <rPh sb="0" eb="1">
      <t>ドウ</t>
    </rPh>
    <phoneticPr fontId="3"/>
  </si>
  <si>
    <t>有</t>
    <rPh sb="0" eb="1">
      <t>ユウ</t>
    </rPh>
    <phoneticPr fontId="3"/>
  </si>
  <si>
    <t>形</t>
    <rPh sb="0" eb="1">
      <t>ケイ</t>
    </rPh>
    <phoneticPr fontId="3"/>
  </si>
  <si>
    <t>固</t>
    <rPh sb="0" eb="1">
      <t>カタム</t>
    </rPh>
    <phoneticPr fontId="3"/>
  </si>
  <si>
    <t>定</t>
    <rPh sb="0" eb="1">
      <t>テイ</t>
    </rPh>
    <phoneticPr fontId="3"/>
  </si>
  <si>
    <t>無</t>
    <rPh sb="0" eb="1">
      <t>ム</t>
    </rPh>
    <phoneticPr fontId="3"/>
  </si>
  <si>
    <t>投</t>
    <rPh sb="0" eb="1">
      <t>トウ</t>
    </rPh>
    <phoneticPr fontId="3"/>
  </si>
  <si>
    <t>等</t>
    <rPh sb="0" eb="1">
      <t>トウ</t>
    </rPh>
    <phoneticPr fontId="3"/>
  </si>
  <si>
    <t>繰</t>
    <rPh sb="0" eb="1">
      <t>クリ</t>
    </rPh>
    <phoneticPr fontId="3"/>
  </si>
  <si>
    <t>延</t>
    <rPh sb="0" eb="1">
      <t>ノ</t>
    </rPh>
    <phoneticPr fontId="3"/>
  </si>
  <si>
    <t>負</t>
    <rPh sb="0" eb="1">
      <t>フ</t>
    </rPh>
    <phoneticPr fontId="3"/>
  </si>
  <si>
    <t>債</t>
    <rPh sb="0" eb="1">
      <t>サイ</t>
    </rPh>
    <phoneticPr fontId="3"/>
  </si>
  <si>
    <t>純</t>
    <rPh sb="0" eb="1">
      <t>ジュン</t>
    </rPh>
    <phoneticPr fontId="3"/>
  </si>
  <si>
    <t>損益計算書</t>
    <rPh sb="0" eb="2">
      <t>ソンエキ</t>
    </rPh>
    <rPh sb="2" eb="5">
      <t>ケイサンショ</t>
    </rPh>
    <phoneticPr fontId="3"/>
  </si>
  <si>
    <t>貸借対照表</t>
    <rPh sb="0" eb="2">
      <t>タイシャク</t>
    </rPh>
    <rPh sb="2" eb="5">
      <t>タイショウヒョウ</t>
    </rPh>
    <phoneticPr fontId="3"/>
  </si>
  <si>
    <t>機械及び装置</t>
    <rPh sb="0" eb="2">
      <t>キカイ</t>
    </rPh>
    <rPh sb="2" eb="3">
      <t>オヨ</t>
    </rPh>
    <rPh sb="4" eb="6">
      <t>ソウチ</t>
    </rPh>
    <phoneticPr fontId="3"/>
  </si>
  <si>
    <t>工具器具備品</t>
    <rPh sb="0" eb="2">
      <t>コウグ</t>
    </rPh>
    <rPh sb="2" eb="4">
      <t>キグ</t>
    </rPh>
    <rPh sb="4" eb="6">
      <t>ビヒン</t>
    </rPh>
    <phoneticPr fontId="3"/>
  </si>
  <si>
    <t>従事分量配当仮払金</t>
    <rPh sb="0" eb="2">
      <t>ジュウジ</t>
    </rPh>
    <rPh sb="2" eb="4">
      <t>ブンリョウ</t>
    </rPh>
    <rPh sb="4" eb="6">
      <t>ハイトウ</t>
    </rPh>
    <rPh sb="6" eb="8">
      <t>カリバラ</t>
    </rPh>
    <rPh sb="8" eb="9">
      <t>キン</t>
    </rPh>
    <phoneticPr fontId="3"/>
  </si>
  <si>
    <t>前期繰越利益</t>
    <rPh sb="0" eb="2">
      <t>ゼンキ</t>
    </rPh>
    <rPh sb="2" eb="4">
      <t>クリコシ</t>
    </rPh>
    <rPh sb="4" eb="6">
      <t>リエキ</t>
    </rPh>
    <phoneticPr fontId="3"/>
  </si>
  <si>
    <t>事務消耗品費</t>
    <rPh sb="0" eb="2">
      <t>ジム</t>
    </rPh>
    <rPh sb="2" eb="5">
      <t>ショウモウヒン</t>
    </rPh>
    <rPh sb="5" eb="6">
      <t>ヒ</t>
    </rPh>
    <phoneticPr fontId="3"/>
  </si>
  <si>
    <t>研修費</t>
    <rPh sb="0" eb="3">
      <t>ケンシュウヒ</t>
    </rPh>
    <phoneticPr fontId="3"/>
  </si>
  <si>
    <t>新聞図書費</t>
    <rPh sb="0" eb="2">
      <t>シンブン</t>
    </rPh>
    <rPh sb="2" eb="5">
      <t>トショヒ</t>
    </rPh>
    <phoneticPr fontId="3"/>
  </si>
  <si>
    <t>支払い手数料</t>
    <rPh sb="0" eb="2">
      <t>シハラ</t>
    </rPh>
    <rPh sb="3" eb="6">
      <t>テスウリョウ</t>
    </rPh>
    <phoneticPr fontId="3"/>
  </si>
  <si>
    <t>その他助成収入</t>
    <rPh sb="2" eb="3">
      <t>タ</t>
    </rPh>
    <rPh sb="3" eb="5">
      <t>ジョセイ</t>
    </rPh>
    <rPh sb="5" eb="7">
      <t>シュウニュウ</t>
    </rPh>
    <phoneticPr fontId="3"/>
  </si>
  <si>
    <t>肥料費</t>
    <rPh sb="0" eb="2">
      <t>ヒリョウ</t>
    </rPh>
    <rPh sb="2" eb="3">
      <t>ヒ</t>
    </rPh>
    <phoneticPr fontId="3"/>
  </si>
  <si>
    <t>素畜費</t>
    <rPh sb="0" eb="1">
      <t>ス</t>
    </rPh>
    <rPh sb="1" eb="2">
      <t>チク</t>
    </rPh>
    <rPh sb="2" eb="3">
      <t>ヒ</t>
    </rPh>
    <phoneticPr fontId="3"/>
  </si>
  <si>
    <t>支払地代</t>
    <rPh sb="0" eb="2">
      <t>シハライ</t>
    </rPh>
    <rPh sb="2" eb="4">
      <t>チダイ</t>
    </rPh>
    <phoneticPr fontId="3"/>
  </si>
  <si>
    <t>製造原価報告書</t>
    <rPh sb="0" eb="2">
      <t>セイゾウ</t>
    </rPh>
    <rPh sb="2" eb="4">
      <t>ゲンカ</t>
    </rPh>
    <rPh sb="4" eb="7">
      <t>ホウコクショ</t>
    </rPh>
    <phoneticPr fontId="3"/>
  </si>
  <si>
    <t>計</t>
    <rPh sb="0" eb="1">
      <t>ケイ</t>
    </rPh>
    <phoneticPr fontId="3"/>
  </si>
  <si>
    <t>△事業消費高（他勘定振替高）</t>
    <rPh sb="1" eb="3">
      <t>ジギョウ</t>
    </rPh>
    <rPh sb="3" eb="5">
      <t>ショウヒ</t>
    </rPh>
    <rPh sb="5" eb="6">
      <t>ダカ</t>
    </rPh>
    <rPh sb="7" eb="10">
      <t>タカンジョウ</t>
    </rPh>
    <rPh sb="10" eb="12">
      <t>フリカエ</t>
    </rPh>
    <rPh sb="12" eb="13">
      <t>ダカ</t>
    </rPh>
    <phoneticPr fontId="3"/>
  </si>
  <si>
    <t>　　　　　　計</t>
    <rPh sb="6" eb="7">
      <t>ケイ</t>
    </rPh>
    <phoneticPr fontId="3"/>
  </si>
  <si>
    <t>　　　　計</t>
    <rPh sb="4" eb="5">
      <t>ケイ</t>
    </rPh>
    <phoneticPr fontId="3"/>
  </si>
  <si>
    <t>　うち助成金・奨励金</t>
    <rPh sb="3" eb="6">
      <t>ジョセイキン</t>
    </rPh>
    <rPh sb="7" eb="10">
      <t>ショウレイキン</t>
    </rPh>
    <phoneticPr fontId="3"/>
  </si>
  <si>
    <t>　　　　　計</t>
    <rPh sb="5" eb="6">
      <t>ケイ</t>
    </rPh>
    <phoneticPr fontId="3"/>
  </si>
  <si>
    <t>当期未処分利益</t>
    <rPh sb="0" eb="2">
      <t>トウキ</t>
    </rPh>
    <rPh sb="2" eb="5">
      <t>ミショブン</t>
    </rPh>
    <rPh sb="5" eb="7">
      <t>リエキ</t>
    </rPh>
    <phoneticPr fontId="3"/>
  </si>
  <si>
    <t>区分</t>
    <rPh sb="0" eb="2">
      <t>クブン</t>
    </rPh>
    <phoneticPr fontId="3"/>
  </si>
  <si>
    <t>現金</t>
    <rPh sb="0" eb="2">
      <t>ゲンキン</t>
    </rPh>
    <phoneticPr fontId="3"/>
  </si>
  <si>
    <t>当座預金</t>
    <rPh sb="0" eb="2">
      <t>トウザ</t>
    </rPh>
    <rPh sb="2" eb="4">
      <t>ヨキン</t>
    </rPh>
    <phoneticPr fontId="3"/>
  </si>
  <si>
    <t>普通預金</t>
    <rPh sb="0" eb="2">
      <t>フツウ</t>
    </rPh>
    <rPh sb="2" eb="4">
      <t>ヨキン</t>
    </rPh>
    <phoneticPr fontId="3"/>
  </si>
  <si>
    <t>定期預金</t>
    <rPh sb="0" eb="2">
      <t>テイキ</t>
    </rPh>
    <rPh sb="2" eb="4">
      <t>ヨキン</t>
    </rPh>
    <phoneticPr fontId="3"/>
  </si>
  <si>
    <t>定期積金</t>
    <rPh sb="0" eb="2">
      <t>テイキ</t>
    </rPh>
    <rPh sb="2" eb="4">
      <t>ツミキン</t>
    </rPh>
    <phoneticPr fontId="3"/>
  </si>
  <si>
    <t>その他預金</t>
    <rPh sb="2" eb="3">
      <t>タ</t>
    </rPh>
    <rPh sb="3" eb="5">
      <t>ヨキン</t>
    </rPh>
    <phoneticPr fontId="3"/>
  </si>
  <si>
    <t>受取手形</t>
    <rPh sb="0" eb="2">
      <t>ウケトリ</t>
    </rPh>
    <rPh sb="2" eb="4">
      <t>テガタ</t>
    </rPh>
    <phoneticPr fontId="3"/>
  </si>
  <si>
    <t>売掛金</t>
    <rPh sb="0" eb="3">
      <t>ウリカケキン</t>
    </rPh>
    <phoneticPr fontId="3"/>
  </si>
  <si>
    <t>△貸倒引当金</t>
    <rPh sb="1" eb="3">
      <t>カシダオレ</t>
    </rPh>
    <rPh sb="3" eb="6">
      <t>ヒキアテキン</t>
    </rPh>
    <phoneticPr fontId="3"/>
  </si>
  <si>
    <t>有価証券</t>
    <rPh sb="0" eb="2">
      <t>ユウカ</t>
    </rPh>
    <rPh sb="2" eb="4">
      <t>ショウケン</t>
    </rPh>
    <phoneticPr fontId="3"/>
  </si>
  <si>
    <t>その他</t>
    <rPh sb="2" eb="3">
      <t>タ</t>
    </rPh>
    <phoneticPr fontId="3"/>
  </si>
  <si>
    <t>当座資産計</t>
    <rPh sb="0" eb="2">
      <t>トウザ</t>
    </rPh>
    <rPh sb="2" eb="4">
      <t>シサン</t>
    </rPh>
    <rPh sb="4" eb="5">
      <t>ケイ</t>
    </rPh>
    <phoneticPr fontId="3"/>
  </si>
  <si>
    <t>商品</t>
    <rPh sb="0" eb="2">
      <t>ショウヒン</t>
    </rPh>
    <phoneticPr fontId="3"/>
  </si>
  <si>
    <t>製品</t>
    <rPh sb="0" eb="2">
      <t>セイヒン</t>
    </rPh>
    <phoneticPr fontId="3"/>
  </si>
  <si>
    <t>半製品</t>
    <rPh sb="0" eb="3">
      <t>ハンセイヒン</t>
    </rPh>
    <phoneticPr fontId="3"/>
  </si>
  <si>
    <t>原材料</t>
    <rPh sb="0" eb="3">
      <t>ゲンザイリョウ</t>
    </rPh>
    <phoneticPr fontId="3"/>
  </si>
  <si>
    <t>仕掛品</t>
    <rPh sb="0" eb="3">
      <t>シカカリヒン</t>
    </rPh>
    <phoneticPr fontId="3"/>
  </si>
  <si>
    <t>貯蔵品</t>
    <rPh sb="0" eb="3">
      <t>チョゾウヒン</t>
    </rPh>
    <phoneticPr fontId="3"/>
  </si>
  <si>
    <t>棚卸資産計</t>
    <rPh sb="0" eb="2">
      <t>タナオロシ</t>
    </rPh>
    <rPh sb="2" eb="4">
      <t>シサン</t>
    </rPh>
    <rPh sb="4" eb="5">
      <t>ケイ</t>
    </rPh>
    <phoneticPr fontId="3"/>
  </si>
  <si>
    <t>前渡金</t>
    <rPh sb="0" eb="2">
      <t>マエワタシ</t>
    </rPh>
    <rPh sb="2" eb="3">
      <t>キン</t>
    </rPh>
    <phoneticPr fontId="3"/>
  </si>
  <si>
    <t>前払費用</t>
    <rPh sb="0" eb="2">
      <t>マエバライ</t>
    </rPh>
    <rPh sb="2" eb="4">
      <t>ヒヨウ</t>
    </rPh>
    <phoneticPr fontId="3"/>
  </si>
  <si>
    <t>未収収益</t>
    <rPh sb="0" eb="2">
      <t>ミシュウ</t>
    </rPh>
    <rPh sb="2" eb="4">
      <t>シュウエキ</t>
    </rPh>
    <phoneticPr fontId="3"/>
  </si>
  <si>
    <t>未収消費税等</t>
    <rPh sb="0" eb="2">
      <t>ミシュウ</t>
    </rPh>
    <rPh sb="2" eb="5">
      <t>ショウヒゼイ</t>
    </rPh>
    <rPh sb="5" eb="6">
      <t>トウ</t>
    </rPh>
    <phoneticPr fontId="3"/>
  </si>
  <si>
    <t>短期貸付金</t>
    <rPh sb="0" eb="2">
      <t>タンキ</t>
    </rPh>
    <rPh sb="2" eb="5">
      <t>カシツケキン</t>
    </rPh>
    <phoneticPr fontId="3"/>
  </si>
  <si>
    <t>未収入金</t>
    <rPh sb="0" eb="2">
      <t>ミシュウ</t>
    </rPh>
    <rPh sb="2" eb="4">
      <t>ニュウキン</t>
    </rPh>
    <phoneticPr fontId="3"/>
  </si>
  <si>
    <t>預け金</t>
    <rPh sb="0" eb="1">
      <t>アズ</t>
    </rPh>
    <rPh sb="2" eb="3">
      <t>キン</t>
    </rPh>
    <phoneticPr fontId="3"/>
  </si>
  <si>
    <t>立替金</t>
    <rPh sb="0" eb="3">
      <t>タテカエキン</t>
    </rPh>
    <phoneticPr fontId="3"/>
  </si>
  <si>
    <t>仮払金</t>
    <rPh sb="0" eb="3">
      <t>カリバライキン</t>
    </rPh>
    <phoneticPr fontId="3"/>
  </si>
  <si>
    <t>仮払法人税等</t>
    <rPh sb="0" eb="2">
      <t>カリバライ</t>
    </rPh>
    <rPh sb="2" eb="5">
      <t>ホウジンゼイ</t>
    </rPh>
    <rPh sb="5" eb="6">
      <t>トウ</t>
    </rPh>
    <phoneticPr fontId="3"/>
  </si>
  <si>
    <t>繰延税金資産</t>
    <rPh sb="0" eb="2">
      <t>クリノベ</t>
    </rPh>
    <rPh sb="2" eb="4">
      <t>ゼイキン</t>
    </rPh>
    <rPh sb="4" eb="6">
      <t>シサン</t>
    </rPh>
    <phoneticPr fontId="3"/>
  </si>
  <si>
    <t>△従事分量配当</t>
    <rPh sb="1" eb="3">
      <t>ジュウジ</t>
    </rPh>
    <rPh sb="3" eb="5">
      <t>ブンリョウ</t>
    </rPh>
    <rPh sb="5" eb="7">
      <t>ハイトウ</t>
    </rPh>
    <phoneticPr fontId="3"/>
  </si>
  <si>
    <t>その他流動資産計</t>
    <rPh sb="2" eb="3">
      <t>タ</t>
    </rPh>
    <rPh sb="3" eb="5">
      <t>リュウドウ</t>
    </rPh>
    <rPh sb="5" eb="7">
      <t>シサン</t>
    </rPh>
    <rPh sb="7" eb="8">
      <t>ケイ</t>
    </rPh>
    <phoneticPr fontId="3"/>
  </si>
  <si>
    <t>流動資産計</t>
    <rPh sb="0" eb="2">
      <t>リュウドウ</t>
    </rPh>
    <rPh sb="2" eb="4">
      <t>シサン</t>
    </rPh>
    <rPh sb="4" eb="5">
      <t>ケイ</t>
    </rPh>
    <phoneticPr fontId="3"/>
  </si>
  <si>
    <t>建物</t>
    <rPh sb="0" eb="2">
      <t>タテモノ</t>
    </rPh>
    <phoneticPr fontId="3"/>
  </si>
  <si>
    <t>建物付属設備</t>
    <rPh sb="0" eb="2">
      <t>タテモノ</t>
    </rPh>
    <rPh sb="2" eb="4">
      <t>フゾク</t>
    </rPh>
    <rPh sb="4" eb="6">
      <t>セツビ</t>
    </rPh>
    <phoneticPr fontId="3"/>
  </si>
  <si>
    <t>構築物</t>
    <rPh sb="0" eb="3">
      <t>コウチクブツ</t>
    </rPh>
    <phoneticPr fontId="3"/>
  </si>
  <si>
    <t>車両運搬具</t>
    <rPh sb="0" eb="2">
      <t>シャリョウ</t>
    </rPh>
    <rPh sb="2" eb="4">
      <t>ウンパン</t>
    </rPh>
    <rPh sb="4" eb="5">
      <t>グ</t>
    </rPh>
    <phoneticPr fontId="3"/>
  </si>
  <si>
    <t>生物</t>
    <rPh sb="0" eb="2">
      <t>セイブツ</t>
    </rPh>
    <phoneticPr fontId="3"/>
  </si>
  <si>
    <t>繰延生物</t>
    <rPh sb="0" eb="2">
      <t>クリノベ</t>
    </rPh>
    <rPh sb="2" eb="4">
      <t>セイブツ</t>
    </rPh>
    <phoneticPr fontId="3"/>
  </si>
  <si>
    <t>一括償却資産</t>
    <rPh sb="0" eb="2">
      <t>イッカツ</t>
    </rPh>
    <rPh sb="2" eb="4">
      <t>ショウキャク</t>
    </rPh>
    <rPh sb="4" eb="6">
      <t>シサン</t>
    </rPh>
    <phoneticPr fontId="3"/>
  </si>
  <si>
    <t>土地</t>
    <rPh sb="0" eb="2">
      <t>トチ</t>
    </rPh>
    <phoneticPr fontId="3"/>
  </si>
  <si>
    <t>建設仮勘定</t>
    <rPh sb="0" eb="2">
      <t>ケンセツ</t>
    </rPh>
    <rPh sb="2" eb="5">
      <t>カリカンジョウ</t>
    </rPh>
    <phoneticPr fontId="3"/>
  </si>
  <si>
    <t>育成仮勘定</t>
    <rPh sb="0" eb="2">
      <t>イクセイ</t>
    </rPh>
    <rPh sb="2" eb="5">
      <t>カリカンジョウ</t>
    </rPh>
    <phoneticPr fontId="3"/>
  </si>
  <si>
    <t>△減価償却累計額</t>
    <rPh sb="1" eb="3">
      <t>ゲンカ</t>
    </rPh>
    <rPh sb="3" eb="5">
      <t>ショウキャク</t>
    </rPh>
    <rPh sb="5" eb="8">
      <t>ルイケイガク</t>
    </rPh>
    <phoneticPr fontId="3"/>
  </si>
  <si>
    <t>有形固定資産計</t>
    <rPh sb="0" eb="2">
      <t>ユウケイ</t>
    </rPh>
    <rPh sb="2" eb="6">
      <t>コテイシサン</t>
    </rPh>
    <rPh sb="6" eb="7">
      <t>ケイ</t>
    </rPh>
    <phoneticPr fontId="3"/>
  </si>
  <si>
    <t>営業権</t>
    <rPh sb="0" eb="3">
      <t>エイギョウケン</t>
    </rPh>
    <phoneticPr fontId="3"/>
  </si>
  <si>
    <t>商標権</t>
    <rPh sb="0" eb="3">
      <t>ショウヒョウケン</t>
    </rPh>
    <phoneticPr fontId="3"/>
  </si>
  <si>
    <t>実用新案権</t>
    <rPh sb="0" eb="2">
      <t>ジツヨウ</t>
    </rPh>
    <rPh sb="2" eb="4">
      <t>シンアン</t>
    </rPh>
    <rPh sb="4" eb="5">
      <t>ケン</t>
    </rPh>
    <phoneticPr fontId="3"/>
  </si>
  <si>
    <t>意匠権</t>
    <rPh sb="0" eb="3">
      <t>イショウケン</t>
    </rPh>
    <phoneticPr fontId="3"/>
  </si>
  <si>
    <t>育成者権</t>
    <rPh sb="0" eb="2">
      <t>イクセイ</t>
    </rPh>
    <rPh sb="2" eb="3">
      <t>シャ</t>
    </rPh>
    <rPh sb="3" eb="4">
      <t>ケン</t>
    </rPh>
    <phoneticPr fontId="3"/>
  </si>
  <si>
    <t>ソフトウェア</t>
    <phoneticPr fontId="3"/>
  </si>
  <si>
    <t>土地改良負担金</t>
    <rPh sb="0" eb="2">
      <t>トチ</t>
    </rPh>
    <rPh sb="2" eb="4">
      <t>カイリョウ</t>
    </rPh>
    <rPh sb="4" eb="7">
      <t>フタンキン</t>
    </rPh>
    <phoneticPr fontId="3"/>
  </si>
  <si>
    <t>借家権</t>
    <rPh sb="0" eb="3">
      <t>シャクヤケン</t>
    </rPh>
    <phoneticPr fontId="3"/>
  </si>
  <si>
    <t>借地権</t>
    <rPh sb="0" eb="3">
      <t>シャクチケン</t>
    </rPh>
    <phoneticPr fontId="3"/>
  </si>
  <si>
    <t>電話加入権</t>
    <rPh sb="0" eb="2">
      <t>デンワ</t>
    </rPh>
    <rPh sb="2" eb="5">
      <t>カニュウケン</t>
    </rPh>
    <phoneticPr fontId="3"/>
  </si>
  <si>
    <t>無形固定資産計</t>
    <rPh sb="0" eb="2">
      <t>ムケイ</t>
    </rPh>
    <rPh sb="2" eb="6">
      <t>コテイシサン</t>
    </rPh>
    <rPh sb="6" eb="7">
      <t>ケイ</t>
    </rPh>
    <phoneticPr fontId="3"/>
  </si>
  <si>
    <t>投資有価証券</t>
    <rPh sb="0" eb="2">
      <t>トウシ</t>
    </rPh>
    <rPh sb="2" eb="4">
      <t>ユウカ</t>
    </rPh>
    <rPh sb="4" eb="6">
      <t>ショウケン</t>
    </rPh>
    <phoneticPr fontId="3"/>
  </si>
  <si>
    <t>関係会社株式</t>
    <rPh sb="0" eb="2">
      <t>カンケイ</t>
    </rPh>
    <rPh sb="2" eb="4">
      <t>ガイシャ</t>
    </rPh>
    <rPh sb="4" eb="6">
      <t>カブシキ</t>
    </rPh>
    <phoneticPr fontId="3"/>
  </si>
  <si>
    <t>出資金</t>
    <rPh sb="0" eb="3">
      <t>シュッシキン</t>
    </rPh>
    <phoneticPr fontId="3"/>
  </si>
  <si>
    <t>関係会社出資金</t>
    <rPh sb="0" eb="2">
      <t>カンケイ</t>
    </rPh>
    <rPh sb="2" eb="4">
      <t>ガイシャ</t>
    </rPh>
    <rPh sb="4" eb="7">
      <t>シュッシキン</t>
    </rPh>
    <phoneticPr fontId="3"/>
  </si>
  <si>
    <t>長期貸付金</t>
    <rPh sb="0" eb="2">
      <t>チョウキ</t>
    </rPh>
    <rPh sb="2" eb="5">
      <t>カシツケキン</t>
    </rPh>
    <phoneticPr fontId="3"/>
  </si>
  <si>
    <t>破産等債権</t>
    <rPh sb="0" eb="2">
      <t>ハサン</t>
    </rPh>
    <rPh sb="2" eb="3">
      <t>トウ</t>
    </rPh>
    <rPh sb="3" eb="5">
      <t>サイケン</t>
    </rPh>
    <phoneticPr fontId="3"/>
  </si>
  <si>
    <t>長期前払費用</t>
    <rPh sb="0" eb="2">
      <t>チョウキ</t>
    </rPh>
    <rPh sb="2" eb="4">
      <t>マエバライ</t>
    </rPh>
    <rPh sb="4" eb="6">
      <t>ヒヨウ</t>
    </rPh>
    <phoneticPr fontId="3"/>
  </si>
  <si>
    <t>客土</t>
    <rPh sb="0" eb="2">
      <t>キャクド</t>
    </rPh>
    <phoneticPr fontId="3"/>
  </si>
  <si>
    <t>保険積立金</t>
    <rPh sb="0" eb="2">
      <t>ホケン</t>
    </rPh>
    <rPh sb="2" eb="4">
      <t>ツミタテ</t>
    </rPh>
    <rPh sb="4" eb="5">
      <t>キン</t>
    </rPh>
    <phoneticPr fontId="3"/>
  </si>
  <si>
    <t>経営安定積立金</t>
    <rPh sb="0" eb="2">
      <t>ケイエイ</t>
    </rPh>
    <rPh sb="2" eb="4">
      <t>アンテイ</t>
    </rPh>
    <rPh sb="4" eb="7">
      <t>ツミタテキン</t>
    </rPh>
    <phoneticPr fontId="3"/>
  </si>
  <si>
    <t>長期預け金</t>
    <rPh sb="0" eb="2">
      <t>チョウキ</t>
    </rPh>
    <rPh sb="2" eb="3">
      <t>アズ</t>
    </rPh>
    <rPh sb="4" eb="5">
      <t>キン</t>
    </rPh>
    <phoneticPr fontId="3"/>
  </si>
  <si>
    <t>投資等計</t>
    <rPh sb="0" eb="2">
      <t>トウシ</t>
    </rPh>
    <rPh sb="2" eb="3">
      <t>トウ</t>
    </rPh>
    <rPh sb="3" eb="4">
      <t>ケイ</t>
    </rPh>
    <phoneticPr fontId="3"/>
  </si>
  <si>
    <t>固定資産計</t>
    <rPh sb="0" eb="4">
      <t>コテイシサン</t>
    </rPh>
    <rPh sb="4" eb="5">
      <t>ケイ</t>
    </rPh>
    <phoneticPr fontId="3"/>
  </si>
  <si>
    <t>創立費</t>
    <rPh sb="0" eb="2">
      <t>ソウリツ</t>
    </rPh>
    <rPh sb="2" eb="3">
      <t>ヒ</t>
    </rPh>
    <phoneticPr fontId="3"/>
  </si>
  <si>
    <t>開業費</t>
    <rPh sb="0" eb="3">
      <t>カイギョウヒ</t>
    </rPh>
    <phoneticPr fontId="3"/>
  </si>
  <si>
    <t>開発費</t>
    <rPh sb="0" eb="3">
      <t>カイハツヒ</t>
    </rPh>
    <phoneticPr fontId="3"/>
  </si>
  <si>
    <t>繰延資産計</t>
    <rPh sb="0" eb="2">
      <t>クリノベ</t>
    </rPh>
    <rPh sb="2" eb="4">
      <t>シサン</t>
    </rPh>
    <rPh sb="4" eb="5">
      <t>ケイ</t>
    </rPh>
    <phoneticPr fontId="3"/>
  </si>
  <si>
    <t>資産合計</t>
    <rPh sb="0" eb="2">
      <t>シサン</t>
    </rPh>
    <rPh sb="2" eb="4">
      <t>ゴウケイ</t>
    </rPh>
    <phoneticPr fontId="3"/>
  </si>
  <si>
    <t>買掛金</t>
    <rPh sb="0" eb="3">
      <t>カイカケキン</t>
    </rPh>
    <phoneticPr fontId="3"/>
  </si>
  <si>
    <t>短期借入金</t>
    <rPh sb="0" eb="2">
      <t>タンキ</t>
    </rPh>
    <rPh sb="2" eb="5">
      <t>カリイレキン</t>
    </rPh>
    <phoneticPr fontId="3"/>
  </si>
  <si>
    <t>未払金</t>
    <rPh sb="0" eb="3">
      <t>ミバライキン</t>
    </rPh>
    <phoneticPr fontId="3"/>
  </si>
  <si>
    <t>未払配当金</t>
    <rPh sb="0" eb="2">
      <t>ミバライ</t>
    </rPh>
    <rPh sb="2" eb="5">
      <t>ハイトウキン</t>
    </rPh>
    <phoneticPr fontId="3"/>
  </si>
  <si>
    <t>未払費用</t>
    <rPh sb="0" eb="2">
      <t>ミバライ</t>
    </rPh>
    <rPh sb="2" eb="4">
      <t>ヒヨウ</t>
    </rPh>
    <phoneticPr fontId="3"/>
  </si>
  <si>
    <t>未払法人税等</t>
    <rPh sb="0" eb="2">
      <t>ミバライ</t>
    </rPh>
    <rPh sb="2" eb="5">
      <t>ホウジンゼイ</t>
    </rPh>
    <rPh sb="5" eb="6">
      <t>トウ</t>
    </rPh>
    <phoneticPr fontId="3"/>
  </si>
  <si>
    <t>未払消費税等</t>
    <rPh sb="0" eb="2">
      <t>ミバライ</t>
    </rPh>
    <rPh sb="2" eb="5">
      <t>ショウヒゼイ</t>
    </rPh>
    <rPh sb="5" eb="6">
      <t>トウ</t>
    </rPh>
    <phoneticPr fontId="3"/>
  </si>
  <si>
    <t>前受金</t>
    <rPh sb="0" eb="3">
      <t>マエウケキン</t>
    </rPh>
    <phoneticPr fontId="3"/>
  </si>
  <si>
    <t>預り金</t>
    <rPh sb="0" eb="1">
      <t>アズカ</t>
    </rPh>
    <rPh sb="2" eb="3">
      <t>キン</t>
    </rPh>
    <phoneticPr fontId="3"/>
  </si>
  <si>
    <t>仮受金</t>
    <rPh sb="0" eb="2">
      <t>カリウケ</t>
    </rPh>
    <rPh sb="2" eb="3">
      <t>キン</t>
    </rPh>
    <phoneticPr fontId="3"/>
  </si>
  <si>
    <t>賞与引当金</t>
    <rPh sb="0" eb="2">
      <t>ショウヨ</t>
    </rPh>
    <rPh sb="2" eb="5">
      <t>ヒキアテキン</t>
    </rPh>
    <phoneticPr fontId="3"/>
  </si>
  <si>
    <t>繰延税金負債</t>
    <rPh sb="0" eb="2">
      <t>クリノベ</t>
    </rPh>
    <rPh sb="2" eb="4">
      <t>ゼイキン</t>
    </rPh>
    <rPh sb="4" eb="6">
      <t>フサイ</t>
    </rPh>
    <phoneticPr fontId="3"/>
  </si>
  <si>
    <t>流動負債計</t>
    <rPh sb="0" eb="2">
      <t>リュウドウ</t>
    </rPh>
    <rPh sb="2" eb="4">
      <t>フサイ</t>
    </rPh>
    <rPh sb="4" eb="5">
      <t>ケイ</t>
    </rPh>
    <phoneticPr fontId="3"/>
  </si>
  <si>
    <t>長期借入金</t>
    <rPh sb="0" eb="2">
      <t>チョウキ</t>
    </rPh>
    <rPh sb="2" eb="5">
      <t>カリイレキン</t>
    </rPh>
    <phoneticPr fontId="3"/>
  </si>
  <si>
    <t>役員等長期借入金</t>
    <rPh sb="0" eb="2">
      <t>ヤクイン</t>
    </rPh>
    <rPh sb="2" eb="3">
      <t>トウ</t>
    </rPh>
    <rPh sb="3" eb="5">
      <t>チョウキ</t>
    </rPh>
    <rPh sb="5" eb="8">
      <t>カリイレキン</t>
    </rPh>
    <phoneticPr fontId="3"/>
  </si>
  <si>
    <t>長期未払金</t>
    <rPh sb="0" eb="2">
      <t>チョウキ</t>
    </rPh>
    <rPh sb="2" eb="5">
      <t>ミバライキン</t>
    </rPh>
    <phoneticPr fontId="3"/>
  </si>
  <si>
    <t>退職給与引当金</t>
    <rPh sb="0" eb="2">
      <t>タイショク</t>
    </rPh>
    <rPh sb="2" eb="4">
      <t>キュウヨ</t>
    </rPh>
    <rPh sb="4" eb="7">
      <t>ヒキアテキン</t>
    </rPh>
    <phoneticPr fontId="3"/>
  </si>
  <si>
    <t>圧縮特別勘定</t>
    <rPh sb="0" eb="2">
      <t>アッシュク</t>
    </rPh>
    <rPh sb="2" eb="4">
      <t>トクベツ</t>
    </rPh>
    <rPh sb="4" eb="6">
      <t>カンジョウ</t>
    </rPh>
    <phoneticPr fontId="3"/>
  </si>
  <si>
    <t>農用地利用集積準備金</t>
    <rPh sb="0" eb="3">
      <t>ノウヨウチ</t>
    </rPh>
    <rPh sb="3" eb="5">
      <t>リヨウ</t>
    </rPh>
    <rPh sb="5" eb="7">
      <t>シュウセキ</t>
    </rPh>
    <rPh sb="7" eb="10">
      <t>ジュンビキン</t>
    </rPh>
    <phoneticPr fontId="3"/>
  </si>
  <si>
    <t>農業経営基盤強化準備金</t>
    <rPh sb="0" eb="2">
      <t>ノウギョウ</t>
    </rPh>
    <rPh sb="2" eb="4">
      <t>ケイエイ</t>
    </rPh>
    <rPh sb="4" eb="6">
      <t>キバン</t>
    </rPh>
    <rPh sb="6" eb="8">
      <t>キョウカ</t>
    </rPh>
    <rPh sb="8" eb="11">
      <t>ジュンビキン</t>
    </rPh>
    <phoneticPr fontId="3"/>
  </si>
  <si>
    <t>固定負債計</t>
    <rPh sb="0" eb="2">
      <t>コテイ</t>
    </rPh>
    <rPh sb="2" eb="4">
      <t>フサイ</t>
    </rPh>
    <rPh sb="4" eb="5">
      <t>ケイ</t>
    </rPh>
    <phoneticPr fontId="3"/>
  </si>
  <si>
    <t>負債合計</t>
    <rPh sb="0" eb="2">
      <t>フサイ</t>
    </rPh>
    <rPh sb="2" eb="4">
      <t>ゴウケイ</t>
    </rPh>
    <phoneticPr fontId="3"/>
  </si>
  <si>
    <t>資本金</t>
    <rPh sb="0" eb="3">
      <t>シホンキン</t>
    </rPh>
    <phoneticPr fontId="3"/>
  </si>
  <si>
    <t>資本準備金</t>
    <rPh sb="0" eb="2">
      <t>シホン</t>
    </rPh>
    <rPh sb="2" eb="5">
      <t>ジュンビキン</t>
    </rPh>
    <phoneticPr fontId="3"/>
  </si>
  <si>
    <t>その他資本剰余金</t>
    <rPh sb="2" eb="3">
      <t>タ</t>
    </rPh>
    <rPh sb="3" eb="5">
      <t>シホン</t>
    </rPh>
    <rPh sb="5" eb="8">
      <t>ジョウヨキン</t>
    </rPh>
    <phoneticPr fontId="3"/>
  </si>
  <si>
    <t>利益準備金</t>
    <rPh sb="0" eb="2">
      <t>リエキ</t>
    </rPh>
    <rPh sb="2" eb="5">
      <t>ジュンビキン</t>
    </rPh>
    <phoneticPr fontId="3"/>
  </si>
  <si>
    <t>特別償却準備金</t>
    <rPh sb="0" eb="2">
      <t>トクベツ</t>
    </rPh>
    <rPh sb="2" eb="4">
      <t>ショウキャク</t>
    </rPh>
    <rPh sb="4" eb="7">
      <t>ジュンビキン</t>
    </rPh>
    <phoneticPr fontId="3"/>
  </si>
  <si>
    <t>圧縮積立金</t>
    <rPh sb="0" eb="2">
      <t>アッシュク</t>
    </rPh>
    <rPh sb="2" eb="5">
      <t>ツミタテキン</t>
    </rPh>
    <phoneticPr fontId="3"/>
  </si>
  <si>
    <t>（その他目的積立金）</t>
    <rPh sb="3" eb="4">
      <t>タ</t>
    </rPh>
    <rPh sb="4" eb="6">
      <t>モクテキ</t>
    </rPh>
    <rPh sb="6" eb="9">
      <t>ツミタテキン</t>
    </rPh>
    <phoneticPr fontId="3"/>
  </si>
  <si>
    <t>別途積立金</t>
    <rPh sb="0" eb="2">
      <t>ベット</t>
    </rPh>
    <rPh sb="2" eb="5">
      <t>ツミタテキン</t>
    </rPh>
    <phoneticPr fontId="3"/>
  </si>
  <si>
    <t>純資産合計</t>
    <rPh sb="0" eb="3">
      <t>ジュンシサン</t>
    </rPh>
    <rPh sb="3" eb="5">
      <t>ゴウケイ</t>
    </rPh>
    <phoneticPr fontId="3"/>
  </si>
  <si>
    <t>負債・純資産合計</t>
    <rPh sb="0" eb="2">
      <t>フサイ</t>
    </rPh>
    <rPh sb="3" eb="6">
      <t>ジュンシサン</t>
    </rPh>
    <rPh sb="6" eb="8">
      <t>ゴウケイ</t>
    </rPh>
    <phoneticPr fontId="3"/>
  </si>
  <si>
    <t>売上高</t>
    <rPh sb="0" eb="3">
      <t>ウリアゲダカ</t>
    </rPh>
    <phoneticPr fontId="3"/>
  </si>
  <si>
    <t>水稲売上高</t>
    <rPh sb="0" eb="2">
      <t>スイトウ</t>
    </rPh>
    <rPh sb="2" eb="5">
      <t>ウリアゲダカ</t>
    </rPh>
    <phoneticPr fontId="3"/>
  </si>
  <si>
    <t>麦売上高</t>
    <rPh sb="0" eb="1">
      <t>ムギ</t>
    </rPh>
    <rPh sb="1" eb="4">
      <t>ウリアゲダカ</t>
    </rPh>
    <phoneticPr fontId="3"/>
  </si>
  <si>
    <t>大豆売上高</t>
    <rPh sb="0" eb="2">
      <t>ダイズ</t>
    </rPh>
    <rPh sb="2" eb="5">
      <t>ウリアゲダカ</t>
    </rPh>
    <phoneticPr fontId="3"/>
  </si>
  <si>
    <t>野菜売上高</t>
    <rPh sb="0" eb="2">
      <t>ヤサイ</t>
    </rPh>
    <rPh sb="2" eb="5">
      <t>ウリアゲダカ</t>
    </rPh>
    <phoneticPr fontId="3"/>
  </si>
  <si>
    <t>飼料作物売上高</t>
    <rPh sb="0" eb="2">
      <t>シリョウ</t>
    </rPh>
    <rPh sb="2" eb="4">
      <t>サクモツ</t>
    </rPh>
    <rPh sb="4" eb="7">
      <t>ウリアゲダカ</t>
    </rPh>
    <phoneticPr fontId="3"/>
  </si>
  <si>
    <t>果樹売上高</t>
    <rPh sb="0" eb="2">
      <t>カジュ</t>
    </rPh>
    <rPh sb="2" eb="5">
      <t>ウリアゲダカ</t>
    </rPh>
    <phoneticPr fontId="3"/>
  </si>
  <si>
    <t>畜産売上高</t>
    <rPh sb="0" eb="2">
      <t>チクサン</t>
    </rPh>
    <rPh sb="2" eb="5">
      <t>ウリアゲダカ</t>
    </rPh>
    <phoneticPr fontId="3"/>
  </si>
  <si>
    <t>花き売上高</t>
    <rPh sb="0" eb="1">
      <t>カ</t>
    </rPh>
    <rPh sb="2" eb="5">
      <t>ウリアゲダカ</t>
    </rPh>
    <phoneticPr fontId="3"/>
  </si>
  <si>
    <t>加工売上高</t>
    <rPh sb="0" eb="2">
      <t>カコウ</t>
    </rPh>
    <rPh sb="2" eb="5">
      <t>ウリアゲダカ</t>
    </rPh>
    <phoneticPr fontId="3"/>
  </si>
  <si>
    <t>その他製品売上高</t>
    <rPh sb="2" eb="3">
      <t>タ</t>
    </rPh>
    <rPh sb="3" eb="5">
      <t>セイヒン</t>
    </rPh>
    <rPh sb="5" eb="8">
      <t>ウリアゲダカ</t>
    </rPh>
    <phoneticPr fontId="3"/>
  </si>
  <si>
    <t>商品売上高</t>
    <rPh sb="0" eb="2">
      <t>ショウヒン</t>
    </rPh>
    <rPh sb="2" eb="5">
      <t>ウリアゲダカ</t>
    </rPh>
    <phoneticPr fontId="3"/>
  </si>
  <si>
    <t>生産物売却収入</t>
    <rPh sb="0" eb="3">
      <t>セイサンブツ</t>
    </rPh>
    <rPh sb="3" eb="5">
      <t>バイキャク</t>
    </rPh>
    <rPh sb="5" eb="7">
      <t>シュウニュウ</t>
    </rPh>
    <phoneticPr fontId="3"/>
  </si>
  <si>
    <t>作業受託収入</t>
    <rPh sb="0" eb="2">
      <t>サギョウ</t>
    </rPh>
    <rPh sb="2" eb="4">
      <t>ジュタク</t>
    </rPh>
    <rPh sb="4" eb="6">
      <t>シュウニュウ</t>
    </rPh>
    <phoneticPr fontId="3"/>
  </si>
  <si>
    <t>価格補填収入</t>
    <rPh sb="0" eb="2">
      <t>カカク</t>
    </rPh>
    <rPh sb="2" eb="4">
      <t>ホテン</t>
    </rPh>
    <rPh sb="4" eb="6">
      <t>シュウニュウ</t>
    </rPh>
    <phoneticPr fontId="3"/>
  </si>
  <si>
    <t>期首商品製品棚卸高</t>
    <rPh sb="0" eb="2">
      <t>キシュ</t>
    </rPh>
    <rPh sb="2" eb="4">
      <t>ショウヒン</t>
    </rPh>
    <rPh sb="4" eb="6">
      <t>セイヒン</t>
    </rPh>
    <rPh sb="6" eb="8">
      <t>タナオロシ</t>
    </rPh>
    <rPh sb="8" eb="9">
      <t>ダカ</t>
    </rPh>
    <phoneticPr fontId="3"/>
  </si>
  <si>
    <t>当期商品仕入高</t>
    <rPh sb="0" eb="2">
      <t>トウキ</t>
    </rPh>
    <rPh sb="2" eb="4">
      <t>ショウヒン</t>
    </rPh>
    <rPh sb="4" eb="7">
      <t>シイレダカ</t>
    </rPh>
    <phoneticPr fontId="3"/>
  </si>
  <si>
    <t>期首材料棚卸高</t>
    <rPh sb="0" eb="2">
      <t>キシュ</t>
    </rPh>
    <rPh sb="2" eb="4">
      <t>ザイリョウ</t>
    </rPh>
    <rPh sb="4" eb="7">
      <t>タナオロシダカ</t>
    </rPh>
    <phoneticPr fontId="3"/>
  </si>
  <si>
    <t>種苗費</t>
    <rPh sb="0" eb="2">
      <t>シュビョウ</t>
    </rPh>
    <rPh sb="2" eb="3">
      <t>ヒ</t>
    </rPh>
    <phoneticPr fontId="3"/>
  </si>
  <si>
    <t>飼料費</t>
    <rPh sb="0" eb="3">
      <t>シリョウヒ</t>
    </rPh>
    <phoneticPr fontId="3"/>
  </si>
  <si>
    <t>農薬費</t>
    <rPh sb="0" eb="2">
      <t>ノウヤク</t>
    </rPh>
    <rPh sb="2" eb="3">
      <t>ヒ</t>
    </rPh>
    <phoneticPr fontId="3"/>
  </si>
  <si>
    <t>敷料費</t>
    <rPh sb="0" eb="1">
      <t>シ</t>
    </rPh>
    <rPh sb="1" eb="2">
      <t>リョウ</t>
    </rPh>
    <rPh sb="2" eb="3">
      <t>ヒ</t>
    </rPh>
    <phoneticPr fontId="3"/>
  </si>
  <si>
    <t>諸材料費</t>
    <rPh sb="0" eb="1">
      <t>ショ</t>
    </rPh>
    <rPh sb="1" eb="4">
      <t>ザイリョウヒ</t>
    </rPh>
    <phoneticPr fontId="3"/>
  </si>
  <si>
    <t>材料仕入高</t>
    <rPh sb="0" eb="2">
      <t>ザイリョウ</t>
    </rPh>
    <rPh sb="2" eb="5">
      <t>シイレダカ</t>
    </rPh>
    <phoneticPr fontId="3"/>
  </si>
  <si>
    <t>△期末材料棚卸高</t>
    <rPh sb="1" eb="3">
      <t>キマツ</t>
    </rPh>
    <rPh sb="3" eb="5">
      <t>ザイリョウ</t>
    </rPh>
    <rPh sb="5" eb="8">
      <t>タナオロシダカ</t>
    </rPh>
    <phoneticPr fontId="3"/>
  </si>
  <si>
    <t>賃金手当</t>
    <rPh sb="0" eb="2">
      <t>チンギン</t>
    </rPh>
    <rPh sb="2" eb="4">
      <t>テアテ</t>
    </rPh>
    <phoneticPr fontId="3"/>
  </si>
  <si>
    <t>雑給</t>
    <rPh sb="0" eb="1">
      <t>ザツ</t>
    </rPh>
    <rPh sb="1" eb="2">
      <t>キュウ</t>
    </rPh>
    <phoneticPr fontId="3"/>
  </si>
  <si>
    <t>賞与</t>
    <rPh sb="0" eb="2">
      <t>ショウヨ</t>
    </rPh>
    <phoneticPr fontId="3"/>
  </si>
  <si>
    <t>従事分量配当</t>
    <rPh sb="0" eb="2">
      <t>ジュウジ</t>
    </rPh>
    <rPh sb="2" eb="4">
      <t>ブンリョウ</t>
    </rPh>
    <rPh sb="4" eb="6">
      <t>ハイトウ</t>
    </rPh>
    <phoneticPr fontId="3"/>
  </si>
  <si>
    <t>法定福利費</t>
    <rPh sb="0" eb="2">
      <t>ホウテイ</t>
    </rPh>
    <rPh sb="2" eb="4">
      <t>フクリ</t>
    </rPh>
    <rPh sb="4" eb="5">
      <t>ヒ</t>
    </rPh>
    <phoneticPr fontId="3"/>
  </si>
  <si>
    <t>福利厚生費</t>
    <rPh sb="0" eb="2">
      <t>フクリ</t>
    </rPh>
    <rPh sb="2" eb="5">
      <t>コウセイヒ</t>
    </rPh>
    <phoneticPr fontId="3"/>
  </si>
  <si>
    <t>作業用衣料費</t>
    <rPh sb="0" eb="3">
      <t>サギョウヨウ</t>
    </rPh>
    <rPh sb="3" eb="6">
      <t>イリョウヒ</t>
    </rPh>
    <phoneticPr fontId="3"/>
  </si>
  <si>
    <t>作業委託費</t>
    <rPh sb="0" eb="2">
      <t>サギョウ</t>
    </rPh>
    <rPh sb="2" eb="5">
      <t>イタクヒ</t>
    </rPh>
    <phoneticPr fontId="3"/>
  </si>
  <si>
    <t>診療衛生費</t>
    <rPh sb="0" eb="2">
      <t>シンリョウ</t>
    </rPh>
    <rPh sb="2" eb="5">
      <t>エイセイヒ</t>
    </rPh>
    <phoneticPr fontId="3"/>
  </si>
  <si>
    <t>預託料</t>
    <rPh sb="0" eb="2">
      <t>ヨタク</t>
    </rPh>
    <rPh sb="2" eb="3">
      <t>リョウ</t>
    </rPh>
    <phoneticPr fontId="3"/>
  </si>
  <si>
    <t>ヘルパー利用料</t>
    <rPh sb="4" eb="7">
      <t>リヨウリョウ</t>
    </rPh>
    <phoneticPr fontId="3"/>
  </si>
  <si>
    <t>委託加工費</t>
    <rPh sb="0" eb="2">
      <t>イタク</t>
    </rPh>
    <rPh sb="2" eb="5">
      <t>カコウヒ</t>
    </rPh>
    <phoneticPr fontId="3"/>
  </si>
  <si>
    <t>農具費</t>
    <rPh sb="0" eb="2">
      <t>ノウグ</t>
    </rPh>
    <rPh sb="2" eb="3">
      <t>ヒ</t>
    </rPh>
    <phoneticPr fontId="3"/>
  </si>
  <si>
    <t>修繕費</t>
    <rPh sb="0" eb="3">
      <t>シュウゼンヒ</t>
    </rPh>
    <phoneticPr fontId="3"/>
  </si>
  <si>
    <t>動力光熱費</t>
    <rPh sb="0" eb="2">
      <t>ドウリョク</t>
    </rPh>
    <rPh sb="2" eb="5">
      <t>コウネツヒ</t>
    </rPh>
    <phoneticPr fontId="3"/>
  </si>
  <si>
    <t>共済掛金</t>
    <rPh sb="0" eb="2">
      <t>キョウサイ</t>
    </rPh>
    <rPh sb="2" eb="4">
      <t>カケキン</t>
    </rPh>
    <phoneticPr fontId="3"/>
  </si>
  <si>
    <t>とも補償拠出金</t>
    <rPh sb="2" eb="4">
      <t>ホショウ</t>
    </rPh>
    <rPh sb="4" eb="7">
      <t>キョシュツキン</t>
    </rPh>
    <phoneticPr fontId="3"/>
  </si>
  <si>
    <t>減価償却費</t>
    <rPh sb="0" eb="2">
      <t>ゲンカ</t>
    </rPh>
    <rPh sb="2" eb="5">
      <t>ショウキャクヒ</t>
    </rPh>
    <phoneticPr fontId="3"/>
  </si>
  <si>
    <t>農機等賃借料</t>
    <rPh sb="0" eb="3">
      <t>ノウキトウ</t>
    </rPh>
    <rPh sb="3" eb="6">
      <t>チンシャクリョウ</t>
    </rPh>
    <phoneticPr fontId="3"/>
  </si>
  <si>
    <t>土地改良水利費</t>
    <rPh sb="0" eb="2">
      <t>トチ</t>
    </rPh>
    <rPh sb="2" eb="4">
      <t>カイリョウ</t>
    </rPh>
    <rPh sb="4" eb="6">
      <t>スイリ</t>
    </rPh>
    <rPh sb="6" eb="7">
      <t>ヒ</t>
    </rPh>
    <phoneticPr fontId="3"/>
  </si>
  <si>
    <t>検査手数料</t>
    <rPh sb="0" eb="2">
      <t>ケンサ</t>
    </rPh>
    <rPh sb="2" eb="5">
      <t>テスウリョウ</t>
    </rPh>
    <phoneticPr fontId="3"/>
  </si>
  <si>
    <t>特許使用料</t>
    <rPh sb="0" eb="2">
      <t>トッキョ</t>
    </rPh>
    <rPh sb="2" eb="5">
      <t>シヨウリョウ</t>
    </rPh>
    <phoneticPr fontId="3"/>
  </si>
  <si>
    <t>租税公課</t>
    <rPh sb="0" eb="2">
      <t>ソゼイ</t>
    </rPh>
    <rPh sb="2" eb="4">
      <t>コウカ</t>
    </rPh>
    <phoneticPr fontId="3"/>
  </si>
  <si>
    <t>集荷円滑化充当費等</t>
    <rPh sb="0" eb="2">
      <t>シュウカ</t>
    </rPh>
    <rPh sb="2" eb="5">
      <t>エンカツカ</t>
    </rPh>
    <rPh sb="5" eb="7">
      <t>ジュウトウ</t>
    </rPh>
    <rPh sb="7" eb="8">
      <t>ヒ</t>
    </rPh>
    <rPh sb="8" eb="9">
      <t>トウ</t>
    </rPh>
    <phoneticPr fontId="3"/>
  </si>
  <si>
    <t>当期総製造費用</t>
    <rPh sb="0" eb="2">
      <t>トウキ</t>
    </rPh>
    <rPh sb="2" eb="3">
      <t>ソウ</t>
    </rPh>
    <rPh sb="3" eb="5">
      <t>セイゾウ</t>
    </rPh>
    <rPh sb="5" eb="7">
      <t>ヒヨウ</t>
    </rPh>
    <phoneticPr fontId="3"/>
  </si>
  <si>
    <t>期首仕掛品棚卸高</t>
    <rPh sb="0" eb="2">
      <t>キシュ</t>
    </rPh>
    <rPh sb="2" eb="5">
      <t>シカカリヒン</t>
    </rPh>
    <rPh sb="5" eb="8">
      <t>タナオロシダカ</t>
    </rPh>
    <phoneticPr fontId="3"/>
  </si>
  <si>
    <t>△育成費振替高</t>
    <rPh sb="1" eb="3">
      <t>イクセイ</t>
    </rPh>
    <rPh sb="3" eb="4">
      <t>ヒ</t>
    </rPh>
    <rPh sb="4" eb="6">
      <t>フリカエ</t>
    </rPh>
    <rPh sb="6" eb="7">
      <t>ダカ</t>
    </rPh>
    <phoneticPr fontId="3"/>
  </si>
  <si>
    <t>△期末仕掛品棚卸高</t>
    <rPh sb="1" eb="3">
      <t>キマツ</t>
    </rPh>
    <rPh sb="3" eb="6">
      <t>シカカリヒン</t>
    </rPh>
    <rPh sb="6" eb="9">
      <t>タナオロシダカ</t>
    </rPh>
    <phoneticPr fontId="3"/>
  </si>
  <si>
    <t>当期製品製造原価</t>
    <rPh sb="0" eb="2">
      <t>トウキ</t>
    </rPh>
    <rPh sb="2" eb="4">
      <t>セイヒン</t>
    </rPh>
    <rPh sb="4" eb="6">
      <t>セイゾウ</t>
    </rPh>
    <rPh sb="6" eb="8">
      <t>ゲンカ</t>
    </rPh>
    <phoneticPr fontId="3"/>
  </si>
  <si>
    <t>生物売却原価</t>
    <rPh sb="0" eb="2">
      <t>セイブツ</t>
    </rPh>
    <rPh sb="2" eb="4">
      <t>バイキャク</t>
    </rPh>
    <rPh sb="4" eb="6">
      <t>ゲンカ</t>
    </rPh>
    <phoneticPr fontId="3"/>
  </si>
  <si>
    <t>△期末商品製品棚卸高</t>
    <rPh sb="1" eb="3">
      <t>キマツ</t>
    </rPh>
    <rPh sb="3" eb="5">
      <t>ショウヒン</t>
    </rPh>
    <rPh sb="5" eb="7">
      <t>セイヒン</t>
    </rPh>
    <rPh sb="7" eb="10">
      <t>タナオロシダカ</t>
    </rPh>
    <phoneticPr fontId="3"/>
  </si>
  <si>
    <t>売上原価計</t>
    <rPh sb="0" eb="2">
      <t>ウリアゲ</t>
    </rPh>
    <rPh sb="2" eb="4">
      <t>ゲンカ</t>
    </rPh>
    <rPh sb="4" eb="5">
      <t>ケイ</t>
    </rPh>
    <phoneticPr fontId="3"/>
  </si>
  <si>
    <t>売上総利益</t>
    <rPh sb="0" eb="2">
      <t>ウリアゲ</t>
    </rPh>
    <rPh sb="2" eb="5">
      <t>ソウリエキ</t>
    </rPh>
    <phoneticPr fontId="3"/>
  </si>
  <si>
    <t>販売費及び一般管理費</t>
    <rPh sb="0" eb="3">
      <t>ハンバイヒ</t>
    </rPh>
    <rPh sb="3" eb="4">
      <t>オヨ</t>
    </rPh>
    <rPh sb="5" eb="7">
      <t>イッパン</t>
    </rPh>
    <rPh sb="7" eb="10">
      <t>カンリヒ</t>
    </rPh>
    <phoneticPr fontId="3"/>
  </si>
  <si>
    <t>役員報酬</t>
    <rPh sb="0" eb="2">
      <t>ヤクイン</t>
    </rPh>
    <rPh sb="2" eb="4">
      <t>ホウシュウ</t>
    </rPh>
    <phoneticPr fontId="3"/>
  </si>
  <si>
    <t>給料手当</t>
    <rPh sb="0" eb="2">
      <t>キュウリョウ</t>
    </rPh>
    <rPh sb="2" eb="4">
      <t>テアテ</t>
    </rPh>
    <phoneticPr fontId="3"/>
  </si>
  <si>
    <t>退職金</t>
    <rPh sb="0" eb="3">
      <t>タイショクキン</t>
    </rPh>
    <phoneticPr fontId="3"/>
  </si>
  <si>
    <t>賞与引当金繰入額</t>
    <rPh sb="0" eb="2">
      <t>ショウヨ</t>
    </rPh>
    <rPh sb="2" eb="5">
      <t>ヒキアテキン</t>
    </rPh>
    <rPh sb="5" eb="8">
      <t>クリイレガク</t>
    </rPh>
    <phoneticPr fontId="3"/>
  </si>
  <si>
    <t>荷造運賃</t>
    <rPh sb="0" eb="2">
      <t>ニヅク</t>
    </rPh>
    <rPh sb="2" eb="4">
      <t>ウンチン</t>
    </rPh>
    <phoneticPr fontId="3"/>
  </si>
  <si>
    <t>販売手数料</t>
    <rPh sb="0" eb="2">
      <t>ハンバイ</t>
    </rPh>
    <rPh sb="2" eb="5">
      <t>テスウリョウ</t>
    </rPh>
    <phoneticPr fontId="3"/>
  </si>
  <si>
    <t>広告宣伝費</t>
    <rPh sb="0" eb="2">
      <t>コウコク</t>
    </rPh>
    <rPh sb="2" eb="5">
      <t>センデンヒ</t>
    </rPh>
    <phoneticPr fontId="3"/>
  </si>
  <si>
    <t>交際費</t>
    <rPh sb="0" eb="3">
      <t>コウサイヒ</t>
    </rPh>
    <phoneticPr fontId="3"/>
  </si>
  <si>
    <t>会議費</t>
    <rPh sb="0" eb="3">
      <t>カイギヒ</t>
    </rPh>
    <phoneticPr fontId="3"/>
  </si>
  <si>
    <t>旅費交通費</t>
    <rPh sb="0" eb="2">
      <t>リョヒ</t>
    </rPh>
    <rPh sb="2" eb="5">
      <t>コウツウヒ</t>
    </rPh>
    <phoneticPr fontId="3"/>
  </si>
  <si>
    <t>事務通信費</t>
    <rPh sb="0" eb="2">
      <t>ジム</t>
    </rPh>
    <rPh sb="2" eb="5">
      <t>ツウシンヒ</t>
    </rPh>
    <phoneticPr fontId="3"/>
  </si>
  <si>
    <t>車両費</t>
    <rPh sb="0" eb="2">
      <t>シャリョウ</t>
    </rPh>
    <rPh sb="2" eb="3">
      <t>ヒ</t>
    </rPh>
    <phoneticPr fontId="3"/>
  </si>
  <si>
    <t>店舗経費</t>
    <rPh sb="0" eb="2">
      <t>テンポ</t>
    </rPh>
    <rPh sb="2" eb="4">
      <t>ケイヒ</t>
    </rPh>
    <phoneticPr fontId="3"/>
  </si>
  <si>
    <t>支払報酬</t>
    <rPh sb="0" eb="2">
      <t>シハライ</t>
    </rPh>
    <rPh sb="2" eb="4">
      <t>ホウシュウ</t>
    </rPh>
    <phoneticPr fontId="3"/>
  </si>
  <si>
    <t>支払保険料</t>
    <rPh sb="0" eb="2">
      <t>シハライ</t>
    </rPh>
    <rPh sb="2" eb="5">
      <t>ホケンリョウ</t>
    </rPh>
    <phoneticPr fontId="3"/>
  </si>
  <si>
    <t>諸会費</t>
    <rPh sb="0" eb="3">
      <t>ショカイヒ</t>
    </rPh>
    <phoneticPr fontId="3"/>
  </si>
  <si>
    <t>寄付金</t>
    <rPh sb="0" eb="3">
      <t>キフキン</t>
    </rPh>
    <phoneticPr fontId="3"/>
  </si>
  <si>
    <t>貸倒引当金繰入額</t>
    <rPh sb="0" eb="2">
      <t>カシダオレ</t>
    </rPh>
    <rPh sb="2" eb="5">
      <t>ヒキアテキン</t>
    </rPh>
    <rPh sb="5" eb="8">
      <t>クリイレガク</t>
    </rPh>
    <phoneticPr fontId="3"/>
  </si>
  <si>
    <t>雑費</t>
    <rPh sb="0" eb="2">
      <t>ザッピ</t>
    </rPh>
    <phoneticPr fontId="3"/>
  </si>
  <si>
    <t>営業利益</t>
    <rPh sb="0" eb="2">
      <t>エイギョウ</t>
    </rPh>
    <rPh sb="2" eb="4">
      <t>リエキ</t>
    </rPh>
    <phoneticPr fontId="3"/>
  </si>
  <si>
    <t>受取利息</t>
    <rPh sb="0" eb="2">
      <t>ウケトリ</t>
    </rPh>
    <rPh sb="2" eb="4">
      <t>リソク</t>
    </rPh>
    <phoneticPr fontId="3"/>
  </si>
  <si>
    <t>受取配当金</t>
    <rPh sb="0" eb="2">
      <t>ウケトリ</t>
    </rPh>
    <rPh sb="2" eb="5">
      <t>ハイトウキン</t>
    </rPh>
    <phoneticPr fontId="3"/>
  </si>
  <si>
    <t>受取地代家賃</t>
    <rPh sb="0" eb="2">
      <t>ウケトリ</t>
    </rPh>
    <rPh sb="2" eb="4">
      <t>チダイ</t>
    </rPh>
    <rPh sb="4" eb="6">
      <t>ヤチン</t>
    </rPh>
    <phoneticPr fontId="3"/>
  </si>
  <si>
    <t>一般助成収入</t>
    <rPh sb="0" eb="2">
      <t>イッパン</t>
    </rPh>
    <rPh sb="2" eb="4">
      <t>ジョセイ</t>
    </rPh>
    <rPh sb="4" eb="6">
      <t>シュウニュウ</t>
    </rPh>
    <phoneticPr fontId="3"/>
  </si>
  <si>
    <t>奨励金</t>
    <rPh sb="0" eb="3">
      <t>ショウレイキン</t>
    </rPh>
    <phoneticPr fontId="3"/>
  </si>
  <si>
    <t>作付助成収入</t>
    <rPh sb="0" eb="2">
      <t>サクツケ</t>
    </rPh>
    <rPh sb="2" eb="4">
      <t>ジョセイ</t>
    </rPh>
    <rPh sb="4" eb="6">
      <t>シュウニュウ</t>
    </rPh>
    <phoneticPr fontId="3"/>
  </si>
  <si>
    <t>雑収入</t>
    <rPh sb="0" eb="3">
      <t>ザッシュウニュウ</t>
    </rPh>
    <phoneticPr fontId="3"/>
  </si>
  <si>
    <t>支払利息</t>
    <rPh sb="0" eb="2">
      <t>シハライ</t>
    </rPh>
    <rPh sb="2" eb="4">
      <t>リソク</t>
    </rPh>
    <phoneticPr fontId="3"/>
  </si>
  <si>
    <t>手形譲渡損</t>
    <rPh sb="0" eb="2">
      <t>テガタ</t>
    </rPh>
    <rPh sb="2" eb="4">
      <t>ジョウト</t>
    </rPh>
    <rPh sb="4" eb="5">
      <t>ソン</t>
    </rPh>
    <phoneticPr fontId="3"/>
  </si>
  <si>
    <t>創立費償却</t>
    <rPh sb="0" eb="2">
      <t>ソウリツ</t>
    </rPh>
    <rPh sb="2" eb="3">
      <t>ヒ</t>
    </rPh>
    <rPh sb="3" eb="5">
      <t>ショウキャク</t>
    </rPh>
    <phoneticPr fontId="3"/>
  </si>
  <si>
    <t>開業費償却</t>
    <rPh sb="0" eb="3">
      <t>カイギョウヒ</t>
    </rPh>
    <rPh sb="3" eb="5">
      <t>ショウキャク</t>
    </rPh>
    <phoneticPr fontId="3"/>
  </si>
  <si>
    <t>廃畜処分損</t>
    <rPh sb="0" eb="2">
      <t>ハイチク</t>
    </rPh>
    <rPh sb="2" eb="4">
      <t>ショブン</t>
    </rPh>
    <rPh sb="4" eb="5">
      <t>ソン</t>
    </rPh>
    <phoneticPr fontId="3"/>
  </si>
  <si>
    <t>廃畜処理費</t>
    <rPh sb="0" eb="2">
      <t>ハイチク</t>
    </rPh>
    <rPh sb="2" eb="5">
      <t>ショリヒ</t>
    </rPh>
    <phoneticPr fontId="3"/>
  </si>
  <si>
    <t>雑損失</t>
    <rPh sb="0" eb="1">
      <t>ザツ</t>
    </rPh>
    <rPh sb="1" eb="3">
      <t>ソンシツ</t>
    </rPh>
    <phoneticPr fontId="3"/>
  </si>
  <si>
    <t>営業外費用計</t>
    <rPh sb="0" eb="3">
      <t>エイギョウガイ</t>
    </rPh>
    <rPh sb="3" eb="5">
      <t>ヒヨウ</t>
    </rPh>
    <rPh sb="5" eb="6">
      <t>ケイ</t>
    </rPh>
    <phoneticPr fontId="3"/>
  </si>
  <si>
    <t>経常利益</t>
    <rPh sb="0" eb="2">
      <t>ケイジョウ</t>
    </rPh>
    <rPh sb="2" eb="4">
      <t>リエキ</t>
    </rPh>
    <phoneticPr fontId="3"/>
  </si>
  <si>
    <t>前期損益修正益</t>
    <rPh sb="0" eb="2">
      <t>ゼンキ</t>
    </rPh>
    <rPh sb="2" eb="4">
      <t>ソンエキ</t>
    </rPh>
    <rPh sb="4" eb="6">
      <t>シュウセイ</t>
    </rPh>
    <rPh sb="6" eb="7">
      <t>エキ</t>
    </rPh>
    <phoneticPr fontId="3"/>
  </si>
  <si>
    <t>固定資産売却益</t>
    <rPh sb="0" eb="4">
      <t>コテイシサン</t>
    </rPh>
    <rPh sb="4" eb="7">
      <t>バイキャクエキ</t>
    </rPh>
    <phoneticPr fontId="3"/>
  </si>
  <si>
    <t>投資有価証券売却益</t>
    <rPh sb="0" eb="2">
      <t>トウシ</t>
    </rPh>
    <rPh sb="2" eb="4">
      <t>ユウカ</t>
    </rPh>
    <rPh sb="4" eb="6">
      <t>ショウケン</t>
    </rPh>
    <rPh sb="6" eb="9">
      <t>バイキャクエキ</t>
    </rPh>
    <phoneticPr fontId="3"/>
  </si>
  <si>
    <t>資産受贈益</t>
    <rPh sb="0" eb="2">
      <t>シサン</t>
    </rPh>
    <rPh sb="2" eb="4">
      <t>ジュゾウ</t>
    </rPh>
    <rPh sb="4" eb="5">
      <t>エキ</t>
    </rPh>
    <phoneticPr fontId="3"/>
  </si>
  <si>
    <t>受取共済金</t>
    <rPh sb="0" eb="2">
      <t>ウケトリ</t>
    </rPh>
    <rPh sb="2" eb="5">
      <t>キョウサイキン</t>
    </rPh>
    <phoneticPr fontId="3"/>
  </si>
  <si>
    <t>経営安定補填収入</t>
    <rPh sb="0" eb="2">
      <t>ケイエイ</t>
    </rPh>
    <rPh sb="2" eb="4">
      <t>アンテイ</t>
    </rPh>
    <rPh sb="4" eb="6">
      <t>ホテン</t>
    </rPh>
    <rPh sb="6" eb="8">
      <t>シュウニュウ</t>
    </rPh>
    <phoneticPr fontId="3"/>
  </si>
  <si>
    <t>保険差益</t>
    <rPh sb="0" eb="2">
      <t>ホケン</t>
    </rPh>
    <rPh sb="2" eb="4">
      <t>サエキ</t>
    </rPh>
    <phoneticPr fontId="3"/>
  </si>
  <si>
    <t>国庫補助金収入</t>
    <rPh sb="0" eb="2">
      <t>コッコ</t>
    </rPh>
    <rPh sb="2" eb="5">
      <t>ホジョキン</t>
    </rPh>
    <rPh sb="5" eb="7">
      <t>シュウニュウ</t>
    </rPh>
    <phoneticPr fontId="3"/>
  </si>
  <si>
    <t>償却債権取立益</t>
    <rPh sb="0" eb="2">
      <t>ショウキャク</t>
    </rPh>
    <rPh sb="2" eb="4">
      <t>サイケン</t>
    </rPh>
    <rPh sb="4" eb="6">
      <t>トリタテ</t>
    </rPh>
    <rPh sb="6" eb="7">
      <t>エキ</t>
    </rPh>
    <phoneticPr fontId="3"/>
  </si>
  <si>
    <t>貸倒引当金戻入額</t>
    <rPh sb="0" eb="2">
      <t>カシダオレ</t>
    </rPh>
    <rPh sb="2" eb="5">
      <t>ヒキアテキン</t>
    </rPh>
    <rPh sb="5" eb="6">
      <t>モド</t>
    </rPh>
    <rPh sb="6" eb="7">
      <t>イ</t>
    </rPh>
    <rPh sb="7" eb="8">
      <t>ガク</t>
    </rPh>
    <phoneticPr fontId="3"/>
  </si>
  <si>
    <t>圧縮特別勘定戻入額</t>
    <rPh sb="0" eb="2">
      <t>アッシュク</t>
    </rPh>
    <rPh sb="2" eb="4">
      <t>トクベツ</t>
    </rPh>
    <rPh sb="4" eb="6">
      <t>カンジョウ</t>
    </rPh>
    <rPh sb="6" eb="9">
      <t>モドシイレガク</t>
    </rPh>
    <phoneticPr fontId="3"/>
  </si>
  <si>
    <t>特別利益計</t>
    <rPh sb="0" eb="2">
      <t>トクベツ</t>
    </rPh>
    <rPh sb="2" eb="4">
      <t>リエキ</t>
    </rPh>
    <rPh sb="4" eb="5">
      <t>ケイ</t>
    </rPh>
    <phoneticPr fontId="3"/>
  </si>
  <si>
    <t>前期損益修正損</t>
    <rPh sb="0" eb="2">
      <t>ゼンキ</t>
    </rPh>
    <rPh sb="2" eb="4">
      <t>ソンエキ</t>
    </rPh>
    <rPh sb="4" eb="6">
      <t>シュウセイ</t>
    </rPh>
    <rPh sb="6" eb="7">
      <t>ソン</t>
    </rPh>
    <phoneticPr fontId="3"/>
  </si>
  <si>
    <t>役員退職慰労金</t>
    <rPh sb="0" eb="2">
      <t>ヤクイン</t>
    </rPh>
    <rPh sb="2" eb="4">
      <t>タイショク</t>
    </rPh>
    <rPh sb="4" eb="7">
      <t>イロウキン</t>
    </rPh>
    <phoneticPr fontId="3"/>
  </si>
  <si>
    <t>固定資産売却損</t>
    <rPh sb="0" eb="4">
      <t>コテイシサン</t>
    </rPh>
    <rPh sb="4" eb="6">
      <t>バイキャク</t>
    </rPh>
    <rPh sb="6" eb="7">
      <t>ソン</t>
    </rPh>
    <phoneticPr fontId="3"/>
  </si>
  <si>
    <t>固定資産除去損</t>
    <rPh sb="0" eb="4">
      <t>コテイシサン</t>
    </rPh>
    <rPh sb="4" eb="6">
      <t>ジョキョ</t>
    </rPh>
    <rPh sb="6" eb="7">
      <t>ソン</t>
    </rPh>
    <phoneticPr fontId="3"/>
  </si>
  <si>
    <t>災害損失</t>
    <rPh sb="0" eb="2">
      <t>サイガイ</t>
    </rPh>
    <rPh sb="2" eb="4">
      <t>ソンシツ</t>
    </rPh>
    <phoneticPr fontId="3"/>
  </si>
  <si>
    <t>特別償却費</t>
    <rPh sb="0" eb="2">
      <t>トクベツ</t>
    </rPh>
    <rPh sb="2" eb="4">
      <t>ショウキャク</t>
    </rPh>
    <rPh sb="4" eb="5">
      <t>ヒ</t>
    </rPh>
    <phoneticPr fontId="3"/>
  </si>
  <si>
    <t>固定資産圧縮損</t>
    <rPh sb="0" eb="4">
      <t>コテイシサン</t>
    </rPh>
    <rPh sb="4" eb="6">
      <t>アッシュク</t>
    </rPh>
    <rPh sb="6" eb="7">
      <t>ソン</t>
    </rPh>
    <phoneticPr fontId="3"/>
  </si>
  <si>
    <t>圧縮特別勘定繰入額</t>
    <rPh sb="0" eb="2">
      <t>アッシュク</t>
    </rPh>
    <rPh sb="2" eb="4">
      <t>トクベツ</t>
    </rPh>
    <rPh sb="4" eb="6">
      <t>カンジョウ</t>
    </rPh>
    <rPh sb="6" eb="9">
      <t>クリイレガク</t>
    </rPh>
    <phoneticPr fontId="3"/>
  </si>
  <si>
    <t>特別損失計</t>
    <rPh sb="0" eb="2">
      <t>トクベツ</t>
    </rPh>
    <rPh sb="2" eb="4">
      <t>ソンシツ</t>
    </rPh>
    <rPh sb="4" eb="5">
      <t>ケイ</t>
    </rPh>
    <phoneticPr fontId="3"/>
  </si>
  <si>
    <t>税引前当期純利益</t>
    <rPh sb="0" eb="3">
      <t>ゼイビキマエ</t>
    </rPh>
    <rPh sb="3" eb="5">
      <t>トウキ</t>
    </rPh>
    <rPh sb="5" eb="8">
      <t>ジュンリエキ</t>
    </rPh>
    <phoneticPr fontId="3"/>
  </si>
  <si>
    <t>法人税、住民税及び事業税</t>
    <rPh sb="0" eb="3">
      <t>ホウジンゼイ</t>
    </rPh>
    <rPh sb="4" eb="7">
      <t>ジュウミンゼイ</t>
    </rPh>
    <rPh sb="7" eb="8">
      <t>オヨ</t>
    </rPh>
    <rPh sb="9" eb="12">
      <t>ジギョウゼイ</t>
    </rPh>
    <phoneticPr fontId="3"/>
  </si>
  <si>
    <t>法人税等調整額</t>
    <rPh sb="0" eb="3">
      <t>ホウジンゼイ</t>
    </rPh>
    <rPh sb="3" eb="4">
      <t>トウ</t>
    </rPh>
    <rPh sb="4" eb="7">
      <t>チョウセイガク</t>
    </rPh>
    <phoneticPr fontId="3"/>
  </si>
  <si>
    <t>前期繰越剰余金</t>
    <rPh sb="0" eb="2">
      <t>ゼンキ</t>
    </rPh>
    <rPh sb="2" eb="4">
      <t>クリコシ</t>
    </rPh>
    <rPh sb="4" eb="7">
      <t>ジョウヨキン</t>
    </rPh>
    <phoneticPr fontId="3"/>
  </si>
  <si>
    <t>　耕種売上（水稲・麦・大豆）</t>
    <rPh sb="1" eb="3">
      <t>コウシュ</t>
    </rPh>
    <rPh sb="3" eb="5">
      <t>ウリアゲ</t>
    </rPh>
    <rPh sb="6" eb="8">
      <t>スイトウ</t>
    </rPh>
    <rPh sb="9" eb="10">
      <t>ムギ</t>
    </rPh>
    <rPh sb="11" eb="13">
      <t>ダイズ</t>
    </rPh>
    <phoneticPr fontId="3"/>
  </si>
  <si>
    <t>　耕種売上（野菜・果樹・花卉）</t>
    <rPh sb="1" eb="3">
      <t>コウシュ</t>
    </rPh>
    <rPh sb="3" eb="5">
      <t>ウリアゲ</t>
    </rPh>
    <rPh sb="6" eb="8">
      <t>ヤサイ</t>
    </rPh>
    <rPh sb="9" eb="11">
      <t>カジュ</t>
    </rPh>
    <rPh sb="12" eb="14">
      <t>カキ</t>
    </rPh>
    <phoneticPr fontId="3"/>
  </si>
  <si>
    <t>　作業受託収入</t>
    <rPh sb="1" eb="3">
      <t>サギョウ</t>
    </rPh>
    <rPh sb="3" eb="5">
      <t>ジュタク</t>
    </rPh>
    <rPh sb="5" eb="7">
      <t>シュウニュウ</t>
    </rPh>
    <phoneticPr fontId="3"/>
  </si>
  <si>
    <t>　加工売上高</t>
    <rPh sb="1" eb="3">
      <t>カコウ</t>
    </rPh>
    <rPh sb="3" eb="6">
      <t>ウリアゲダカ</t>
    </rPh>
    <phoneticPr fontId="3"/>
  </si>
  <si>
    <t>　価格補填収入</t>
    <rPh sb="1" eb="3">
      <t>カカク</t>
    </rPh>
    <rPh sb="3" eb="5">
      <t>ホテン</t>
    </rPh>
    <rPh sb="5" eb="7">
      <t>シュウニュウ</t>
    </rPh>
    <phoneticPr fontId="3"/>
  </si>
  <si>
    <t>勘定科目</t>
    <rPh sb="0" eb="2">
      <t>カンジョウ</t>
    </rPh>
    <rPh sb="2" eb="4">
      <t>カモク</t>
    </rPh>
    <phoneticPr fontId="3"/>
  </si>
  <si>
    <t>出資配当金</t>
    <rPh sb="0" eb="2">
      <t>シュッシ</t>
    </rPh>
    <rPh sb="2" eb="4">
      <t>ハイトウ</t>
    </rPh>
    <rPh sb="4" eb="5">
      <t>キン</t>
    </rPh>
    <phoneticPr fontId="3"/>
  </si>
  <si>
    <t>次期繰越額</t>
    <rPh sb="0" eb="2">
      <t>ジキ</t>
    </rPh>
    <rPh sb="2" eb="5">
      <t>クリコシガク</t>
    </rPh>
    <phoneticPr fontId="3"/>
  </si>
  <si>
    <t>利益処分</t>
    <rPh sb="0" eb="2">
      <t>リエキ</t>
    </rPh>
    <rPh sb="2" eb="4">
      <t>ショブン</t>
    </rPh>
    <phoneticPr fontId="3"/>
  </si>
  <si>
    <t>仮払消費税等</t>
    <rPh sb="0" eb="2">
      <t>カリバライ</t>
    </rPh>
    <rPh sb="2" eb="5">
      <t>ショウヒゼイ</t>
    </rPh>
    <rPh sb="5" eb="6">
      <t>トウ</t>
    </rPh>
    <phoneticPr fontId="3"/>
  </si>
  <si>
    <t>仮受消費税等</t>
    <rPh sb="0" eb="1">
      <t>カリ</t>
    </rPh>
    <rPh sb="1" eb="2">
      <t>ウケ</t>
    </rPh>
    <rPh sb="2" eb="5">
      <t>ショウヒゼイ</t>
    </rPh>
    <rPh sb="5" eb="6">
      <t>トウ</t>
    </rPh>
    <phoneticPr fontId="3"/>
  </si>
  <si>
    <t>利益準備金（合計）</t>
    <rPh sb="0" eb="5">
      <t>リエキジュンビキン</t>
    </rPh>
    <rPh sb="6" eb="8">
      <t>ゴウケイ</t>
    </rPh>
    <phoneticPr fontId="3"/>
  </si>
  <si>
    <t>固</t>
    <rPh sb="0" eb="1">
      <t>コ</t>
    </rPh>
    <phoneticPr fontId="3"/>
  </si>
  <si>
    <t>利益処分：利益準備金</t>
    <rPh sb="0" eb="2">
      <t>リエキ</t>
    </rPh>
    <rPh sb="2" eb="4">
      <t>ショブン</t>
    </rPh>
    <rPh sb="5" eb="7">
      <t>リエキ</t>
    </rPh>
    <rPh sb="7" eb="10">
      <t>ジュンビキン</t>
    </rPh>
    <phoneticPr fontId="3"/>
  </si>
  <si>
    <t>　農業経営基盤強化準備金</t>
    <rPh sb="1" eb="3">
      <t>ノウギョウ</t>
    </rPh>
    <rPh sb="3" eb="5">
      <t>ケイエイ</t>
    </rPh>
    <rPh sb="5" eb="7">
      <t>キバン</t>
    </rPh>
    <rPh sb="7" eb="9">
      <t>キョウカ</t>
    </rPh>
    <rPh sb="9" eb="12">
      <t>ジュンビキン</t>
    </rPh>
    <phoneticPr fontId="3"/>
  </si>
  <si>
    <t>　出資配当</t>
    <rPh sb="1" eb="3">
      <t>シュッシ</t>
    </rPh>
    <rPh sb="3" eb="5">
      <t>ハイトウ</t>
    </rPh>
    <phoneticPr fontId="3"/>
  </si>
  <si>
    <t>　従事分量配当</t>
    <rPh sb="1" eb="3">
      <t>ジュウジ</t>
    </rPh>
    <rPh sb="3" eb="5">
      <t>ブンリョウ</t>
    </rPh>
    <rPh sb="5" eb="7">
      <t>ハイトウ</t>
    </rPh>
    <phoneticPr fontId="3"/>
  </si>
  <si>
    <t>農業経営基盤強化準備金（合計）</t>
    <rPh sb="0" eb="2">
      <t>ノウギョウ</t>
    </rPh>
    <rPh sb="2" eb="4">
      <t>ケイエイ</t>
    </rPh>
    <rPh sb="4" eb="6">
      <t>キバン</t>
    </rPh>
    <rPh sb="6" eb="8">
      <t>キョウカ</t>
    </rPh>
    <rPh sb="8" eb="11">
      <t>ジュンビキン</t>
    </rPh>
    <rPh sb="12" eb="14">
      <t>ゴウケイ</t>
    </rPh>
    <phoneticPr fontId="3"/>
  </si>
  <si>
    <t>賃料料金</t>
    <rPh sb="0" eb="2">
      <t>チンリョウ</t>
    </rPh>
    <rPh sb="2" eb="4">
      <t>リョウキン</t>
    </rPh>
    <phoneticPr fontId="3"/>
  </si>
  <si>
    <t>当期純利益</t>
    <rPh sb="0" eb="2">
      <t>トウキ</t>
    </rPh>
    <rPh sb="2" eb="3">
      <t>ジュン</t>
    </rPh>
    <rPh sb="3" eb="5">
      <t>リエキ</t>
    </rPh>
    <phoneticPr fontId="3"/>
  </si>
  <si>
    <t>集落還元</t>
    <rPh sb="0" eb="2">
      <t>シュウラク</t>
    </rPh>
    <rPh sb="2" eb="4">
      <t>カンゲン</t>
    </rPh>
    <phoneticPr fontId="3"/>
  </si>
  <si>
    <t>還元</t>
    <rPh sb="0" eb="2">
      <t>カンゲン</t>
    </rPh>
    <phoneticPr fontId="3"/>
  </si>
  <si>
    <t>消費税</t>
    <rPh sb="0" eb="3">
      <t>ショウヒゼイ</t>
    </rPh>
    <phoneticPr fontId="3"/>
  </si>
  <si>
    <t>非課税</t>
    <rPh sb="0" eb="3">
      <t>ヒカゼイ</t>
    </rPh>
    <phoneticPr fontId="3"/>
  </si>
  <si>
    <t>課税売上高</t>
    <rPh sb="0" eb="2">
      <t>カゼイ</t>
    </rPh>
    <rPh sb="2" eb="4">
      <t>ウリアゲ</t>
    </rPh>
    <rPh sb="4" eb="5">
      <t>ダカ</t>
    </rPh>
    <phoneticPr fontId="3"/>
  </si>
  <si>
    <t>課税売上</t>
    <rPh sb="0" eb="2">
      <t>カゼイ</t>
    </rPh>
    <rPh sb="2" eb="4">
      <t>ウリアゲ</t>
    </rPh>
    <phoneticPr fontId="3"/>
  </si>
  <si>
    <t>課税仕入</t>
    <rPh sb="0" eb="2">
      <t>カゼイ</t>
    </rPh>
    <rPh sb="2" eb="4">
      <t>シイレ</t>
    </rPh>
    <phoneticPr fontId="3"/>
  </si>
  <si>
    <t>課税仕入</t>
    <rPh sb="0" eb="2">
      <t>カゼイ</t>
    </rPh>
    <rPh sb="2" eb="4">
      <t>シイ</t>
    </rPh>
    <phoneticPr fontId="3"/>
  </si>
  <si>
    <t>科目分類</t>
    <rPh sb="0" eb="2">
      <t>カモク</t>
    </rPh>
    <rPh sb="2" eb="4">
      <t>ブンルイ</t>
    </rPh>
    <phoneticPr fontId="3"/>
  </si>
  <si>
    <t>売上</t>
    <rPh sb="0" eb="2">
      <t>ウリアゲ</t>
    </rPh>
    <phoneticPr fontId="3"/>
  </si>
  <si>
    <t>営業外収益</t>
    <rPh sb="0" eb="3">
      <t>エイギョウガイ</t>
    </rPh>
    <rPh sb="3" eb="5">
      <t>シュウエキ</t>
    </rPh>
    <phoneticPr fontId="3"/>
  </si>
  <si>
    <t>営業外費用</t>
    <rPh sb="0" eb="3">
      <t>エイギョウガイ</t>
    </rPh>
    <rPh sb="3" eb="5">
      <t>ヒヨウ</t>
    </rPh>
    <phoneticPr fontId="3"/>
  </si>
  <si>
    <t>特別利益</t>
    <rPh sb="0" eb="2">
      <t>トクベツ</t>
    </rPh>
    <rPh sb="2" eb="4">
      <t>リエキ</t>
    </rPh>
    <phoneticPr fontId="3"/>
  </si>
  <si>
    <t>特別損失</t>
    <rPh sb="0" eb="2">
      <t>トクベツ</t>
    </rPh>
    <rPh sb="2" eb="4">
      <t>ソンシツ</t>
    </rPh>
    <phoneticPr fontId="3"/>
  </si>
  <si>
    <t>材料費</t>
    <rPh sb="0" eb="3">
      <t>ザイリョウヒ</t>
    </rPh>
    <phoneticPr fontId="3"/>
  </si>
  <si>
    <t>労務費</t>
    <rPh sb="0" eb="3">
      <t>ロウムヒ</t>
    </rPh>
    <phoneticPr fontId="3"/>
  </si>
  <si>
    <t>外注費</t>
    <rPh sb="0" eb="3">
      <t>ガイチュウヒ</t>
    </rPh>
    <phoneticPr fontId="3"/>
  </si>
  <si>
    <t>製造経費</t>
    <rPh sb="0" eb="2">
      <t>セイゾウ</t>
    </rPh>
    <rPh sb="2" eb="4">
      <t>ケイヒ</t>
    </rPh>
    <phoneticPr fontId="3"/>
  </si>
  <si>
    <t>他原価</t>
    <rPh sb="0" eb="1">
      <t>タ</t>
    </rPh>
    <rPh sb="1" eb="3">
      <t>ゲンカ</t>
    </rPh>
    <phoneticPr fontId="3"/>
  </si>
  <si>
    <t>販管費</t>
    <rPh sb="0" eb="3">
      <t>ハンカンヒ</t>
    </rPh>
    <phoneticPr fontId="3"/>
  </si>
  <si>
    <t>原</t>
    <phoneticPr fontId="3"/>
  </si>
  <si>
    <t>集落還元額</t>
    <rPh sb="0" eb="2">
      <t>シュウラク</t>
    </rPh>
    <rPh sb="2" eb="4">
      <t>カンゲン</t>
    </rPh>
    <rPh sb="4" eb="5">
      <t>ガク</t>
    </rPh>
    <phoneticPr fontId="3"/>
  </si>
  <si>
    <t>役員等短期借入金</t>
    <rPh sb="0" eb="2">
      <t>ヤクイン</t>
    </rPh>
    <rPh sb="2" eb="3">
      <t>トウ</t>
    </rPh>
    <rPh sb="3" eb="5">
      <t>タンキ</t>
    </rPh>
    <rPh sb="5" eb="8">
      <t>カリイレキン</t>
    </rPh>
    <phoneticPr fontId="3"/>
  </si>
  <si>
    <t>科目＼年度</t>
    <rPh sb="0" eb="2">
      <t>カモク</t>
    </rPh>
    <rPh sb="3" eb="5">
      <t>ネンド</t>
    </rPh>
    <phoneticPr fontId="3"/>
  </si>
  <si>
    <t>勘定科目＼年度</t>
    <rPh sb="0" eb="2">
      <t>カンジョウ</t>
    </rPh>
    <rPh sb="2" eb="4">
      <t>カモク</t>
    </rPh>
    <rPh sb="5" eb="7">
      <t>ネンド</t>
    </rPh>
    <phoneticPr fontId="3"/>
  </si>
  <si>
    <t>会計年度</t>
    <rPh sb="0" eb="2">
      <t>カイケイ</t>
    </rPh>
    <rPh sb="2" eb="4">
      <t>ネンド</t>
    </rPh>
    <phoneticPr fontId="26"/>
  </si>
  <si>
    <t>組合員数</t>
    <rPh sb="0" eb="4">
      <t>クミアイインスウ</t>
    </rPh>
    <phoneticPr fontId="26"/>
  </si>
  <si>
    <t>流動資産</t>
    <rPh sb="0" eb="2">
      <t>リュウドウ</t>
    </rPh>
    <rPh sb="2" eb="4">
      <t>シサン</t>
    </rPh>
    <phoneticPr fontId="3"/>
  </si>
  <si>
    <t>固定資産</t>
    <rPh sb="0" eb="2">
      <t>コテイ</t>
    </rPh>
    <rPh sb="2" eb="4">
      <t>シサン</t>
    </rPh>
    <phoneticPr fontId="3"/>
  </si>
  <si>
    <t>流動負債</t>
    <rPh sb="0" eb="2">
      <t>リュウドウ</t>
    </rPh>
    <rPh sb="2" eb="4">
      <t>フサイ</t>
    </rPh>
    <phoneticPr fontId="3"/>
  </si>
  <si>
    <t>固定負債</t>
    <rPh sb="0" eb="2">
      <t>コテイ</t>
    </rPh>
    <rPh sb="2" eb="4">
      <t>フサイ</t>
    </rPh>
    <phoneticPr fontId="3"/>
  </si>
  <si>
    <t>純資産(配当後）</t>
    <rPh sb="0" eb="3">
      <t>ジュンシサン</t>
    </rPh>
    <rPh sb="4" eb="6">
      <t>ハイトウ</t>
    </rPh>
    <rPh sb="6" eb="7">
      <t>ゴ</t>
    </rPh>
    <phoneticPr fontId="3"/>
  </si>
  <si>
    <t xml:space="preserve">   当座資産</t>
    <rPh sb="3" eb="5">
      <t>トウザ</t>
    </rPh>
    <rPh sb="5" eb="7">
      <t>シサン</t>
    </rPh>
    <phoneticPr fontId="3"/>
  </si>
  <si>
    <t>資産計</t>
    <rPh sb="0" eb="2">
      <t>シサン</t>
    </rPh>
    <rPh sb="2" eb="3">
      <t>ケイ</t>
    </rPh>
    <phoneticPr fontId="3"/>
  </si>
  <si>
    <t>負債＋純資産</t>
    <rPh sb="0" eb="2">
      <t>フサイ</t>
    </rPh>
    <rPh sb="3" eb="6">
      <t>ジュンシサン</t>
    </rPh>
    <phoneticPr fontId="3"/>
  </si>
  <si>
    <t>貸借差額チェック</t>
    <rPh sb="0" eb="2">
      <t>タイシャク</t>
    </rPh>
    <rPh sb="2" eb="4">
      <t>サガク</t>
    </rPh>
    <phoneticPr fontId="3"/>
  </si>
  <si>
    <t>負債</t>
    <rPh sb="0" eb="2">
      <t>フサイ</t>
    </rPh>
    <phoneticPr fontId="3"/>
  </si>
  <si>
    <t>安全性</t>
    <rPh sb="0" eb="3">
      <t>アンゼンセイ</t>
    </rPh>
    <phoneticPr fontId="3"/>
  </si>
  <si>
    <t>流動比率</t>
    <rPh sb="0" eb="2">
      <t>リュウドウ</t>
    </rPh>
    <rPh sb="2" eb="4">
      <t>ヒリツ</t>
    </rPh>
    <phoneticPr fontId="3"/>
  </si>
  <si>
    <t>当座比率</t>
    <rPh sb="0" eb="2">
      <t>トウザ</t>
    </rPh>
    <rPh sb="2" eb="4">
      <t>ヒリツ</t>
    </rPh>
    <phoneticPr fontId="3"/>
  </si>
  <si>
    <t>自己資本比率</t>
    <rPh sb="0" eb="4">
      <t>ジコシホン</t>
    </rPh>
    <rPh sb="4" eb="6">
      <t>ヒリツ</t>
    </rPh>
    <phoneticPr fontId="3"/>
  </si>
  <si>
    <t>固定長期適合率</t>
    <rPh sb="0" eb="2">
      <t>コテイ</t>
    </rPh>
    <rPh sb="2" eb="4">
      <t>チョウキ</t>
    </rPh>
    <rPh sb="4" eb="7">
      <t>テキゴウリツ</t>
    </rPh>
    <phoneticPr fontId="3"/>
  </si>
  <si>
    <t>売上高対支払利息率</t>
    <rPh sb="0" eb="3">
      <t>ウリアゲダカ</t>
    </rPh>
    <rPh sb="3" eb="4">
      <t>タイ</t>
    </rPh>
    <rPh sb="4" eb="6">
      <t>シハラ</t>
    </rPh>
    <rPh sb="6" eb="8">
      <t>リソク</t>
    </rPh>
    <rPh sb="8" eb="9">
      <t>リツ</t>
    </rPh>
    <phoneticPr fontId="3"/>
  </si>
  <si>
    <t>総収入対支払利息率</t>
    <rPh sb="0" eb="3">
      <t>ソウシュウニュウ</t>
    </rPh>
    <rPh sb="3" eb="4">
      <t>タイ</t>
    </rPh>
    <rPh sb="4" eb="6">
      <t>シハラ</t>
    </rPh>
    <rPh sb="6" eb="9">
      <t>リソクリツ</t>
    </rPh>
    <phoneticPr fontId="3"/>
  </si>
  <si>
    <t>売上高負債比率</t>
    <rPh sb="0" eb="3">
      <t>ウリアゲダカ</t>
    </rPh>
    <rPh sb="3" eb="5">
      <t>フサイ</t>
    </rPh>
    <rPh sb="5" eb="7">
      <t>ヒリツ</t>
    </rPh>
    <phoneticPr fontId="3"/>
  </si>
  <si>
    <t>総収入負債比率</t>
    <rPh sb="0" eb="3">
      <t>ソウシュウニュウ</t>
    </rPh>
    <rPh sb="3" eb="5">
      <t>フサイ</t>
    </rPh>
    <rPh sb="5" eb="7">
      <t>ヒリツ</t>
    </rPh>
    <phoneticPr fontId="3"/>
  </si>
  <si>
    <t>収益性</t>
    <rPh sb="0" eb="3">
      <t>シュウエキセイ</t>
    </rPh>
    <phoneticPr fontId="3"/>
  </si>
  <si>
    <t>総資本営業利益率</t>
    <rPh sb="0" eb="3">
      <t>ソウシホン</t>
    </rPh>
    <rPh sb="3" eb="5">
      <t>エイギョウ</t>
    </rPh>
    <rPh sb="5" eb="8">
      <t>リエキリツ</t>
    </rPh>
    <phoneticPr fontId="3"/>
  </si>
  <si>
    <t>総資本営業利益率(従配控除）</t>
    <rPh sb="0" eb="3">
      <t>ソウシホン</t>
    </rPh>
    <rPh sb="3" eb="5">
      <t>エイギョウ</t>
    </rPh>
    <rPh sb="5" eb="8">
      <t>リエキリツ</t>
    </rPh>
    <rPh sb="9" eb="11">
      <t>ジュウハイ</t>
    </rPh>
    <rPh sb="11" eb="13">
      <t>コウジョ</t>
    </rPh>
    <phoneticPr fontId="3"/>
  </si>
  <si>
    <t>総資本経常利益率</t>
    <rPh sb="0" eb="3">
      <t>ソウシホン</t>
    </rPh>
    <rPh sb="3" eb="5">
      <t>ケイジョウ</t>
    </rPh>
    <rPh sb="5" eb="8">
      <t>リエキリツ</t>
    </rPh>
    <phoneticPr fontId="3"/>
  </si>
  <si>
    <t>総資本経常利益率(従配控除）</t>
    <rPh sb="0" eb="3">
      <t>ソウシホン</t>
    </rPh>
    <rPh sb="3" eb="5">
      <t>ケイジョウ</t>
    </rPh>
    <rPh sb="5" eb="8">
      <t>リエキリツ</t>
    </rPh>
    <rPh sb="9" eb="11">
      <t>ジュウハイ</t>
    </rPh>
    <rPh sb="11" eb="13">
      <t>コウジョ</t>
    </rPh>
    <phoneticPr fontId="3"/>
  </si>
  <si>
    <t>総資本回転率</t>
    <rPh sb="0" eb="3">
      <t>ソウシホン</t>
    </rPh>
    <rPh sb="3" eb="6">
      <t>カイテンリツ</t>
    </rPh>
    <phoneticPr fontId="3"/>
  </si>
  <si>
    <t>総資本回転率(売上に営業外含）</t>
    <rPh sb="0" eb="3">
      <t>ソウシホン</t>
    </rPh>
    <rPh sb="3" eb="6">
      <t>カイテンリツ</t>
    </rPh>
    <rPh sb="7" eb="9">
      <t>ウリア</t>
    </rPh>
    <rPh sb="10" eb="12">
      <t>エイギョウ</t>
    </rPh>
    <rPh sb="12" eb="13">
      <t>ガイ</t>
    </rPh>
    <rPh sb="13" eb="14">
      <t>フク</t>
    </rPh>
    <phoneticPr fontId="3"/>
  </si>
  <si>
    <t>売上高営業利益率</t>
    <rPh sb="0" eb="3">
      <t>ウリアゲダカ</t>
    </rPh>
    <rPh sb="3" eb="5">
      <t>エイギョウ</t>
    </rPh>
    <rPh sb="5" eb="7">
      <t>リエキ</t>
    </rPh>
    <rPh sb="7" eb="8">
      <t>リツ</t>
    </rPh>
    <phoneticPr fontId="3"/>
  </si>
  <si>
    <t>売上高経常利益率</t>
    <rPh sb="0" eb="3">
      <t>ウリアゲダカ</t>
    </rPh>
    <rPh sb="3" eb="5">
      <t>ケイジョウ</t>
    </rPh>
    <rPh sb="5" eb="7">
      <t>リエキ</t>
    </rPh>
    <rPh sb="7" eb="8">
      <t>リツ</t>
    </rPh>
    <phoneticPr fontId="3"/>
  </si>
  <si>
    <t>生産性</t>
    <rPh sb="0" eb="3">
      <t>セイサンセイ</t>
    </rPh>
    <phoneticPr fontId="3"/>
  </si>
  <si>
    <t>売上高付加価値率</t>
  </si>
  <si>
    <t>総収入付加価値率</t>
  </si>
  <si>
    <t>労働分配率</t>
  </si>
  <si>
    <t>利益還元</t>
    <rPh sb="0" eb="2">
      <t>リエキ</t>
    </rPh>
    <rPh sb="2" eb="4">
      <t>カンゲン</t>
    </rPh>
    <phoneticPr fontId="3"/>
  </si>
  <si>
    <t>当期内部留保</t>
    <rPh sb="0" eb="2">
      <t>トウキ</t>
    </rPh>
    <rPh sb="2" eb="4">
      <t>ナイブ</t>
    </rPh>
    <rPh sb="4" eb="6">
      <t>リュウホ</t>
    </rPh>
    <phoneticPr fontId="3"/>
  </si>
  <si>
    <t>総収入</t>
    <rPh sb="0" eb="3">
      <t>ソウシュウニュウ</t>
    </rPh>
    <phoneticPr fontId="3"/>
  </si>
  <si>
    <t>その他面積</t>
    <rPh sb="2" eb="3">
      <t>タ</t>
    </rPh>
    <rPh sb="3" eb="5">
      <t>メンセキ</t>
    </rPh>
    <phoneticPr fontId="26"/>
  </si>
  <si>
    <t>付加価値</t>
    <rPh sb="0" eb="4">
      <t>フカカチ</t>
    </rPh>
    <phoneticPr fontId="3"/>
  </si>
  <si>
    <t>人件費</t>
    <rPh sb="0" eb="3">
      <t>ジンケンヒ</t>
    </rPh>
    <phoneticPr fontId="3"/>
  </si>
  <si>
    <t>総原価A</t>
    <rPh sb="0" eb="1">
      <t>ソウ</t>
    </rPh>
    <rPh sb="1" eb="3">
      <t>ゲンカ</t>
    </rPh>
    <phoneticPr fontId="3"/>
  </si>
  <si>
    <t>総原価B (従事分量含)</t>
    <rPh sb="0" eb="1">
      <t>ソウ</t>
    </rPh>
    <rPh sb="1" eb="3">
      <t>ゲンカ</t>
    </rPh>
    <rPh sb="6" eb="8">
      <t>ジュウジ</t>
    </rPh>
    <rPh sb="8" eb="10">
      <t>ブンリョウ</t>
    </rPh>
    <rPh sb="10" eb="11">
      <t>フク</t>
    </rPh>
    <phoneticPr fontId="3"/>
  </si>
  <si>
    <t>総収入対構成員還元率</t>
    <rPh sb="0" eb="3">
      <t>ソウシュウニュウ</t>
    </rPh>
    <rPh sb="3" eb="4">
      <t>タイ</t>
    </rPh>
    <rPh sb="4" eb="7">
      <t>コウセイイン</t>
    </rPh>
    <rPh sb="7" eb="10">
      <t>カンゲンリツ</t>
    </rPh>
    <phoneticPr fontId="3"/>
  </si>
  <si>
    <t>総収入対集落還元率</t>
    <rPh sb="0" eb="3">
      <t>ソウシュウニュウ</t>
    </rPh>
    <rPh sb="3" eb="4">
      <t>タイ</t>
    </rPh>
    <rPh sb="4" eb="6">
      <t>シュウラク</t>
    </rPh>
    <rPh sb="6" eb="9">
      <t>カンゲンリツ</t>
    </rPh>
    <phoneticPr fontId="3"/>
  </si>
  <si>
    <t>構成員還元</t>
    <rPh sb="0" eb="3">
      <t>コウセイイン</t>
    </rPh>
    <rPh sb="3" eb="5">
      <t>カンゲン</t>
    </rPh>
    <phoneticPr fontId="3"/>
  </si>
  <si>
    <t>構成員還元額</t>
    <rPh sb="0" eb="3">
      <t>コウセイイン</t>
    </rPh>
    <rPh sb="3" eb="5">
      <t>カンゲン</t>
    </rPh>
    <rPh sb="5" eb="6">
      <t>ガク</t>
    </rPh>
    <phoneticPr fontId="3"/>
  </si>
  <si>
    <t>自己資本経常利益率(従配控除）</t>
    <rPh sb="0" eb="4">
      <t>ジコシホン</t>
    </rPh>
    <rPh sb="4" eb="6">
      <t>ケイジョウ</t>
    </rPh>
    <rPh sb="6" eb="8">
      <t>リエキ</t>
    </rPh>
    <rPh sb="8" eb="9">
      <t>リツ</t>
    </rPh>
    <phoneticPr fontId="3"/>
  </si>
  <si>
    <t>固定比率</t>
    <rPh sb="0" eb="2">
      <t>コテイ</t>
    </rPh>
    <rPh sb="2" eb="4">
      <t>ヒリツ</t>
    </rPh>
    <phoneticPr fontId="3"/>
  </si>
  <si>
    <t>成長性</t>
    <rPh sb="0" eb="3">
      <t>セイチョウセイ</t>
    </rPh>
    <phoneticPr fontId="3"/>
  </si>
  <si>
    <t>売上高成長率</t>
    <rPh sb="0" eb="3">
      <t>ウリアゲダカ</t>
    </rPh>
    <rPh sb="3" eb="6">
      <t>セイチョウリツ</t>
    </rPh>
    <phoneticPr fontId="3"/>
  </si>
  <si>
    <t>付加価値成長率</t>
    <rPh sb="0" eb="4">
      <t>フカカチ</t>
    </rPh>
    <rPh sb="4" eb="6">
      <t>セイチョウ</t>
    </rPh>
    <rPh sb="6" eb="7">
      <t>リツ</t>
    </rPh>
    <phoneticPr fontId="3"/>
  </si>
  <si>
    <t>経常利益成長率</t>
    <rPh sb="0" eb="2">
      <t>ケイジョウ</t>
    </rPh>
    <rPh sb="2" eb="4">
      <t>リエキ</t>
    </rPh>
    <rPh sb="4" eb="7">
      <t>セイチョウリツ</t>
    </rPh>
    <phoneticPr fontId="3"/>
  </si>
  <si>
    <t>自己資本増加率</t>
    <rPh sb="0" eb="4">
      <t>ジコシホン</t>
    </rPh>
    <rPh sb="4" eb="7">
      <t>ゾウカリツ</t>
    </rPh>
    <phoneticPr fontId="3"/>
  </si>
  <si>
    <t>資産増加率</t>
    <rPh sb="0" eb="2">
      <t>シサン</t>
    </rPh>
    <rPh sb="2" eb="5">
      <t>ゾウカリツ</t>
    </rPh>
    <phoneticPr fontId="3"/>
  </si>
  <si>
    <t>経常利益成長率(従配控除）</t>
    <rPh sb="0" eb="2">
      <t>ケイジョウ</t>
    </rPh>
    <rPh sb="2" eb="4">
      <t>リエキ</t>
    </rPh>
    <rPh sb="4" eb="7">
      <t>セイチョウリツ</t>
    </rPh>
    <rPh sb="8" eb="9">
      <t>ジュウ</t>
    </rPh>
    <rPh sb="9" eb="10">
      <t>ハイ</t>
    </rPh>
    <rPh sb="10" eb="12">
      <t>コウジョ</t>
    </rPh>
    <phoneticPr fontId="3"/>
  </si>
  <si>
    <t>付加価値の分類は、「新農業経営指導支援システム　新FMSS」全国農業改良普及協会　H14 による</t>
    <rPh sb="0" eb="4">
      <t>フカカチ</t>
    </rPh>
    <rPh sb="5" eb="7">
      <t>ブンルイ</t>
    </rPh>
    <rPh sb="10" eb="11">
      <t>シン</t>
    </rPh>
    <rPh sb="11" eb="13">
      <t>ノウギョウ</t>
    </rPh>
    <rPh sb="13" eb="15">
      <t>ケイエイ</t>
    </rPh>
    <rPh sb="15" eb="17">
      <t>シドウ</t>
    </rPh>
    <rPh sb="17" eb="19">
      <t>シエン</t>
    </rPh>
    <rPh sb="24" eb="25">
      <t>シン</t>
    </rPh>
    <rPh sb="30" eb="32">
      <t>ゼンコク</t>
    </rPh>
    <rPh sb="32" eb="34">
      <t>ノウギョウ</t>
    </rPh>
    <rPh sb="34" eb="36">
      <t>カイリョウ</t>
    </rPh>
    <rPh sb="36" eb="38">
      <t>フキュウ</t>
    </rPh>
    <rPh sb="38" eb="40">
      <t>キョウカイ</t>
    </rPh>
    <phoneticPr fontId="3"/>
  </si>
  <si>
    <t>変動費</t>
    <rPh sb="0" eb="3">
      <t>ヘンドウヒ</t>
    </rPh>
    <phoneticPr fontId="3"/>
  </si>
  <si>
    <t>固定費</t>
    <rPh sb="0" eb="3">
      <t>コテイヒ</t>
    </rPh>
    <phoneticPr fontId="3"/>
  </si>
  <si>
    <t>○</t>
    <phoneticPr fontId="3"/>
  </si>
  <si>
    <t>○</t>
    <phoneticPr fontId="3"/>
  </si>
  <si>
    <t>変動費と固定費の分類は、「新農業経営指導支援システム　新FMSS」全国農業改良普及協会　H14 による</t>
    <rPh sb="0" eb="3">
      <t>ヘンドウヒ</t>
    </rPh>
    <rPh sb="4" eb="7">
      <t>コテイヒ</t>
    </rPh>
    <rPh sb="8" eb="10">
      <t>ブンルイ</t>
    </rPh>
    <rPh sb="13" eb="14">
      <t>シン</t>
    </rPh>
    <rPh sb="14" eb="16">
      <t>ノウギョウ</t>
    </rPh>
    <rPh sb="16" eb="18">
      <t>ケイエイ</t>
    </rPh>
    <rPh sb="18" eb="20">
      <t>シドウ</t>
    </rPh>
    <rPh sb="20" eb="22">
      <t>シエン</t>
    </rPh>
    <rPh sb="27" eb="28">
      <t>シン</t>
    </rPh>
    <rPh sb="33" eb="35">
      <t>ゼンコク</t>
    </rPh>
    <rPh sb="35" eb="37">
      <t>ノウギョウ</t>
    </rPh>
    <rPh sb="37" eb="39">
      <t>カイリョウ</t>
    </rPh>
    <rPh sb="39" eb="41">
      <t>フキュウ</t>
    </rPh>
    <rPh sb="41" eb="43">
      <t>キョウカイ</t>
    </rPh>
    <phoneticPr fontId="3"/>
  </si>
  <si>
    <t>-</t>
    <phoneticPr fontId="3"/>
  </si>
  <si>
    <t>-</t>
    <phoneticPr fontId="3"/>
  </si>
  <si>
    <t>損益分岐点売上高</t>
    <rPh sb="0" eb="2">
      <t>ソンエキ</t>
    </rPh>
    <rPh sb="2" eb="5">
      <t>ブンキテン</t>
    </rPh>
    <rPh sb="5" eb="7">
      <t>ウリアゲ</t>
    </rPh>
    <rPh sb="7" eb="8">
      <t>ダカ</t>
    </rPh>
    <phoneticPr fontId="3"/>
  </si>
  <si>
    <t>損益分岐点比率</t>
    <rPh sb="0" eb="2">
      <t>ソンエキ</t>
    </rPh>
    <rPh sb="2" eb="5">
      <t>ブンキテン</t>
    </rPh>
    <rPh sb="5" eb="7">
      <t>ヒリツ</t>
    </rPh>
    <phoneticPr fontId="3"/>
  </si>
  <si>
    <t>経営安全余裕率</t>
    <rPh sb="0" eb="2">
      <t>ケイエイ</t>
    </rPh>
    <rPh sb="2" eb="4">
      <t>アンゼン</t>
    </rPh>
    <rPh sb="4" eb="6">
      <t>ヨユウ</t>
    </rPh>
    <rPh sb="6" eb="7">
      <t>リツ</t>
    </rPh>
    <phoneticPr fontId="3"/>
  </si>
  <si>
    <t>期首データなし</t>
  </si>
  <si>
    <t>※従事分量配当と出資配当を精算後の貸借対照表</t>
    <rPh sb="1" eb="3">
      <t>ジュウジ</t>
    </rPh>
    <rPh sb="3" eb="5">
      <t>ブンリョウ</t>
    </rPh>
    <rPh sb="5" eb="7">
      <t>ハイトウ</t>
    </rPh>
    <rPh sb="8" eb="10">
      <t>シュッシ</t>
    </rPh>
    <rPh sb="10" eb="12">
      <t>ハイトウ</t>
    </rPh>
    <rPh sb="13" eb="16">
      <t>セイサンゴ</t>
    </rPh>
    <rPh sb="17" eb="19">
      <t>タイシャク</t>
    </rPh>
    <rPh sb="19" eb="22">
      <t>タイショウヒョウ</t>
    </rPh>
    <phoneticPr fontId="3"/>
  </si>
  <si>
    <t>※各年度の金額は期首と期末の平均値。初年度の期首が不明の場合は、期末の金額とする。</t>
    <rPh sb="1" eb="4">
      <t>カクネンド</t>
    </rPh>
    <rPh sb="5" eb="7">
      <t>キンガク</t>
    </rPh>
    <rPh sb="8" eb="10">
      <t>キシュ</t>
    </rPh>
    <rPh sb="11" eb="13">
      <t>キマツ</t>
    </rPh>
    <rPh sb="14" eb="17">
      <t>ヘイキンチ</t>
    </rPh>
    <rPh sb="18" eb="21">
      <t>ショネンド</t>
    </rPh>
    <rPh sb="22" eb="24">
      <t>キシュ</t>
    </rPh>
    <rPh sb="25" eb="27">
      <t>フメイ</t>
    </rPh>
    <rPh sb="28" eb="30">
      <t>バアイ</t>
    </rPh>
    <rPh sb="32" eb="34">
      <t>キマツ</t>
    </rPh>
    <rPh sb="35" eb="37">
      <t>キンガク</t>
    </rPh>
    <phoneticPr fontId="3"/>
  </si>
  <si>
    <t>基礎データ</t>
    <rPh sb="0" eb="2">
      <t>キソ</t>
    </rPh>
    <phoneticPr fontId="26"/>
  </si>
  <si>
    <t>年間労働時間</t>
    <rPh sb="0" eb="2">
      <t>ネンカン</t>
    </rPh>
    <rPh sb="2" eb="4">
      <t>ロウドウ</t>
    </rPh>
    <rPh sb="4" eb="6">
      <t>ジカン</t>
    </rPh>
    <phoneticPr fontId="26"/>
  </si>
  <si>
    <t>オペレータ人数</t>
    <rPh sb="5" eb="6">
      <t>ニン</t>
    </rPh>
    <rPh sb="6" eb="7">
      <t>スウ</t>
    </rPh>
    <phoneticPr fontId="26"/>
  </si>
  <si>
    <t>水稲作付面積</t>
    <rPh sb="0" eb="2">
      <t>スイトウ</t>
    </rPh>
    <rPh sb="2" eb="4">
      <t>サクツケ</t>
    </rPh>
    <rPh sb="4" eb="6">
      <t>メンセキ</t>
    </rPh>
    <phoneticPr fontId="26"/>
  </si>
  <si>
    <t>麦・大豆作付面積</t>
    <rPh sb="0" eb="1">
      <t>ムギ</t>
    </rPh>
    <rPh sb="2" eb="4">
      <t>ダイズ</t>
    </rPh>
    <rPh sb="4" eb="6">
      <t>サクツケ</t>
    </rPh>
    <rPh sb="6" eb="8">
      <t>メンセキ</t>
    </rPh>
    <phoneticPr fontId="26"/>
  </si>
  <si>
    <t>野菜作付面積</t>
    <rPh sb="0" eb="2">
      <t>ヤサイ</t>
    </rPh>
    <rPh sb="2" eb="4">
      <t>サクツケ</t>
    </rPh>
    <rPh sb="4" eb="6">
      <t>メンセキ</t>
    </rPh>
    <phoneticPr fontId="26"/>
  </si>
  <si>
    <t>果樹作付面積</t>
    <rPh sb="0" eb="2">
      <t>カジュ</t>
    </rPh>
    <rPh sb="2" eb="4">
      <t>サクツケ</t>
    </rPh>
    <rPh sb="4" eb="6">
      <t>メンセキ</t>
    </rPh>
    <phoneticPr fontId="26"/>
  </si>
  <si>
    <t xml:space="preserve">  修正固定長期適合率</t>
    <rPh sb="2" eb="4">
      <t>シュウセイ</t>
    </rPh>
    <rPh sb="4" eb="6">
      <t>コテイ</t>
    </rPh>
    <rPh sb="6" eb="8">
      <t>チョウキ</t>
    </rPh>
    <rPh sb="8" eb="11">
      <t>テキゴウリツ</t>
    </rPh>
    <phoneticPr fontId="3"/>
  </si>
  <si>
    <t>財務分析指標</t>
    <rPh sb="0" eb="2">
      <t>ザイム</t>
    </rPh>
    <rPh sb="2" eb="4">
      <t>ブンセキ</t>
    </rPh>
    <rPh sb="4" eb="6">
      <t>シヒョウ</t>
    </rPh>
    <phoneticPr fontId="26"/>
  </si>
  <si>
    <t>安</t>
    <rPh sb="0" eb="1">
      <t>ヤス</t>
    </rPh>
    <phoneticPr fontId="26"/>
  </si>
  <si>
    <t>全</t>
    <rPh sb="0" eb="1">
      <t>ゼン</t>
    </rPh>
    <phoneticPr fontId="26"/>
  </si>
  <si>
    <t>性</t>
    <rPh sb="0" eb="1">
      <t>セイ</t>
    </rPh>
    <phoneticPr fontId="26"/>
  </si>
  <si>
    <t>収</t>
    <rPh sb="0" eb="1">
      <t>オサム</t>
    </rPh>
    <phoneticPr fontId="26"/>
  </si>
  <si>
    <t>益</t>
    <rPh sb="0" eb="1">
      <t>エキ</t>
    </rPh>
    <phoneticPr fontId="26"/>
  </si>
  <si>
    <t>生</t>
    <rPh sb="0" eb="1">
      <t>ショウ</t>
    </rPh>
    <phoneticPr fontId="26"/>
  </si>
  <si>
    <t>産</t>
    <rPh sb="0" eb="1">
      <t>サン</t>
    </rPh>
    <phoneticPr fontId="26"/>
  </si>
  <si>
    <t>成</t>
    <rPh sb="0" eb="1">
      <t>シゲル</t>
    </rPh>
    <phoneticPr fontId="26"/>
  </si>
  <si>
    <t>長</t>
    <rPh sb="0" eb="1">
      <t>チョウ</t>
    </rPh>
    <phoneticPr fontId="26"/>
  </si>
  <si>
    <t>利</t>
    <rPh sb="0" eb="1">
      <t>リ</t>
    </rPh>
    <phoneticPr fontId="26"/>
  </si>
  <si>
    <t>還</t>
    <rPh sb="0" eb="1">
      <t>カン</t>
    </rPh>
    <phoneticPr fontId="26"/>
  </si>
  <si>
    <t>元</t>
    <rPh sb="0" eb="1">
      <t>ゲン</t>
    </rPh>
    <phoneticPr fontId="26"/>
  </si>
  <si>
    <t>損</t>
    <rPh sb="0" eb="1">
      <t>ソン</t>
    </rPh>
    <phoneticPr fontId="26"/>
  </si>
  <si>
    <t>分</t>
    <rPh sb="0" eb="1">
      <t>ブン</t>
    </rPh>
    <phoneticPr fontId="26"/>
  </si>
  <si>
    <t>点</t>
    <rPh sb="0" eb="1">
      <t>テン</t>
    </rPh>
    <phoneticPr fontId="26"/>
  </si>
  <si>
    <t>本則課税計算納付額A</t>
    <rPh sb="0" eb="2">
      <t>ホンソク</t>
    </rPh>
    <rPh sb="2" eb="4">
      <t>カゼイ</t>
    </rPh>
    <rPh sb="4" eb="6">
      <t>ケイサン</t>
    </rPh>
    <rPh sb="6" eb="8">
      <t>ノウフ</t>
    </rPh>
    <rPh sb="8" eb="9">
      <t>ガク</t>
    </rPh>
    <phoneticPr fontId="3"/>
  </si>
  <si>
    <t>簡易課税計算納付額B</t>
    <rPh sb="0" eb="2">
      <t>カンイ</t>
    </rPh>
    <rPh sb="2" eb="4">
      <t>カゼイ</t>
    </rPh>
    <rPh sb="4" eb="6">
      <t>ケイサン</t>
    </rPh>
    <rPh sb="6" eb="8">
      <t>ノウフ</t>
    </rPh>
    <rPh sb="8" eb="9">
      <t>ガク</t>
    </rPh>
    <phoneticPr fontId="3"/>
  </si>
  <si>
    <t>償却資産購入額</t>
    <rPh sb="0" eb="2">
      <t>ショウキャク</t>
    </rPh>
    <rPh sb="2" eb="4">
      <t>シサン</t>
    </rPh>
    <rPh sb="4" eb="6">
      <t>コウニュウ</t>
    </rPh>
    <rPh sb="6" eb="7">
      <t>ガク</t>
    </rPh>
    <phoneticPr fontId="26"/>
  </si>
  <si>
    <t>課税仕入高(ＰＬ分）</t>
    <rPh sb="0" eb="2">
      <t>カゼイ</t>
    </rPh>
    <rPh sb="2" eb="4">
      <t>シイ</t>
    </rPh>
    <rPh sb="4" eb="5">
      <t>ダカ</t>
    </rPh>
    <rPh sb="8" eb="9">
      <t>ブン</t>
    </rPh>
    <phoneticPr fontId="3"/>
  </si>
  <si>
    <t>課税仕入高</t>
    <rPh sb="0" eb="2">
      <t>カゼイ</t>
    </rPh>
    <rPh sb="2" eb="5">
      <t>シイレダカ</t>
    </rPh>
    <phoneticPr fontId="26"/>
  </si>
  <si>
    <t>課税仕入高（償却資産購入額）</t>
    <rPh sb="0" eb="2">
      <t>カゼイ</t>
    </rPh>
    <rPh sb="2" eb="5">
      <t>シイレダカ</t>
    </rPh>
    <rPh sb="6" eb="8">
      <t>ショウキャク</t>
    </rPh>
    <rPh sb="8" eb="10">
      <t>シサン</t>
    </rPh>
    <rPh sb="10" eb="12">
      <t>コウニュウ</t>
    </rPh>
    <rPh sb="12" eb="13">
      <t>ガク</t>
    </rPh>
    <phoneticPr fontId="3"/>
  </si>
  <si>
    <t>※消費税計算は概算です</t>
    <rPh sb="1" eb="4">
      <t>ショウヒゼイ</t>
    </rPh>
    <rPh sb="4" eb="6">
      <t>ケイサン</t>
    </rPh>
    <rPh sb="7" eb="9">
      <t>ガイサン</t>
    </rPh>
    <phoneticPr fontId="26"/>
  </si>
  <si>
    <t>計　(反）</t>
    <rPh sb="0" eb="1">
      <t>ケイ</t>
    </rPh>
    <rPh sb="3" eb="4">
      <t>タン</t>
    </rPh>
    <phoneticPr fontId="26"/>
  </si>
  <si>
    <t>利益剰余金</t>
    <rPh sb="0" eb="2">
      <t>リエキ</t>
    </rPh>
    <rPh sb="2" eb="5">
      <t>ジョウヨキン</t>
    </rPh>
    <phoneticPr fontId="3"/>
  </si>
  <si>
    <t xml:space="preserve"> 　準備金取崩額</t>
    <rPh sb="2" eb="5">
      <t>ジュンビキン</t>
    </rPh>
    <rPh sb="5" eb="7">
      <t>トリクズシ</t>
    </rPh>
    <rPh sb="7" eb="8">
      <t>ガク</t>
    </rPh>
    <phoneticPr fontId="3"/>
  </si>
  <si>
    <t>売上高</t>
    <rPh sb="0" eb="3">
      <t>ウリアゲダカ</t>
    </rPh>
    <phoneticPr fontId="26"/>
  </si>
  <si>
    <t>売上総利益</t>
    <rPh sb="0" eb="2">
      <t>ウリア</t>
    </rPh>
    <rPh sb="2" eb="5">
      <t>ソウリエキ</t>
    </rPh>
    <phoneticPr fontId="26"/>
  </si>
  <si>
    <t>営業利益</t>
    <rPh sb="0" eb="2">
      <t>エイギョウ</t>
    </rPh>
    <rPh sb="2" eb="4">
      <t>リエキ</t>
    </rPh>
    <phoneticPr fontId="26"/>
  </si>
  <si>
    <t>経常利益</t>
    <rPh sb="0" eb="2">
      <t>ケイジョウ</t>
    </rPh>
    <rPh sb="2" eb="4">
      <t>リエキ</t>
    </rPh>
    <phoneticPr fontId="26"/>
  </si>
  <si>
    <t>従事分量配当控除後純利益</t>
    <rPh sb="0" eb="2">
      <t>ジュウジ</t>
    </rPh>
    <rPh sb="2" eb="4">
      <t>ブンリョウ</t>
    </rPh>
    <rPh sb="4" eb="6">
      <t>ハイトウ</t>
    </rPh>
    <rPh sb="6" eb="8">
      <t>コウジョ</t>
    </rPh>
    <rPh sb="8" eb="9">
      <t>ゴ</t>
    </rPh>
    <rPh sb="9" eb="12">
      <t>ジュンリエキ</t>
    </rPh>
    <phoneticPr fontId="26"/>
  </si>
  <si>
    <t>（期首期末平均）</t>
    <rPh sb="1" eb="3">
      <t>キシュ</t>
    </rPh>
    <rPh sb="3" eb="5">
      <t>キマツ</t>
    </rPh>
    <rPh sb="5" eb="7">
      <t>ヘイキン</t>
    </rPh>
    <phoneticPr fontId="26"/>
  </si>
  <si>
    <t>債</t>
    <rPh sb="0" eb="1">
      <t>サイ</t>
    </rPh>
    <phoneticPr fontId="26"/>
  </si>
  <si>
    <t xml:space="preserve">   うち当座資産</t>
    <rPh sb="5" eb="7">
      <t>トウザ</t>
    </rPh>
    <rPh sb="7" eb="9">
      <t>シサン</t>
    </rPh>
    <phoneticPr fontId="3"/>
  </si>
  <si>
    <t>負債計</t>
    <rPh sb="0" eb="2">
      <t>フサイ</t>
    </rPh>
    <rPh sb="2" eb="3">
      <t>ケイ</t>
    </rPh>
    <phoneticPr fontId="26"/>
  </si>
  <si>
    <t>損益計算書</t>
    <rPh sb="0" eb="2">
      <t>ソンエキ</t>
    </rPh>
    <rPh sb="2" eb="5">
      <t>ケイサンショ</t>
    </rPh>
    <phoneticPr fontId="26"/>
  </si>
  <si>
    <t>農業経営基盤強化準備金取崩額</t>
    <rPh sb="0" eb="2">
      <t>ノウギョウ</t>
    </rPh>
    <rPh sb="2" eb="4">
      <t>ケイエイ</t>
    </rPh>
    <rPh sb="4" eb="6">
      <t>キバン</t>
    </rPh>
    <rPh sb="6" eb="8">
      <t>キョウカ</t>
    </rPh>
    <rPh sb="8" eb="11">
      <t>ジュンビキン</t>
    </rPh>
    <rPh sb="11" eb="12">
      <t>ト</t>
    </rPh>
    <rPh sb="12" eb="13">
      <t>クズ</t>
    </rPh>
    <rPh sb="13" eb="14">
      <t>ガク</t>
    </rPh>
    <phoneticPr fontId="3"/>
  </si>
  <si>
    <t>純利益(税引前）</t>
    <rPh sb="0" eb="3">
      <t>ジュンリエキ</t>
    </rPh>
    <rPh sb="4" eb="6">
      <t>ゼイビ</t>
    </rPh>
    <rPh sb="6" eb="7">
      <t>マエ</t>
    </rPh>
    <phoneticPr fontId="26"/>
  </si>
  <si>
    <t>年次別総括表</t>
    <rPh sb="0" eb="3">
      <t>ネンジベツ</t>
    </rPh>
    <rPh sb="3" eb="5">
      <t>ソウカツ</t>
    </rPh>
    <rPh sb="5" eb="6">
      <t>ヒョウ</t>
    </rPh>
    <phoneticPr fontId="26"/>
  </si>
  <si>
    <t>区　　　分</t>
    <rPh sb="0" eb="1">
      <t>ク</t>
    </rPh>
    <rPh sb="4" eb="5">
      <t>ブン</t>
    </rPh>
    <phoneticPr fontId="3"/>
  </si>
  <si>
    <t>損益分岐点分析</t>
    <rPh sb="0" eb="2">
      <t>ソンエキ</t>
    </rPh>
    <rPh sb="2" eb="5">
      <t>ブンキテン</t>
    </rPh>
    <rPh sb="5" eb="7">
      <t>ブンセキ</t>
    </rPh>
    <phoneticPr fontId="26"/>
  </si>
  <si>
    <t>消費税</t>
    <rPh sb="0" eb="3">
      <t>ショウヒゼイ</t>
    </rPh>
    <phoneticPr fontId="26"/>
  </si>
  <si>
    <t>差額　Ｂ－Ａ</t>
    <rPh sb="0" eb="2">
      <t>サガク</t>
    </rPh>
    <phoneticPr fontId="3"/>
  </si>
  <si>
    <t>売上高</t>
    <rPh sb="0" eb="2">
      <t>ウリアゲ</t>
    </rPh>
    <rPh sb="2" eb="3">
      <t>ダカ</t>
    </rPh>
    <phoneticPr fontId="3"/>
  </si>
  <si>
    <t>なお、FMSSでは営業外収益と費用は、固定費の減算と加算で処理している</t>
    <rPh sb="9" eb="12">
      <t>エイギョウガイ</t>
    </rPh>
    <rPh sb="12" eb="14">
      <t>シュウエキ</t>
    </rPh>
    <rPh sb="15" eb="17">
      <t>ヒヨウ</t>
    </rPh>
    <rPh sb="19" eb="22">
      <t>コテイヒ</t>
    </rPh>
    <rPh sb="23" eb="25">
      <t>ゲンサン</t>
    </rPh>
    <rPh sb="26" eb="28">
      <t>カサン</t>
    </rPh>
    <rPh sb="29" eb="31">
      <t>ショリ</t>
    </rPh>
    <phoneticPr fontId="3"/>
  </si>
  <si>
    <t>設定１</t>
    <rPh sb="0" eb="2">
      <t>セッテイ</t>
    </rPh>
    <phoneticPr fontId="3"/>
  </si>
  <si>
    <t>設定２</t>
    <rPh sb="0" eb="2">
      <t>セッテイ</t>
    </rPh>
    <phoneticPr fontId="3"/>
  </si>
  <si>
    <t>売上高2</t>
    <rPh sb="0" eb="2">
      <t>ウリアゲ</t>
    </rPh>
    <rPh sb="2" eb="3">
      <t>ダカ</t>
    </rPh>
    <phoneticPr fontId="3"/>
  </si>
  <si>
    <t>変動費2</t>
    <rPh sb="0" eb="3">
      <t>ヘンドウヒ</t>
    </rPh>
    <phoneticPr fontId="3"/>
  </si>
  <si>
    <t>固定費2</t>
    <rPh sb="0" eb="3">
      <t>コテイヒ</t>
    </rPh>
    <phoneticPr fontId="3"/>
  </si>
  <si>
    <t>分岐点1</t>
    <rPh sb="0" eb="3">
      <t>ブンキテン</t>
    </rPh>
    <phoneticPr fontId="3"/>
  </si>
  <si>
    <t>分岐点2</t>
    <rPh sb="0" eb="3">
      <t>ブンキテン</t>
    </rPh>
    <phoneticPr fontId="3"/>
  </si>
  <si>
    <t>変動費</t>
    <rPh sb="0" eb="3">
      <t>ヘンドウヒ</t>
    </rPh>
    <phoneticPr fontId="26"/>
  </si>
  <si>
    <t>経営安全余裕率</t>
  </si>
  <si>
    <t>損益分岐点比率</t>
  </si>
  <si>
    <t>損益分岐点売上高</t>
  </si>
  <si>
    <t>固定費</t>
    <rPh sb="0" eb="3">
      <t>コテイヒ</t>
    </rPh>
    <phoneticPr fontId="26"/>
  </si>
  <si>
    <t>配当修正</t>
    <rPh sb="0" eb="2">
      <t>ハイトウ</t>
    </rPh>
    <rPh sb="2" eb="4">
      <t>シュウセイ</t>
    </rPh>
    <phoneticPr fontId="3"/>
  </si>
  <si>
    <t>修正前貸借対照表</t>
    <rPh sb="0" eb="2">
      <t>シュウセイ</t>
    </rPh>
    <rPh sb="2" eb="3">
      <t>マエ</t>
    </rPh>
    <rPh sb="3" eb="5">
      <t>タイシャク</t>
    </rPh>
    <rPh sb="5" eb="8">
      <t>タイショウヒョウ</t>
    </rPh>
    <phoneticPr fontId="3"/>
  </si>
  <si>
    <t>純資産</t>
    <rPh sb="0" eb="3">
      <t>ジュンシサン</t>
    </rPh>
    <phoneticPr fontId="3"/>
  </si>
  <si>
    <t>流動比率</t>
  </si>
  <si>
    <t>当座比率</t>
  </si>
  <si>
    <t>自己資本比率</t>
  </si>
  <si>
    <t>固定長期適合率</t>
  </si>
  <si>
    <t xml:space="preserve">  修正固定長期適合率</t>
  </si>
  <si>
    <t>固定比率</t>
  </si>
  <si>
    <t>売上高対支払利息率</t>
  </si>
  <si>
    <t>総収入対支払利息率</t>
  </si>
  <si>
    <t>売上高負債比率</t>
  </si>
  <si>
    <t>総収入負債比率</t>
  </si>
  <si>
    <t>総資本営業利益率</t>
  </si>
  <si>
    <t>総資本営業利益率(従配控除）</t>
  </si>
  <si>
    <t>総資本経常利益率</t>
  </si>
  <si>
    <t>総資本経常利益率(従配控除）</t>
  </si>
  <si>
    <t>自己資本経常利益率(従配控除）</t>
  </si>
  <si>
    <t>総資本回転率</t>
  </si>
  <si>
    <t>総資本回転率(売上に営業外含）</t>
  </si>
  <si>
    <t>売上高営業利益率</t>
  </si>
  <si>
    <t>売上高経常利益率</t>
  </si>
  <si>
    <t>販売・管理費率</t>
  </si>
  <si>
    <t>構成員１当り売上高</t>
  </si>
  <si>
    <t>作付面積10a当り売上高</t>
  </si>
  <si>
    <t>構成員１当り付加価値</t>
  </si>
  <si>
    <t>売上高成長率</t>
  </si>
  <si>
    <t>付加価値成長率</t>
  </si>
  <si>
    <t>経常利益成長率</t>
  </si>
  <si>
    <t>経常利益成長率(従配控除）</t>
  </si>
  <si>
    <t>自己資本増加率</t>
  </si>
  <si>
    <t>資産増加率</t>
  </si>
  <si>
    <t>構成員還元額</t>
  </si>
  <si>
    <t>構成員１人当り還元額</t>
  </si>
  <si>
    <t>総収入対構成員還元率</t>
  </si>
  <si>
    <t>集落還元額</t>
  </si>
  <si>
    <t>総収入対集落還元率</t>
  </si>
  <si>
    <t>変動費</t>
  </si>
  <si>
    <t>固定費</t>
  </si>
  <si>
    <t>小林芳雄</t>
    <rPh sb="0" eb="2">
      <t>コバヤシ</t>
    </rPh>
    <rPh sb="2" eb="4">
      <t>ヨシオ</t>
    </rPh>
    <phoneticPr fontId="26"/>
  </si>
  <si>
    <t>売上高対生産原価率</t>
    <rPh sb="0" eb="3">
      <t>ウリアゲダカ</t>
    </rPh>
    <rPh sb="3" eb="4">
      <t>タイ</t>
    </rPh>
    <rPh sb="4" eb="6">
      <t>セイサン</t>
    </rPh>
    <rPh sb="6" eb="8">
      <t>ゲンカ</t>
    </rPh>
    <rPh sb="8" eb="9">
      <t>リツ</t>
    </rPh>
    <phoneticPr fontId="26"/>
  </si>
  <si>
    <t>資産計（借方計）</t>
    <rPh sb="0" eb="2">
      <t>シサン</t>
    </rPh>
    <rPh sb="2" eb="3">
      <t>ケイ</t>
    </rPh>
    <rPh sb="4" eb="6">
      <t>カリカタ</t>
    </rPh>
    <rPh sb="6" eb="7">
      <t>ケイ</t>
    </rPh>
    <phoneticPr fontId="3"/>
  </si>
  <si>
    <t>負債＋純資産　（貸方計）</t>
    <rPh sb="0" eb="2">
      <t>フサイ</t>
    </rPh>
    <rPh sb="3" eb="6">
      <t>ジュンシサン</t>
    </rPh>
    <rPh sb="8" eb="10">
      <t>カシカタ</t>
    </rPh>
    <rPh sb="10" eb="11">
      <t>ケイ</t>
    </rPh>
    <phoneticPr fontId="3"/>
  </si>
  <si>
    <t>修正後貸借対照表</t>
    <rPh sb="0" eb="2">
      <t>シュウセイ</t>
    </rPh>
    <rPh sb="2" eb="3">
      <t>ゴ</t>
    </rPh>
    <rPh sb="3" eb="5">
      <t>タイシャク</t>
    </rPh>
    <rPh sb="5" eb="8">
      <t>タイショウヒョウ</t>
    </rPh>
    <phoneticPr fontId="3"/>
  </si>
  <si>
    <t>　　売上原価</t>
    <rPh sb="2" eb="4">
      <t>ウリア</t>
    </rPh>
    <rPh sb="4" eb="6">
      <t>ゲンカ</t>
    </rPh>
    <phoneticPr fontId="26"/>
  </si>
  <si>
    <t>　　販売費及び一般管理費</t>
    <rPh sb="2" eb="5">
      <t>ハンバイヒ</t>
    </rPh>
    <rPh sb="5" eb="6">
      <t>オヨ</t>
    </rPh>
    <rPh sb="7" eb="9">
      <t>イッパン</t>
    </rPh>
    <rPh sb="9" eb="12">
      <t>カンリヒ</t>
    </rPh>
    <phoneticPr fontId="3"/>
  </si>
  <si>
    <t>　　営業外収益</t>
    <rPh sb="2" eb="4">
      <t>エイギョウ</t>
    </rPh>
    <rPh sb="4" eb="5">
      <t>ガイ</t>
    </rPh>
    <rPh sb="5" eb="7">
      <t>シュウエキ</t>
    </rPh>
    <phoneticPr fontId="26"/>
  </si>
  <si>
    <t>　　営業外費用</t>
    <rPh sb="2" eb="5">
      <t>エイギョウガイ</t>
    </rPh>
    <rPh sb="5" eb="7">
      <t>ヒヨウ</t>
    </rPh>
    <phoneticPr fontId="26"/>
  </si>
  <si>
    <t>　　特別利益</t>
    <rPh sb="2" eb="4">
      <t>トクベツ</t>
    </rPh>
    <rPh sb="4" eb="6">
      <t>リエキ</t>
    </rPh>
    <phoneticPr fontId="26"/>
  </si>
  <si>
    <t>　　特別損失</t>
    <rPh sb="2" eb="4">
      <t>トクベツ</t>
    </rPh>
    <rPh sb="4" eb="6">
      <t>ソンシツ</t>
    </rPh>
    <phoneticPr fontId="26"/>
  </si>
  <si>
    <t>　　従事分量配当</t>
    <rPh sb="2" eb="4">
      <t>ジュウジ</t>
    </rPh>
    <rPh sb="4" eb="6">
      <t>ブンリョウ</t>
    </rPh>
    <rPh sb="6" eb="8">
      <t>ハイトウ</t>
    </rPh>
    <phoneticPr fontId="26"/>
  </si>
  <si>
    <t>法人名：</t>
    <rPh sb="0" eb="2">
      <t>ホウジン</t>
    </rPh>
    <rPh sb="2" eb="3">
      <t>メイ</t>
    </rPh>
    <phoneticPr fontId="26"/>
  </si>
  <si>
    <t>労賃支払方法：</t>
    <rPh sb="0" eb="2">
      <t>ロウチン</t>
    </rPh>
    <rPh sb="2" eb="4">
      <t>シハラ</t>
    </rPh>
    <rPh sb="4" eb="6">
      <t>ホウホウ</t>
    </rPh>
    <phoneticPr fontId="26"/>
  </si>
  <si>
    <t>従事分量配当制</t>
  </si>
  <si>
    <t>作付面積</t>
    <rPh sb="0" eb="2">
      <t>サクツケ</t>
    </rPh>
    <rPh sb="2" eb="4">
      <t>メンセキ</t>
    </rPh>
    <phoneticPr fontId="26"/>
  </si>
  <si>
    <t>項目＼会計年度</t>
    <rPh sb="0" eb="2">
      <t>コウモク</t>
    </rPh>
    <rPh sb="3" eb="5">
      <t>カイケイ</t>
    </rPh>
    <rPh sb="5" eb="7">
      <t>ネンド</t>
    </rPh>
    <phoneticPr fontId="26"/>
  </si>
  <si>
    <t>限界利益</t>
    <rPh sb="0" eb="2">
      <t>ゲンカイ</t>
    </rPh>
    <rPh sb="2" eb="4">
      <t>リエキ</t>
    </rPh>
    <phoneticPr fontId="26"/>
  </si>
  <si>
    <t>財務分析にあたっての留意点</t>
    <rPh sb="0" eb="2">
      <t>ザイム</t>
    </rPh>
    <rPh sb="2" eb="4">
      <t>ブンセキ</t>
    </rPh>
    <rPh sb="10" eb="12">
      <t>リュウイ</t>
    </rPh>
    <rPh sb="12" eb="13">
      <t>テン</t>
    </rPh>
    <phoneticPr fontId="26"/>
  </si>
  <si>
    <t>片野茂樹（農業新聞）</t>
    <rPh sb="0" eb="1">
      <t>カタ</t>
    </rPh>
    <rPh sb="1" eb="2">
      <t>ノ</t>
    </rPh>
    <rPh sb="2" eb="4">
      <t>シゲキ</t>
    </rPh>
    <rPh sb="5" eb="7">
      <t>ノウギョウ</t>
    </rPh>
    <rPh sb="7" eb="9">
      <t>シンブン</t>
    </rPh>
    <phoneticPr fontId="26"/>
  </si>
  <si>
    <t>100%以上、75%以下は危険</t>
    <rPh sb="4" eb="6">
      <t>イジョウ</t>
    </rPh>
    <rPh sb="10" eb="12">
      <t>イカ</t>
    </rPh>
    <rPh sb="13" eb="15">
      <t>キケン</t>
    </rPh>
    <phoneticPr fontId="26"/>
  </si>
  <si>
    <t>100%以上</t>
    <rPh sb="4" eb="6">
      <t>イジョウ</t>
    </rPh>
    <phoneticPr fontId="26"/>
  </si>
  <si>
    <t>100%以下</t>
    <rPh sb="4" eb="6">
      <t>イカ</t>
    </rPh>
    <phoneticPr fontId="26"/>
  </si>
  <si>
    <t>60%以上が望ましい。５０％近くは負債による投資は避ける。40%以下は負債対策が必要</t>
    <rPh sb="3" eb="5">
      <t>イジョウ</t>
    </rPh>
    <rPh sb="6" eb="7">
      <t>ノゾ</t>
    </rPh>
    <rPh sb="14" eb="15">
      <t>チカ</t>
    </rPh>
    <rPh sb="17" eb="19">
      <t>フサイ</t>
    </rPh>
    <rPh sb="22" eb="24">
      <t>トウシ</t>
    </rPh>
    <rPh sb="25" eb="26">
      <t>サ</t>
    </rPh>
    <rPh sb="32" eb="34">
      <t>イカ</t>
    </rPh>
    <rPh sb="35" eb="37">
      <t>フサイ</t>
    </rPh>
    <rPh sb="37" eb="39">
      <t>タイサク</t>
    </rPh>
    <rPh sb="40" eb="42">
      <t>ヒツヨウ</t>
    </rPh>
    <phoneticPr fontId="3"/>
  </si>
  <si>
    <t>北海道普及協会</t>
    <rPh sb="0" eb="3">
      <t>ホッカイドウ</t>
    </rPh>
    <rPh sb="3" eb="5">
      <t>フキュウ</t>
    </rPh>
    <rPh sb="5" eb="7">
      <t>キョウカイ</t>
    </rPh>
    <phoneticPr fontId="3"/>
  </si>
  <si>
    <t>目標100%、125%以下が望ましい</t>
    <rPh sb="0" eb="2">
      <t>モクヒョウ</t>
    </rPh>
    <rPh sb="11" eb="13">
      <t>イカ</t>
    </rPh>
    <rPh sb="14" eb="15">
      <t>ノゾ</t>
    </rPh>
    <phoneticPr fontId="26"/>
  </si>
  <si>
    <t>そ</t>
  </si>
  <si>
    <t>の</t>
  </si>
  <si>
    <t>ソフトウェア</t>
  </si>
  <si>
    <t>100%以下が目標</t>
    <rPh sb="4" eb="6">
      <t>イカ</t>
    </rPh>
    <rPh sb="7" eb="9">
      <t>モクヒョウ</t>
    </rPh>
    <phoneticPr fontId="26"/>
  </si>
  <si>
    <t>200%-150%-100%</t>
    <phoneticPr fontId="26"/>
  </si>
  <si>
    <t>上中下</t>
    <rPh sb="0" eb="1">
      <t>ジョウ</t>
    </rPh>
    <rPh sb="1" eb="2">
      <t>チュウ</t>
    </rPh>
    <rPh sb="2" eb="3">
      <t>ゲ</t>
    </rPh>
    <phoneticPr fontId="26"/>
  </si>
  <si>
    <t>50%-35%-25%</t>
    <phoneticPr fontId="26"/>
  </si>
  <si>
    <t>150%-100%-50%</t>
    <phoneticPr fontId="26"/>
  </si>
  <si>
    <t>15%-10%-5%</t>
    <phoneticPr fontId="26"/>
  </si>
  <si>
    <t>3_2_1</t>
    <phoneticPr fontId="26"/>
  </si>
  <si>
    <t>7%-5%-3%</t>
    <phoneticPr fontId="26"/>
  </si>
  <si>
    <t>60%-70%-80%</t>
    <phoneticPr fontId="26"/>
  </si>
  <si>
    <t>90%以下が望ましい</t>
    <rPh sb="3" eb="5">
      <t>イカ</t>
    </rPh>
    <rPh sb="6" eb="7">
      <t>ノゾ</t>
    </rPh>
    <phoneticPr fontId="26"/>
  </si>
  <si>
    <t>増減</t>
    <rPh sb="0" eb="2">
      <t>ゾウゲン</t>
    </rPh>
    <phoneticPr fontId="26"/>
  </si>
  <si>
    <t>増減率</t>
    <rPh sb="0" eb="3">
      <t>ゾウゲンリツ</t>
    </rPh>
    <phoneticPr fontId="26"/>
  </si>
  <si>
    <t>2ヶ年比較損益計算書</t>
    <rPh sb="2" eb="3">
      <t>ネン</t>
    </rPh>
    <rPh sb="3" eb="5">
      <t>ヒカク</t>
    </rPh>
    <rPh sb="5" eb="7">
      <t>ソンエキ</t>
    </rPh>
    <rPh sb="7" eb="10">
      <t>ケイサンショ</t>
    </rPh>
    <phoneticPr fontId="3"/>
  </si>
  <si>
    <t>分岐点1</t>
  </si>
  <si>
    <t>H20年度県内集落営農法人</t>
    <rPh sb="3" eb="4">
      <t>ネン</t>
    </rPh>
    <rPh sb="4" eb="5">
      <t>ド</t>
    </rPh>
    <rPh sb="5" eb="7">
      <t>ケンナイ</t>
    </rPh>
    <rPh sb="7" eb="11">
      <t>シュウラクエイノウ</t>
    </rPh>
    <rPh sb="11" eb="13">
      <t>ホウジン</t>
    </rPh>
    <phoneticPr fontId="3"/>
  </si>
  <si>
    <t>総収入対利益内部留保率</t>
  </si>
  <si>
    <t>総収入対利益内部留保率</t>
    <rPh sb="0" eb="3">
      <t>ソウシュウニュウ</t>
    </rPh>
    <rPh sb="3" eb="4">
      <t>タイ</t>
    </rPh>
    <rPh sb="4" eb="6">
      <t>リエキ</t>
    </rPh>
    <rPh sb="6" eb="8">
      <t>ナイブ</t>
    </rPh>
    <rPh sb="8" eb="10">
      <t>リュウホ</t>
    </rPh>
    <rPh sb="10" eb="11">
      <t>リツ</t>
    </rPh>
    <phoneticPr fontId="3"/>
  </si>
  <si>
    <t>総収入対利益内部留保率</t>
    <phoneticPr fontId="26"/>
  </si>
  <si>
    <t>※増減率の欄で、ゼロから増加した場合は＋、反対にゼロになった場合は－で表してある。</t>
    <rPh sb="1" eb="4">
      <t>ゾウゲンリツ</t>
    </rPh>
    <rPh sb="5" eb="6">
      <t>ラン</t>
    </rPh>
    <rPh sb="12" eb="14">
      <t>ゾウカ</t>
    </rPh>
    <rPh sb="16" eb="18">
      <t>バアイ</t>
    </rPh>
    <rPh sb="21" eb="23">
      <t>ハンタイ</t>
    </rPh>
    <rPh sb="30" eb="32">
      <t>バアイ</t>
    </rPh>
    <rPh sb="35" eb="36">
      <t>アラワ</t>
    </rPh>
    <phoneticPr fontId="26"/>
  </si>
  <si>
    <r>
      <t>N</t>
    </r>
    <r>
      <rPr>
        <sz val="10"/>
        <rFont val="ＭＳ Ｐ明朝"/>
        <family val="1"/>
        <charset val="128"/>
      </rPr>
      <t>o.</t>
    </r>
    <phoneticPr fontId="26"/>
  </si>
  <si>
    <t>A</t>
    <phoneticPr fontId="26"/>
  </si>
  <si>
    <t>B</t>
    <phoneticPr fontId="26"/>
  </si>
  <si>
    <t>C</t>
    <phoneticPr fontId="26"/>
  </si>
  <si>
    <t>計</t>
    <rPh sb="0" eb="1">
      <t>ケイ</t>
    </rPh>
    <phoneticPr fontId="26"/>
  </si>
  <si>
    <t>貸借対照表のグラフ用</t>
    <rPh sb="0" eb="2">
      <t>タイシャク</t>
    </rPh>
    <rPh sb="2" eb="5">
      <t>タイショウヒョウ</t>
    </rPh>
    <rPh sb="9" eb="10">
      <t>ヨウ</t>
    </rPh>
    <phoneticPr fontId="26"/>
  </si>
  <si>
    <t>損益計算書のグラフ用</t>
    <rPh sb="0" eb="2">
      <t>ソンエキ</t>
    </rPh>
    <rPh sb="2" eb="5">
      <t>ケイサンショ</t>
    </rPh>
    <rPh sb="9" eb="10">
      <t>ヨウ</t>
    </rPh>
    <phoneticPr fontId="26"/>
  </si>
  <si>
    <t>D</t>
    <phoneticPr fontId="26"/>
  </si>
  <si>
    <t>E</t>
    <phoneticPr fontId="26"/>
  </si>
  <si>
    <t>F</t>
    <phoneticPr fontId="26"/>
  </si>
  <si>
    <t xml:space="preserve"> 　借方-貸方</t>
    <rPh sb="2" eb="4">
      <t>カリカタ</t>
    </rPh>
    <rPh sb="5" eb="7">
      <t>カシカタ</t>
    </rPh>
    <phoneticPr fontId="3"/>
  </si>
  <si>
    <t>前期繰越利益*</t>
    <rPh sb="0" eb="2">
      <t>ゼンキ</t>
    </rPh>
    <rPh sb="2" eb="4">
      <t>クリコシ</t>
    </rPh>
    <rPh sb="4" eb="6">
      <t>リエキ</t>
    </rPh>
    <phoneticPr fontId="3"/>
  </si>
  <si>
    <t>単位：万円</t>
    <rPh sb="0" eb="2">
      <t>タンイ</t>
    </rPh>
    <rPh sb="3" eb="4">
      <t>マン</t>
    </rPh>
    <rPh sb="4" eb="5">
      <t>エン</t>
    </rPh>
    <phoneticPr fontId="26"/>
  </si>
  <si>
    <t>不課税</t>
    <rPh sb="0" eb="3">
      <t>フカゼイ</t>
    </rPh>
    <phoneticPr fontId="3"/>
  </si>
  <si>
    <t>売上高対販売・管理費率</t>
    <rPh sb="0" eb="2">
      <t>ウリア</t>
    </rPh>
    <rPh sb="2" eb="3">
      <t>ダカ</t>
    </rPh>
    <rPh sb="3" eb="4">
      <t>タイ</t>
    </rPh>
    <phoneticPr fontId="26"/>
  </si>
  <si>
    <t>売上高対販売・管理費率</t>
    <rPh sb="0" eb="3">
      <t>ウリアゲダカ</t>
    </rPh>
    <rPh sb="3" eb="4">
      <t>タイ</t>
    </rPh>
    <rPh sb="4" eb="6">
      <t>ハンバイ</t>
    </rPh>
    <rPh sb="7" eb="9">
      <t>カンリ</t>
    </rPh>
    <rPh sb="9" eb="10">
      <t>ヒ</t>
    </rPh>
    <rPh sb="10" eb="11">
      <t>リツ</t>
    </rPh>
    <phoneticPr fontId="3"/>
  </si>
  <si>
    <t>営業利益B（従事配当控除）</t>
    <rPh sb="0" eb="2">
      <t>エイギョウ</t>
    </rPh>
    <rPh sb="2" eb="4">
      <t>リエキ</t>
    </rPh>
    <rPh sb="6" eb="8">
      <t>ジュウジ</t>
    </rPh>
    <rPh sb="8" eb="10">
      <t>ハイトウ</t>
    </rPh>
    <rPh sb="10" eb="12">
      <t>コウジョ</t>
    </rPh>
    <phoneticPr fontId="3"/>
  </si>
  <si>
    <t>営業利益A</t>
    <rPh sb="0" eb="2">
      <t>エイギョウ</t>
    </rPh>
    <rPh sb="2" eb="4">
      <t>リエキ</t>
    </rPh>
    <phoneticPr fontId="3"/>
  </si>
  <si>
    <t>売上原価B（従事分量含）</t>
    <rPh sb="0" eb="2">
      <t>ウリアゲ</t>
    </rPh>
    <rPh sb="2" eb="4">
      <t>ゲンカ</t>
    </rPh>
    <rPh sb="6" eb="8">
      <t>ジュウジ</t>
    </rPh>
    <rPh sb="8" eb="10">
      <t>ブンリョウ</t>
    </rPh>
    <rPh sb="10" eb="11">
      <t>フク</t>
    </rPh>
    <phoneticPr fontId="3"/>
  </si>
  <si>
    <t>売上総利益B</t>
    <rPh sb="0" eb="2">
      <t>ウリアゲ</t>
    </rPh>
    <rPh sb="2" eb="5">
      <t>ソウリエキ</t>
    </rPh>
    <phoneticPr fontId="3"/>
  </si>
  <si>
    <t>経常利益A</t>
    <rPh sb="0" eb="2">
      <t>ケイジョウ</t>
    </rPh>
    <rPh sb="2" eb="4">
      <t>リエキ</t>
    </rPh>
    <phoneticPr fontId="3"/>
  </si>
  <si>
    <t>経常利益B（従事配当控除）</t>
    <rPh sb="0" eb="2">
      <t>ケイジョウ</t>
    </rPh>
    <rPh sb="2" eb="4">
      <t>リエキ</t>
    </rPh>
    <rPh sb="6" eb="8">
      <t>ジュウジ</t>
    </rPh>
    <rPh sb="8" eb="10">
      <t>ハイトウ</t>
    </rPh>
    <rPh sb="10" eb="12">
      <t>コウジョ</t>
    </rPh>
    <phoneticPr fontId="3"/>
  </si>
  <si>
    <t>当期純利益B(従分控除）</t>
    <rPh sb="0" eb="2">
      <t>トウキ</t>
    </rPh>
    <rPh sb="2" eb="3">
      <t>ジュン</t>
    </rPh>
    <rPh sb="3" eb="5">
      <t>リエキ</t>
    </rPh>
    <rPh sb="7" eb="8">
      <t>ジュウ</t>
    </rPh>
    <rPh sb="8" eb="9">
      <t>ブン</t>
    </rPh>
    <rPh sb="9" eb="11">
      <t>コウジョ</t>
    </rPh>
    <phoneticPr fontId="3"/>
  </si>
  <si>
    <t>当期純利益A</t>
    <rPh sb="0" eb="2">
      <t>トウキ</t>
    </rPh>
    <rPh sb="2" eb="3">
      <t>ジュン</t>
    </rPh>
    <rPh sb="3" eb="5">
      <t>リエキ</t>
    </rPh>
    <phoneticPr fontId="3"/>
  </si>
  <si>
    <t>売上高営業利益率（従配控除）</t>
    <rPh sb="0" eb="3">
      <t>ウリアゲダカ</t>
    </rPh>
    <rPh sb="3" eb="5">
      <t>エイギョウ</t>
    </rPh>
    <rPh sb="5" eb="7">
      <t>リエキ</t>
    </rPh>
    <rPh sb="7" eb="8">
      <t>リツ</t>
    </rPh>
    <phoneticPr fontId="3"/>
  </si>
  <si>
    <t>売上高経常利益率（従配控除）</t>
    <rPh sb="0" eb="3">
      <t>ウリアゲダカ</t>
    </rPh>
    <rPh sb="3" eb="5">
      <t>ケイジョウ</t>
    </rPh>
    <rPh sb="5" eb="7">
      <t>リエキ</t>
    </rPh>
    <rPh sb="7" eb="8">
      <t>リツ</t>
    </rPh>
    <phoneticPr fontId="3"/>
  </si>
  <si>
    <t>売上高対生産原価率（従配控除）</t>
    <rPh sb="0" eb="3">
      <t>ウリアゲダカ</t>
    </rPh>
    <rPh sb="3" eb="4">
      <t>タイ</t>
    </rPh>
    <rPh sb="4" eb="6">
      <t>セイサン</t>
    </rPh>
    <rPh sb="6" eb="8">
      <t>ゲンカ</t>
    </rPh>
    <rPh sb="8" eb="9">
      <t>リツ</t>
    </rPh>
    <phoneticPr fontId="26"/>
  </si>
  <si>
    <t>総収入営業利益率（従配控除）</t>
    <rPh sb="0" eb="3">
      <t>ソウシュウニュウ</t>
    </rPh>
    <rPh sb="3" eb="5">
      <t>エイギョウ</t>
    </rPh>
    <rPh sb="5" eb="7">
      <t>リエキ</t>
    </rPh>
    <rPh sb="7" eb="8">
      <t>リツ</t>
    </rPh>
    <phoneticPr fontId="3"/>
  </si>
  <si>
    <t>総収入経常利益率（従配控除）</t>
    <rPh sb="0" eb="3">
      <t>ソウシュウニュウ</t>
    </rPh>
    <rPh sb="3" eb="5">
      <t>ケイジョウ</t>
    </rPh>
    <rPh sb="5" eb="7">
      <t>リエキ</t>
    </rPh>
    <rPh sb="7" eb="8">
      <t>リツ</t>
    </rPh>
    <phoneticPr fontId="3"/>
  </si>
  <si>
    <t>総収入対販売・管理費率</t>
    <rPh sb="0" eb="3">
      <t>ソウシュウニュウ</t>
    </rPh>
    <rPh sb="3" eb="4">
      <t>タイ</t>
    </rPh>
    <rPh sb="4" eb="6">
      <t>ハンバイ</t>
    </rPh>
    <rPh sb="7" eb="9">
      <t>カンリ</t>
    </rPh>
    <rPh sb="9" eb="10">
      <t>ヒ</t>
    </rPh>
    <rPh sb="10" eb="11">
      <t>リツ</t>
    </rPh>
    <phoneticPr fontId="3"/>
  </si>
  <si>
    <t>総収入対生産原価率（従配控除）</t>
    <rPh sb="0" eb="3">
      <t>ソウシュウニュウ</t>
    </rPh>
    <rPh sb="3" eb="4">
      <t>タイ</t>
    </rPh>
    <rPh sb="4" eb="6">
      <t>セイサン</t>
    </rPh>
    <rPh sb="6" eb="8">
      <t>ゲンカ</t>
    </rPh>
    <rPh sb="8" eb="9">
      <t>リツ</t>
    </rPh>
    <phoneticPr fontId="26"/>
  </si>
  <si>
    <t>総収入対販売・管理費率</t>
    <rPh sb="0" eb="3">
      <t>ソウシュウニュウ</t>
    </rPh>
    <rPh sb="3" eb="4">
      <t>タイ</t>
    </rPh>
    <phoneticPr fontId="26"/>
  </si>
  <si>
    <t>岐</t>
    <rPh sb="0" eb="1">
      <t>チマタ</t>
    </rPh>
    <phoneticPr fontId="26"/>
  </si>
  <si>
    <r>
      <t>2ヶ年比較貸借対照表</t>
    </r>
    <r>
      <rPr>
        <sz val="11"/>
        <rFont val="ＭＳ Ｐ明朝"/>
        <family val="1"/>
        <charset val="128"/>
      </rPr>
      <t>(修正前）</t>
    </r>
    <rPh sb="2" eb="3">
      <t>ネン</t>
    </rPh>
    <rPh sb="3" eb="5">
      <t>ヒカク</t>
    </rPh>
    <rPh sb="5" eb="7">
      <t>タイシャク</t>
    </rPh>
    <rPh sb="7" eb="10">
      <t>タイショウヒョウ</t>
    </rPh>
    <rPh sb="11" eb="13">
      <t>シュウセイ</t>
    </rPh>
    <rPh sb="13" eb="14">
      <t>マエ</t>
    </rPh>
    <phoneticPr fontId="3"/>
  </si>
  <si>
    <t>計算式</t>
    <rPh sb="0" eb="3">
      <t>ケイサンシキ</t>
    </rPh>
    <phoneticPr fontId="26"/>
  </si>
  <si>
    <t>流動資産÷流動負債×100</t>
    <rPh sb="0" eb="2">
      <t>リュウドウ</t>
    </rPh>
    <rPh sb="2" eb="4">
      <t>シサン</t>
    </rPh>
    <rPh sb="5" eb="7">
      <t>リュウドウ</t>
    </rPh>
    <rPh sb="7" eb="9">
      <t>フサイ</t>
    </rPh>
    <phoneticPr fontId="24"/>
  </si>
  <si>
    <t>当座資産÷流動負債×100</t>
    <rPh sb="0" eb="2">
      <t>トウザ</t>
    </rPh>
    <rPh sb="2" eb="4">
      <t>シサン</t>
    </rPh>
    <rPh sb="5" eb="7">
      <t>リュウドウ</t>
    </rPh>
    <rPh sb="7" eb="9">
      <t>フサイ</t>
    </rPh>
    <phoneticPr fontId="26"/>
  </si>
  <si>
    <t>自己資本÷総資本×100</t>
    <rPh sb="0" eb="4">
      <t>ジコシホン</t>
    </rPh>
    <rPh sb="5" eb="8">
      <t>ソウシホン</t>
    </rPh>
    <phoneticPr fontId="26"/>
  </si>
  <si>
    <t>固定資産÷(自己資本+固定負債)×100</t>
    <rPh sb="0" eb="2">
      <t>コテイ</t>
    </rPh>
    <rPh sb="2" eb="4">
      <t>シサン</t>
    </rPh>
    <rPh sb="6" eb="10">
      <t>ジコシホン</t>
    </rPh>
    <rPh sb="11" eb="13">
      <t>コテイ</t>
    </rPh>
    <rPh sb="13" eb="15">
      <t>フサイ</t>
    </rPh>
    <phoneticPr fontId="26"/>
  </si>
  <si>
    <t>固定資産÷自己資本×100</t>
    <rPh sb="0" eb="2">
      <t>コテイ</t>
    </rPh>
    <rPh sb="2" eb="4">
      <t>シサン</t>
    </rPh>
    <rPh sb="5" eb="9">
      <t>ジコシホン</t>
    </rPh>
    <phoneticPr fontId="26"/>
  </si>
  <si>
    <t>支払利息÷売上高×100</t>
    <rPh sb="0" eb="2">
      <t>シハラ</t>
    </rPh>
    <rPh sb="2" eb="4">
      <t>リソク</t>
    </rPh>
    <rPh sb="5" eb="7">
      <t>ウリア</t>
    </rPh>
    <rPh sb="7" eb="8">
      <t>ダカ</t>
    </rPh>
    <phoneticPr fontId="26"/>
  </si>
  <si>
    <t>負債÷売上高×100</t>
    <rPh sb="0" eb="2">
      <t>フサイ</t>
    </rPh>
    <rPh sb="3" eb="6">
      <t>ウリアゲダカ</t>
    </rPh>
    <phoneticPr fontId="3"/>
  </si>
  <si>
    <t>負債÷総収入×100</t>
    <rPh sb="0" eb="2">
      <t>フサイ</t>
    </rPh>
    <rPh sb="3" eb="6">
      <t>ソウシュウニュウ</t>
    </rPh>
    <phoneticPr fontId="3"/>
  </si>
  <si>
    <t>営業利益÷総資本×100</t>
    <rPh sb="0" eb="2">
      <t>エイギョウ</t>
    </rPh>
    <rPh sb="2" eb="4">
      <t>リエキ</t>
    </rPh>
    <rPh sb="5" eb="8">
      <t>ソウシホン</t>
    </rPh>
    <phoneticPr fontId="26"/>
  </si>
  <si>
    <t>経常利益÷総資本×100</t>
    <rPh sb="0" eb="2">
      <t>ケイジョウ</t>
    </rPh>
    <rPh sb="2" eb="4">
      <t>リエキ</t>
    </rPh>
    <rPh sb="5" eb="8">
      <t>ソウシホン</t>
    </rPh>
    <phoneticPr fontId="26"/>
  </si>
  <si>
    <t>売上高÷総資本</t>
    <rPh sb="0" eb="3">
      <t>ウリアゲダカ</t>
    </rPh>
    <rPh sb="4" eb="7">
      <t>ソウシホン</t>
    </rPh>
    <phoneticPr fontId="26"/>
  </si>
  <si>
    <t>(売上高+営業外収益)÷総資本</t>
    <rPh sb="1" eb="4">
      <t>ウリアゲダカ</t>
    </rPh>
    <rPh sb="5" eb="7">
      <t>エイギョウ</t>
    </rPh>
    <rPh sb="7" eb="8">
      <t>ガイ</t>
    </rPh>
    <rPh sb="8" eb="10">
      <t>シュウエキ</t>
    </rPh>
    <rPh sb="12" eb="15">
      <t>ソウシホン</t>
    </rPh>
    <phoneticPr fontId="26"/>
  </si>
  <si>
    <t>営業利益÷売上高×100</t>
    <rPh sb="0" eb="2">
      <t>エイギョウ</t>
    </rPh>
    <rPh sb="2" eb="4">
      <t>リエキ</t>
    </rPh>
    <rPh sb="5" eb="7">
      <t>ウリア</t>
    </rPh>
    <rPh sb="7" eb="8">
      <t>ダカ</t>
    </rPh>
    <phoneticPr fontId="26"/>
  </si>
  <si>
    <t>経常利益÷売上高×100</t>
    <rPh sb="0" eb="2">
      <t>ケイジョウ</t>
    </rPh>
    <rPh sb="2" eb="4">
      <t>リエキ</t>
    </rPh>
    <rPh sb="5" eb="8">
      <t>ウリアゲダカ</t>
    </rPh>
    <phoneticPr fontId="26"/>
  </si>
  <si>
    <t>売上高÷構成員数</t>
    <rPh sb="0" eb="3">
      <t>ウリアゲダカ</t>
    </rPh>
    <rPh sb="4" eb="7">
      <t>コウセイイン</t>
    </rPh>
    <rPh sb="7" eb="8">
      <t>スウ</t>
    </rPh>
    <phoneticPr fontId="3"/>
  </si>
  <si>
    <t>売上高÷作付延べ面積</t>
    <rPh sb="0" eb="3">
      <t>ウリアゲダカ</t>
    </rPh>
    <rPh sb="4" eb="6">
      <t>サクツケ</t>
    </rPh>
    <rPh sb="6" eb="7">
      <t>ノ</t>
    </rPh>
    <rPh sb="8" eb="10">
      <t>メンセキ</t>
    </rPh>
    <phoneticPr fontId="26"/>
  </si>
  <si>
    <t>付加価値÷構成員数</t>
    <rPh sb="0" eb="4">
      <t>フカカチ</t>
    </rPh>
    <rPh sb="5" eb="8">
      <t>コウセイイン</t>
    </rPh>
    <rPh sb="8" eb="9">
      <t>スウ</t>
    </rPh>
    <phoneticPr fontId="3"/>
  </si>
  <si>
    <t>付加価値÷売上高</t>
    <rPh sb="0" eb="4">
      <t>フカカチ</t>
    </rPh>
    <rPh sb="5" eb="8">
      <t>ウリアゲダカ</t>
    </rPh>
    <phoneticPr fontId="3"/>
  </si>
  <si>
    <t>付加価値÷総収入</t>
    <rPh sb="0" eb="4">
      <t>フカカチ</t>
    </rPh>
    <rPh sb="5" eb="8">
      <t>ソウシュウニュウ</t>
    </rPh>
    <phoneticPr fontId="3"/>
  </si>
  <si>
    <t>利益還元額÷(売上額＋営業外収益）</t>
    <rPh sb="0" eb="2">
      <t>リエキ</t>
    </rPh>
    <rPh sb="2" eb="5">
      <t>カンゲンガク</t>
    </rPh>
    <rPh sb="7" eb="9">
      <t>ウリア</t>
    </rPh>
    <rPh sb="9" eb="10">
      <t>ガク</t>
    </rPh>
    <rPh sb="11" eb="13">
      <t>エイギョウ</t>
    </rPh>
    <rPh sb="13" eb="14">
      <t>ガイ</t>
    </rPh>
    <rPh sb="14" eb="16">
      <t>シュウエキ</t>
    </rPh>
    <phoneticPr fontId="3"/>
  </si>
  <si>
    <t>支払利息÷総収入×100</t>
    <rPh sb="0" eb="2">
      <t>シハラ</t>
    </rPh>
    <rPh sb="2" eb="4">
      <t>リソク</t>
    </rPh>
    <rPh sb="5" eb="8">
      <t>ソウシュウニュウ</t>
    </rPh>
    <phoneticPr fontId="26"/>
  </si>
  <si>
    <t>総資本営業利益率(従配控除）</t>
    <phoneticPr fontId="26"/>
  </si>
  <si>
    <t>営業利益(従配控除）÷総資本×100</t>
    <rPh sb="0" eb="2">
      <t>エイギョウ</t>
    </rPh>
    <rPh sb="2" eb="4">
      <t>リエキ</t>
    </rPh>
    <rPh sb="11" eb="14">
      <t>ソウシホン</t>
    </rPh>
    <phoneticPr fontId="26"/>
  </si>
  <si>
    <t>総資本経常利益率(従配控除）</t>
    <phoneticPr fontId="26"/>
  </si>
  <si>
    <t>経常利益(従配控除）÷総資本×100</t>
    <rPh sb="0" eb="2">
      <t>ケイジョウ</t>
    </rPh>
    <rPh sb="2" eb="4">
      <t>リエキ</t>
    </rPh>
    <rPh sb="11" eb="14">
      <t>ソウシホン</t>
    </rPh>
    <phoneticPr fontId="26"/>
  </si>
  <si>
    <t>経常利益(従配控除）÷自己資本×100</t>
    <rPh sb="0" eb="2">
      <t>ケイジョウ</t>
    </rPh>
    <rPh sb="2" eb="4">
      <t>リエキ</t>
    </rPh>
    <rPh sb="11" eb="13">
      <t>ジコ</t>
    </rPh>
    <rPh sb="13" eb="15">
      <t>シホン</t>
    </rPh>
    <phoneticPr fontId="26"/>
  </si>
  <si>
    <t>営業利益(従配控除）÷売上高×100</t>
    <rPh sb="0" eb="2">
      <t>エイギョウ</t>
    </rPh>
    <rPh sb="2" eb="4">
      <t>リエキ</t>
    </rPh>
    <rPh sb="11" eb="13">
      <t>ウリア</t>
    </rPh>
    <rPh sb="13" eb="14">
      <t>ダカ</t>
    </rPh>
    <phoneticPr fontId="26"/>
  </si>
  <si>
    <t>営業利益(従配控除）÷総収入×100</t>
    <rPh sb="0" eb="2">
      <t>エイギョウ</t>
    </rPh>
    <rPh sb="2" eb="4">
      <t>リエキ</t>
    </rPh>
    <rPh sb="11" eb="14">
      <t>ソウシュウニュウ</t>
    </rPh>
    <phoneticPr fontId="26"/>
  </si>
  <si>
    <t>経常利益(従配控除）÷売上高×100</t>
    <rPh sb="0" eb="2">
      <t>ケイジョウ</t>
    </rPh>
    <rPh sb="2" eb="4">
      <t>リエキ</t>
    </rPh>
    <rPh sb="11" eb="14">
      <t>ウリアゲダカ</t>
    </rPh>
    <phoneticPr fontId="26"/>
  </si>
  <si>
    <t>経常利益(従配控除）÷総収入×100</t>
    <rPh sb="0" eb="2">
      <t>ケイジョウ</t>
    </rPh>
    <rPh sb="2" eb="4">
      <t>リエキ</t>
    </rPh>
    <rPh sb="11" eb="14">
      <t>ソウシュウニュウ</t>
    </rPh>
    <phoneticPr fontId="26"/>
  </si>
  <si>
    <t>販管費÷売上高×100</t>
    <rPh sb="0" eb="3">
      <t>ハンカンヒ</t>
    </rPh>
    <rPh sb="4" eb="7">
      <t>ウリアゲダカ</t>
    </rPh>
    <phoneticPr fontId="26"/>
  </si>
  <si>
    <t>販管費÷総収入×100</t>
    <rPh sb="0" eb="3">
      <t>ハンカンヒ</t>
    </rPh>
    <rPh sb="4" eb="7">
      <t>ソウシュウニュウ</t>
    </rPh>
    <phoneticPr fontId="26"/>
  </si>
  <si>
    <t>当期内部留保額÷総収入×100</t>
    <rPh sb="0" eb="2">
      <t>トウキ</t>
    </rPh>
    <rPh sb="2" eb="4">
      <t>ナイブ</t>
    </rPh>
    <rPh sb="4" eb="6">
      <t>リュウホ</t>
    </rPh>
    <rPh sb="6" eb="7">
      <t>ガク</t>
    </rPh>
    <rPh sb="8" eb="11">
      <t>ソウシュウニュウ</t>
    </rPh>
    <phoneticPr fontId="3"/>
  </si>
  <si>
    <t>構成員利益還元額</t>
    <rPh sb="3" eb="5">
      <t>リエキ</t>
    </rPh>
    <phoneticPr fontId="26"/>
  </si>
  <si>
    <t>構成員利益還元額÷構成員数</t>
    <rPh sb="0" eb="3">
      <t>コウセイイン</t>
    </rPh>
    <rPh sb="3" eb="5">
      <t>リエキ</t>
    </rPh>
    <rPh sb="5" eb="8">
      <t>カンゲンガク</t>
    </rPh>
    <rPh sb="9" eb="12">
      <t>コウセイイン</t>
    </rPh>
    <rPh sb="12" eb="13">
      <t>スウ</t>
    </rPh>
    <phoneticPr fontId="3"/>
  </si>
  <si>
    <t>（製造原価＋固定資産）÷（固定負債＋自己資本）</t>
  </si>
  <si>
    <t>労務費÷付加価値</t>
  </si>
  <si>
    <t>構成員１当り売上高(千円)</t>
    <rPh sb="0" eb="3">
      <t>コウセイイン</t>
    </rPh>
    <rPh sb="4" eb="5">
      <t>アタ</t>
    </rPh>
    <rPh sb="6" eb="9">
      <t>ウリアゲダカ</t>
    </rPh>
    <rPh sb="10" eb="12">
      <t>センエン</t>
    </rPh>
    <phoneticPr fontId="3"/>
  </si>
  <si>
    <t>作付面積10a当り売上高(千円)</t>
    <rPh sb="0" eb="2">
      <t>サクツケ</t>
    </rPh>
    <rPh sb="2" eb="4">
      <t>メンセキ</t>
    </rPh>
    <rPh sb="7" eb="8">
      <t>アタ</t>
    </rPh>
    <rPh sb="9" eb="12">
      <t>ウリアゲダカ</t>
    </rPh>
    <phoneticPr fontId="3"/>
  </si>
  <si>
    <t>構成員１当り付加価値(千円)</t>
    <rPh sb="0" eb="3">
      <t>コウセイイン</t>
    </rPh>
    <rPh sb="4" eb="5">
      <t>アタ</t>
    </rPh>
    <rPh sb="6" eb="8">
      <t>フカ</t>
    </rPh>
    <rPh sb="8" eb="10">
      <t>カチ</t>
    </rPh>
    <phoneticPr fontId="3"/>
  </si>
  <si>
    <t>構成員還元額(千円)</t>
    <rPh sb="0" eb="3">
      <t>コウセイイン</t>
    </rPh>
    <rPh sb="3" eb="6">
      <t>カンゲンガク</t>
    </rPh>
    <rPh sb="7" eb="9">
      <t>センエン</t>
    </rPh>
    <phoneticPr fontId="3"/>
  </si>
  <si>
    <t>構成員１人当り還元額(千円)</t>
    <rPh sb="0" eb="3">
      <t>コウセイイン</t>
    </rPh>
    <rPh sb="4" eb="5">
      <t>ニン</t>
    </rPh>
    <rPh sb="5" eb="6">
      <t>アタ</t>
    </rPh>
    <rPh sb="7" eb="9">
      <t>カンゲン</t>
    </rPh>
    <rPh sb="9" eb="10">
      <t>ガク</t>
    </rPh>
    <phoneticPr fontId="3"/>
  </si>
  <si>
    <t>集落還元額(千円)</t>
    <rPh sb="0" eb="2">
      <t>シュウラク</t>
    </rPh>
    <rPh sb="2" eb="5">
      <t>カンゲンガク</t>
    </rPh>
    <rPh sb="6" eb="8">
      <t>センエン</t>
    </rPh>
    <phoneticPr fontId="3"/>
  </si>
  <si>
    <t>安全性</t>
    <rPh sb="0" eb="3">
      <t>アンゼンセイ</t>
    </rPh>
    <phoneticPr fontId="26"/>
  </si>
  <si>
    <t>収益性</t>
    <rPh sb="0" eb="3">
      <t>シュウエキセイ</t>
    </rPh>
    <phoneticPr fontId="26"/>
  </si>
  <si>
    <t>区　　　　分</t>
    <rPh sb="0" eb="1">
      <t>ク</t>
    </rPh>
    <rPh sb="5" eb="6">
      <t>ブン</t>
    </rPh>
    <phoneticPr fontId="26"/>
  </si>
  <si>
    <t>生産性</t>
    <rPh sb="0" eb="3">
      <t>セイサンセイ</t>
    </rPh>
    <phoneticPr fontId="26"/>
  </si>
  <si>
    <t>成長性</t>
    <rPh sb="0" eb="3">
      <t>セイチョウセイ</t>
    </rPh>
    <phoneticPr fontId="26"/>
  </si>
  <si>
    <t>利益還元</t>
    <rPh sb="0" eb="2">
      <t>リエキ</t>
    </rPh>
    <rPh sb="2" eb="4">
      <t>カンゲン</t>
    </rPh>
    <phoneticPr fontId="26"/>
  </si>
  <si>
    <t>県内平均
※1</t>
    <rPh sb="0" eb="2">
      <t>ケンナイ</t>
    </rPh>
    <rPh sb="2" eb="4">
      <t>ヘイキン</t>
    </rPh>
    <phoneticPr fontId="3"/>
  </si>
  <si>
    <t>※1 平成20年度県内集落営農50法人の平均</t>
  </si>
  <si>
    <t>※2 総収入＝売上高＋営業外収益＋特別利益</t>
  </si>
  <si>
    <t>※3 当期内部留保額＝当期利益準備金積立額＋当期農業経営基盤強化準備金積立額＋当期利益</t>
  </si>
  <si>
    <t>※4 付加価値(加算法）＝労務費（従事分量配当、雇用労賃、役員報酬、福利厚生費）＋減価償却費＋租税公課＋支払利息＋地代賃借料＋税引前当期純利益（損失）   作業委託費は含まない</t>
  </si>
  <si>
    <t>※5 構成員利益還元額＝従事分量配当＋給与手当＋地代＋管理委託費＋役員報酬＋利益配当</t>
  </si>
  <si>
    <t xml:space="preserve">※6 （従配控除）とは、従事分量配当を労賃として経費として計算した場合 </t>
  </si>
  <si>
    <t>＊</t>
    <phoneticPr fontId="26"/>
  </si>
  <si>
    <t>資金の調達・運用は良好か</t>
    <rPh sb="0" eb="2">
      <t>シキン</t>
    </rPh>
    <rPh sb="3" eb="5">
      <t>チョウタツ</t>
    </rPh>
    <rPh sb="6" eb="8">
      <t>ウンヨウ</t>
    </rPh>
    <rPh sb="9" eb="11">
      <t>リョウコウ</t>
    </rPh>
    <phoneticPr fontId="26"/>
  </si>
  <si>
    <t>経営活動で本当に儲かっているのか。投下資本の回収は効率よくおこなわれているか。</t>
    <rPh sb="0" eb="2">
      <t>ケイエイ</t>
    </rPh>
    <rPh sb="2" eb="4">
      <t>カツドウ</t>
    </rPh>
    <rPh sb="5" eb="7">
      <t>ホントウ</t>
    </rPh>
    <rPh sb="8" eb="9">
      <t>モウ</t>
    </rPh>
    <rPh sb="17" eb="19">
      <t>トウカ</t>
    </rPh>
    <rPh sb="19" eb="21">
      <t>シホン</t>
    </rPh>
    <rPh sb="22" eb="24">
      <t>カイシュウ</t>
    </rPh>
    <rPh sb="25" eb="27">
      <t>コウリツ</t>
    </rPh>
    <phoneticPr fontId="26"/>
  </si>
  <si>
    <t>土地・労働・資本を効率よく活用し成果があがっているか</t>
    <rPh sb="0" eb="2">
      <t>トチ</t>
    </rPh>
    <rPh sb="3" eb="5">
      <t>ロウドウ</t>
    </rPh>
    <rPh sb="6" eb="8">
      <t>シホン</t>
    </rPh>
    <rPh sb="9" eb="11">
      <t>コウリツ</t>
    </rPh>
    <rPh sb="13" eb="15">
      <t>カツヨウ</t>
    </rPh>
    <rPh sb="16" eb="18">
      <t>セイカ</t>
    </rPh>
    <phoneticPr fontId="26"/>
  </si>
  <si>
    <t>経営の発展性や伸長性がよりよい方向へ推移しているのか</t>
    <rPh sb="0" eb="2">
      <t>ケイエイ</t>
    </rPh>
    <rPh sb="3" eb="6">
      <t>ハッテンセイ</t>
    </rPh>
    <rPh sb="7" eb="10">
      <t>シンチョウセイ</t>
    </rPh>
    <rPh sb="15" eb="17">
      <t>ホウコウ</t>
    </rPh>
    <rPh sb="18" eb="20">
      <t>スイイ</t>
    </rPh>
    <phoneticPr fontId="26"/>
  </si>
  <si>
    <t>構成員への利益還元はどれくらいか</t>
    <rPh sb="0" eb="3">
      <t>コウセイイン</t>
    </rPh>
    <rPh sb="5" eb="7">
      <t>リエキ</t>
    </rPh>
    <rPh sb="7" eb="9">
      <t>カンゲン</t>
    </rPh>
    <phoneticPr fontId="26"/>
  </si>
  <si>
    <t>100%以上が良好、目標200%</t>
    <rPh sb="4" eb="6">
      <t>イジョウ</t>
    </rPh>
    <rPh sb="7" eb="9">
      <t>リョウコウ</t>
    </rPh>
    <rPh sb="10" eb="12">
      <t>モクヒョウ</t>
    </rPh>
    <phoneticPr fontId="26"/>
  </si>
  <si>
    <t>目標100%以上</t>
    <rPh sb="0" eb="2">
      <t>モクヒョウ</t>
    </rPh>
    <rPh sb="6" eb="8">
      <t>イジョウ</t>
    </rPh>
    <phoneticPr fontId="26"/>
  </si>
  <si>
    <t>125%以下が望ましい、目標100%以下</t>
    <rPh sb="4" eb="6">
      <t>イカ</t>
    </rPh>
    <rPh sb="7" eb="8">
      <t>ノゾ</t>
    </rPh>
    <rPh sb="12" eb="14">
      <t>モクヒョウ</t>
    </rPh>
    <rPh sb="18" eb="20">
      <t>イカ</t>
    </rPh>
    <phoneticPr fontId="26"/>
  </si>
  <si>
    <t>80%以下が望ましい</t>
    <rPh sb="3" eb="5">
      <t>イカ</t>
    </rPh>
    <rPh sb="6" eb="7">
      <t>ノゾ</t>
    </rPh>
    <phoneticPr fontId="26"/>
  </si>
  <si>
    <t>目標50%以上</t>
    <rPh sb="0" eb="2">
      <t>モクヒョウ</t>
    </rPh>
    <rPh sb="5" eb="7">
      <t>イジョウ</t>
    </rPh>
    <phoneticPr fontId="26"/>
  </si>
  <si>
    <t>目標30%以下、100%以上はかなり深刻</t>
    <rPh sb="0" eb="2">
      <t>モクヒョウ</t>
    </rPh>
    <rPh sb="5" eb="7">
      <t>イカ</t>
    </rPh>
    <rPh sb="12" eb="14">
      <t>イジョウ</t>
    </rPh>
    <rPh sb="18" eb="20">
      <t>シンコク</t>
    </rPh>
    <phoneticPr fontId="26"/>
  </si>
  <si>
    <t>高い方がよいが、従事分量配当とのバランス</t>
    <rPh sb="0" eb="1">
      <t>タカ</t>
    </rPh>
    <rPh sb="2" eb="3">
      <t>ホウ</t>
    </rPh>
    <rPh sb="8" eb="14">
      <t>ジュウジブンリョウハイトウ</t>
    </rPh>
    <phoneticPr fontId="26"/>
  </si>
  <si>
    <t>目標市場金利以上、企業活動の最終成果</t>
    <rPh sb="0" eb="2">
      <t>モクヒョウ</t>
    </rPh>
    <rPh sb="2" eb="4">
      <t>シジョウ</t>
    </rPh>
    <rPh sb="4" eb="6">
      <t>キンリ</t>
    </rPh>
    <rPh sb="6" eb="8">
      <t>イジョウ</t>
    </rPh>
    <rPh sb="9" eb="11">
      <t>キギョウ</t>
    </rPh>
    <rPh sb="11" eb="13">
      <t>カツドウ</t>
    </rPh>
    <rPh sb="14" eb="16">
      <t>サイシュウ</t>
    </rPh>
    <rPh sb="16" eb="18">
      <t>セイカ</t>
    </rPh>
    <phoneticPr fontId="26"/>
  </si>
  <si>
    <t>高い方がよい　農業は他産業よりも低い</t>
    <rPh sb="0" eb="1">
      <t>タカ</t>
    </rPh>
    <rPh sb="2" eb="3">
      <t>ホウ</t>
    </rPh>
    <rPh sb="7" eb="9">
      <t>ノウギョウ</t>
    </rPh>
    <rPh sb="10" eb="13">
      <t>タサンギョウ</t>
    </rPh>
    <rPh sb="16" eb="17">
      <t>ヒク</t>
    </rPh>
    <phoneticPr fontId="26"/>
  </si>
  <si>
    <t>一般的評価等</t>
    <rPh sb="0" eb="3">
      <t>イッパンテキ</t>
    </rPh>
    <rPh sb="3" eb="4">
      <t>ヒョウ</t>
    </rPh>
    <rPh sb="4" eb="5">
      <t>アタイ</t>
    </rPh>
    <rPh sb="5" eb="6">
      <t>トウ</t>
    </rPh>
    <phoneticPr fontId="26"/>
  </si>
  <si>
    <t>高いほどよい</t>
    <rPh sb="0" eb="1">
      <t>タカ</t>
    </rPh>
    <phoneticPr fontId="26"/>
  </si>
  <si>
    <t>経営分析のポイント。投資した総資本が何％利益として返ってくるかを示します。この比率が高いほど最終的にみて経営体の収益性が高いと言えます。</t>
    <phoneticPr fontId="26"/>
  </si>
  <si>
    <t>企業に投下された総資本（総資産）によって、どれだけの売上高が獲得されたかを示します。この指標が高いほど、投下資本が有効に活用されていることを示します。総資本回転率を高めるためには、資産を取得する際、それが売上獲得に有効であるかどうかを常に意識する必要があります。</t>
    <phoneticPr fontId="26"/>
  </si>
  <si>
    <t>この率が高ければ高いほど経営の収益力は大きいです。売上総利益は売上高と売上原価の差であり、利益の基本的源泉です。この比率が変化した場合、売上原価、売上高のどちらかに原因があるかを検討する必要があります。市場価格の影響大。畜産、稲作で低い。</t>
    <phoneticPr fontId="26"/>
  </si>
  <si>
    <t>売上総利益率の裏数。売上に対する売上原価の割合を示す重要な指標です。経営するうえでこの値を下げる対策が不可欠です。原価管理に重要。売上拡大が期待できないなら、原価を下げるしかない。</t>
    <phoneticPr fontId="26"/>
  </si>
  <si>
    <t>売上高に対する販売費及び一般管理費の比率を示します。販売費及び一般管理費は直接生産高に影響しないので、この比率は低い方が好ましいが、広告・宣伝費、福利厚生等にはある程度使わなければならない。</t>
    <phoneticPr fontId="26"/>
  </si>
  <si>
    <t>売上高の獲得により、どれだけの営業利益が獲得できたかを示す指標です。なるべく少ない販売費及び一般管理費で、なるべく多い売上高を獲得できるように、この指標を高くする努力が必要です。</t>
    <phoneticPr fontId="26"/>
  </si>
  <si>
    <t>売上高に対して支払っている利息の比率を示す。この比率は低い方が健全です。</t>
    <phoneticPr fontId="26"/>
  </si>
  <si>
    <t>資産取得に要する資金は自己資本と他人資本によって調達されていますが、このうちの自己資本（元入金）は、返済する必要のない資金です。この意味で、自己資本比率が高いほど、経営は安定します。</t>
    <phoneticPr fontId="26"/>
  </si>
  <si>
    <t>一定時点における流動負債（短期的な支払義務）と、それに対応する流動資産（短期的な支払手段）を対比することで、企業の短期的な支払能力を見る指標です。この比率が高いほど、財務基盤は安定しているといえます。２：１の原則。200%以上資金を持つ必要はない。水稲や果樹など年１作の経営では時期より比率が大きく変動することに留意する。</t>
    <phoneticPr fontId="26"/>
  </si>
  <si>
    <t>固定資産は投資回収に時間がかかりますので、できればその資金調達は自己資本でまかなうのが理想的です。固定比率は固定資産と、それに対応すべき株主資本（自己資本）を対比することで、一定時点における資金運用と資金調達のバランスを見る指標です。100%の原則。自己資本の範囲が投資できる範囲。持ちすぎるとつらくなる。</t>
    <phoneticPr fontId="26"/>
  </si>
  <si>
    <t>流動負債に対する当座資産（棚卸し資産を除いたもの）の比率を示します。流動資産の中でも特に換金性の高い当座資産と流動負債の比率で流動負債の返済能力をみることで、より高い精度で安全性を判断できます。この比率が高い方が経営の安全性は高いです。ただし、この値が継続的に極端に高い場合は経営内部に蓄積され経営活動に利用されない当座資産が多く資産活用上は効率的ではない。70%以下では不安定となるので、負債の中身をチェックすること。</t>
    <phoneticPr fontId="26"/>
  </si>
  <si>
    <t>自己資本や固定負債のような安定した資金で固定資産をどの程度まかなっているかを示す。固定比率を緩くした指標。</t>
    <rPh sb="41" eb="43">
      <t>コテイ</t>
    </rPh>
    <rPh sb="43" eb="45">
      <t>ヒリツ</t>
    </rPh>
    <rPh sb="46" eb="47">
      <t>ユル</t>
    </rPh>
    <rPh sb="50" eb="52">
      <t>シヒョウ</t>
    </rPh>
    <phoneticPr fontId="26"/>
  </si>
  <si>
    <t>処</t>
    <rPh sb="0" eb="1">
      <t>トコロ</t>
    </rPh>
    <phoneticPr fontId="3"/>
  </si>
  <si>
    <t>分</t>
    <rPh sb="0" eb="1">
      <t>ブン</t>
    </rPh>
    <phoneticPr fontId="3"/>
  </si>
  <si>
    <t>出資配当</t>
    <rPh sb="0" eb="2">
      <t>シュッシ</t>
    </rPh>
    <rPh sb="2" eb="4">
      <t>ハイトウ</t>
    </rPh>
    <phoneticPr fontId="3"/>
  </si>
  <si>
    <t>当期純利益*</t>
    <phoneticPr fontId="3"/>
  </si>
  <si>
    <t>損益計算書の次期繰越額と整合性があるか？</t>
    <rPh sb="0" eb="2">
      <t>ソンエキ</t>
    </rPh>
    <rPh sb="2" eb="5">
      <t>ケイサンショ</t>
    </rPh>
    <rPh sb="6" eb="8">
      <t>ジキ</t>
    </rPh>
    <rPh sb="8" eb="10">
      <t>クリコシ</t>
    </rPh>
    <rPh sb="10" eb="11">
      <t>ガク</t>
    </rPh>
    <rPh sb="12" eb="15">
      <t>セイゴウセイ</t>
    </rPh>
    <phoneticPr fontId="3"/>
  </si>
  <si>
    <t>←（前期繰越利益＋当期純利益）と損益計算書の次期繰越額）が一致すること</t>
    <rPh sb="2" eb="4">
      <t>ゼンキ</t>
    </rPh>
    <rPh sb="4" eb="6">
      <t>クリコシ</t>
    </rPh>
    <rPh sb="6" eb="8">
      <t>リエキ</t>
    </rPh>
    <rPh sb="9" eb="11">
      <t>トウキ</t>
    </rPh>
    <rPh sb="11" eb="14">
      <t>ジュンリエキ</t>
    </rPh>
    <rPh sb="16" eb="18">
      <t>ソンエキ</t>
    </rPh>
    <rPh sb="18" eb="21">
      <t>ケイサンショ</t>
    </rPh>
    <rPh sb="22" eb="24">
      <t>ジキ</t>
    </rPh>
    <rPh sb="24" eb="26">
      <t>クリコシ</t>
    </rPh>
    <rPh sb="26" eb="27">
      <t>ガク</t>
    </rPh>
    <rPh sb="29" eb="31">
      <t>イッチ</t>
    </rPh>
    <phoneticPr fontId="3"/>
  </si>
  <si>
    <t>←前期繰越利益＋当期純利益－損益計算書の次期繰越額</t>
    <rPh sb="1" eb="3">
      <t>ゼンキ</t>
    </rPh>
    <rPh sb="3" eb="5">
      <t>クリコシ</t>
    </rPh>
    <rPh sb="5" eb="7">
      <t>リエキ</t>
    </rPh>
    <rPh sb="8" eb="10">
      <t>トウキ</t>
    </rPh>
    <rPh sb="10" eb="13">
      <t>ジュンリエキ</t>
    </rPh>
    <rPh sb="14" eb="16">
      <t>ソンエキ</t>
    </rPh>
    <rPh sb="16" eb="19">
      <t>ケイサンショ</t>
    </rPh>
    <rPh sb="20" eb="22">
      <t>ジキ</t>
    </rPh>
    <rPh sb="22" eb="24">
      <t>クリコシ</t>
    </rPh>
    <rPh sb="24" eb="25">
      <t>ガク</t>
    </rPh>
    <phoneticPr fontId="3"/>
  </si>
  <si>
    <t>←貸借対照表の借方と貸方が一致すること</t>
    <rPh sb="1" eb="3">
      <t>タイシャク</t>
    </rPh>
    <rPh sb="3" eb="6">
      <t>タイショウヒョウ</t>
    </rPh>
    <rPh sb="7" eb="9">
      <t>カリカタ</t>
    </rPh>
    <rPh sb="10" eb="12">
      <t>カシカタ</t>
    </rPh>
    <rPh sb="13" eb="15">
      <t>イッチ</t>
    </rPh>
    <phoneticPr fontId="3"/>
  </si>
  <si>
    <t>←資産額－負債・純資産額</t>
    <rPh sb="1" eb="3">
      <t>シサン</t>
    </rPh>
    <rPh sb="3" eb="4">
      <t>ガク</t>
    </rPh>
    <rPh sb="5" eb="7">
      <t>フサイ</t>
    </rPh>
    <rPh sb="8" eb="9">
      <t>ジュン</t>
    </rPh>
    <rPh sb="9" eb="11">
      <t>シサン</t>
    </rPh>
    <rPh sb="11" eb="12">
      <t>ガク</t>
    </rPh>
    <phoneticPr fontId="3"/>
  </si>
  <si>
    <t>農事組合法人○○ファーム</t>
    <rPh sb="0" eb="2">
      <t>ノウジ</t>
    </rPh>
    <rPh sb="2" eb="4">
      <t>クミアイ</t>
    </rPh>
    <rPh sb="4" eb="6">
      <t>ホウジン</t>
    </rPh>
    <phoneticPr fontId="26"/>
  </si>
  <si>
    <t>貸借対照表（修正後）</t>
    <rPh sb="0" eb="2">
      <t>タイシャク</t>
    </rPh>
    <rPh sb="2" eb="5">
      <t>タイショウヒョウ</t>
    </rPh>
    <rPh sb="6" eb="8">
      <t>シュウセイ</t>
    </rPh>
    <rPh sb="8" eb="9">
      <t>ゴ</t>
    </rPh>
    <phoneticPr fontId="26"/>
  </si>
  <si>
    <t>売上高対売上原価率</t>
    <rPh sb="0" eb="3">
      <t>ウリアゲダカ</t>
    </rPh>
    <rPh sb="3" eb="4">
      <t>タイ</t>
    </rPh>
    <rPh sb="4" eb="6">
      <t>ウリア</t>
    </rPh>
    <rPh sb="6" eb="8">
      <t>ゲンカ</t>
    </rPh>
    <rPh sb="8" eb="9">
      <t>リツ</t>
    </rPh>
    <phoneticPr fontId="26"/>
  </si>
  <si>
    <t>売上高対売上原価率（従配控除）</t>
    <rPh sb="0" eb="3">
      <t>ウリアゲダカ</t>
    </rPh>
    <rPh sb="3" eb="4">
      <t>タイ</t>
    </rPh>
    <rPh sb="4" eb="6">
      <t>ウリア</t>
    </rPh>
    <rPh sb="6" eb="8">
      <t>ゲンカ</t>
    </rPh>
    <rPh sb="8" eb="9">
      <t>リツ</t>
    </rPh>
    <phoneticPr fontId="26"/>
  </si>
  <si>
    <t>総収入対売上原価率（従配控除）</t>
    <rPh sb="0" eb="3">
      <t>ソウシュウニュウ</t>
    </rPh>
    <rPh sb="3" eb="4">
      <t>タイ</t>
    </rPh>
    <rPh sb="4" eb="6">
      <t>ウリア</t>
    </rPh>
    <rPh sb="6" eb="8">
      <t>ゲンカ</t>
    </rPh>
    <rPh sb="8" eb="9">
      <t>リツ</t>
    </rPh>
    <phoneticPr fontId="26"/>
  </si>
  <si>
    <t>売上原価÷売上高×100</t>
    <rPh sb="0" eb="2">
      <t>ウリア</t>
    </rPh>
    <rPh sb="2" eb="4">
      <t>ゲンカ</t>
    </rPh>
    <rPh sb="5" eb="8">
      <t>ウリアゲダカ</t>
    </rPh>
    <phoneticPr fontId="26"/>
  </si>
  <si>
    <t>売上原価(従配控除）÷売上高×100</t>
    <rPh sb="0" eb="2">
      <t>ウリア</t>
    </rPh>
    <rPh sb="2" eb="4">
      <t>ゲンカ</t>
    </rPh>
    <rPh sb="11" eb="13">
      <t>ウリア</t>
    </rPh>
    <rPh sb="13" eb="14">
      <t>ダカ</t>
    </rPh>
    <phoneticPr fontId="26"/>
  </si>
  <si>
    <t>売上原価(従配控除）÷総収入×100</t>
    <rPh sb="0" eb="2">
      <t>ウリア</t>
    </rPh>
    <rPh sb="2" eb="4">
      <t>ゲンカ</t>
    </rPh>
    <rPh sb="11" eb="14">
      <t>ソウシュウニュウ</t>
    </rPh>
    <phoneticPr fontId="26"/>
  </si>
  <si>
    <t>ver.1b</t>
    <phoneticPr fontId="26"/>
  </si>
</sst>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quot;No.&quot;\ 0"/>
    <numFmt numFmtId="177" formatCode="0&quot;年&quot;&quot;期&quot;&quot;末&quot;"/>
    <numFmt numFmtId="178" formatCode="0&quot;年度&quot;"/>
    <numFmt numFmtId="179" formatCode="&quot;第&quot;0&quot;期&quot;"/>
    <numFmt numFmtId="180" formatCode="#,##0.0;[Red]\-#,##0.0"/>
    <numFmt numFmtId="181" formatCode="0&quot;年&quot;&quot;期&quot;&quot;首&quot;"/>
    <numFmt numFmtId="182" formatCode="0&quot;年&quot;&quot;度&quot;"/>
    <numFmt numFmtId="183" formatCode="0.0%"/>
  </numFmts>
  <fonts count="52">
    <font>
      <sz val="10"/>
      <name val="ＭＳ Ｐ明朝"/>
      <family val="1"/>
      <charset val="128"/>
    </font>
    <font>
      <sz val="10"/>
      <name val="ＭＳ Ｐ明朝"/>
      <family val="1"/>
      <charset val="128"/>
    </font>
    <font>
      <sz val="10"/>
      <name val="ＭＳ Ｐ明朝"/>
      <family val="1"/>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1"/>
      <name val="ＭＳ Ｐゴシック"/>
      <family val="3"/>
      <charset val="128"/>
    </font>
    <font>
      <sz val="9"/>
      <name val="ＭＳ Ｐゴシック"/>
      <family val="3"/>
      <charset val="128"/>
    </font>
    <font>
      <sz val="10"/>
      <color indexed="48"/>
      <name val="ＭＳ Ｐ明朝"/>
      <family val="1"/>
      <charset val="128"/>
    </font>
    <font>
      <sz val="11"/>
      <color indexed="22"/>
      <name val="ＭＳ Ｐゴシック"/>
      <family val="3"/>
      <charset val="128"/>
    </font>
    <font>
      <sz val="6"/>
      <name val="ＭＳ Ｐ明朝"/>
      <family val="1"/>
      <charset val="128"/>
    </font>
    <font>
      <sz val="9"/>
      <color indexed="81"/>
      <name val="ＭＳ Ｐゴシック"/>
      <family val="3"/>
      <charset val="128"/>
    </font>
    <font>
      <sz val="11"/>
      <color indexed="23"/>
      <name val="ＭＳ Ｐゴシック"/>
      <family val="3"/>
      <charset val="128"/>
    </font>
    <font>
      <sz val="10"/>
      <name val="ＭＳ Ｐゴシック"/>
      <family val="3"/>
      <charset val="128"/>
    </font>
    <font>
      <sz val="8"/>
      <name val="ＭＳ Ｐゴシック"/>
      <family val="3"/>
      <charset val="128"/>
    </font>
    <font>
      <sz val="10"/>
      <color indexed="81"/>
      <name val="ＭＳ Ｐゴシック"/>
      <family val="3"/>
      <charset val="128"/>
    </font>
    <font>
      <sz val="10"/>
      <name val="ＭＳ ゴシック"/>
      <family val="3"/>
      <charset val="128"/>
    </font>
    <font>
      <sz val="18"/>
      <name val="ＭＳ Ｐゴシック"/>
      <family val="3"/>
      <charset val="128"/>
    </font>
    <font>
      <b/>
      <sz val="11"/>
      <color indexed="10"/>
      <name val="ＭＳ Ｐゴシック"/>
      <family val="3"/>
      <charset val="128"/>
    </font>
    <font>
      <sz val="11"/>
      <name val="ＭＳ 明朝"/>
      <family val="1"/>
      <charset val="128"/>
    </font>
    <font>
      <sz val="12"/>
      <name val="ＭＳ ゴシック"/>
      <family val="3"/>
      <charset val="128"/>
    </font>
    <font>
      <sz val="11"/>
      <name val="ＭＳ Ｐ明朝"/>
      <family val="1"/>
      <charset val="128"/>
    </font>
    <font>
      <b/>
      <sz val="9"/>
      <color indexed="81"/>
      <name val="ＭＳ Ｐゴシック"/>
      <family val="3"/>
      <charset val="128"/>
    </font>
    <font>
      <sz val="11"/>
      <name val="ＭＳ ゴシック"/>
      <family val="3"/>
      <charset val="128"/>
    </font>
    <font>
      <sz val="14"/>
      <name val="ＭＳ Ｐゴシック"/>
      <family val="3"/>
      <charset val="128"/>
    </font>
    <font>
      <sz val="9"/>
      <name val="ＭＳ Ｐ明朝"/>
      <family val="1"/>
      <charset val="128"/>
    </font>
    <font>
      <b/>
      <sz val="10"/>
      <name val="ＭＳ Ｐ明朝"/>
      <family val="1"/>
      <charset val="128"/>
    </font>
    <font>
      <sz val="10"/>
      <name val="ＭＳ Ｐ明朝"/>
      <family val="1"/>
      <charset val="128"/>
    </font>
    <font>
      <sz val="10"/>
      <color indexed="22"/>
      <name val="ＭＳ Ｐ明朝"/>
      <family val="1"/>
      <charset val="128"/>
    </font>
    <font>
      <sz val="10"/>
      <name val="ＭＳ Ｐ明朝"/>
      <family val="1"/>
      <charset val="128"/>
    </font>
    <font>
      <sz val="10"/>
      <color indexed="23"/>
      <name val="ＭＳ Ｐ明朝"/>
      <family val="1"/>
      <charset val="128"/>
    </font>
    <font>
      <sz val="10"/>
      <name val="ＭＳ Ｐ明朝"/>
      <family val="1"/>
      <charset val="128"/>
    </font>
    <font>
      <b/>
      <sz val="12"/>
      <name val="ＭＳ Ｐゴシック"/>
      <family val="3"/>
      <charset val="128"/>
    </font>
    <font>
      <sz val="12"/>
      <name val="ＭＳ Ｐゴシック"/>
      <family val="3"/>
      <charset val="128"/>
    </font>
    <font>
      <sz val="10"/>
      <color indexed="55"/>
      <name val="ＭＳ Ｐ明朝"/>
      <family val="1"/>
      <charset val="128"/>
    </font>
    <font>
      <sz val="12"/>
      <name val="HG丸ｺﾞｼｯｸM-PRO"/>
      <family val="3"/>
      <charset val="128"/>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3"/>
        <bgColor indexed="64"/>
      </patternFill>
    </fill>
    <fill>
      <patternFill patternType="solid">
        <fgColor indexed="9"/>
        <bgColor indexed="64"/>
      </patternFill>
    </fill>
    <fill>
      <patternFill patternType="solid">
        <fgColor indexed="42"/>
        <bgColor indexed="64"/>
      </patternFill>
    </fill>
    <fill>
      <patternFill patternType="solid">
        <fgColor indexed="13"/>
        <bgColor indexed="64"/>
      </patternFill>
    </fill>
    <fill>
      <patternFill patternType="solid">
        <fgColor indexed="41"/>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s>
  <borders count="4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double">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right style="thin">
        <color indexed="64"/>
      </right>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style="double">
        <color indexed="64"/>
      </top>
      <bottom style="thin">
        <color indexed="64"/>
      </bottom>
      <diagonal/>
    </border>
    <border>
      <left/>
      <right/>
      <top style="thin">
        <color indexed="64"/>
      </top>
      <bottom/>
      <diagonal/>
    </border>
    <border>
      <left/>
      <right/>
      <top/>
      <bottom style="thin">
        <color indexed="64"/>
      </bottom>
      <diagonal/>
    </border>
    <border diagonalDown="1">
      <left style="thin">
        <color indexed="64"/>
      </left>
      <right/>
      <top style="thin">
        <color indexed="64"/>
      </top>
      <bottom style="thin">
        <color indexed="64"/>
      </bottom>
      <diagonal style="thin">
        <color indexed="64"/>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23"/>
      </top>
      <bottom style="hair">
        <color indexed="23"/>
      </bottom>
      <diagonal/>
    </border>
    <border>
      <left style="thin">
        <color indexed="64"/>
      </left>
      <right style="thin">
        <color indexed="64"/>
      </right>
      <top style="thin">
        <color indexed="64"/>
      </top>
      <bottom style="hair">
        <color indexed="55"/>
      </bottom>
      <diagonal/>
    </border>
    <border>
      <left style="thin">
        <color indexed="64"/>
      </left>
      <right style="thin">
        <color indexed="64"/>
      </right>
      <top style="hair">
        <color indexed="55"/>
      </top>
      <bottom style="hair">
        <color indexed="55"/>
      </bottom>
      <diagonal/>
    </border>
    <border>
      <left style="thin">
        <color indexed="64"/>
      </left>
      <right style="thin">
        <color indexed="64"/>
      </right>
      <top style="hair">
        <color indexed="23"/>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double">
        <color indexed="23"/>
      </left>
      <right style="double">
        <color indexed="23"/>
      </right>
      <top style="double">
        <color indexed="23"/>
      </top>
      <bottom style="thin">
        <color indexed="64"/>
      </bottom>
      <diagonal/>
    </border>
    <border>
      <left/>
      <right style="thin">
        <color indexed="64"/>
      </right>
      <top style="thin">
        <color indexed="64"/>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bottom/>
      <diagonal/>
    </border>
    <border>
      <left style="thin">
        <color indexed="64"/>
      </left>
      <right style="thin">
        <color indexed="64"/>
      </right>
      <top style="thin">
        <color indexed="64"/>
      </top>
      <bottom style="thin">
        <color indexed="23"/>
      </bottom>
      <diagonal/>
    </border>
    <border>
      <left style="medium">
        <color indexed="64"/>
      </left>
      <right style="medium">
        <color indexed="64"/>
      </right>
      <top/>
      <bottom style="medium">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s>
  <cellStyleXfs count="45">
    <xf numFmtId="0" fontId="0" fillId="0" borderId="0">
      <alignment vertical="center"/>
    </xf>
    <xf numFmtId="0" fontId="4" fillId="2" borderId="0" applyNumberFormat="0" applyBorder="0" applyAlignment="0" applyProtection="0">
      <alignment vertical="center"/>
    </xf>
    <xf numFmtId="0" fontId="4" fillId="3" borderId="0" applyNumberFormat="0" applyBorder="0" applyAlignment="0" applyProtection="0">
      <alignment vertical="center"/>
    </xf>
    <xf numFmtId="0" fontId="4" fillId="4" borderId="0" applyNumberFormat="0" applyBorder="0" applyAlignment="0" applyProtection="0">
      <alignment vertical="center"/>
    </xf>
    <xf numFmtId="0" fontId="4" fillId="5" borderId="0" applyNumberFormat="0" applyBorder="0" applyAlignment="0" applyProtection="0">
      <alignment vertical="center"/>
    </xf>
    <xf numFmtId="0" fontId="4" fillId="6" borderId="0" applyNumberFormat="0" applyBorder="0" applyAlignment="0" applyProtection="0">
      <alignment vertical="center"/>
    </xf>
    <xf numFmtId="0" fontId="4" fillId="7" borderId="0" applyNumberFormat="0" applyBorder="0" applyAlignment="0" applyProtection="0">
      <alignment vertical="center"/>
    </xf>
    <xf numFmtId="0" fontId="4" fillId="8"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5" borderId="0" applyNumberFormat="0" applyBorder="0" applyAlignment="0" applyProtection="0">
      <alignment vertical="center"/>
    </xf>
    <xf numFmtId="0" fontId="4" fillId="8" borderId="0" applyNumberFormat="0" applyBorder="0" applyAlignment="0" applyProtection="0">
      <alignment vertical="center"/>
    </xf>
    <xf numFmtId="0" fontId="4" fillId="11" borderId="0" applyNumberFormat="0" applyBorder="0" applyAlignment="0" applyProtection="0">
      <alignment vertical="center"/>
    </xf>
    <xf numFmtId="0" fontId="5" fillId="12"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5" borderId="0" applyNumberFormat="0" applyBorder="0" applyAlignment="0" applyProtection="0">
      <alignment vertical="center"/>
    </xf>
    <xf numFmtId="0" fontId="5" fillId="16" borderId="0" applyNumberFormat="0" applyBorder="0" applyAlignment="0" applyProtection="0">
      <alignment vertical="center"/>
    </xf>
    <xf numFmtId="0" fontId="5" fillId="17" borderId="0" applyNumberFormat="0" applyBorder="0" applyAlignment="0" applyProtection="0">
      <alignment vertical="center"/>
    </xf>
    <xf numFmtId="0" fontId="5" fillId="18"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9" borderId="0" applyNumberFormat="0" applyBorder="0" applyAlignment="0" applyProtection="0">
      <alignment vertical="center"/>
    </xf>
    <xf numFmtId="0" fontId="6" fillId="0" borderId="0" applyNumberFormat="0" applyFill="0" applyBorder="0" applyAlignment="0" applyProtection="0">
      <alignment vertical="center"/>
    </xf>
    <xf numFmtId="0" fontId="7" fillId="20" borderId="1" applyNumberFormat="0" applyAlignment="0" applyProtection="0">
      <alignment vertical="center"/>
    </xf>
    <xf numFmtId="0" fontId="8" fillId="21" borderId="0" applyNumberFormat="0" applyBorder="0" applyAlignment="0" applyProtection="0">
      <alignment vertical="center"/>
    </xf>
    <xf numFmtId="9" fontId="2" fillId="0" borderId="0" applyFont="0" applyFill="0" applyBorder="0" applyAlignment="0" applyProtection="0">
      <alignment vertical="center"/>
    </xf>
    <xf numFmtId="0" fontId="9"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38" fontId="2" fillId="0" borderId="0" applyFon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9" fillId="0" borderId="0">
      <alignment vertical="center"/>
    </xf>
    <xf numFmtId="0" fontId="21" fillId="4" borderId="0" applyNumberFormat="0" applyBorder="0" applyAlignment="0" applyProtection="0">
      <alignment vertical="center"/>
    </xf>
  </cellStyleXfs>
  <cellXfs count="483">
    <xf numFmtId="0" fontId="0" fillId="0" borderId="0" xfId="0">
      <alignment vertical="center"/>
    </xf>
    <xf numFmtId="0" fontId="9" fillId="0" borderId="0" xfId="43" applyBorder="1">
      <alignment vertical="center"/>
    </xf>
    <xf numFmtId="0" fontId="9" fillId="0" borderId="0" xfId="43">
      <alignment vertical="center"/>
    </xf>
    <xf numFmtId="0" fontId="9" fillId="0" borderId="10" xfId="43" applyBorder="1">
      <alignment vertical="center"/>
    </xf>
    <xf numFmtId="0" fontId="9" fillId="0" borderId="10" xfId="43" applyFill="1" applyBorder="1">
      <alignment vertical="center"/>
    </xf>
    <xf numFmtId="0" fontId="9" fillId="0" borderId="10" xfId="43" applyFont="1" applyBorder="1">
      <alignment vertical="center"/>
    </xf>
    <xf numFmtId="0" fontId="9" fillId="0" borderId="10" xfId="43" applyFont="1" applyFill="1" applyBorder="1">
      <alignment vertical="center"/>
    </xf>
    <xf numFmtId="0" fontId="22" fillId="0" borderId="0" xfId="43" applyFont="1" applyBorder="1" applyAlignment="1">
      <alignment horizontal="left" vertical="center"/>
    </xf>
    <xf numFmtId="0" fontId="9" fillId="0" borderId="11" xfId="43" applyFont="1" applyFill="1" applyBorder="1">
      <alignment vertical="center"/>
    </xf>
    <xf numFmtId="0" fontId="22" fillId="0" borderId="10" xfId="43" applyFont="1" applyFill="1" applyBorder="1">
      <alignment vertical="center"/>
    </xf>
    <xf numFmtId="38" fontId="9" fillId="24" borderId="10" xfId="34" applyFont="1" applyFill="1" applyBorder="1">
      <alignment vertical="center"/>
    </xf>
    <xf numFmtId="38" fontId="22" fillId="0" borderId="10" xfId="34" applyFont="1" applyFill="1" applyBorder="1">
      <alignment vertical="center"/>
    </xf>
    <xf numFmtId="0" fontId="9" fillId="0" borderId="12" xfId="43" applyFont="1" applyFill="1" applyBorder="1">
      <alignment vertical="center"/>
    </xf>
    <xf numFmtId="0" fontId="9" fillId="0" borderId="11" xfId="43" applyFont="1" applyFill="1" applyBorder="1" applyAlignment="1">
      <alignment horizontal="center" vertical="center"/>
    </xf>
    <xf numFmtId="0" fontId="9" fillId="0" borderId="13" xfId="43" applyBorder="1" applyAlignment="1">
      <alignment horizontal="center" vertical="center"/>
    </xf>
    <xf numFmtId="0" fontId="9" fillId="0" borderId="13" xfId="43" applyFont="1" applyBorder="1" applyAlignment="1">
      <alignment horizontal="center" vertical="center"/>
    </xf>
    <xf numFmtId="0" fontId="9" fillId="0" borderId="14" xfId="43" applyFont="1" applyBorder="1" applyAlignment="1">
      <alignment horizontal="center" vertical="center"/>
    </xf>
    <xf numFmtId="0" fontId="9" fillId="0" borderId="11" xfId="43" applyFont="1" applyBorder="1" applyAlignment="1">
      <alignment horizontal="center" vertical="center"/>
    </xf>
    <xf numFmtId="0" fontId="9" fillId="0" borderId="15" xfId="43" applyFill="1" applyBorder="1" applyAlignment="1">
      <alignment horizontal="center" vertical="center"/>
    </xf>
    <xf numFmtId="0" fontId="9" fillId="0" borderId="11" xfId="43" applyBorder="1" applyAlignment="1">
      <alignment horizontal="center" vertical="center"/>
    </xf>
    <xf numFmtId="0" fontId="9" fillId="0" borderId="10" xfId="43" applyFill="1" applyBorder="1" applyAlignment="1">
      <alignment horizontal="center" vertical="center"/>
    </xf>
    <xf numFmtId="0" fontId="9" fillId="0" borderId="13" xfId="43" applyFont="1" applyFill="1" applyBorder="1" applyAlignment="1">
      <alignment horizontal="center" vertical="center"/>
    </xf>
    <xf numFmtId="0" fontId="9" fillId="0" borderId="15" xfId="43" applyFont="1" applyFill="1" applyBorder="1" applyAlignment="1">
      <alignment horizontal="center" vertical="center"/>
    </xf>
    <xf numFmtId="0" fontId="9" fillId="0" borderId="15" xfId="43" applyBorder="1" applyAlignment="1">
      <alignment horizontal="center" vertical="center"/>
    </xf>
    <xf numFmtId="0" fontId="23" fillId="0" borderId="11" xfId="43" applyFont="1" applyBorder="1" applyAlignment="1">
      <alignment horizontal="center" vertical="center"/>
    </xf>
    <xf numFmtId="0" fontId="22" fillId="0" borderId="15" xfId="43" applyFont="1" applyFill="1" applyBorder="1" applyAlignment="1">
      <alignment horizontal="center" vertical="center"/>
    </xf>
    <xf numFmtId="0" fontId="22" fillId="0" borderId="0" xfId="43" applyFont="1" applyBorder="1">
      <alignment vertical="center"/>
    </xf>
    <xf numFmtId="38" fontId="9" fillId="0" borderId="10" xfId="34" applyFont="1" applyFill="1" applyBorder="1">
      <alignment vertical="center"/>
    </xf>
    <xf numFmtId="0" fontId="9" fillId="0" borderId="0" xfId="43" applyBorder="1" applyAlignment="1">
      <alignment horizontal="center" vertical="center"/>
    </xf>
    <xf numFmtId="0" fontId="9" fillId="0" borderId="15" xfId="43" applyFont="1" applyBorder="1" applyAlignment="1">
      <alignment horizontal="center" vertical="center"/>
    </xf>
    <xf numFmtId="0" fontId="22" fillId="0" borderId="16" xfId="43" applyFont="1" applyFill="1" applyBorder="1">
      <alignment vertical="center"/>
    </xf>
    <xf numFmtId="0" fontId="22" fillId="0" borderId="12" xfId="43" applyFont="1" applyFill="1" applyBorder="1">
      <alignment vertical="center"/>
    </xf>
    <xf numFmtId="38" fontId="0" fillId="0" borderId="0" xfId="0" applyNumberFormat="1">
      <alignment vertical="center"/>
    </xf>
    <xf numFmtId="38" fontId="9" fillId="0" borderId="0" xfId="43" applyNumberFormat="1">
      <alignment vertical="center"/>
    </xf>
    <xf numFmtId="0" fontId="9" fillId="0" borderId="17" xfId="43" applyFill="1" applyBorder="1" applyAlignment="1">
      <alignment horizontal="center" vertical="center"/>
    </xf>
    <xf numFmtId="0" fontId="9" fillId="0" borderId="0" xfId="43" applyFont="1">
      <alignment vertical="center"/>
    </xf>
    <xf numFmtId="0" fontId="9" fillId="0" borderId="16" xfId="43" applyFont="1" applyFill="1" applyBorder="1">
      <alignment vertical="center"/>
    </xf>
    <xf numFmtId="0" fontId="9" fillId="0" borderId="18" xfId="43" applyFont="1" applyBorder="1">
      <alignment vertical="center"/>
    </xf>
    <xf numFmtId="0" fontId="9" fillId="0" borderId="10" xfId="43" applyFont="1" applyFill="1" applyBorder="1" applyAlignment="1">
      <alignment horizontal="left" vertical="center"/>
    </xf>
    <xf numFmtId="0" fontId="9" fillId="25" borderId="11" xfId="43" applyFont="1" applyFill="1" applyBorder="1" applyAlignment="1">
      <alignment horizontal="center" vertical="center"/>
    </xf>
    <xf numFmtId="0" fontId="9" fillId="25" borderId="13" xfId="43" applyFont="1" applyFill="1" applyBorder="1" applyAlignment="1">
      <alignment horizontal="center" vertical="center"/>
    </xf>
    <xf numFmtId="0" fontId="9" fillId="25" borderId="15" xfId="43" applyFont="1" applyFill="1" applyBorder="1" applyAlignment="1">
      <alignment horizontal="center" vertical="center"/>
    </xf>
    <xf numFmtId="0" fontId="9" fillId="0" borderId="19" xfId="43" applyFont="1" applyFill="1" applyBorder="1" applyAlignment="1">
      <alignment horizontal="center" vertical="center"/>
    </xf>
    <xf numFmtId="0" fontId="9" fillId="0" borderId="17" xfId="43" applyFont="1" applyFill="1" applyBorder="1" applyAlignment="1">
      <alignment horizontal="center" vertical="center"/>
    </xf>
    <xf numFmtId="0" fontId="24" fillId="0" borderId="0" xfId="0" applyFont="1" applyAlignment="1">
      <alignment horizontal="center" vertical="center"/>
    </xf>
    <xf numFmtId="0" fontId="25" fillId="0" borderId="10" xfId="43" applyFont="1" applyFill="1" applyBorder="1">
      <alignment vertical="center"/>
    </xf>
    <xf numFmtId="0" fontId="9" fillId="0" borderId="0" xfId="43" applyFont="1" applyBorder="1">
      <alignment vertical="center"/>
    </xf>
    <xf numFmtId="38" fontId="0" fillId="0" borderId="0" xfId="0" applyNumberFormat="1" applyAlignment="1">
      <alignment horizontal="center" vertical="center"/>
    </xf>
    <xf numFmtId="0" fontId="9" fillId="0" borderId="10" xfId="43" applyFont="1" applyBorder="1" applyAlignment="1">
      <alignment horizontal="center" vertical="center"/>
    </xf>
    <xf numFmtId="0" fontId="28" fillId="0" borderId="10" xfId="43" applyFont="1" applyBorder="1">
      <alignment vertical="center"/>
    </xf>
    <xf numFmtId="38" fontId="9" fillId="24" borderId="11" xfId="34" applyFont="1" applyFill="1" applyBorder="1">
      <alignment vertical="center"/>
    </xf>
    <xf numFmtId="0" fontId="9" fillId="0" borderId="20" xfId="43" applyFont="1" applyFill="1" applyBorder="1">
      <alignment vertical="center"/>
    </xf>
    <xf numFmtId="38" fontId="9" fillId="24" borderId="15" xfId="34" applyFont="1" applyFill="1" applyBorder="1">
      <alignment vertical="center"/>
    </xf>
    <xf numFmtId="0" fontId="9" fillId="0" borderId="21" xfId="43" applyFont="1" applyFill="1" applyBorder="1">
      <alignment vertical="center"/>
    </xf>
    <xf numFmtId="38" fontId="9" fillId="24" borderId="21" xfId="34" applyFont="1" applyFill="1" applyBorder="1">
      <alignment vertical="center"/>
    </xf>
    <xf numFmtId="0" fontId="9" fillId="0" borderId="22" xfId="43" applyFont="1" applyFill="1" applyBorder="1" applyAlignment="1">
      <alignment vertical="center" shrinkToFit="1"/>
    </xf>
    <xf numFmtId="0" fontId="9" fillId="0" borderId="0" xfId="43" applyFont="1" applyFill="1" applyBorder="1" applyAlignment="1">
      <alignment vertical="center" shrinkToFit="1"/>
    </xf>
    <xf numFmtId="0" fontId="0" fillId="0" borderId="0" xfId="0" applyAlignment="1">
      <alignment vertical="center" shrinkToFit="1"/>
    </xf>
    <xf numFmtId="0" fontId="29" fillId="0" borderId="21" xfId="43" applyFont="1" applyFill="1" applyBorder="1">
      <alignment vertical="center"/>
    </xf>
    <xf numFmtId="0" fontId="9" fillId="0" borderId="0" xfId="43" applyAlignment="1">
      <alignment vertical="center" shrinkToFit="1"/>
    </xf>
    <xf numFmtId="176" fontId="9" fillId="0" borderId="0" xfId="43" applyNumberFormat="1" applyFont="1" applyAlignment="1">
      <alignment horizontal="center" vertical="center" shrinkToFit="1"/>
    </xf>
    <xf numFmtId="0" fontId="9" fillId="0" borderId="0" xfId="43" applyFont="1" applyAlignment="1">
      <alignment vertical="center" shrinkToFit="1"/>
    </xf>
    <xf numFmtId="38" fontId="9" fillId="24" borderId="10" xfId="34" applyFont="1" applyFill="1" applyBorder="1" applyAlignment="1">
      <alignment vertical="center" shrinkToFit="1"/>
    </xf>
    <xf numFmtId="38" fontId="9" fillId="0" borderId="10" xfId="34" applyFont="1" applyFill="1" applyBorder="1" applyAlignment="1">
      <alignment vertical="center" shrinkToFit="1"/>
    </xf>
    <xf numFmtId="38" fontId="9" fillId="0" borderId="11" xfId="34" applyFont="1" applyFill="1" applyBorder="1" applyAlignment="1">
      <alignment vertical="center" shrinkToFit="1"/>
    </xf>
    <xf numFmtId="38" fontId="9" fillId="24" borderId="18" xfId="34" applyFont="1" applyFill="1" applyBorder="1" applyAlignment="1">
      <alignment vertical="center" shrinkToFit="1"/>
    </xf>
    <xf numFmtId="38" fontId="13" fillId="24" borderId="10" xfId="34" applyFont="1" applyFill="1" applyBorder="1" applyAlignment="1">
      <alignment vertical="center" shrinkToFit="1"/>
    </xf>
    <xf numFmtId="38" fontId="13" fillId="0" borderId="10" xfId="34" applyFont="1" applyFill="1" applyBorder="1" applyAlignment="1">
      <alignment vertical="center" shrinkToFit="1"/>
    </xf>
    <xf numFmtId="38" fontId="9" fillId="0" borderId="10" xfId="34" applyFont="1" applyBorder="1" applyAlignment="1">
      <alignment vertical="center" shrinkToFit="1"/>
    </xf>
    <xf numFmtId="38" fontId="22" fillId="0" borderId="10" xfId="34" applyFont="1" applyFill="1" applyBorder="1" applyAlignment="1">
      <alignment vertical="center" shrinkToFit="1"/>
    </xf>
    <xf numFmtId="0" fontId="22" fillId="26" borderId="10" xfId="43" applyFont="1" applyFill="1" applyBorder="1" applyAlignment="1">
      <alignment horizontal="left" vertical="center"/>
    </xf>
    <xf numFmtId="0" fontId="9" fillId="26" borderId="10" xfId="43" applyFill="1" applyBorder="1">
      <alignment vertical="center"/>
    </xf>
    <xf numFmtId="38" fontId="22" fillId="26" borderId="10" xfId="34" applyFont="1" applyFill="1" applyBorder="1">
      <alignment vertical="center"/>
    </xf>
    <xf numFmtId="0" fontId="22" fillId="26" borderId="16" xfId="43" applyFont="1" applyFill="1" applyBorder="1">
      <alignment vertical="center"/>
    </xf>
    <xf numFmtId="0" fontId="22" fillId="26" borderId="12" xfId="43" applyFont="1" applyFill="1" applyBorder="1">
      <alignment vertical="center"/>
    </xf>
    <xf numFmtId="0" fontId="30" fillId="0" borderId="0" xfId="43" applyFont="1">
      <alignment vertical="center"/>
    </xf>
    <xf numFmtId="38" fontId="9" fillId="0" borderId="10" xfId="43" applyNumberFormat="1" applyBorder="1">
      <alignment vertical="center"/>
    </xf>
    <xf numFmtId="38" fontId="9" fillId="0" borderId="0" xfId="34" applyFont="1">
      <alignment vertical="center"/>
    </xf>
    <xf numFmtId="38" fontId="9" fillId="0" borderId="0" xfId="43" applyNumberFormat="1" applyBorder="1">
      <alignment vertical="center"/>
    </xf>
    <xf numFmtId="0" fontId="9" fillId="0" borderId="23" xfId="43" applyFont="1" applyFill="1" applyBorder="1">
      <alignment vertical="center"/>
    </xf>
    <xf numFmtId="0" fontId="9" fillId="0" borderId="16" xfId="43" applyFont="1" applyBorder="1">
      <alignment vertical="center"/>
    </xf>
    <xf numFmtId="0" fontId="9" fillId="0" borderId="24" xfId="43" applyFont="1" applyFill="1" applyBorder="1">
      <alignment vertical="center"/>
    </xf>
    <xf numFmtId="0" fontId="9" fillId="0" borderId="25" xfId="43" applyFont="1" applyBorder="1">
      <alignment vertical="center"/>
    </xf>
    <xf numFmtId="0" fontId="28" fillId="0" borderId="16" xfId="43" applyFont="1" applyBorder="1">
      <alignment vertical="center"/>
    </xf>
    <xf numFmtId="0" fontId="9" fillId="0" borderId="16" xfId="43" applyBorder="1">
      <alignment vertical="center"/>
    </xf>
    <xf numFmtId="0" fontId="9" fillId="0" borderId="16" xfId="43" applyFill="1" applyBorder="1">
      <alignment vertical="center"/>
    </xf>
    <xf numFmtId="0" fontId="22" fillId="0" borderId="23" xfId="43" applyFont="1" applyFill="1" applyBorder="1">
      <alignment vertical="center"/>
    </xf>
    <xf numFmtId="0" fontId="9" fillId="0" borderId="26" xfId="43" applyBorder="1">
      <alignment vertical="center"/>
    </xf>
    <xf numFmtId="0" fontId="9" fillId="0" borderId="27" xfId="43" applyBorder="1">
      <alignment vertical="center"/>
    </xf>
    <xf numFmtId="0" fontId="9" fillId="0" borderId="10" xfId="43" applyFont="1" applyBorder="1" applyProtection="1">
      <alignment vertical="center"/>
      <protection locked="0"/>
    </xf>
    <xf numFmtId="0" fontId="9" fillId="0" borderId="10" xfId="43" applyBorder="1" applyProtection="1">
      <alignment vertical="center"/>
      <protection locked="0"/>
    </xf>
    <xf numFmtId="38" fontId="9" fillId="0" borderId="10" xfId="43" applyNumberFormat="1" applyBorder="1" applyProtection="1">
      <alignment vertical="center"/>
      <protection locked="0"/>
    </xf>
    <xf numFmtId="0" fontId="9" fillId="0" borderId="10" xfId="43" applyBorder="1" applyAlignment="1">
      <alignment horizontal="center" vertical="center"/>
    </xf>
    <xf numFmtId="38" fontId="9" fillId="0" borderId="10" xfId="43" applyNumberFormat="1" applyFont="1" applyBorder="1" applyProtection="1">
      <alignment vertical="center"/>
      <protection locked="0"/>
    </xf>
    <xf numFmtId="0" fontId="9" fillId="0" borderId="0" xfId="43" applyFont="1" applyFill="1" applyAlignment="1">
      <alignment horizontal="center" vertical="center" shrinkToFit="1"/>
    </xf>
    <xf numFmtId="0" fontId="0" fillId="0" borderId="10" xfId="0" applyBorder="1">
      <alignment vertical="center"/>
    </xf>
    <xf numFmtId="38" fontId="0" fillId="0" borderId="10" xfId="0" applyNumberFormat="1" applyBorder="1">
      <alignment vertical="center"/>
    </xf>
    <xf numFmtId="0" fontId="0" fillId="0" borderId="11" xfId="0" applyBorder="1">
      <alignment vertical="center"/>
    </xf>
    <xf numFmtId="0" fontId="0" fillId="0" borderId="15" xfId="0" applyBorder="1">
      <alignment vertical="center"/>
    </xf>
    <xf numFmtId="0" fontId="0" fillId="0" borderId="13" xfId="0" applyBorder="1">
      <alignment vertical="center"/>
    </xf>
    <xf numFmtId="0" fontId="0" fillId="0" borderId="16" xfId="0" applyBorder="1">
      <alignment vertical="center"/>
    </xf>
    <xf numFmtId="0" fontId="0" fillId="0" borderId="12" xfId="0" applyBorder="1">
      <alignment vertical="center"/>
    </xf>
    <xf numFmtId="9" fontId="0" fillId="0" borderId="0" xfId="28" applyFont="1">
      <alignment vertical="center"/>
    </xf>
    <xf numFmtId="38" fontId="0" fillId="0" borderId="0" xfId="34" applyFont="1">
      <alignment vertical="center"/>
    </xf>
    <xf numFmtId="0" fontId="9" fillId="0" borderId="16" xfId="43" applyBorder="1" applyProtection="1">
      <alignment vertical="center"/>
      <protection locked="0"/>
    </xf>
    <xf numFmtId="0" fontId="9" fillId="0" borderId="16" xfId="43" applyFont="1" applyBorder="1" applyProtection="1">
      <alignment vertical="center"/>
      <protection locked="0"/>
    </xf>
    <xf numFmtId="0" fontId="9" fillId="0" borderId="28" xfId="43" applyBorder="1" applyProtection="1">
      <alignment vertical="center"/>
      <protection locked="0"/>
    </xf>
    <xf numFmtId="0" fontId="9" fillId="0" borderId="28" xfId="43" applyBorder="1">
      <alignment vertical="center"/>
    </xf>
    <xf numFmtId="0" fontId="9" fillId="24" borderId="16" xfId="43" applyFont="1" applyFill="1" applyBorder="1" applyProtection="1">
      <alignment vertical="center"/>
      <protection locked="0"/>
    </xf>
    <xf numFmtId="0" fontId="9" fillId="27" borderId="16" xfId="43" applyFont="1" applyFill="1" applyBorder="1" applyProtection="1">
      <alignment vertical="center"/>
      <protection locked="0"/>
    </xf>
    <xf numFmtId="0" fontId="9" fillId="0" borderId="0" xfId="43" applyAlignment="1">
      <alignment horizontal="center" vertical="center"/>
    </xf>
    <xf numFmtId="0" fontId="9" fillId="0" borderId="26" xfId="43" applyBorder="1" applyAlignment="1">
      <alignment horizontal="center" vertical="center"/>
    </xf>
    <xf numFmtId="0" fontId="9" fillId="0" borderId="27" xfId="43" applyBorder="1" applyAlignment="1">
      <alignment horizontal="center" vertical="center"/>
    </xf>
    <xf numFmtId="0" fontId="9" fillId="26" borderId="16" xfId="43" applyFont="1" applyFill="1" applyBorder="1">
      <alignment vertical="center"/>
    </xf>
    <xf numFmtId="0" fontId="9" fillId="26" borderId="23" xfId="43" applyFont="1" applyFill="1" applyBorder="1">
      <alignment vertical="center"/>
    </xf>
    <xf numFmtId="0" fontId="9" fillId="26" borderId="10" xfId="43" applyFont="1" applyFill="1" applyBorder="1" applyAlignment="1">
      <alignment horizontal="center" vertical="center"/>
    </xf>
    <xf numFmtId="0" fontId="9" fillId="26" borderId="16" xfId="43" applyFont="1" applyFill="1" applyBorder="1" applyAlignment="1">
      <alignment horizontal="center" vertical="center"/>
    </xf>
    <xf numFmtId="0" fontId="9" fillId="26" borderId="10" xfId="43" applyFill="1" applyBorder="1" applyAlignment="1">
      <alignment horizontal="center" vertical="center"/>
    </xf>
    <xf numFmtId="0" fontId="9" fillId="24" borderId="10" xfId="43" applyFont="1" applyFill="1" applyBorder="1" applyAlignment="1">
      <alignment horizontal="center" vertical="center"/>
    </xf>
    <xf numFmtId="3" fontId="4" fillId="24" borderId="10" xfId="34" applyNumberFormat="1" applyFont="1" applyFill="1" applyBorder="1" applyAlignment="1">
      <alignment vertical="center" shrinkToFit="1"/>
    </xf>
    <xf numFmtId="3" fontId="9" fillId="24" borderId="10" xfId="34" applyNumberFormat="1" applyFont="1" applyFill="1" applyBorder="1" applyAlignment="1">
      <alignment vertical="center" shrinkToFit="1"/>
    </xf>
    <xf numFmtId="40" fontId="9" fillId="0" borderId="0" xfId="34" applyNumberFormat="1" applyFont="1">
      <alignment vertical="center"/>
    </xf>
    <xf numFmtId="0" fontId="9" fillId="24" borderId="10" xfId="43" applyFill="1" applyBorder="1">
      <alignment vertical="center"/>
    </xf>
    <xf numFmtId="0" fontId="9" fillId="24" borderId="10" xfId="43" applyFont="1" applyFill="1" applyBorder="1">
      <alignment vertical="center"/>
    </xf>
    <xf numFmtId="0" fontId="25" fillId="24" borderId="10" xfId="43" applyFont="1" applyFill="1" applyBorder="1">
      <alignment vertical="center"/>
    </xf>
    <xf numFmtId="0" fontId="28" fillId="24" borderId="10" xfId="43" applyFont="1" applyFill="1" applyBorder="1">
      <alignment vertical="center"/>
    </xf>
    <xf numFmtId="0" fontId="9" fillId="24" borderId="11" xfId="43" applyFill="1" applyBorder="1">
      <alignment vertical="center"/>
    </xf>
    <xf numFmtId="0" fontId="9" fillId="24" borderId="15" xfId="43" applyFill="1" applyBorder="1">
      <alignment vertical="center"/>
    </xf>
    <xf numFmtId="0" fontId="9" fillId="24" borderId="21" xfId="43" applyFill="1" applyBorder="1">
      <alignment vertical="center"/>
    </xf>
    <xf numFmtId="0" fontId="9" fillId="24" borderId="0" xfId="43" applyFont="1" applyFill="1" applyBorder="1" applyAlignment="1">
      <alignment horizontal="center" vertical="center"/>
    </xf>
    <xf numFmtId="182" fontId="0" fillId="0" borderId="10" xfId="0" applyNumberFormat="1" applyBorder="1" applyAlignment="1">
      <alignment horizontal="center" vertical="center"/>
    </xf>
    <xf numFmtId="0" fontId="0" fillId="0" borderId="0" xfId="0" applyBorder="1">
      <alignment vertical="center"/>
    </xf>
    <xf numFmtId="38" fontId="0" fillId="0" borderId="0" xfId="0" applyNumberFormat="1" applyBorder="1">
      <alignment vertical="center"/>
    </xf>
    <xf numFmtId="0" fontId="9" fillId="26" borderId="10" xfId="43" applyFill="1" applyBorder="1" applyAlignment="1">
      <alignment horizontal="center"/>
    </xf>
    <xf numFmtId="0" fontId="9" fillId="26" borderId="10" xfId="43" applyFont="1" applyFill="1" applyBorder="1" applyAlignment="1">
      <alignment horizontal="center"/>
    </xf>
    <xf numFmtId="181" fontId="9" fillId="26" borderId="10" xfId="43" applyNumberFormat="1" applyFont="1" applyFill="1" applyBorder="1" applyAlignment="1">
      <alignment horizontal="center"/>
    </xf>
    <xf numFmtId="177" fontId="9" fillId="26" borderId="10" xfId="43" applyNumberFormat="1" applyFont="1" applyFill="1" applyBorder="1" applyAlignment="1">
      <alignment horizontal="center" vertical="center"/>
    </xf>
    <xf numFmtId="0" fontId="9" fillId="28" borderId="16" xfId="43" applyFont="1" applyFill="1" applyBorder="1">
      <alignment vertical="center"/>
    </xf>
    <xf numFmtId="0" fontId="9" fillId="28" borderId="12" xfId="43" applyFont="1" applyFill="1" applyBorder="1">
      <alignment vertical="center"/>
    </xf>
    <xf numFmtId="178" fontId="9" fillId="28" borderId="12" xfId="43" applyNumberFormat="1" applyFont="1" applyFill="1" applyBorder="1" applyAlignment="1">
      <alignment horizontal="center" vertical="center"/>
    </xf>
    <xf numFmtId="178" fontId="9" fillId="28" borderId="10" xfId="43" applyNumberFormat="1" applyFont="1" applyFill="1" applyBorder="1" applyAlignment="1">
      <alignment horizontal="center" vertical="center" shrinkToFit="1"/>
    </xf>
    <xf numFmtId="9" fontId="0" fillId="0" borderId="10" xfId="28" applyFont="1" applyBorder="1">
      <alignment vertical="center"/>
    </xf>
    <xf numFmtId="38" fontId="0" fillId="0" borderId="10" xfId="34" applyFont="1" applyBorder="1">
      <alignment vertical="center"/>
    </xf>
    <xf numFmtId="9" fontId="0" fillId="0" borderId="0" xfId="28" applyFont="1" applyBorder="1">
      <alignment vertical="center"/>
    </xf>
    <xf numFmtId="0" fontId="33" fillId="0" borderId="0" xfId="0" applyFont="1">
      <alignment vertical="center"/>
    </xf>
    <xf numFmtId="0" fontId="9" fillId="0" borderId="0" xfId="0" applyFont="1">
      <alignment vertical="center"/>
    </xf>
    <xf numFmtId="0" fontId="32" fillId="0" borderId="0" xfId="0" applyFont="1">
      <alignment vertical="center"/>
    </xf>
    <xf numFmtId="176" fontId="9" fillId="0" borderId="0" xfId="0" applyNumberFormat="1" applyFont="1" applyAlignment="1">
      <alignment horizontal="center" vertical="center" shrinkToFit="1"/>
    </xf>
    <xf numFmtId="0" fontId="9" fillId="0" borderId="11" xfId="0" applyFont="1" applyBorder="1" applyAlignment="1">
      <alignment horizontal="center" vertical="center"/>
    </xf>
    <xf numFmtId="182" fontId="9" fillId="0" borderId="11" xfId="0" applyNumberFormat="1" applyFont="1" applyBorder="1" applyAlignment="1">
      <alignment horizontal="center" vertical="center"/>
    </xf>
    <xf numFmtId="179" fontId="9" fillId="0" borderId="15" xfId="0" applyNumberFormat="1" applyFont="1" applyBorder="1" applyAlignment="1">
      <alignment horizontal="center" vertical="center"/>
    </xf>
    <xf numFmtId="0" fontId="9" fillId="26" borderId="11" xfId="0" applyFont="1" applyFill="1" applyBorder="1" applyAlignment="1">
      <alignment horizontal="center" vertical="center"/>
    </xf>
    <xf numFmtId="0" fontId="9" fillId="0" borderId="10" xfId="0" applyFont="1" applyBorder="1">
      <alignment vertical="center"/>
    </xf>
    <xf numFmtId="9" fontId="9" fillId="0" borderId="10" xfId="0" applyNumberFormat="1" applyFont="1" applyBorder="1">
      <alignment vertical="center"/>
    </xf>
    <xf numFmtId="0" fontId="9" fillId="26" borderId="13" xfId="0" applyFont="1" applyFill="1" applyBorder="1" applyAlignment="1">
      <alignment horizontal="center" vertical="center"/>
    </xf>
    <xf numFmtId="0" fontId="9" fillId="26" borderId="15" xfId="0" applyFont="1" applyFill="1" applyBorder="1" applyAlignment="1">
      <alignment horizontal="center" vertical="center"/>
    </xf>
    <xf numFmtId="0" fontId="9" fillId="28" borderId="11" xfId="0" applyFont="1" applyFill="1" applyBorder="1" applyAlignment="1">
      <alignment horizontal="center" vertical="center"/>
    </xf>
    <xf numFmtId="0" fontId="9" fillId="28" borderId="13" xfId="0" applyFont="1" applyFill="1" applyBorder="1" applyAlignment="1">
      <alignment horizontal="center" vertical="center"/>
    </xf>
    <xf numFmtId="0" fontId="9" fillId="28" borderId="15" xfId="0" applyFont="1" applyFill="1" applyBorder="1" applyAlignment="1">
      <alignment horizontal="center" vertical="center"/>
    </xf>
    <xf numFmtId="0" fontId="9" fillId="29" borderId="11" xfId="0" applyFont="1" applyFill="1" applyBorder="1" applyAlignment="1">
      <alignment horizontal="center" vertical="center"/>
    </xf>
    <xf numFmtId="38" fontId="9" fillId="0" borderId="10" xfId="0" applyNumberFormat="1" applyFont="1" applyBorder="1">
      <alignment vertical="center"/>
    </xf>
    <xf numFmtId="0" fontId="9" fillId="29" borderId="13" xfId="0" applyFont="1" applyFill="1" applyBorder="1" applyAlignment="1">
      <alignment horizontal="center" vertical="center"/>
    </xf>
    <xf numFmtId="9" fontId="9" fillId="0" borderId="10" xfId="28" applyFont="1" applyBorder="1">
      <alignment vertical="center"/>
    </xf>
    <xf numFmtId="0" fontId="9" fillId="29" borderId="15" xfId="0" applyFont="1" applyFill="1" applyBorder="1" applyAlignment="1">
      <alignment horizontal="center" vertical="center"/>
    </xf>
    <xf numFmtId="0" fontId="9" fillId="30" borderId="11" xfId="0" applyFont="1" applyFill="1" applyBorder="1" applyAlignment="1">
      <alignment horizontal="center" vertical="center"/>
    </xf>
    <xf numFmtId="0" fontId="9" fillId="30" borderId="13" xfId="0" applyFont="1" applyFill="1" applyBorder="1" applyAlignment="1">
      <alignment horizontal="center" vertical="center"/>
    </xf>
    <xf numFmtId="0" fontId="9" fillId="30" borderId="15" xfId="0" applyFont="1" applyFill="1" applyBorder="1" applyAlignment="1">
      <alignment horizontal="center" vertical="center"/>
    </xf>
    <xf numFmtId="0" fontId="9" fillId="31" borderId="11" xfId="0" applyFont="1" applyFill="1" applyBorder="1" applyAlignment="1">
      <alignment horizontal="center" vertical="center"/>
    </xf>
    <xf numFmtId="0" fontId="9" fillId="31" borderId="13" xfId="0" applyFont="1" applyFill="1" applyBorder="1" applyAlignment="1">
      <alignment horizontal="center" vertical="center"/>
    </xf>
    <xf numFmtId="0" fontId="9" fillId="31" borderId="15" xfId="0" applyFont="1" applyFill="1" applyBorder="1" applyAlignment="1">
      <alignment horizontal="center" vertical="center"/>
    </xf>
    <xf numFmtId="0" fontId="9" fillId="0" borderId="13" xfId="0" applyFont="1" applyBorder="1" applyAlignment="1">
      <alignment horizontal="center" vertical="center"/>
    </xf>
    <xf numFmtId="0" fontId="9" fillId="0" borderId="0" xfId="0" applyFont="1" applyAlignment="1">
      <alignment horizontal="center" vertical="center"/>
    </xf>
    <xf numFmtId="0" fontId="9" fillId="0" borderId="15" xfId="0" applyFont="1" applyBorder="1">
      <alignment vertical="center"/>
    </xf>
    <xf numFmtId="178" fontId="9" fillId="0" borderId="11" xfId="0" applyNumberFormat="1" applyFont="1" applyBorder="1" applyAlignment="1">
      <alignment horizontal="center" vertical="center"/>
    </xf>
    <xf numFmtId="179" fontId="9" fillId="24" borderId="15" xfId="0" applyNumberFormat="1" applyFont="1" applyFill="1" applyBorder="1" applyAlignment="1">
      <alignment horizontal="center" vertical="center"/>
    </xf>
    <xf numFmtId="0" fontId="9" fillId="24" borderId="10" xfId="0" applyFont="1" applyFill="1" applyBorder="1">
      <alignment vertical="center"/>
    </xf>
    <xf numFmtId="0" fontId="9" fillId="24" borderId="11" xfId="0" applyFont="1" applyFill="1" applyBorder="1">
      <alignment vertical="center"/>
    </xf>
    <xf numFmtId="0" fontId="9" fillId="24" borderId="21" xfId="0" applyFont="1" applyFill="1" applyBorder="1">
      <alignment vertical="center"/>
    </xf>
    <xf numFmtId="0" fontId="9" fillId="24" borderId="15" xfId="0" applyFont="1" applyFill="1" applyBorder="1">
      <alignment vertical="center"/>
    </xf>
    <xf numFmtId="38" fontId="9" fillId="0" borderId="0" xfId="34" applyFont="1" applyAlignment="1">
      <alignment vertical="center" shrinkToFit="1"/>
    </xf>
    <xf numFmtId="38" fontId="9" fillId="0" borderId="0" xfId="43" applyNumberFormat="1" applyAlignment="1">
      <alignment vertical="center" shrinkToFit="1"/>
    </xf>
    <xf numFmtId="0" fontId="29" fillId="0" borderId="0" xfId="0" applyFont="1">
      <alignment vertical="center"/>
    </xf>
    <xf numFmtId="0" fontId="9" fillId="0" borderId="15" xfId="0" applyFont="1" applyBorder="1" applyAlignment="1">
      <alignment horizontal="center" vertical="center"/>
    </xf>
    <xf numFmtId="0" fontId="9" fillId="0" borderId="11" xfId="43" applyFont="1" applyBorder="1">
      <alignment vertical="center"/>
    </xf>
    <xf numFmtId="0" fontId="9" fillId="24" borderId="29" xfId="43" applyFill="1" applyBorder="1">
      <alignment vertical="center"/>
    </xf>
    <xf numFmtId="38" fontId="9" fillId="24" borderId="29" xfId="34" applyFont="1" applyFill="1" applyBorder="1">
      <alignment vertical="center"/>
    </xf>
    <xf numFmtId="38" fontId="34" fillId="0" borderId="10" xfId="34" applyFont="1" applyFill="1" applyBorder="1">
      <alignment vertical="center"/>
    </xf>
    <xf numFmtId="0" fontId="35" fillId="0" borderId="10" xfId="0" applyFont="1" applyBorder="1" applyAlignment="1">
      <alignment horizontal="center" vertical="center"/>
    </xf>
    <xf numFmtId="0" fontId="35" fillId="0" borderId="10" xfId="0" applyFont="1" applyBorder="1">
      <alignment vertical="center"/>
    </xf>
    <xf numFmtId="0" fontId="35" fillId="0" borderId="11" xfId="0" applyFont="1" applyBorder="1">
      <alignment vertical="center"/>
    </xf>
    <xf numFmtId="0" fontId="35" fillId="0" borderId="15" xfId="0" applyFont="1" applyBorder="1">
      <alignment vertical="center"/>
    </xf>
    <xf numFmtId="0" fontId="35" fillId="0" borderId="13" xfId="0" applyFont="1" applyBorder="1" applyAlignment="1">
      <alignment horizontal="center" vertical="center"/>
    </xf>
    <xf numFmtId="0" fontId="35" fillId="0" borderId="11" xfId="0" applyFont="1" applyBorder="1" applyAlignment="1">
      <alignment horizontal="center" vertical="center"/>
    </xf>
    <xf numFmtId="0" fontId="35" fillId="0" borderId="15" xfId="0" applyFont="1" applyBorder="1" applyAlignment="1">
      <alignment horizontal="center" vertical="center"/>
    </xf>
    <xf numFmtId="38" fontId="35" fillId="0" borderId="10" xfId="0" applyNumberFormat="1" applyFont="1" applyBorder="1">
      <alignment vertical="center"/>
    </xf>
    <xf numFmtId="0" fontId="36" fillId="0" borderId="0" xfId="0" applyFont="1">
      <alignment vertical="center"/>
    </xf>
    <xf numFmtId="0" fontId="37" fillId="0" borderId="0" xfId="0" applyFont="1">
      <alignment vertical="center"/>
    </xf>
    <xf numFmtId="38" fontId="37" fillId="0" borderId="10" xfId="34" applyFont="1" applyBorder="1">
      <alignment vertical="center"/>
    </xf>
    <xf numFmtId="0" fontId="37" fillId="0" borderId="16" xfId="0" applyFont="1" applyBorder="1">
      <alignment vertical="center"/>
    </xf>
    <xf numFmtId="0" fontId="37" fillId="0" borderId="12" xfId="0" applyFont="1" applyBorder="1">
      <alignment vertical="center"/>
    </xf>
    <xf numFmtId="38" fontId="9" fillId="25" borderId="10" xfId="34" applyFont="1" applyFill="1" applyBorder="1" applyAlignment="1">
      <alignment vertical="center" shrinkToFit="1"/>
    </xf>
    <xf numFmtId="0" fontId="9" fillId="0" borderId="0" xfId="0" applyFont="1" applyBorder="1">
      <alignment vertical="center"/>
    </xf>
    <xf numFmtId="38" fontId="9" fillId="0" borderId="0" xfId="0" applyNumberFormat="1" applyFont="1" applyBorder="1">
      <alignment vertical="center"/>
    </xf>
    <xf numFmtId="0" fontId="39" fillId="0" borderId="0" xfId="0" applyFont="1">
      <alignment vertical="center"/>
    </xf>
    <xf numFmtId="0" fontId="40" fillId="0" borderId="0" xfId="0" applyFont="1">
      <alignment vertical="center"/>
    </xf>
    <xf numFmtId="0" fontId="9" fillId="0" borderId="29" xfId="43" applyFont="1" applyBorder="1">
      <alignment vertical="center"/>
    </xf>
    <xf numFmtId="38" fontId="9" fillId="0" borderId="10" xfId="34" applyFont="1" applyBorder="1">
      <alignment vertical="center"/>
    </xf>
    <xf numFmtId="38" fontId="9" fillId="24" borderId="10" xfId="34" applyFont="1" applyFill="1" applyBorder="1" applyAlignment="1" applyProtection="1">
      <alignment vertical="center" shrinkToFit="1"/>
      <protection locked="0"/>
    </xf>
    <xf numFmtId="38" fontId="9" fillId="24" borderId="30" xfId="34" applyFont="1" applyFill="1" applyBorder="1" applyAlignment="1">
      <alignment vertical="center" shrinkToFit="1"/>
    </xf>
    <xf numFmtId="0" fontId="9" fillId="0" borderId="0" xfId="43" applyFont="1" applyBorder="1" applyAlignment="1">
      <alignment vertical="center" shrinkToFit="1"/>
    </xf>
    <xf numFmtId="0" fontId="9" fillId="0" borderId="0" xfId="43" applyFont="1" applyFill="1" applyAlignment="1">
      <alignment vertical="center" shrinkToFit="1"/>
    </xf>
    <xf numFmtId="38" fontId="0" fillId="0" borderId="11" xfId="0" applyNumberFormat="1" applyBorder="1">
      <alignment vertical="center"/>
    </xf>
    <xf numFmtId="0" fontId="0" fillId="0" borderId="29" xfId="0" applyBorder="1">
      <alignment vertical="center"/>
    </xf>
    <xf numFmtId="38" fontId="0" fillId="0" borderId="29" xfId="0" applyNumberFormat="1" applyBorder="1">
      <alignment vertical="center"/>
    </xf>
    <xf numFmtId="0" fontId="22" fillId="0" borderId="0" xfId="0" applyFont="1">
      <alignment vertical="center"/>
    </xf>
    <xf numFmtId="0" fontId="0" fillId="0" borderId="0" xfId="0" applyAlignment="1">
      <alignment horizontal="center" vertical="center"/>
    </xf>
    <xf numFmtId="0" fontId="9" fillId="0" borderId="10" xfId="0" applyFont="1" applyBorder="1" applyAlignment="1">
      <alignment horizontal="center" vertical="center"/>
    </xf>
    <xf numFmtId="0" fontId="39" fillId="0" borderId="0" xfId="0" applyFont="1" applyAlignment="1">
      <alignment horizontal="right" vertical="center"/>
    </xf>
    <xf numFmtId="0" fontId="0" fillId="0" borderId="19" xfId="0" applyBorder="1" applyAlignment="1">
      <alignment vertical="center"/>
    </xf>
    <xf numFmtId="14" fontId="0" fillId="0" borderId="0" xfId="0" applyNumberFormat="1">
      <alignment vertical="center"/>
    </xf>
    <xf numFmtId="177" fontId="9" fillId="24" borderId="10" xfId="43" applyNumberFormat="1" applyFont="1" applyFill="1" applyBorder="1" applyAlignment="1">
      <alignment horizontal="center" vertical="center"/>
    </xf>
    <xf numFmtId="38" fontId="9" fillId="0" borderId="11" xfId="34" applyFont="1" applyFill="1" applyBorder="1">
      <alignment vertical="center"/>
    </xf>
    <xf numFmtId="38" fontId="9" fillId="0" borderId="29" xfId="34" applyFont="1" applyFill="1" applyBorder="1">
      <alignment vertical="center"/>
    </xf>
    <xf numFmtId="38" fontId="9" fillId="0" borderId="15" xfId="34" applyFont="1" applyFill="1" applyBorder="1">
      <alignment vertical="center"/>
    </xf>
    <xf numFmtId="178" fontId="9" fillId="0" borderId="12" xfId="43" applyNumberFormat="1" applyFont="1" applyFill="1" applyBorder="1" applyAlignment="1">
      <alignment horizontal="center" vertical="center"/>
    </xf>
    <xf numFmtId="0" fontId="9" fillId="0" borderId="0" xfId="43" applyFill="1" applyAlignment="1">
      <alignment vertical="center" shrinkToFit="1"/>
    </xf>
    <xf numFmtId="178" fontId="9" fillId="0" borderId="10" xfId="43" applyNumberFormat="1" applyFont="1" applyFill="1" applyBorder="1" applyAlignment="1">
      <alignment horizontal="center" vertical="center" shrinkToFit="1"/>
    </xf>
    <xf numFmtId="9" fontId="9" fillId="0" borderId="12" xfId="28" applyFont="1" applyFill="1" applyBorder="1" applyAlignment="1">
      <alignment horizontal="center" vertical="center"/>
    </xf>
    <xf numFmtId="9" fontId="9" fillId="0" borderId="10" xfId="28" applyFont="1" applyFill="1" applyBorder="1" applyAlignment="1">
      <alignment horizontal="center" vertical="center" shrinkToFit="1"/>
    </xf>
    <xf numFmtId="9" fontId="9" fillId="26" borderId="10" xfId="28" applyFont="1" applyFill="1" applyBorder="1" applyAlignment="1">
      <alignment horizontal="center" vertical="center"/>
    </xf>
    <xf numFmtId="0" fontId="9" fillId="0" borderId="11" xfId="43" applyBorder="1">
      <alignment vertical="center"/>
    </xf>
    <xf numFmtId="0" fontId="9" fillId="0" borderId="15" xfId="43" applyFill="1" applyBorder="1">
      <alignment vertical="center"/>
    </xf>
    <xf numFmtId="38" fontId="9" fillId="0" borderId="15" xfId="34" applyFont="1" applyFill="1" applyBorder="1" applyAlignment="1">
      <alignment vertical="center" shrinkToFit="1"/>
    </xf>
    <xf numFmtId="0" fontId="9" fillId="0" borderId="31" xfId="43" applyBorder="1">
      <alignment vertical="center"/>
    </xf>
    <xf numFmtId="38" fontId="9" fillId="0" borderId="31" xfId="34" applyFont="1" applyFill="1" applyBorder="1" applyAlignment="1">
      <alignment vertical="center" shrinkToFit="1"/>
    </xf>
    <xf numFmtId="38" fontId="9" fillId="0" borderId="31" xfId="34" applyFont="1" applyFill="1" applyBorder="1">
      <alignment vertical="center"/>
    </xf>
    <xf numFmtId="0" fontId="22" fillId="0" borderId="15" xfId="43" applyFont="1" applyFill="1" applyBorder="1">
      <alignment vertical="center"/>
    </xf>
    <xf numFmtId="38" fontId="22" fillId="0" borderId="15" xfId="34" applyFont="1" applyFill="1" applyBorder="1">
      <alignment vertical="center"/>
    </xf>
    <xf numFmtId="0" fontId="9" fillId="0" borderId="31" xfId="43" applyFill="1" applyBorder="1">
      <alignment vertical="center"/>
    </xf>
    <xf numFmtId="0" fontId="9" fillId="0" borderId="31" xfId="43" applyFont="1" applyBorder="1">
      <alignment vertical="center"/>
    </xf>
    <xf numFmtId="0" fontId="25" fillId="0" borderId="31" xfId="43" applyFont="1" applyFill="1" applyBorder="1">
      <alignment vertical="center"/>
    </xf>
    <xf numFmtId="0" fontId="28" fillId="0" borderId="31" xfId="43" applyFont="1" applyBorder="1">
      <alignment vertical="center"/>
    </xf>
    <xf numFmtId="0" fontId="9" fillId="0" borderId="15" xfId="43" applyBorder="1">
      <alignment vertical="center"/>
    </xf>
    <xf numFmtId="38" fontId="13" fillId="0" borderId="31" xfId="34" applyFont="1" applyFill="1" applyBorder="1" applyAlignment="1">
      <alignment vertical="center" shrinkToFit="1"/>
    </xf>
    <xf numFmtId="0" fontId="9" fillId="0" borderId="31" xfId="43" applyFont="1" applyFill="1" applyBorder="1">
      <alignment vertical="center"/>
    </xf>
    <xf numFmtId="0" fontId="29" fillId="0" borderId="31" xfId="43" applyFont="1" applyFill="1" applyBorder="1">
      <alignment vertical="center"/>
    </xf>
    <xf numFmtId="0" fontId="9" fillId="0" borderId="15" xfId="43" applyFont="1" applyBorder="1">
      <alignment vertical="center"/>
    </xf>
    <xf numFmtId="0" fontId="9" fillId="0" borderId="15" xfId="43" applyFont="1" applyFill="1" applyBorder="1">
      <alignment vertical="center"/>
    </xf>
    <xf numFmtId="0" fontId="9" fillId="0" borderId="13" xfId="43" applyFont="1" applyFill="1" applyBorder="1">
      <alignment vertical="center"/>
    </xf>
    <xf numFmtId="38" fontId="9" fillId="0" borderId="13" xfId="34" applyFont="1" applyFill="1" applyBorder="1" applyAlignment="1">
      <alignment vertical="center" shrinkToFit="1"/>
    </xf>
    <xf numFmtId="3" fontId="9" fillId="0" borderId="15" xfId="34" applyNumberFormat="1" applyFont="1" applyFill="1" applyBorder="1" applyAlignment="1">
      <alignment vertical="center" shrinkToFit="1"/>
    </xf>
    <xf numFmtId="0" fontId="9" fillId="0" borderId="11" xfId="43" applyFill="1" applyBorder="1">
      <alignment vertical="center"/>
    </xf>
    <xf numFmtId="3" fontId="9" fillId="0" borderId="31" xfId="34" applyNumberFormat="1" applyFont="1" applyFill="1" applyBorder="1" applyAlignment="1">
      <alignment vertical="center" shrinkToFit="1"/>
    </xf>
    <xf numFmtId="0" fontId="9" fillId="0" borderId="32" xfId="43" applyFont="1" applyBorder="1">
      <alignment vertical="center"/>
    </xf>
    <xf numFmtId="38" fontId="13" fillId="0" borderId="32" xfId="34" applyFont="1" applyFill="1" applyBorder="1" applyAlignment="1">
      <alignment vertical="center" shrinkToFit="1"/>
    </xf>
    <xf numFmtId="0" fontId="9" fillId="0" borderId="14" xfId="43" applyFont="1" applyBorder="1">
      <alignment vertical="center"/>
    </xf>
    <xf numFmtId="38" fontId="9" fillId="0" borderId="14" xfId="34" applyFont="1" applyFill="1" applyBorder="1" applyAlignment="1">
      <alignment vertical="center" shrinkToFit="1"/>
    </xf>
    <xf numFmtId="3" fontId="4" fillId="0" borderId="15" xfId="34" applyNumberFormat="1" applyFont="1" applyFill="1" applyBorder="1" applyAlignment="1">
      <alignment vertical="center" shrinkToFit="1"/>
    </xf>
    <xf numFmtId="0" fontId="9" fillId="0" borderId="33" xfId="43" applyFont="1" applyBorder="1">
      <alignment vertical="center"/>
    </xf>
    <xf numFmtId="38" fontId="9" fillId="0" borderId="33" xfId="34" applyFont="1" applyFill="1" applyBorder="1" applyAlignment="1">
      <alignment vertical="center" shrinkToFit="1"/>
    </xf>
    <xf numFmtId="3" fontId="4" fillId="0" borderId="33" xfId="34" applyNumberFormat="1" applyFont="1" applyFill="1" applyBorder="1" applyAlignment="1">
      <alignment vertical="center" shrinkToFit="1"/>
    </xf>
    <xf numFmtId="0" fontId="41" fillId="0" borderId="0" xfId="43" applyNumberFormat="1" applyFont="1" applyAlignment="1">
      <alignment horizontal="center" shrinkToFit="1"/>
    </xf>
    <xf numFmtId="0" fontId="9" fillId="0" borderId="11" xfId="0" applyFont="1" applyBorder="1">
      <alignment vertical="center"/>
    </xf>
    <xf numFmtId="0" fontId="9" fillId="0" borderId="21" xfId="0" applyFont="1" applyBorder="1">
      <alignment vertical="center"/>
    </xf>
    <xf numFmtId="183" fontId="9" fillId="0" borderId="10" xfId="0" applyNumberFormat="1" applyFont="1" applyBorder="1">
      <alignment vertical="center"/>
    </xf>
    <xf numFmtId="180" fontId="9" fillId="0" borderId="10" xfId="34" applyNumberFormat="1" applyFont="1" applyBorder="1">
      <alignment vertical="center"/>
    </xf>
    <xf numFmtId="183" fontId="0" fillId="0" borderId="0" xfId="28" applyNumberFormat="1" applyFont="1">
      <alignment vertical="center"/>
    </xf>
    <xf numFmtId="183" fontId="9" fillId="0" borderId="10" xfId="28" applyNumberFormat="1" applyFont="1" applyBorder="1">
      <alignment vertical="center"/>
    </xf>
    <xf numFmtId="9" fontId="9" fillId="0" borderId="11" xfId="28" applyFont="1" applyFill="1" applyBorder="1" applyAlignment="1">
      <alignment horizontal="center" vertical="center" shrinkToFit="1"/>
    </xf>
    <xf numFmtId="9" fontId="9" fillId="0" borderId="31" xfId="28" applyFont="1" applyFill="1" applyBorder="1" applyAlignment="1">
      <alignment horizontal="center" vertical="center" shrinkToFit="1"/>
    </xf>
    <xf numFmtId="9" fontId="9" fillId="0" borderId="31" xfId="28" applyFont="1" applyFill="1" applyBorder="1" applyAlignment="1">
      <alignment horizontal="center" vertical="center"/>
    </xf>
    <xf numFmtId="9" fontId="22" fillId="0" borderId="15" xfId="28" applyFont="1" applyFill="1" applyBorder="1" applyAlignment="1">
      <alignment horizontal="center" vertical="center"/>
    </xf>
    <xf numFmtId="9" fontId="22" fillId="0" borderId="10" xfId="28" applyFont="1" applyFill="1" applyBorder="1" applyAlignment="1">
      <alignment horizontal="center" vertical="center"/>
    </xf>
    <xf numFmtId="9" fontId="9" fillId="0" borderId="10" xfId="28" applyFont="1" applyFill="1" applyBorder="1" applyAlignment="1">
      <alignment horizontal="center" vertical="center"/>
    </xf>
    <xf numFmtId="9" fontId="9" fillId="0" borderId="11" xfId="28" applyFont="1" applyFill="1" applyBorder="1" applyAlignment="1">
      <alignment horizontal="center" vertical="center"/>
    </xf>
    <xf numFmtId="9" fontId="22" fillId="26" borderId="10" xfId="28" applyFont="1" applyFill="1" applyBorder="1" applyAlignment="1">
      <alignment horizontal="center" vertical="center"/>
    </xf>
    <xf numFmtId="9" fontId="13" fillId="0" borderId="31" xfId="28" applyFont="1" applyFill="1" applyBorder="1" applyAlignment="1">
      <alignment horizontal="center" vertical="center" shrinkToFit="1"/>
    </xf>
    <xf numFmtId="9" fontId="9" fillId="0" borderId="15" xfId="28" applyFont="1" applyFill="1" applyBorder="1" applyAlignment="1">
      <alignment horizontal="center" vertical="center"/>
    </xf>
    <xf numFmtId="9" fontId="9" fillId="0" borderId="29" xfId="28" applyFont="1" applyFill="1" applyBorder="1" applyAlignment="1">
      <alignment horizontal="center" vertical="center"/>
    </xf>
    <xf numFmtId="9" fontId="34" fillId="0" borderId="10" xfId="28" applyFont="1" applyFill="1" applyBorder="1" applyAlignment="1">
      <alignment horizontal="center" vertical="center"/>
    </xf>
    <xf numFmtId="38" fontId="22" fillId="0" borderId="15" xfId="34" applyFont="1" applyFill="1" applyBorder="1" applyAlignment="1">
      <alignment vertical="center" shrinkToFit="1"/>
    </xf>
    <xf numFmtId="9" fontId="9" fillId="0" borderId="15" xfId="28" applyFont="1" applyFill="1" applyBorder="1" applyAlignment="1">
      <alignment horizontal="center" vertical="center" shrinkToFit="1"/>
    </xf>
    <xf numFmtId="9" fontId="9" fillId="0" borderId="13" xfId="28" applyFont="1" applyFill="1" applyBorder="1" applyAlignment="1">
      <alignment horizontal="center" vertical="center" shrinkToFit="1"/>
    </xf>
    <xf numFmtId="9" fontId="9" fillId="0" borderId="14" xfId="28" applyFont="1" applyFill="1" applyBorder="1" applyAlignment="1">
      <alignment horizontal="center" vertical="center" shrinkToFit="1"/>
    </xf>
    <xf numFmtId="9" fontId="9" fillId="0" borderId="33" xfId="28" applyFont="1" applyFill="1" applyBorder="1" applyAlignment="1">
      <alignment horizontal="center" vertical="center" shrinkToFit="1"/>
    </xf>
    <xf numFmtId="9" fontId="4" fillId="0" borderId="33" xfId="28" applyFont="1" applyFill="1" applyBorder="1" applyAlignment="1">
      <alignment horizontal="center" vertical="center" shrinkToFit="1"/>
    </xf>
    <xf numFmtId="9" fontId="4" fillId="0" borderId="15" xfId="28" applyFont="1" applyFill="1" applyBorder="1" applyAlignment="1">
      <alignment horizontal="center" vertical="center" shrinkToFit="1"/>
    </xf>
    <xf numFmtId="9" fontId="13" fillId="0" borderId="32" xfId="28" applyFont="1" applyFill="1" applyBorder="1" applyAlignment="1">
      <alignment horizontal="center" vertical="center" shrinkToFit="1"/>
    </xf>
    <xf numFmtId="9" fontId="9" fillId="0" borderId="0" xfId="28" applyFont="1" applyFill="1" applyAlignment="1">
      <alignment horizontal="center" vertical="center" shrinkToFit="1"/>
    </xf>
    <xf numFmtId="9" fontId="22" fillId="0" borderId="10" xfId="28" applyFont="1" applyFill="1" applyBorder="1" applyAlignment="1">
      <alignment horizontal="center" vertical="center" shrinkToFit="1"/>
    </xf>
    <xf numFmtId="0" fontId="43" fillId="0" borderId="0" xfId="0" applyFont="1" applyAlignment="1">
      <alignment vertical="center" shrinkToFit="1"/>
    </xf>
    <xf numFmtId="0" fontId="2" fillId="0" borderId="0" xfId="43" applyFont="1" applyBorder="1" applyAlignment="1">
      <alignment vertical="center" shrinkToFit="1"/>
    </xf>
    <xf numFmtId="0" fontId="2" fillId="26" borderId="10" xfId="43" applyFont="1" applyFill="1" applyBorder="1" applyAlignment="1">
      <alignment horizontal="center" shrinkToFit="1"/>
    </xf>
    <xf numFmtId="0" fontId="2" fillId="0" borderId="11" xfId="43" applyFont="1" applyBorder="1" applyAlignment="1">
      <alignment vertical="center" shrinkToFit="1"/>
    </xf>
    <xf numFmtId="0" fontId="2" fillId="0" borderId="31" xfId="43" applyFont="1" applyBorder="1" applyAlignment="1">
      <alignment vertical="center" shrinkToFit="1"/>
    </xf>
    <xf numFmtId="0" fontId="2" fillId="0" borderId="31" xfId="43" applyFont="1" applyFill="1" applyBorder="1" applyAlignment="1">
      <alignment vertical="center" shrinkToFit="1"/>
    </xf>
    <xf numFmtId="0" fontId="43" fillId="0" borderId="11" xfId="43" applyFont="1" applyBorder="1" applyAlignment="1">
      <alignment vertical="center" shrinkToFit="1"/>
    </xf>
    <xf numFmtId="0" fontId="43" fillId="0" borderId="31" xfId="43" applyFont="1" applyBorder="1" applyAlignment="1">
      <alignment vertical="center" shrinkToFit="1"/>
    </xf>
    <xf numFmtId="0" fontId="43" fillId="0" borderId="31" xfId="43" applyFont="1" applyFill="1" applyBorder="1" applyAlignment="1">
      <alignment vertical="center" shrinkToFit="1"/>
    </xf>
    <xf numFmtId="0" fontId="44" fillId="0" borderId="31" xfId="43" applyFont="1" applyFill="1" applyBorder="1" applyAlignment="1">
      <alignment vertical="center" shrinkToFit="1"/>
    </xf>
    <xf numFmtId="0" fontId="45" fillId="0" borderId="31" xfId="43" applyFont="1" applyFill="1" applyBorder="1" applyAlignment="1">
      <alignment vertical="center" shrinkToFit="1"/>
    </xf>
    <xf numFmtId="0" fontId="42" fillId="0" borderId="10" xfId="43" applyFont="1" applyFill="1" applyBorder="1" applyAlignment="1">
      <alignment vertical="center" shrinkToFit="1"/>
    </xf>
    <xf numFmtId="0" fontId="46" fillId="0" borderId="31" xfId="43" applyFont="1" applyBorder="1" applyAlignment="1">
      <alignment vertical="center" shrinkToFit="1"/>
    </xf>
    <xf numFmtId="0" fontId="47" fillId="0" borderId="31" xfId="43" applyFont="1" applyFill="1" applyBorder="1" applyAlignment="1">
      <alignment vertical="center" shrinkToFit="1"/>
    </xf>
    <xf numFmtId="0" fontId="43" fillId="0" borderId="15" xfId="43" applyFont="1" applyBorder="1" applyAlignment="1">
      <alignment vertical="center" shrinkToFit="1"/>
    </xf>
    <xf numFmtId="0" fontId="43" fillId="0" borderId="11" xfId="43" applyFont="1" applyFill="1" applyBorder="1" applyAlignment="1">
      <alignment vertical="center" shrinkToFit="1"/>
    </xf>
    <xf numFmtId="0" fontId="43" fillId="0" borderId="12" xfId="43" applyFont="1" applyFill="1" applyBorder="1" applyAlignment="1">
      <alignment vertical="center" shrinkToFit="1"/>
    </xf>
    <xf numFmtId="0" fontId="42" fillId="0" borderId="12" xfId="43" applyFont="1" applyFill="1" applyBorder="1" applyAlignment="1">
      <alignment vertical="center" shrinkToFit="1"/>
    </xf>
    <xf numFmtId="0" fontId="42" fillId="0" borderId="0" xfId="43" applyFont="1" applyBorder="1" applyAlignment="1">
      <alignment vertical="center" shrinkToFit="1"/>
    </xf>
    <xf numFmtId="0" fontId="2" fillId="0" borderId="15" xfId="43" applyFont="1" applyFill="1" applyBorder="1" applyAlignment="1">
      <alignment vertical="center" shrinkToFit="1"/>
    </xf>
    <xf numFmtId="0" fontId="45" fillId="0" borderId="15" xfId="43" applyFont="1" applyFill="1" applyBorder="1" applyAlignment="1">
      <alignment vertical="center" shrinkToFit="1"/>
    </xf>
    <xf numFmtId="0" fontId="45" fillId="0" borderId="10" xfId="43" applyFont="1" applyFill="1" applyBorder="1" applyAlignment="1">
      <alignment vertical="center" shrinkToFit="1"/>
    </xf>
    <xf numFmtId="0" fontId="45" fillId="0" borderId="11" xfId="43" applyFont="1" applyBorder="1" applyAlignment="1">
      <alignment vertical="center" shrinkToFit="1"/>
    </xf>
    <xf numFmtId="0" fontId="45" fillId="0" borderId="31" xfId="43" applyFont="1" applyBorder="1" applyAlignment="1">
      <alignment vertical="center" shrinkToFit="1"/>
    </xf>
    <xf numFmtId="0" fontId="47" fillId="0" borderId="15" xfId="43" applyFont="1" applyFill="1" applyBorder="1" applyAlignment="1">
      <alignment vertical="center" shrinkToFit="1"/>
    </xf>
    <xf numFmtId="0" fontId="47" fillId="0" borderId="11" xfId="43" applyFont="1" applyBorder="1" applyAlignment="1">
      <alignment vertical="center" shrinkToFit="1"/>
    </xf>
    <xf numFmtId="0" fontId="47" fillId="0" borderId="31" xfId="43" applyFont="1" applyBorder="1" applyAlignment="1">
      <alignment vertical="center" shrinkToFit="1"/>
    </xf>
    <xf numFmtId="0" fontId="47" fillId="0" borderId="10" xfId="43" applyFont="1" applyFill="1" applyBorder="1" applyAlignment="1">
      <alignment vertical="center" shrinkToFit="1"/>
    </xf>
    <xf numFmtId="0" fontId="47" fillId="26" borderId="10" xfId="43" applyFont="1" applyFill="1" applyBorder="1" applyAlignment="1">
      <alignment vertical="center" shrinkToFit="1"/>
    </xf>
    <xf numFmtId="0" fontId="47" fillId="0" borderId="15" xfId="43" applyFont="1" applyBorder="1" applyAlignment="1">
      <alignment vertical="center" shrinkToFit="1"/>
    </xf>
    <xf numFmtId="0" fontId="47" fillId="0" borderId="29" xfId="43" applyFont="1" applyBorder="1" applyAlignment="1">
      <alignment vertical="center" shrinkToFit="1"/>
    </xf>
    <xf numFmtId="0" fontId="47" fillId="0" borderId="11" xfId="43" applyFont="1" applyFill="1" applyBorder="1" applyAlignment="1">
      <alignment vertical="center" shrinkToFit="1"/>
    </xf>
    <xf numFmtId="0" fontId="47" fillId="0" borderId="20" xfId="43" applyFont="1" applyFill="1" applyBorder="1" applyAlignment="1">
      <alignment vertical="center" shrinkToFit="1"/>
    </xf>
    <xf numFmtId="0" fontId="47" fillId="0" borderId="12" xfId="43" applyFont="1" applyFill="1" applyBorder="1" applyAlignment="1">
      <alignment vertical="center" shrinkToFit="1"/>
    </xf>
    <xf numFmtId="0" fontId="47" fillId="26" borderId="12" xfId="43" applyFont="1" applyFill="1" applyBorder="1" applyAlignment="1">
      <alignment vertical="center" shrinkToFit="1"/>
    </xf>
    <xf numFmtId="0" fontId="47" fillId="0" borderId="0" xfId="0" applyFont="1" applyAlignment="1">
      <alignment vertical="center" shrinkToFit="1"/>
    </xf>
    <xf numFmtId="0" fontId="43" fillId="28" borderId="12" xfId="43" applyFont="1" applyFill="1" applyBorder="1" applyAlignment="1">
      <alignment vertical="center" shrinkToFit="1"/>
    </xf>
    <xf numFmtId="0" fontId="43" fillId="0" borderId="13" xfId="43" applyFont="1" applyBorder="1" applyAlignment="1">
      <alignment vertical="center" shrinkToFit="1"/>
    </xf>
    <xf numFmtId="0" fontId="43" fillId="0" borderId="33" xfId="43" applyFont="1" applyBorder="1" applyAlignment="1">
      <alignment vertical="center" shrinkToFit="1"/>
    </xf>
    <xf numFmtId="0" fontId="43" fillId="0" borderId="10" xfId="43" applyFont="1" applyFill="1" applyBorder="1" applyAlignment="1">
      <alignment vertical="center" shrinkToFit="1"/>
    </xf>
    <xf numFmtId="0" fontId="43" fillId="0" borderId="15" xfId="43" applyFont="1" applyFill="1" applyBorder="1" applyAlignment="1">
      <alignment vertical="center" shrinkToFit="1"/>
    </xf>
    <xf numFmtId="0" fontId="47" fillId="0" borderId="32" xfId="43" applyFont="1" applyBorder="1" applyAlignment="1">
      <alignment vertical="center" shrinkToFit="1"/>
    </xf>
    <xf numFmtId="0" fontId="47" fillId="0" borderId="10" xfId="43" applyFont="1" applyBorder="1" applyAlignment="1">
      <alignment vertical="center" shrinkToFit="1"/>
    </xf>
    <xf numFmtId="0" fontId="47" fillId="0" borderId="0" xfId="43" applyFont="1" applyBorder="1" applyAlignment="1">
      <alignment vertical="center" shrinkToFit="1"/>
    </xf>
    <xf numFmtId="0" fontId="47" fillId="28" borderId="12" xfId="43" applyFont="1" applyFill="1" applyBorder="1" applyAlignment="1">
      <alignment vertical="center" shrinkToFit="1"/>
    </xf>
    <xf numFmtId="0" fontId="43" fillId="0" borderId="0" xfId="43" applyFont="1" applyBorder="1" applyAlignment="1">
      <alignment vertical="center" shrinkToFit="1"/>
    </xf>
    <xf numFmtId="0" fontId="43" fillId="0" borderId="34" xfId="43" applyFont="1" applyFill="1" applyBorder="1" applyAlignment="1">
      <alignment vertical="center" shrinkToFit="1"/>
    </xf>
    <xf numFmtId="0" fontId="43" fillId="0" borderId="10" xfId="43" applyFont="1" applyBorder="1" applyAlignment="1">
      <alignment vertical="center" shrinkToFit="1"/>
    </xf>
    <xf numFmtId="182" fontId="37" fillId="0" borderId="0" xfId="0" applyNumberFormat="1" applyFont="1">
      <alignment vertical="center"/>
    </xf>
    <xf numFmtId="182" fontId="9" fillId="0" borderId="11" xfId="0" applyNumberFormat="1" applyFont="1" applyBorder="1" applyAlignment="1">
      <alignment horizontal="center" vertical="center" wrapText="1"/>
    </xf>
    <xf numFmtId="182" fontId="9" fillId="0" borderId="15" xfId="0" applyNumberFormat="1" applyFont="1" applyBorder="1" applyAlignment="1">
      <alignment horizontal="center" vertical="center" wrapText="1"/>
    </xf>
    <xf numFmtId="0" fontId="22" fillId="0" borderId="35" xfId="43" applyFont="1" applyFill="1" applyBorder="1" applyAlignment="1">
      <alignment vertical="center" shrinkToFit="1"/>
    </xf>
    <xf numFmtId="38" fontId="42" fillId="0" borderId="35" xfId="0" applyNumberFormat="1" applyFont="1" applyBorder="1" applyAlignment="1">
      <alignment horizontal="center" vertical="center"/>
    </xf>
    <xf numFmtId="0" fontId="22" fillId="0" borderId="36" xfId="43" applyFont="1" applyFill="1" applyBorder="1" applyAlignment="1">
      <alignment vertical="center" shrinkToFit="1"/>
    </xf>
    <xf numFmtId="0" fontId="9" fillId="0" borderId="36" xfId="43" applyFont="1" applyFill="1" applyBorder="1" applyAlignment="1">
      <alignment vertical="center" shrinkToFit="1"/>
    </xf>
    <xf numFmtId="38" fontId="0" fillId="0" borderId="36" xfId="0" applyNumberFormat="1" applyBorder="1" applyAlignment="1">
      <alignment horizontal="center" vertical="center"/>
    </xf>
    <xf numFmtId="38" fontId="1" fillId="0" borderId="36" xfId="0" applyNumberFormat="1" applyFont="1" applyBorder="1" applyAlignment="1">
      <alignment horizontal="center" vertical="center"/>
    </xf>
    <xf numFmtId="10" fontId="0" fillId="0" borderId="10" xfId="28" applyNumberFormat="1" applyFont="1" applyBorder="1">
      <alignment vertical="center"/>
    </xf>
    <xf numFmtId="9" fontId="0" fillId="0" borderId="11" xfId="28" applyFont="1" applyBorder="1">
      <alignment vertical="center"/>
    </xf>
    <xf numFmtId="9" fontId="0" fillId="0" borderId="15" xfId="28" applyFont="1" applyBorder="1">
      <alignment vertical="center"/>
    </xf>
    <xf numFmtId="9" fontId="9" fillId="0" borderId="0" xfId="28" applyFont="1">
      <alignment vertical="center"/>
    </xf>
    <xf numFmtId="10" fontId="9" fillId="0" borderId="10" xfId="0" applyNumberFormat="1" applyFont="1" applyBorder="1">
      <alignment vertical="center"/>
    </xf>
    <xf numFmtId="9" fontId="0" fillId="0" borderId="13" xfId="28" applyFont="1" applyBorder="1">
      <alignment vertical="center"/>
    </xf>
    <xf numFmtId="0" fontId="9" fillId="28" borderId="26" xfId="0" applyFont="1" applyFill="1" applyBorder="1" applyAlignment="1">
      <alignment vertical="center" shrinkToFit="1"/>
    </xf>
    <xf numFmtId="183" fontId="9" fillId="28" borderId="12" xfId="28" applyNumberFormat="1" applyFont="1" applyFill="1" applyBorder="1">
      <alignment vertical="center"/>
    </xf>
    <xf numFmtId="0" fontId="9" fillId="32" borderId="13" xfId="0" applyFont="1" applyFill="1" applyBorder="1" applyAlignment="1">
      <alignment horizontal="center" vertical="center"/>
    </xf>
    <xf numFmtId="0" fontId="23" fillId="0" borderId="10" xfId="0" applyFont="1" applyBorder="1" applyAlignment="1">
      <alignment vertical="center" shrinkToFit="1"/>
    </xf>
    <xf numFmtId="0" fontId="9" fillId="0" borderId="0" xfId="0" applyFont="1" applyAlignment="1">
      <alignment vertical="center" shrinkToFit="1"/>
    </xf>
    <xf numFmtId="0" fontId="9" fillId="0" borderId="10" xfId="0" applyFont="1" applyBorder="1" applyAlignment="1">
      <alignment vertical="center" shrinkToFit="1"/>
    </xf>
    <xf numFmtId="38" fontId="35" fillId="0" borderId="22" xfId="0" applyNumberFormat="1" applyFont="1" applyFill="1" applyBorder="1">
      <alignment vertical="center"/>
    </xf>
    <xf numFmtId="0" fontId="0" fillId="0" borderId="22" xfId="0" applyBorder="1">
      <alignment vertical="center"/>
    </xf>
    <xf numFmtId="0" fontId="9" fillId="26" borderId="26" xfId="0" applyFont="1" applyFill="1" applyBorder="1" applyAlignment="1">
      <alignment vertical="center" shrinkToFit="1"/>
    </xf>
    <xf numFmtId="179" fontId="9" fillId="26" borderId="20" xfId="0" applyNumberFormat="1" applyFont="1" applyFill="1" applyBorder="1" applyAlignment="1">
      <alignment horizontal="center" vertical="center"/>
    </xf>
    <xf numFmtId="0" fontId="9" fillId="26" borderId="23" xfId="0" applyFont="1" applyFill="1" applyBorder="1" applyAlignment="1">
      <alignment horizontal="center" vertical="center" shrinkToFit="1"/>
    </xf>
    <xf numFmtId="0" fontId="9" fillId="26" borderId="23" xfId="0" applyFont="1" applyFill="1" applyBorder="1" applyAlignment="1">
      <alignment horizontal="center" vertical="center" wrapText="1"/>
    </xf>
    <xf numFmtId="179" fontId="9" fillId="26" borderId="23" xfId="0" applyNumberFormat="1" applyFont="1" applyFill="1" applyBorder="1" applyAlignment="1">
      <alignment horizontal="center" vertical="center"/>
    </xf>
    <xf numFmtId="0" fontId="23" fillId="28" borderId="23" xfId="0" applyFont="1" applyFill="1" applyBorder="1" applyAlignment="1">
      <alignment vertical="center" shrinkToFit="1"/>
    </xf>
    <xf numFmtId="183" fontId="9" fillId="28" borderId="23" xfId="28" applyNumberFormat="1" applyFont="1" applyFill="1" applyBorder="1">
      <alignment vertical="center"/>
    </xf>
    <xf numFmtId="0" fontId="9" fillId="29" borderId="26" xfId="0" applyFont="1" applyFill="1" applyBorder="1" applyAlignment="1">
      <alignment vertical="center" shrinkToFit="1"/>
    </xf>
    <xf numFmtId="9" fontId="9" fillId="29" borderId="12" xfId="0" applyNumberFormat="1" applyFont="1" applyFill="1" applyBorder="1">
      <alignment vertical="center"/>
    </xf>
    <xf numFmtId="0" fontId="23" fillId="29" borderId="23" xfId="0" applyFont="1" applyFill="1" applyBorder="1" applyAlignment="1">
      <alignment vertical="center" shrinkToFit="1"/>
    </xf>
    <xf numFmtId="9" fontId="9" fillId="29" borderId="23" xfId="0" applyNumberFormat="1" applyFont="1" applyFill="1" applyBorder="1">
      <alignment vertical="center"/>
    </xf>
    <xf numFmtId="0" fontId="9" fillId="30" borderId="26" xfId="0" applyFont="1" applyFill="1" applyBorder="1" applyAlignment="1">
      <alignment vertical="center" shrinkToFit="1"/>
    </xf>
    <xf numFmtId="0" fontId="9" fillId="30" borderId="12" xfId="0" applyFont="1" applyFill="1" applyBorder="1">
      <alignment vertical="center"/>
    </xf>
    <xf numFmtId="0" fontId="23" fillId="30" borderId="23" xfId="0" applyFont="1" applyFill="1" applyBorder="1" applyAlignment="1">
      <alignment vertical="center" shrinkToFit="1"/>
    </xf>
    <xf numFmtId="0" fontId="9" fillId="30" borderId="23" xfId="0" applyFont="1" applyFill="1" applyBorder="1">
      <alignment vertical="center"/>
    </xf>
    <xf numFmtId="0" fontId="9" fillId="32" borderId="26" xfId="0" applyFont="1" applyFill="1" applyBorder="1" applyAlignment="1">
      <alignment vertical="center" shrinkToFit="1"/>
    </xf>
    <xf numFmtId="0" fontId="9" fillId="32" borderId="12" xfId="0" applyFont="1" applyFill="1" applyBorder="1">
      <alignment vertical="center"/>
    </xf>
    <xf numFmtId="0" fontId="23" fillId="32" borderId="23" xfId="0" applyFont="1" applyFill="1" applyBorder="1" applyAlignment="1">
      <alignment vertical="center" shrinkToFit="1"/>
    </xf>
    <xf numFmtId="0" fontId="9" fillId="32" borderId="23" xfId="0" applyFont="1" applyFill="1" applyBorder="1">
      <alignment vertical="center"/>
    </xf>
    <xf numFmtId="0" fontId="9" fillId="26" borderId="23" xfId="0" applyFont="1" applyFill="1" applyBorder="1" applyAlignment="1">
      <alignment vertical="center"/>
    </xf>
    <xf numFmtId="0" fontId="48" fillId="26" borderId="24" xfId="0" applyFont="1" applyFill="1" applyBorder="1" applyAlignment="1">
      <alignment vertical="center"/>
    </xf>
    <xf numFmtId="0" fontId="48" fillId="28" borderId="24" xfId="0" applyFont="1" applyFill="1" applyBorder="1" applyAlignment="1">
      <alignment vertical="center"/>
    </xf>
    <xf numFmtId="0" fontId="48" fillId="29" borderId="24" xfId="0" applyFont="1" applyFill="1" applyBorder="1" applyAlignment="1">
      <alignment vertical="center"/>
    </xf>
    <xf numFmtId="0" fontId="48" fillId="30" borderId="24" xfId="0" applyFont="1" applyFill="1" applyBorder="1" applyAlignment="1">
      <alignment vertical="center"/>
    </xf>
    <xf numFmtId="0" fontId="48" fillId="32" borderId="24" xfId="0" applyFont="1" applyFill="1" applyBorder="1" applyAlignment="1">
      <alignment vertical="center"/>
    </xf>
    <xf numFmtId="0" fontId="23" fillId="30" borderId="37" xfId="0" applyFont="1" applyFill="1" applyBorder="1" applyAlignment="1" applyProtection="1">
      <alignment horizontal="center" vertical="center"/>
    </xf>
    <xf numFmtId="0" fontId="9" fillId="28" borderId="23" xfId="0" applyFont="1" applyFill="1" applyBorder="1" applyAlignment="1">
      <alignment vertical="center"/>
    </xf>
    <xf numFmtId="0" fontId="9" fillId="29" borderId="23" xfId="0" applyFont="1" applyFill="1" applyBorder="1" applyAlignment="1">
      <alignment vertical="center"/>
    </xf>
    <xf numFmtId="0" fontId="9" fillId="30" borderId="23" xfId="0" applyFont="1" applyFill="1" applyBorder="1" applyAlignment="1">
      <alignment vertical="center"/>
    </xf>
    <xf numFmtId="0" fontId="9" fillId="32" borderId="23" xfId="0" applyFont="1" applyFill="1" applyBorder="1" applyAlignment="1">
      <alignment vertical="center" shrinkToFit="1"/>
    </xf>
    <xf numFmtId="0" fontId="49" fillId="0" borderId="0" xfId="0" applyFont="1">
      <alignment vertical="center"/>
    </xf>
    <xf numFmtId="9" fontId="9" fillId="0" borderId="10" xfId="0" applyNumberFormat="1" applyFont="1" applyBorder="1" applyAlignment="1">
      <alignment vertical="center" wrapText="1"/>
    </xf>
    <xf numFmtId="176" fontId="9" fillId="0" borderId="0" xfId="0" applyNumberFormat="1" applyFont="1" applyAlignment="1">
      <alignment horizontal="center" vertical="center" wrapText="1" shrinkToFit="1"/>
    </xf>
    <xf numFmtId="183" fontId="9" fillId="0" borderId="10" xfId="0" applyNumberFormat="1" applyFont="1" applyBorder="1" applyAlignment="1">
      <alignment vertical="center" wrapText="1"/>
    </xf>
    <xf numFmtId="183" fontId="9" fillId="0" borderId="10" xfId="28" applyNumberFormat="1" applyFont="1" applyBorder="1" applyAlignment="1">
      <alignment vertical="center" wrapText="1"/>
    </xf>
    <xf numFmtId="180" fontId="9" fillId="0" borderId="10" xfId="34" applyNumberFormat="1" applyFont="1" applyBorder="1" applyAlignment="1">
      <alignment vertical="center" wrapText="1"/>
    </xf>
    <xf numFmtId="0" fontId="9" fillId="0" borderId="10" xfId="0" applyFont="1" applyBorder="1" applyAlignment="1">
      <alignment vertical="center" wrapText="1"/>
    </xf>
    <xf numFmtId="38" fontId="9" fillId="0" borderId="10" xfId="0" applyNumberFormat="1" applyFont="1" applyBorder="1" applyAlignment="1">
      <alignment vertical="center" wrapText="1"/>
    </xf>
    <xf numFmtId="9" fontId="9" fillId="0" borderId="10" xfId="28" applyFont="1" applyBorder="1" applyAlignment="1">
      <alignment vertical="center" wrapText="1"/>
    </xf>
    <xf numFmtId="0" fontId="0" fillId="0" borderId="0" xfId="0" applyAlignment="1">
      <alignment vertical="center" wrapText="1"/>
    </xf>
    <xf numFmtId="0" fontId="22" fillId="26" borderId="23" xfId="43" applyFont="1" applyFill="1" applyBorder="1">
      <alignment vertical="center"/>
    </xf>
    <xf numFmtId="0" fontId="0" fillId="0" borderId="23" xfId="0" applyBorder="1">
      <alignment vertical="center"/>
    </xf>
    <xf numFmtId="38" fontId="35" fillId="0" borderId="11" xfId="0" applyNumberFormat="1" applyFont="1" applyBorder="1">
      <alignment vertical="center"/>
    </xf>
    <xf numFmtId="38" fontId="35" fillId="0" borderId="15" xfId="0" applyNumberFormat="1" applyFont="1" applyBorder="1">
      <alignment vertical="center"/>
    </xf>
    <xf numFmtId="0" fontId="35" fillId="0" borderId="21" xfId="0" applyFont="1" applyBorder="1">
      <alignment vertical="center"/>
    </xf>
    <xf numFmtId="38" fontId="35" fillId="0" borderId="21" xfId="0" applyNumberFormat="1" applyFont="1" applyBorder="1">
      <alignment vertical="center"/>
    </xf>
    <xf numFmtId="0" fontId="35" fillId="0" borderId="29" xfId="0" applyFont="1" applyBorder="1">
      <alignment vertical="center"/>
    </xf>
    <xf numFmtId="38" fontId="35" fillId="0" borderId="29" xfId="0" applyNumberFormat="1" applyFont="1" applyBorder="1">
      <alignment vertical="center"/>
    </xf>
    <xf numFmtId="0" fontId="37" fillId="0" borderId="24" xfId="0" applyFont="1" applyBorder="1">
      <alignment vertical="center"/>
    </xf>
    <xf numFmtId="0" fontId="37" fillId="0" borderId="38" xfId="0" applyFont="1" applyBorder="1">
      <alignment vertical="center"/>
    </xf>
    <xf numFmtId="38" fontId="37" fillId="0" borderId="11" xfId="34" applyFont="1" applyBorder="1">
      <alignment vertical="center"/>
    </xf>
    <xf numFmtId="0" fontId="37" fillId="0" borderId="29" xfId="0" applyFont="1" applyBorder="1">
      <alignment vertical="center"/>
    </xf>
    <xf numFmtId="38" fontId="37" fillId="0" borderId="29" xfId="34" applyFont="1" applyBorder="1">
      <alignment vertical="center"/>
    </xf>
    <xf numFmtId="0" fontId="37" fillId="0" borderId="17" xfId="0" applyFont="1" applyBorder="1">
      <alignment vertical="center"/>
    </xf>
    <xf numFmtId="0" fontId="37" fillId="0" borderId="20" xfId="0" applyFont="1" applyBorder="1">
      <alignment vertical="center"/>
    </xf>
    <xf numFmtId="38" fontId="37" fillId="0" borderId="15" xfId="34" applyFont="1" applyBorder="1">
      <alignment vertical="center"/>
    </xf>
    <xf numFmtId="0" fontId="37" fillId="0" borderId="39" xfId="0" applyFont="1" applyBorder="1">
      <alignment vertical="center"/>
    </xf>
    <xf numFmtId="0" fontId="37" fillId="0" borderId="40" xfId="0" applyFont="1" applyBorder="1">
      <alignment vertical="center"/>
    </xf>
    <xf numFmtId="38" fontId="37" fillId="0" borderId="21" xfId="34" applyFont="1" applyBorder="1">
      <alignment vertical="center"/>
    </xf>
    <xf numFmtId="0" fontId="50" fillId="0" borderId="0" xfId="0" applyFont="1">
      <alignment vertical="center"/>
    </xf>
    <xf numFmtId="0" fontId="50" fillId="0" borderId="10" xfId="0" applyFont="1" applyBorder="1">
      <alignment vertical="center"/>
    </xf>
    <xf numFmtId="182" fontId="50" fillId="0" borderId="10" xfId="0" applyNumberFormat="1" applyFont="1" applyBorder="1" applyAlignment="1">
      <alignment horizontal="center" vertical="center"/>
    </xf>
    <xf numFmtId="182" fontId="50" fillId="0" borderId="10" xfId="0" applyNumberFormat="1" applyFont="1" applyBorder="1">
      <alignment vertical="center"/>
    </xf>
    <xf numFmtId="38" fontId="50" fillId="0" borderId="10" xfId="0" applyNumberFormat="1" applyFont="1" applyBorder="1">
      <alignment vertical="center"/>
    </xf>
    <xf numFmtId="38" fontId="50" fillId="0" borderId="10" xfId="0" applyNumberFormat="1" applyFont="1" applyFill="1" applyBorder="1">
      <alignment vertical="center"/>
    </xf>
    <xf numFmtId="0" fontId="51" fillId="0" borderId="41" xfId="0" applyFont="1" applyBorder="1" applyAlignment="1">
      <alignment vertical="center" textRotation="255" shrinkToFit="1"/>
    </xf>
    <xf numFmtId="0" fontId="51" fillId="0" borderId="0" xfId="0" applyFont="1" applyBorder="1" applyAlignment="1">
      <alignment vertical="center" textRotation="255" shrinkToFit="1"/>
    </xf>
    <xf numFmtId="178" fontId="9" fillId="24" borderId="42" xfId="0" applyNumberFormat="1" applyFont="1" applyFill="1" applyBorder="1" applyAlignment="1">
      <alignment horizontal="center" vertical="center"/>
    </xf>
    <xf numFmtId="178" fontId="9" fillId="0" borderId="42" xfId="0" applyNumberFormat="1" applyFont="1" applyBorder="1" applyAlignment="1">
      <alignment horizontal="center" vertical="center"/>
    </xf>
    <xf numFmtId="0" fontId="9" fillId="24" borderId="16" xfId="0" applyFont="1" applyFill="1" applyBorder="1" applyAlignment="1">
      <alignment horizontal="left" vertical="center" shrinkToFit="1"/>
    </xf>
    <xf numFmtId="0" fontId="9" fillId="24" borderId="23" xfId="0" applyFont="1" applyFill="1" applyBorder="1" applyAlignment="1">
      <alignment horizontal="left" vertical="center" shrinkToFit="1"/>
    </xf>
    <xf numFmtId="0" fontId="9" fillId="24" borderId="12" xfId="0" applyFont="1" applyFill="1" applyBorder="1" applyAlignment="1">
      <alignment horizontal="left" vertical="center" shrinkToFit="1"/>
    </xf>
    <xf numFmtId="0" fontId="9" fillId="24" borderId="17" xfId="0" applyFont="1" applyFill="1" applyBorder="1" applyAlignment="1">
      <alignment horizontal="center" vertical="center"/>
    </xf>
    <xf numFmtId="0" fontId="9" fillId="24" borderId="20" xfId="0" applyFont="1" applyFill="1" applyBorder="1" applyAlignment="1">
      <alignment horizontal="center" vertical="center"/>
    </xf>
    <xf numFmtId="0" fontId="9" fillId="0" borderId="10" xfId="0" applyFont="1" applyBorder="1" applyAlignment="1">
      <alignment horizontal="center" vertical="center"/>
    </xf>
    <xf numFmtId="0" fontId="9" fillId="0" borderId="10" xfId="0" applyFont="1" applyFill="1" applyBorder="1" applyAlignment="1">
      <alignment horizontal="left" vertical="center"/>
    </xf>
    <xf numFmtId="0" fontId="9" fillId="0" borderId="16" xfId="0" applyFont="1" applyBorder="1" applyAlignment="1">
      <alignment horizontal="left" vertical="center"/>
    </xf>
    <xf numFmtId="0" fontId="9" fillId="0" borderId="12" xfId="0" applyFont="1" applyBorder="1" applyAlignment="1">
      <alignment horizontal="left" vertical="center"/>
    </xf>
    <xf numFmtId="0" fontId="9" fillId="0" borderId="10" xfId="0" applyFont="1" applyBorder="1" applyAlignment="1">
      <alignment horizontal="center" vertical="center" textRotation="255"/>
    </xf>
    <xf numFmtId="0" fontId="9" fillId="0" borderId="10" xfId="0" applyFont="1" applyBorder="1" applyAlignment="1">
      <alignment horizontal="left" vertical="center"/>
    </xf>
    <xf numFmtId="0" fontId="22" fillId="0" borderId="35" xfId="43" applyFont="1" applyFill="1" applyBorder="1" applyAlignment="1">
      <alignment horizontal="left" vertical="center" wrapText="1"/>
    </xf>
    <xf numFmtId="0" fontId="22" fillId="0" borderId="43" xfId="43" applyFont="1" applyFill="1" applyBorder="1" applyAlignment="1">
      <alignment horizontal="left" vertical="center" wrapText="1"/>
    </xf>
    <xf numFmtId="0" fontId="9" fillId="0" borderId="24" xfId="43" applyBorder="1" applyAlignment="1">
      <alignment horizontal="left" vertical="center"/>
    </xf>
    <xf numFmtId="0" fontId="9" fillId="0" borderId="38" xfId="43" applyBorder="1" applyAlignment="1">
      <alignment horizontal="left" vertical="center"/>
    </xf>
    <xf numFmtId="0" fontId="9" fillId="0" borderId="16" xfId="43" applyBorder="1" applyAlignment="1">
      <alignment horizontal="left" vertical="center"/>
    </xf>
    <xf numFmtId="0" fontId="0" fillId="0" borderId="12" xfId="0" applyBorder="1" applyAlignment="1">
      <alignment horizontal="left" vertical="center"/>
    </xf>
    <xf numFmtId="0" fontId="9" fillId="0" borderId="16" xfId="43" applyFill="1" applyBorder="1" applyAlignment="1">
      <alignment horizontal="left" vertical="center"/>
    </xf>
    <xf numFmtId="0" fontId="22" fillId="0" borderId="16" xfId="43" applyFont="1" applyFill="1" applyBorder="1" applyAlignment="1">
      <alignment horizontal="left" vertical="center"/>
    </xf>
    <xf numFmtId="0" fontId="22" fillId="0" borderId="17" xfId="43" applyFont="1" applyFill="1" applyBorder="1" applyAlignment="1">
      <alignment horizontal="left" vertical="center"/>
    </xf>
    <xf numFmtId="0" fontId="0" fillId="0" borderId="20" xfId="0" applyBorder="1" applyAlignment="1">
      <alignment horizontal="left" vertical="center"/>
    </xf>
    <xf numFmtId="0" fontId="9" fillId="0" borderId="16" xfId="43" applyFont="1" applyBorder="1" applyAlignment="1">
      <alignment horizontal="left" vertical="center"/>
    </xf>
    <xf numFmtId="0" fontId="25" fillId="0" borderId="16" xfId="43" applyFont="1" applyFill="1" applyBorder="1" applyAlignment="1">
      <alignment horizontal="left" vertical="center"/>
    </xf>
    <xf numFmtId="0" fontId="0" fillId="0" borderId="38" xfId="0" applyBorder="1" applyAlignment="1">
      <alignment horizontal="left" vertical="center"/>
    </xf>
    <xf numFmtId="0" fontId="28" fillId="0" borderId="16" xfId="43" applyFont="1" applyBorder="1" applyAlignment="1">
      <alignment horizontal="left" vertical="center"/>
    </xf>
    <xf numFmtId="0" fontId="9" fillId="0" borderId="19" xfId="43" applyFont="1" applyBorder="1" applyAlignment="1">
      <alignment horizontal="left" vertical="center"/>
    </xf>
    <xf numFmtId="0" fontId="0" fillId="0" borderId="22" xfId="0" applyBorder="1" applyAlignment="1">
      <alignment horizontal="left" vertical="center"/>
    </xf>
    <xf numFmtId="0" fontId="9" fillId="0" borderId="44" xfId="43" applyFont="1" applyBorder="1" applyAlignment="1">
      <alignment horizontal="left" vertical="center"/>
    </xf>
    <xf numFmtId="0" fontId="0" fillId="0" borderId="45" xfId="0" applyBorder="1" applyAlignment="1">
      <alignment horizontal="left" vertical="center"/>
    </xf>
    <xf numFmtId="0" fontId="9" fillId="26" borderId="16" xfId="43" applyFont="1" applyFill="1" applyBorder="1" applyAlignment="1">
      <alignment horizontal="center" vertical="center"/>
    </xf>
    <xf numFmtId="0" fontId="9" fillId="26" borderId="23" xfId="43" applyFont="1" applyFill="1" applyBorder="1" applyAlignment="1">
      <alignment horizontal="center" vertical="center"/>
    </xf>
    <xf numFmtId="0" fontId="9" fillId="26" borderId="12" xfId="43" applyFont="1" applyFill="1" applyBorder="1" applyAlignment="1">
      <alignment horizontal="center" vertical="center"/>
    </xf>
    <xf numFmtId="0" fontId="9" fillId="0" borderId="17" xfId="43" applyFont="1" applyBorder="1" applyAlignment="1">
      <alignment horizontal="left" vertical="center"/>
    </xf>
    <xf numFmtId="0" fontId="9" fillId="0" borderId="20" xfId="43" applyFont="1" applyBorder="1" applyAlignment="1">
      <alignment horizontal="left" vertical="center"/>
    </xf>
    <xf numFmtId="0" fontId="9" fillId="0" borderId="0" xfId="43" applyFont="1" applyBorder="1" applyAlignment="1">
      <alignment horizontal="center" vertical="center" textRotation="255"/>
    </xf>
    <xf numFmtId="0" fontId="0" fillId="0" borderId="0" xfId="0" applyAlignment="1">
      <alignment horizontal="center" vertical="center" textRotation="255"/>
    </xf>
    <xf numFmtId="0" fontId="9" fillId="0" borderId="10" xfId="43" applyFont="1" applyBorder="1" applyAlignment="1">
      <alignment horizontal="center" vertical="center" textRotation="255" shrinkToFit="1"/>
    </xf>
    <xf numFmtId="0" fontId="9" fillId="0" borderId="24" xfId="0" applyFont="1" applyBorder="1" applyAlignment="1">
      <alignment horizontal="center" vertical="center" textRotation="255" shrinkToFit="1"/>
    </xf>
    <xf numFmtId="0" fontId="9" fillId="0" borderId="17" xfId="0" applyFont="1" applyBorder="1" applyAlignment="1">
      <alignment horizontal="center" vertical="center" textRotation="255" shrinkToFit="1"/>
    </xf>
    <xf numFmtId="0" fontId="9" fillId="0" borderId="38" xfId="0" applyFont="1" applyBorder="1" applyAlignment="1">
      <alignment horizontal="center" vertical="center"/>
    </xf>
    <xf numFmtId="0" fontId="9" fillId="0" borderId="20" xfId="0" applyFont="1" applyBorder="1" applyAlignment="1">
      <alignment horizontal="center" vertical="center"/>
    </xf>
    <xf numFmtId="0" fontId="9" fillId="0" borderId="11"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1" xfId="0" applyFont="1" applyBorder="1" applyAlignment="1">
      <alignment horizontal="center" vertical="center" shrinkToFit="1"/>
    </xf>
    <xf numFmtId="0" fontId="9" fillId="0" borderId="15" xfId="0" applyFont="1" applyBorder="1" applyAlignment="1">
      <alignment horizontal="center" vertical="center" shrinkToFit="1"/>
    </xf>
    <xf numFmtId="0" fontId="9" fillId="0" borderId="11" xfId="0" applyFont="1" applyBorder="1" applyAlignment="1">
      <alignment horizontal="center" vertical="center"/>
    </xf>
    <xf numFmtId="0" fontId="9" fillId="0" borderId="15" xfId="0" applyFont="1" applyBorder="1" applyAlignment="1">
      <alignment horizontal="center" vertical="center"/>
    </xf>
    <xf numFmtId="182" fontId="9" fillId="0" borderId="11" xfId="0" applyNumberFormat="1" applyFont="1" applyBorder="1" applyAlignment="1">
      <alignment horizontal="center" vertical="center" wrapText="1"/>
    </xf>
    <xf numFmtId="182" fontId="9" fillId="0" borderId="15" xfId="0" applyNumberFormat="1" applyFont="1" applyBorder="1" applyAlignment="1">
      <alignment horizontal="center" vertical="center" wrapText="1"/>
    </xf>
    <xf numFmtId="0" fontId="9" fillId="24" borderId="10" xfId="43" applyFont="1" applyFill="1" applyBorder="1" applyAlignment="1">
      <alignment horizontal="center" vertical="center"/>
    </xf>
    <xf numFmtId="0" fontId="9" fillId="24" borderId="10" xfId="43" applyFill="1" applyBorder="1" applyAlignment="1">
      <alignment horizontal="center" vertical="center"/>
    </xf>
    <xf numFmtId="9" fontId="0" fillId="0" borderId="11" xfId="28" applyFont="1" applyFill="1" applyBorder="1">
      <alignment vertical="center"/>
    </xf>
    <xf numFmtId="38" fontId="9" fillId="0" borderId="0" xfId="43" applyNumberFormat="1" applyFill="1">
      <alignment vertical="center"/>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_勘定科目統一ツール(横尾右衛門)" xfId="43"/>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ＭＳ ゴシック"/>
                <a:ea typeface="ＭＳ ゴシック"/>
                <a:cs typeface="ＭＳ ゴシック"/>
              </a:defRPr>
            </a:pPr>
            <a:r>
              <a:rPr lang="ja-JP" altLang="en-US"/>
              <a:t>貸借対照表の推移</a:t>
            </a:r>
          </a:p>
        </c:rich>
      </c:tx>
      <c:layout>
        <c:manualLayout>
          <c:xMode val="edge"/>
          <c:yMode val="edge"/>
          <c:x val="0.38040376076909693"/>
          <c:y val="3.0732860520094562E-2"/>
        </c:manualLayout>
      </c:layout>
      <c:overlay val="0"/>
      <c:spPr>
        <a:noFill/>
        <a:ln w="25400">
          <a:noFill/>
        </a:ln>
      </c:spPr>
    </c:title>
    <c:autoTitleDeleted val="0"/>
    <c:plotArea>
      <c:layout>
        <c:manualLayout>
          <c:layoutTarget val="inner"/>
          <c:xMode val="edge"/>
          <c:yMode val="edge"/>
          <c:x val="0.1282421651559722"/>
          <c:y val="0.13238801249448806"/>
          <c:w val="0.73054806442784159"/>
          <c:h val="0.74468257028149532"/>
        </c:manualLayout>
      </c:layout>
      <c:barChart>
        <c:barDir val="col"/>
        <c:grouping val="stacked"/>
        <c:varyColors val="0"/>
        <c:ser>
          <c:idx val="0"/>
          <c:order val="0"/>
          <c:tx>
            <c:strRef>
              <c:f>総括表!$J$4</c:f>
              <c:strCache>
                <c:ptCount val="1"/>
                <c:pt idx="0">
                  <c:v>C</c:v>
                </c:pt>
              </c:strCache>
            </c:strRef>
          </c:tx>
          <c:spPr>
            <a:solidFill>
              <a:srgbClr val="9999FF"/>
            </a:solidFill>
            <a:ln w="12700">
              <a:solidFill>
                <a:srgbClr val="000000"/>
              </a:solidFill>
              <a:prstDash val="solid"/>
            </a:ln>
          </c:spPr>
          <c:invertIfNegative val="0"/>
          <c:dPt>
            <c:idx val="1"/>
            <c:invertIfNegative val="0"/>
            <c:bubble3D val="0"/>
            <c:spPr>
              <a:pattFill prst="smGrid">
                <a:fgClr>
                  <a:srgbClr xmlns:mc="http://schemas.openxmlformats.org/markup-compatibility/2006" xmlns:a14="http://schemas.microsoft.com/office/drawing/2010/main" val="0000FF" mc:Ignorable="a14" a14:legacySpreadsheetColorIndex="12"/>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dPt>
          <c:dPt>
            <c:idx val="4"/>
            <c:invertIfNegative val="0"/>
            <c:bubble3D val="0"/>
            <c:spPr>
              <a:pattFill prst="smGrid">
                <a:fgClr>
                  <a:srgbClr xmlns:mc="http://schemas.openxmlformats.org/markup-compatibility/2006" xmlns:a14="http://schemas.microsoft.com/office/drawing/2010/main" val="0000FF" mc:Ignorable="a14" a14:legacySpreadsheetColorIndex="12"/>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dPt>
          <c:dPt>
            <c:idx val="7"/>
            <c:invertIfNegative val="0"/>
            <c:bubble3D val="0"/>
            <c:spPr>
              <a:pattFill prst="smGrid">
                <a:fgClr>
                  <a:srgbClr xmlns:mc="http://schemas.openxmlformats.org/markup-compatibility/2006" xmlns:a14="http://schemas.microsoft.com/office/drawing/2010/main" val="0000FF" mc:Ignorable="a14" a14:legacySpreadsheetColorIndex="12"/>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dPt>
          <c:dPt>
            <c:idx val="10"/>
            <c:invertIfNegative val="0"/>
            <c:bubble3D val="0"/>
            <c:spPr>
              <a:pattFill prst="smGrid">
                <a:fgClr>
                  <a:srgbClr xmlns:mc="http://schemas.openxmlformats.org/markup-compatibility/2006" xmlns:a14="http://schemas.microsoft.com/office/drawing/2010/main" val="0000FF" mc:Ignorable="a14" a14:legacySpreadsheetColorIndex="12"/>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dPt>
          <c:dPt>
            <c:idx val="13"/>
            <c:invertIfNegative val="0"/>
            <c:bubble3D val="0"/>
            <c:spPr>
              <a:pattFill prst="smGrid">
                <a:fgClr>
                  <a:srgbClr xmlns:mc="http://schemas.openxmlformats.org/markup-compatibility/2006" xmlns:a14="http://schemas.microsoft.com/office/drawing/2010/main" val="0000FF" mc:Ignorable="a14" a14:legacySpreadsheetColorIndex="12"/>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dPt>
          <c:cat>
            <c:numRef>
              <c:f>総括表!$K$3:$X$3</c:f>
              <c:numCache>
                <c:formatCode>General</c:formatCode>
                <c:ptCount val="14"/>
                <c:pt idx="0" formatCode="0&quot;年&quot;&quot;度&quot;">
                  <c:v>22</c:v>
                </c:pt>
                <c:pt idx="3" formatCode="0&quot;年&quot;&quot;度&quot;">
                  <c:v>23</c:v>
                </c:pt>
                <c:pt idx="6" formatCode="0&quot;年&quot;&quot;度&quot;">
                  <c:v>24</c:v>
                </c:pt>
                <c:pt idx="9" formatCode="0&quot;年&quot;&quot;度&quot;">
                  <c:v>25</c:v>
                </c:pt>
                <c:pt idx="12" formatCode="0&quot;年&quot;&quot;度&quot;">
                  <c:v>26</c:v>
                </c:pt>
              </c:numCache>
            </c:numRef>
          </c:cat>
          <c:val>
            <c:numRef>
              <c:f>総括表!$K$4:$X$4</c:f>
              <c:numCache>
                <c:formatCode>#,##0_);[Red]\(#,##0\)</c:formatCode>
                <c:ptCount val="14"/>
                <c:pt idx="1">
                  <c:v>0</c:v>
                </c:pt>
                <c:pt idx="4">
                  <c:v>0</c:v>
                </c:pt>
                <c:pt idx="7">
                  <c:v>0</c:v>
                </c:pt>
                <c:pt idx="10">
                  <c:v>0</c:v>
                </c:pt>
                <c:pt idx="13">
                  <c:v>0</c:v>
                </c:pt>
              </c:numCache>
            </c:numRef>
          </c:val>
        </c:ser>
        <c:ser>
          <c:idx val="1"/>
          <c:order val="1"/>
          <c:tx>
            <c:strRef>
              <c:f>総括表!$J$5</c:f>
              <c:strCache>
                <c:ptCount val="1"/>
                <c:pt idx="0">
                  <c:v>B</c:v>
                </c:pt>
              </c:strCache>
            </c:strRef>
          </c:tx>
          <c:spPr>
            <a:solidFill>
              <a:srgbClr val="993366"/>
            </a:solidFill>
            <a:ln w="12700">
              <a:solidFill>
                <a:srgbClr val="000000"/>
              </a:solidFill>
              <a:prstDash val="solid"/>
            </a:ln>
          </c:spPr>
          <c:invertIfNegative val="0"/>
          <c:dPt>
            <c:idx val="0"/>
            <c:invertIfNegative val="0"/>
            <c:bubble3D val="0"/>
            <c:spPr>
              <a:pattFill prst="dkUpDiag">
                <a:fgClr>
                  <a:srgbClr xmlns:mc="http://schemas.openxmlformats.org/markup-compatibility/2006" xmlns:a14="http://schemas.microsoft.com/office/drawing/2010/main" val="339966" mc:Ignorable="a14" a14:legacySpreadsheetColorIndex="57"/>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dPt>
          <c:dPt>
            <c:idx val="1"/>
            <c:invertIfNegative val="0"/>
            <c:bubble3D val="0"/>
            <c:spPr>
              <a:pattFill prst="openDmnd">
                <a:fgClr>
                  <a:srgbClr xmlns:mc="http://schemas.openxmlformats.org/markup-compatibility/2006" xmlns:a14="http://schemas.microsoft.com/office/drawing/2010/main" val="33CCCC" mc:Ignorable="a14" a14:legacySpreadsheetColorIndex="49"/>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dPt>
          <c:dPt>
            <c:idx val="3"/>
            <c:invertIfNegative val="0"/>
            <c:bubble3D val="0"/>
            <c:spPr>
              <a:pattFill prst="dkUpDiag">
                <a:fgClr>
                  <a:srgbClr xmlns:mc="http://schemas.openxmlformats.org/markup-compatibility/2006" xmlns:a14="http://schemas.microsoft.com/office/drawing/2010/main" val="339966" mc:Ignorable="a14" a14:legacySpreadsheetColorIndex="57"/>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dPt>
          <c:dPt>
            <c:idx val="4"/>
            <c:invertIfNegative val="0"/>
            <c:bubble3D val="0"/>
            <c:spPr>
              <a:pattFill prst="openDmnd">
                <a:fgClr>
                  <a:srgbClr xmlns:mc="http://schemas.openxmlformats.org/markup-compatibility/2006" xmlns:a14="http://schemas.microsoft.com/office/drawing/2010/main" val="33CCCC" mc:Ignorable="a14" a14:legacySpreadsheetColorIndex="49"/>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dPt>
          <c:dPt>
            <c:idx val="6"/>
            <c:invertIfNegative val="0"/>
            <c:bubble3D val="0"/>
            <c:spPr>
              <a:pattFill prst="dkUpDiag">
                <a:fgClr>
                  <a:srgbClr xmlns:mc="http://schemas.openxmlformats.org/markup-compatibility/2006" xmlns:a14="http://schemas.microsoft.com/office/drawing/2010/main" val="339966" mc:Ignorable="a14" a14:legacySpreadsheetColorIndex="57"/>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dPt>
          <c:dPt>
            <c:idx val="7"/>
            <c:invertIfNegative val="0"/>
            <c:bubble3D val="0"/>
            <c:spPr>
              <a:pattFill prst="openDmnd">
                <a:fgClr>
                  <a:srgbClr xmlns:mc="http://schemas.openxmlformats.org/markup-compatibility/2006" xmlns:a14="http://schemas.microsoft.com/office/drawing/2010/main" val="33CCCC" mc:Ignorable="a14" a14:legacySpreadsheetColorIndex="49"/>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dPt>
          <c:dPt>
            <c:idx val="9"/>
            <c:invertIfNegative val="0"/>
            <c:bubble3D val="0"/>
            <c:spPr>
              <a:pattFill prst="dkUpDiag">
                <a:fgClr>
                  <a:srgbClr xmlns:mc="http://schemas.openxmlformats.org/markup-compatibility/2006" xmlns:a14="http://schemas.microsoft.com/office/drawing/2010/main" val="339966" mc:Ignorable="a14" a14:legacySpreadsheetColorIndex="57"/>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dPt>
          <c:dPt>
            <c:idx val="10"/>
            <c:invertIfNegative val="0"/>
            <c:bubble3D val="0"/>
            <c:spPr>
              <a:pattFill prst="openDmnd">
                <a:fgClr>
                  <a:srgbClr xmlns:mc="http://schemas.openxmlformats.org/markup-compatibility/2006" xmlns:a14="http://schemas.microsoft.com/office/drawing/2010/main" val="33CCCC" mc:Ignorable="a14" a14:legacySpreadsheetColorIndex="49"/>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dPt>
          <c:dPt>
            <c:idx val="12"/>
            <c:invertIfNegative val="0"/>
            <c:bubble3D val="0"/>
            <c:spPr>
              <a:pattFill prst="dkUpDiag">
                <a:fgClr>
                  <a:srgbClr xmlns:mc="http://schemas.openxmlformats.org/markup-compatibility/2006" xmlns:a14="http://schemas.microsoft.com/office/drawing/2010/main" val="339966" mc:Ignorable="a14" a14:legacySpreadsheetColorIndex="57"/>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dPt>
          <c:dPt>
            <c:idx val="13"/>
            <c:invertIfNegative val="0"/>
            <c:bubble3D val="0"/>
            <c:spPr>
              <a:pattFill prst="openDmnd">
                <a:fgClr>
                  <a:srgbClr xmlns:mc="http://schemas.openxmlformats.org/markup-compatibility/2006" xmlns:a14="http://schemas.microsoft.com/office/drawing/2010/main" val="33CCCC" mc:Ignorable="a14" a14:legacySpreadsheetColorIndex="49"/>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dPt>
          <c:cat>
            <c:numRef>
              <c:f>総括表!$K$3:$X$3</c:f>
              <c:numCache>
                <c:formatCode>General</c:formatCode>
                <c:ptCount val="14"/>
                <c:pt idx="0" formatCode="0&quot;年&quot;&quot;度&quot;">
                  <c:v>22</c:v>
                </c:pt>
                <c:pt idx="3" formatCode="0&quot;年&quot;&quot;度&quot;">
                  <c:v>23</c:v>
                </c:pt>
                <c:pt idx="6" formatCode="0&quot;年&quot;&quot;度&quot;">
                  <c:v>24</c:v>
                </c:pt>
                <c:pt idx="9" formatCode="0&quot;年&quot;&quot;度&quot;">
                  <c:v>25</c:v>
                </c:pt>
                <c:pt idx="12" formatCode="0&quot;年&quot;&quot;度&quot;">
                  <c:v>26</c:v>
                </c:pt>
              </c:numCache>
            </c:numRef>
          </c:cat>
          <c:val>
            <c:numRef>
              <c:f>総括表!$K$5:$X$5</c:f>
              <c:numCache>
                <c:formatCode>#,##0_);[Red]\(#,##0\)</c:formatCode>
                <c:ptCount val="14"/>
                <c:pt idx="0">
                  <c:v>0</c:v>
                </c:pt>
                <c:pt idx="1">
                  <c:v>0</c:v>
                </c:pt>
                <c:pt idx="3">
                  <c:v>0</c:v>
                </c:pt>
                <c:pt idx="4">
                  <c:v>0</c:v>
                </c:pt>
                <c:pt idx="6">
                  <c:v>0</c:v>
                </c:pt>
                <c:pt idx="7">
                  <c:v>0</c:v>
                </c:pt>
                <c:pt idx="9">
                  <c:v>0</c:v>
                </c:pt>
                <c:pt idx="10">
                  <c:v>0</c:v>
                </c:pt>
                <c:pt idx="12">
                  <c:v>0</c:v>
                </c:pt>
                <c:pt idx="13">
                  <c:v>0</c:v>
                </c:pt>
              </c:numCache>
            </c:numRef>
          </c:val>
        </c:ser>
        <c:ser>
          <c:idx val="2"/>
          <c:order val="2"/>
          <c:tx>
            <c:strRef>
              <c:f>総括表!$J$6</c:f>
              <c:strCache>
                <c:ptCount val="1"/>
                <c:pt idx="0">
                  <c:v>A</c:v>
                </c:pt>
              </c:strCache>
            </c:strRef>
          </c:tx>
          <c:spPr>
            <a:solidFill>
              <a:srgbClr val="FFFFCC"/>
            </a:solidFill>
            <a:ln w="12700">
              <a:solidFill>
                <a:srgbClr val="000000"/>
              </a:solidFill>
              <a:prstDash val="solid"/>
            </a:ln>
          </c:spPr>
          <c:invertIfNegative val="0"/>
          <c:dPt>
            <c:idx val="0"/>
            <c:invertIfNegative val="0"/>
            <c:bubble3D val="0"/>
            <c:spPr>
              <a:solidFill>
                <a:srgbClr val="FFFF99"/>
              </a:solidFill>
              <a:ln w="12700">
                <a:solidFill>
                  <a:srgbClr val="000000"/>
                </a:solidFill>
                <a:prstDash val="solid"/>
              </a:ln>
            </c:spPr>
          </c:dPt>
          <c:dPt>
            <c:idx val="1"/>
            <c:invertIfNegative val="0"/>
            <c:bubble3D val="0"/>
            <c:spPr>
              <a:pattFill prst="wdUpDiag">
                <a:fgClr>
                  <a:srgbClr xmlns:mc="http://schemas.openxmlformats.org/markup-compatibility/2006" xmlns:a14="http://schemas.microsoft.com/office/drawing/2010/main" val="FF0000" mc:Ignorable="a14" a14:legacySpreadsheetColorIndex="10"/>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dPt>
          <c:dPt>
            <c:idx val="3"/>
            <c:invertIfNegative val="0"/>
            <c:bubble3D val="0"/>
            <c:spPr>
              <a:solidFill>
                <a:srgbClr val="FFFF99"/>
              </a:solidFill>
              <a:ln w="12700">
                <a:solidFill>
                  <a:srgbClr val="000000"/>
                </a:solidFill>
                <a:prstDash val="solid"/>
              </a:ln>
            </c:spPr>
          </c:dPt>
          <c:dPt>
            <c:idx val="4"/>
            <c:invertIfNegative val="0"/>
            <c:bubble3D val="0"/>
            <c:spPr>
              <a:pattFill prst="wdUpDiag">
                <a:fgClr>
                  <a:srgbClr xmlns:mc="http://schemas.openxmlformats.org/markup-compatibility/2006" xmlns:a14="http://schemas.microsoft.com/office/drawing/2010/main" val="FF0000" mc:Ignorable="a14" a14:legacySpreadsheetColorIndex="10"/>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dPt>
          <c:dPt>
            <c:idx val="6"/>
            <c:invertIfNegative val="0"/>
            <c:bubble3D val="0"/>
            <c:spPr>
              <a:solidFill>
                <a:srgbClr val="FFFF99"/>
              </a:solidFill>
              <a:ln w="12700">
                <a:solidFill>
                  <a:srgbClr val="000000"/>
                </a:solidFill>
                <a:prstDash val="solid"/>
              </a:ln>
            </c:spPr>
          </c:dPt>
          <c:dPt>
            <c:idx val="7"/>
            <c:invertIfNegative val="0"/>
            <c:bubble3D val="0"/>
            <c:spPr>
              <a:pattFill prst="wdUpDiag">
                <a:fgClr>
                  <a:srgbClr xmlns:mc="http://schemas.openxmlformats.org/markup-compatibility/2006" xmlns:a14="http://schemas.microsoft.com/office/drawing/2010/main" val="FF0000" mc:Ignorable="a14" a14:legacySpreadsheetColorIndex="10"/>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dPt>
          <c:dPt>
            <c:idx val="9"/>
            <c:invertIfNegative val="0"/>
            <c:bubble3D val="0"/>
            <c:spPr>
              <a:solidFill>
                <a:srgbClr val="FFFF99"/>
              </a:solidFill>
              <a:ln w="12700">
                <a:solidFill>
                  <a:srgbClr val="000000"/>
                </a:solidFill>
                <a:prstDash val="solid"/>
              </a:ln>
            </c:spPr>
          </c:dPt>
          <c:dPt>
            <c:idx val="10"/>
            <c:invertIfNegative val="0"/>
            <c:bubble3D val="0"/>
            <c:spPr>
              <a:pattFill prst="wdUpDiag">
                <a:fgClr>
                  <a:srgbClr xmlns:mc="http://schemas.openxmlformats.org/markup-compatibility/2006" xmlns:a14="http://schemas.microsoft.com/office/drawing/2010/main" val="FF0000" mc:Ignorable="a14" a14:legacySpreadsheetColorIndex="10"/>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dPt>
          <c:dPt>
            <c:idx val="12"/>
            <c:invertIfNegative val="0"/>
            <c:bubble3D val="0"/>
            <c:spPr>
              <a:solidFill>
                <a:srgbClr val="FFFF99"/>
              </a:solidFill>
              <a:ln w="12700">
                <a:solidFill>
                  <a:srgbClr val="000000"/>
                </a:solidFill>
                <a:prstDash val="solid"/>
              </a:ln>
            </c:spPr>
          </c:dPt>
          <c:dPt>
            <c:idx val="13"/>
            <c:invertIfNegative val="0"/>
            <c:bubble3D val="0"/>
            <c:spPr>
              <a:pattFill prst="wdUpDiag">
                <a:fgClr>
                  <a:srgbClr xmlns:mc="http://schemas.openxmlformats.org/markup-compatibility/2006" xmlns:a14="http://schemas.microsoft.com/office/drawing/2010/main" val="FF0000" mc:Ignorable="a14" a14:legacySpreadsheetColorIndex="10"/>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dPt>
          <c:cat>
            <c:numRef>
              <c:f>総括表!$K$3:$X$3</c:f>
              <c:numCache>
                <c:formatCode>General</c:formatCode>
                <c:ptCount val="14"/>
                <c:pt idx="0" formatCode="0&quot;年&quot;&quot;度&quot;">
                  <c:v>22</c:v>
                </c:pt>
                <c:pt idx="3" formatCode="0&quot;年&quot;&quot;度&quot;">
                  <c:v>23</c:v>
                </c:pt>
                <c:pt idx="6" formatCode="0&quot;年&quot;&quot;度&quot;">
                  <c:v>24</c:v>
                </c:pt>
                <c:pt idx="9" formatCode="0&quot;年&quot;&quot;度&quot;">
                  <c:v>25</c:v>
                </c:pt>
                <c:pt idx="12" formatCode="0&quot;年&quot;&quot;度&quot;">
                  <c:v>26</c:v>
                </c:pt>
              </c:numCache>
            </c:numRef>
          </c:cat>
          <c:val>
            <c:numRef>
              <c:f>総括表!$K$6:$X$6</c:f>
              <c:numCache>
                <c:formatCode>#,##0_);[Red]\(#,##0\)</c:formatCode>
                <c:ptCount val="14"/>
                <c:pt idx="0">
                  <c:v>0</c:v>
                </c:pt>
                <c:pt idx="1">
                  <c:v>0</c:v>
                </c:pt>
                <c:pt idx="3">
                  <c:v>0</c:v>
                </c:pt>
                <c:pt idx="4">
                  <c:v>0</c:v>
                </c:pt>
                <c:pt idx="6">
                  <c:v>0</c:v>
                </c:pt>
                <c:pt idx="7">
                  <c:v>0</c:v>
                </c:pt>
                <c:pt idx="9">
                  <c:v>0</c:v>
                </c:pt>
                <c:pt idx="10">
                  <c:v>0</c:v>
                </c:pt>
                <c:pt idx="12">
                  <c:v>0</c:v>
                </c:pt>
                <c:pt idx="13">
                  <c:v>0</c:v>
                </c:pt>
              </c:numCache>
            </c:numRef>
          </c:val>
        </c:ser>
        <c:dLbls>
          <c:showLegendKey val="0"/>
          <c:showVal val="0"/>
          <c:showCatName val="0"/>
          <c:showSerName val="0"/>
          <c:showPercent val="0"/>
          <c:showBubbleSize val="0"/>
        </c:dLbls>
        <c:gapWidth val="0"/>
        <c:overlap val="100"/>
        <c:axId val="145766272"/>
        <c:axId val="145767808"/>
      </c:barChart>
      <c:catAx>
        <c:axId val="145766272"/>
        <c:scaling>
          <c:orientation val="minMax"/>
        </c:scaling>
        <c:delete val="0"/>
        <c:axPos val="b"/>
        <c:numFmt formatCode="0&quot;年&quot;&quot;度&quot;" sourceLinked="1"/>
        <c:majorTickMark val="in"/>
        <c:minorTickMark val="none"/>
        <c:tickLblPos val="nextTo"/>
        <c:spPr>
          <a:ln w="3175">
            <a:solidFill>
              <a:srgbClr val="000000"/>
            </a:solidFill>
            <a:prstDash val="solid"/>
          </a:ln>
        </c:spPr>
        <c:txPr>
          <a:bodyPr rot="-2700000" vert="horz"/>
          <a:lstStyle/>
          <a:p>
            <a:pPr>
              <a:defRPr sz="900" b="0" i="0" u="none" strike="noStrike" baseline="0">
                <a:solidFill>
                  <a:srgbClr val="FFFFFF"/>
                </a:solidFill>
                <a:latin typeface="ＭＳ Ｐゴシック"/>
                <a:ea typeface="ＭＳ Ｐゴシック"/>
                <a:cs typeface="ＭＳ Ｐゴシック"/>
              </a:defRPr>
            </a:pPr>
            <a:endParaRPr lang="ja-JP"/>
          </a:p>
        </c:txPr>
        <c:crossAx val="145767808"/>
        <c:crosses val="autoZero"/>
        <c:auto val="1"/>
        <c:lblAlgn val="ctr"/>
        <c:lblOffset val="100"/>
        <c:tickLblSkip val="1"/>
        <c:tickMarkSkip val="1"/>
        <c:noMultiLvlLbl val="0"/>
      </c:catAx>
      <c:valAx>
        <c:axId val="145767808"/>
        <c:scaling>
          <c:orientation val="minMax"/>
        </c:scaling>
        <c:delete val="0"/>
        <c:axPos val="l"/>
        <c:majorGridlines>
          <c:spPr>
            <a:ln w="3175">
              <a:solidFill>
                <a:srgbClr val="808080"/>
              </a:solidFill>
              <a:prstDash val="sysDash"/>
            </a:ln>
          </c:spPr>
        </c:majorGridlines>
        <c:title>
          <c:tx>
            <c:rich>
              <a:bodyPr rot="0" vert="wordArtVertRtl"/>
              <a:lstStyle/>
              <a:p>
                <a:pPr algn="ctr">
                  <a:defRPr sz="1000" b="0" i="0" u="none" strike="noStrike" baseline="0">
                    <a:solidFill>
                      <a:srgbClr val="000000"/>
                    </a:solidFill>
                    <a:latin typeface="ＭＳ Ｐゴシック"/>
                    <a:ea typeface="ＭＳ Ｐゴシック"/>
                    <a:cs typeface="ＭＳ Ｐゴシック"/>
                  </a:defRPr>
                </a:pPr>
                <a:r>
                  <a:rPr lang="ja-JP" altLang="en-US"/>
                  <a:t>金額（万円）</a:t>
                </a:r>
              </a:p>
            </c:rich>
          </c:tx>
          <c:layout>
            <c:manualLayout>
              <c:xMode val="edge"/>
              <c:yMode val="edge"/>
              <c:x val="4.0345821325648415E-2"/>
              <c:y val="0.38534378238181222"/>
            </c:manualLayout>
          </c:layout>
          <c:overlay val="0"/>
          <c:spPr>
            <a:noFill/>
            <a:ln w="25400">
              <a:noFill/>
            </a:ln>
          </c:spPr>
        </c:title>
        <c:numFmt formatCode="#,##0"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5766272"/>
        <c:crosses val="autoZero"/>
        <c:crossBetween val="between"/>
      </c:valAx>
      <c:spPr>
        <a:gradFill rotWithShape="0">
          <a:gsLst>
            <a:gs pos="0">
              <a:srgbClr val="CCFFCC"/>
            </a:gs>
            <a:gs pos="100000">
              <a:srgbClr val="FFFFFF"/>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ＭＳ ゴシック"/>
                <a:ea typeface="ＭＳ ゴシック"/>
                <a:cs typeface="ＭＳ ゴシック"/>
              </a:defRPr>
            </a:pPr>
            <a:r>
              <a:rPr lang="ja-JP" altLang="en-US"/>
              <a:t>損益計算書の推移</a:t>
            </a:r>
          </a:p>
        </c:rich>
      </c:tx>
      <c:layout>
        <c:manualLayout>
          <c:xMode val="edge"/>
          <c:yMode val="edge"/>
          <c:x val="0.38129496402877699"/>
          <c:y val="3.0660377358490566E-2"/>
        </c:manualLayout>
      </c:layout>
      <c:overlay val="0"/>
      <c:spPr>
        <a:noFill/>
        <a:ln w="25400">
          <a:noFill/>
        </a:ln>
      </c:spPr>
    </c:title>
    <c:autoTitleDeleted val="0"/>
    <c:plotArea>
      <c:layout>
        <c:manualLayout>
          <c:layoutTarget val="inner"/>
          <c:xMode val="edge"/>
          <c:yMode val="edge"/>
          <c:x val="0.12949640287769784"/>
          <c:y val="0.1344341170793838"/>
          <c:w val="0.73381294964028776"/>
          <c:h val="0.78066127637326377"/>
        </c:manualLayout>
      </c:layout>
      <c:barChart>
        <c:barDir val="col"/>
        <c:grouping val="stacked"/>
        <c:varyColors val="0"/>
        <c:ser>
          <c:idx val="0"/>
          <c:order val="0"/>
          <c:tx>
            <c:strRef>
              <c:f>総括表!$J$10</c:f>
              <c:strCache>
                <c:ptCount val="1"/>
                <c:pt idx="0">
                  <c:v>F</c:v>
                </c:pt>
              </c:strCache>
            </c:strRef>
          </c:tx>
          <c:spPr>
            <a:solidFill>
              <a:srgbClr val="9999FF"/>
            </a:solidFill>
            <a:ln w="12700">
              <a:solidFill>
                <a:srgbClr val="000000"/>
              </a:solidFill>
              <a:prstDash val="solid"/>
            </a:ln>
          </c:spPr>
          <c:invertIfNegative val="0"/>
          <c:dPt>
            <c:idx val="0"/>
            <c:invertIfNegative val="0"/>
            <c:bubble3D val="0"/>
            <c:spPr>
              <a:pattFill prst="ltDnDiag">
                <a:fgClr>
                  <a:srgbClr xmlns:mc="http://schemas.openxmlformats.org/markup-compatibility/2006" xmlns:a14="http://schemas.microsoft.com/office/drawing/2010/main" val="0000FF" mc:Ignorable="a14" a14:legacySpreadsheetColorIndex="12"/>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dPt>
          <c:dPt>
            <c:idx val="1"/>
            <c:invertIfNegative val="0"/>
            <c:bubble3D val="0"/>
            <c:spPr>
              <a:pattFill prst="smGrid">
                <a:fgClr>
                  <a:srgbClr xmlns:mc="http://schemas.openxmlformats.org/markup-compatibility/2006" xmlns:a14="http://schemas.microsoft.com/office/drawing/2010/main" val="FFCC00" mc:Ignorable="a14" a14:legacySpreadsheetColorIndex="51"/>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dPt>
          <c:dPt>
            <c:idx val="3"/>
            <c:invertIfNegative val="0"/>
            <c:bubble3D val="0"/>
            <c:spPr>
              <a:pattFill prst="ltDnDiag">
                <a:fgClr>
                  <a:srgbClr xmlns:mc="http://schemas.openxmlformats.org/markup-compatibility/2006" xmlns:a14="http://schemas.microsoft.com/office/drawing/2010/main" val="0000FF" mc:Ignorable="a14" a14:legacySpreadsheetColorIndex="12"/>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dPt>
          <c:dPt>
            <c:idx val="4"/>
            <c:invertIfNegative val="0"/>
            <c:bubble3D val="0"/>
            <c:spPr>
              <a:pattFill prst="smGrid">
                <a:fgClr>
                  <a:srgbClr xmlns:mc="http://schemas.openxmlformats.org/markup-compatibility/2006" xmlns:a14="http://schemas.microsoft.com/office/drawing/2010/main" val="FFCC00" mc:Ignorable="a14" a14:legacySpreadsheetColorIndex="51"/>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dPt>
          <c:dPt>
            <c:idx val="6"/>
            <c:invertIfNegative val="0"/>
            <c:bubble3D val="0"/>
            <c:spPr>
              <a:pattFill prst="ltDnDiag">
                <a:fgClr>
                  <a:srgbClr xmlns:mc="http://schemas.openxmlformats.org/markup-compatibility/2006" xmlns:a14="http://schemas.microsoft.com/office/drawing/2010/main" val="0000FF" mc:Ignorable="a14" a14:legacySpreadsheetColorIndex="12"/>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dPt>
          <c:dPt>
            <c:idx val="7"/>
            <c:invertIfNegative val="0"/>
            <c:bubble3D val="0"/>
            <c:spPr>
              <a:pattFill prst="smGrid">
                <a:fgClr>
                  <a:srgbClr xmlns:mc="http://schemas.openxmlformats.org/markup-compatibility/2006" xmlns:a14="http://schemas.microsoft.com/office/drawing/2010/main" val="FFCC00" mc:Ignorable="a14" a14:legacySpreadsheetColorIndex="51"/>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dPt>
          <c:dPt>
            <c:idx val="9"/>
            <c:invertIfNegative val="0"/>
            <c:bubble3D val="0"/>
            <c:spPr>
              <a:pattFill prst="ltDnDiag">
                <a:fgClr>
                  <a:srgbClr xmlns:mc="http://schemas.openxmlformats.org/markup-compatibility/2006" xmlns:a14="http://schemas.microsoft.com/office/drawing/2010/main" val="0000FF" mc:Ignorable="a14" a14:legacySpreadsheetColorIndex="12"/>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dPt>
          <c:dPt>
            <c:idx val="10"/>
            <c:invertIfNegative val="0"/>
            <c:bubble3D val="0"/>
            <c:spPr>
              <a:pattFill prst="smGrid">
                <a:fgClr>
                  <a:srgbClr xmlns:mc="http://schemas.openxmlformats.org/markup-compatibility/2006" xmlns:a14="http://schemas.microsoft.com/office/drawing/2010/main" val="FFCC00" mc:Ignorable="a14" a14:legacySpreadsheetColorIndex="51"/>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dPt>
          <c:dPt>
            <c:idx val="12"/>
            <c:invertIfNegative val="0"/>
            <c:bubble3D val="0"/>
            <c:spPr>
              <a:pattFill prst="wdDnDiag">
                <a:fgClr>
                  <a:srgbClr xmlns:mc="http://schemas.openxmlformats.org/markup-compatibility/2006" xmlns:a14="http://schemas.microsoft.com/office/drawing/2010/main" val="0000FF" mc:Ignorable="a14" a14:legacySpreadsheetColorIndex="12"/>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dPt>
          <c:dPt>
            <c:idx val="13"/>
            <c:invertIfNegative val="0"/>
            <c:bubble3D val="0"/>
            <c:spPr>
              <a:pattFill prst="smGrid">
                <a:fgClr>
                  <a:srgbClr xmlns:mc="http://schemas.openxmlformats.org/markup-compatibility/2006" xmlns:a14="http://schemas.microsoft.com/office/drawing/2010/main" val="FFCC00" mc:Ignorable="a14" a14:legacySpreadsheetColorIndex="51"/>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dPt>
          <c:cat>
            <c:numRef>
              <c:f>総括表!$K$9:$X$9</c:f>
              <c:numCache>
                <c:formatCode>General</c:formatCode>
                <c:ptCount val="14"/>
                <c:pt idx="0" formatCode="0&quot;年&quot;&quot;度&quot;">
                  <c:v>22</c:v>
                </c:pt>
                <c:pt idx="3" formatCode="0&quot;年&quot;&quot;度&quot;">
                  <c:v>23</c:v>
                </c:pt>
                <c:pt idx="6" formatCode="0&quot;年&quot;&quot;度&quot;">
                  <c:v>24</c:v>
                </c:pt>
                <c:pt idx="9" formatCode="0&quot;年&quot;&quot;度&quot;">
                  <c:v>25</c:v>
                </c:pt>
                <c:pt idx="12" formatCode="0&quot;年&quot;&quot;度&quot;">
                  <c:v>26</c:v>
                </c:pt>
              </c:numCache>
            </c:numRef>
          </c:cat>
          <c:val>
            <c:numRef>
              <c:f>総括表!$K$10:$X$10</c:f>
              <c:numCache>
                <c:formatCode>#,##0_);[Red]\(#,##0\)</c:formatCode>
                <c:ptCount val="14"/>
                <c:pt idx="0">
                  <c:v>0</c:v>
                </c:pt>
                <c:pt idx="1">
                  <c:v>0</c:v>
                </c:pt>
                <c:pt idx="3">
                  <c:v>0</c:v>
                </c:pt>
                <c:pt idx="4">
                  <c:v>0</c:v>
                </c:pt>
                <c:pt idx="6">
                  <c:v>0</c:v>
                </c:pt>
                <c:pt idx="7">
                  <c:v>0</c:v>
                </c:pt>
                <c:pt idx="9">
                  <c:v>0</c:v>
                </c:pt>
                <c:pt idx="10">
                  <c:v>0</c:v>
                </c:pt>
                <c:pt idx="12">
                  <c:v>0</c:v>
                </c:pt>
                <c:pt idx="13">
                  <c:v>0</c:v>
                </c:pt>
              </c:numCache>
            </c:numRef>
          </c:val>
        </c:ser>
        <c:ser>
          <c:idx val="1"/>
          <c:order val="1"/>
          <c:tx>
            <c:strRef>
              <c:f>総括表!$J$11</c:f>
              <c:strCache>
                <c:ptCount val="1"/>
                <c:pt idx="0">
                  <c:v>E</c:v>
                </c:pt>
              </c:strCache>
            </c:strRef>
          </c:tx>
          <c:spPr>
            <a:solidFill>
              <a:srgbClr val="993366"/>
            </a:solidFill>
            <a:ln w="12700">
              <a:solidFill>
                <a:srgbClr val="000000"/>
              </a:solidFill>
              <a:prstDash val="solid"/>
            </a:ln>
          </c:spPr>
          <c:invertIfNegative val="0"/>
          <c:dPt>
            <c:idx val="0"/>
            <c:invertIfNegative val="0"/>
            <c:bubble3D val="0"/>
            <c:spPr>
              <a:pattFill prst="dkHorz">
                <a:fgClr>
                  <a:srgbClr xmlns:mc="http://schemas.openxmlformats.org/markup-compatibility/2006" xmlns:a14="http://schemas.microsoft.com/office/drawing/2010/main" val="00FF00" mc:Ignorable="a14" a14:legacySpreadsheetColorIndex="11"/>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dPt>
          <c:dPt>
            <c:idx val="1"/>
            <c:invertIfNegative val="0"/>
            <c:bubble3D val="0"/>
            <c:spPr>
              <a:pattFill prst="narVert">
                <a:fgClr>
                  <a:srgbClr xmlns:mc="http://schemas.openxmlformats.org/markup-compatibility/2006" xmlns:a14="http://schemas.microsoft.com/office/drawing/2010/main" val="0000FF" mc:Ignorable="a14" a14:legacySpreadsheetColorIndex="12"/>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dPt>
          <c:dPt>
            <c:idx val="3"/>
            <c:invertIfNegative val="0"/>
            <c:bubble3D val="0"/>
            <c:spPr>
              <a:pattFill prst="dkHorz">
                <a:fgClr>
                  <a:srgbClr xmlns:mc="http://schemas.openxmlformats.org/markup-compatibility/2006" xmlns:a14="http://schemas.microsoft.com/office/drawing/2010/main" val="00FF00" mc:Ignorable="a14" a14:legacySpreadsheetColorIndex="11"/>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dPt>
          <c:dPt>
            <c:idx val="4"/>
            <c:invertIfNegative val="0"/>
            <c:bubble3D val="0"/>
            <c:spPr>
              <a:pattFill prst="narVert">
                <a:fgClr>
                  <a:srgbClr xmlns:mc="http://schemas.openxmlformats.org/markup-compatibility/2006" xmlns:a14="http://schemas.microsoft.com/office/drawing/2010/main" val="0000FF" mc:Ignorable="a14" a14:legacySpreadsheetColorIndex="12"/>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dPt>
          <c:dPt>
            <c:idx val="6"/>
            <c:invertIfNegative val="0"/>
            <c:bubble3D val="0"/>
            <c:spPr>
              <a:pattFill prst="dkHorz">
                <a:fgClr>
                  <a:srgbClr xmlns:mc="http://schemas.openxmlformats.org/markup-compatibility/2006" xmlns:a14="http://schemas.microsoft.com/office/drawing/2010/main" val="00FF00" mc:Ignorable="a14" a14:legacySpreadsheetColorIndex="11"/>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dPt>
          <c:dPt>
            <c:idx val="7"/>
            <c:invertIfNegative val="0"/>
            <c:bubble3D val="0"/>
            <c:spPr>
              <a:pattFill prst="narVert">
                <a:fgClr>
                  <a:srgbClr xmlns:mc="http://schemas.openxmlformats.org/markup-compatibility/2006" xmlns:a14="http://schemas.microsoft.com/office/drawing/2010/main" val="0000FF" mc:Ignorable="a14" a14:legacySpreadsheetColorIndex="12"/>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dPt>
          <c:dPt>
            <c:idx val="9"/>
            <c:invertIfNegative val="0"/>
            <c:bubble3D val="0"/>
            <c:spPr>
              <a:pattFill prst="dkHorz">
                <a:fgClr>
                  <a:srgbClr xmlns:mc="http://schemas.openxmlformats.org/markup-compatibility/2006" xmlns:a14="http://schemas.microsoft.com/office/drawing/2010/main" val="00FF00" mc:Ignorable="a14" a14:legacySpreadsheetColorIndex="11"/>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dPt>
          <c:dPt>
            <c:idx val="10"/>
            <c:invertIfNegative val="0"/>
            <c:bubble3D val="0"/>
            <c:spPr>
              <a:pattFill prst="narVert">
                <a:fgClr>
                  <a:srgbClr xmlns:mc="http://schemas.openxmlformats.org/markup-compatibility/2006" xmlns:a14="http://schemas.microsoft.com/office/drawing/2010/main" val="0000FF" mc:Ignorable="a14" a14:legacySpreadsheetColorIndex="12"/>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dPt>
          <c:dPt>
            <c:idx val="12"/>
            <c:invertIfNegative val="0"/>
            <c:bubble3D val="0"/>
            <c:spPr>
              <a:pattFill prst="dkHorz">
                <a:fgClr>
                  <a:srgbClr xmlns:mc="http://schemas.openxmlformats.org/markup-compatibility/2006" xmlns:a14="http://schemas.microsoft.com/office/drawing/2010/main" val="00FF00" mc:Ignorable="a14" a14:legacySpreadsheetColorIndex="11"/>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dPt>
          <c:dPt>
            <c:idx val="13"/>
            <c:invertIfNegative val="0"/>
            <c:bubble3D val="0"/>
            <c:spPr>
              <a:pattFill prst="narVert">
                <a:fgClr>
                  <a:srgbClr xmlns:mc="http://schemas.openxmlformats.org/markup-compatibility/2006" xmlns:a14="http://schemas.microsoft.com/office/drawing/2010/main" val="0000FF" mc:Ignorable="a14" a14:legacySpreadsheetColorIndex="12"/>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dPt>
          <c:cat>
            <c:numRef>
              <c:f>総括表!$K$9:$X$9</c:f>
              <c:numCache>
                <c:formatCode>General</c:formatCode>
                <c:ptCount val="14"/>
                <c:pt idx="0" formatCode="0&quot;年&quot;&quot;度&quot;">
                  <c:v>22</c:v>
                </c:pt>
                <c:pt idx="3" formatCode="0&quot;年&quot;&quot;度&quot;">
                  <c:v>23</c:v>
                </c:pt>
                <c:pt idx="6" formatCode="0&quot;年&quot;&quot;度&quot;">
                  <c:v>24</c:v>
                </c:pt>
                <c:pt idx="9" formatCode="0&quot;年&quot;&quot;度&quot;">
                  <c:v>25</c:v>
                </c:pt>
                <c:pt idx="12" formatCode="0&quot;年&quot;&quot;度&quot;">
                  <c:v>26</c:v>
                </c:pt>
              </c:numCache>
            </c:numRef>
          </c:cat>
          <c:val>
            <c:numRef>
              <c:f>総括表!$K$11:$X$11</c:f>
              <c:numCache>
                <c:formatCode>#,##0_);[Red]\(#,##0\)</c:formatCode>
                <c:ptCount val="14"/>
                <c:pt idx="0">
                  <c:v>0</c:v>
                </c:pt>
                <c:pt idx="1">
                  <c:v>0</c:v>
                </c:pt>
                <c:pt idx="3">
                  <c:v>0</c:v>
                </c:pt>
                <c:pt idx="4">
                  <c:v>0</c:v>
                </c:pt>
                <c:pt idx="6">
                  <c:v>0</c:v>
                </c:pt>
                <c:pt idx="7">
                  <c:v>0</c:v>
                </c:pt>
                <c:pt idx="9">
                  <c:v>0</c:v>
                </c:pt>
                <c:pt idx="10">
                  <c:v>0</c:v>
                </c:pt>
                <c:pt idx="12">
                  <c:v>0</c:v>
                </c:pt>
                <c:pt idx="13">
                  <c:v>0</c:v>
                </c:pt>
              </c:numCache>
            </c:numRef>
          </c:val>
        </c:ser>
        <c:ser>
          <c:idx val="2"/>
          <c:order val="2"/>
          <c:tx>
            <c:strRef>
              <c:f>総括表!$J$12</c:f>
              <c:strCache>
                <c:ptCount val="1"/>
                <c:pt idx="0">
                  <c:v>D</c:v>
                </c:pt>
              </c:strCache>
            </c:strRef>
          </c:tx>
          <c:spPr>
            <a:solidFill>
              <a:srgbClr val="FFFFCC"/>
            </a:solidFill>
            <a:ln w="12700">
              <a:solidFill>
                <a:srgbClr val="000000"/>
              </a:solidFill>
              <a:prstDash val="solid"/>
            </a:ln>
          </c:spPr>
          <c:invertIfNegative val="0"/>
          <c:dPt>
            <c:idx val="1"/>
            <c:invertIfNegative val="0"/>
            <c:bubble3D val="0"/>
            <c:spPr>
              <a:pattFill prst="lgCheck">
                <a:fgClr>
                  <a:srgbClr xmlns:mc="http://schemas.openxmlformats.org/markup-compatibility/2006" xmlns:a14="http://schemas.microsoft.com/office/drawing/2010/main" val="33CCCC" mc:Ignorable="a14" a14:legacySpreadsheetColorIndex="49"/>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dPt>
          <c:dPt>
            <c:idx val="4"/>
            <c:invertIfNegative val="0"/>
            <c:bubble3D val="0"/>
            <c:spPr>
              <a:pattFill prst="lgCheck">
                <a:fgClr>
                  <a:srgbClr xmlns:mc="http://schemas.openxmlformats.org/markup-compatibility/2006" xmlns:a14="http://schemas.microsoft.com/office/drawing/2010/main" val="33CCCC" mc:Ignorable="a14" a14:legacySpreadsheetColorIndex="49"/>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dPt>
          <c:dPt>
            <c:idx val="7"/>
            <c:invertIfNegative val="0"/>
            <c:bubble3D val="0"/>
            <c:spPr>
              <a:pattFill prst="lgCheck">
                <a:fgClr>
                  <a:srgbClr xmlns:mc="http://schemas.openxmlformats.org/markup-compatibility/2006" xmlns:a14="http://schemas.microsoft.com/office/drawing/2010/main" val="33CCCC" mc:Ignorable="a14" a14:legacySpreadsheetColorIndex="49"/>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dPt>
          <c:dPt>
            <c:idx val="10"/>
            <c:invertIfNegative val="0"/>
            <c:bubble3D val="0"/>
            <c:spPr>
              <a:pattFill prst="lgCheck">
                <a:fgClr>
                  <a:srgbClr xmlns:mc="http://schemas.openxmlformats.org/markup-compatibility/2006" xmlns:a14="http://schemas.microsoft.com/office/drawing/2010/main" val="33CCCC" mc:Ignorable="a14" a14:legacySpreadsheetColorIndex="49"/>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dPt>
          <c:dPt>
            <c:idx val="13"/>
            <c:invertIfNegative val="0"/>
            <c:bubble3D val="0"/>
            <c:spPr>
              <a:pattFill prst="lgCheck">
                <a:fgClr>
                  <a:srgbClr xmlns:mc="http://schemas.openxmlformats.org/markup-compatibility/2006" xmlns:a14="http://schemas.microsoft.com/office/drawing/2010/main" val="33CCCC" mc:Ignorable="a14" a14:legacySpreadsheetColorIndex="49"/>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dPt>
          <c:cat>
            <c:numRef>
              <c:f>総括表!$K$9:$X$9</c:f>
              <c:numCache>
                <c:formatCode>General</c:formatCode>
                <c:ptCount val="14"/>
                <c:pt idx="0" formatCode="0&quot;年&quot;&quot;度&quot;">
                  <c:v>22</c:v>
                </c:pt>
                <c:pt idx="3" formatCode="0&quot;年&quot;&quot;度&quot;">
                  <c:v>23</c:v>
                </c:pt>
                <c:pt idx="6" formatCode="0&quot;年&quot;&quot;度&quot;">
                  <c:v>24</c:v>
                </c:pt>
                <c:pt idx="9" formatCode="0&quot;年&quot;&quot;度&quot;">
                  <c:v>25</c:v>
                </c:pt>
                <c:pt idx="12" formatCode="0&quot;年&quot;&quot;度&quot;">
                  <c:v>26</c:v>
                </c:pt>
              </c:numCache>
            </c:numRef>
          </c:cat>
          <c:val>
            <c:numRef>
              <c:f>総括表!$K$12:$X$12</c:f>
              <c:numCache>
                <c:formatCode>#,##0_);[Red]\(#,##0\)</c:formatCode>
                <c:ptCount val="14"/>
                <c:pt idx="0">
                  <c:v>0</c:v>
                </c:pt>
                <c:pt idx="1">
                  <c:v>0</c:v>
                </c:pt>
                <c:pt idx="3">
                  <c:v>0</c:v>
                </c:pt>
                <c:pt idx="4">
                  <c:v>0</c:v>
                </c:pt>
                <c:pt idx="6">
                  <c:v>0</c:v>
                </c:pt>
                <c:pt idx="7">
                  <c:v>0</c:v>
                </c:pt>
                <c:pt idx="9">
                  <c:v>0</c:v>
                </c:pt>
                <c:pt idx="10">
                  <c:v>0</c:v>
                </c:pt>
                <c:pt idx="12">
                  <c:v>0</c:v>
                </c:pt>
                <c:pt idx="13">
                  <c:v>0</c:v>
                </c:pt>
              </c:numCache>
            </c:numRef>
          </c:val>
        </c:ser>
        <c:ser>
          <c:idx val="3"/>
          <c:order val="3"/>
          <c:tx>
            <c:strRef>
              <c:f>総括表!$J$13</c:f>
              <c:strCache>
                <c:ptCount val="1"/>
                <c:pt idx="0">
                  <c:v>C</c:v>
                </c:pt>
              </c:strCache>
            </c:strRef>
          </c:tx>
          <c:spPr>
            <a:solidFill>
              <a:srgbClr val="CCFFFF"/>
            </a:solidFill>
            <a:ln w="12700">
              <a:solidFill>
                <a:srgbClr val="000000"/>
              </a:solidFill>
              <a:prstDash val="solid"/>
            </a:ln>
          </c:spPr>
          <c:invertIfNegative val="0"/>
          <c:dPt>
            <c:idx val="1"/>
            <c:invertIfNegative val="0"/>
            <c:bubble3D val="0"/>
            <c:spPr>
              <a:pattFill prst="wdDnDiag">
                <a:fgClr>
                  <a:srgbClr xmlns:mc="http://schemas.openxmlformats.org/markup-compatibility/2006" xmlns:a14="http://schemas.microsoft.com/office/drawing/2010/main" val="FF00FF" mc:Ignorable="a14" a14:legacySpreadsheetColorIndex="14"/>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dPt>
          <c:dPt>
            <c:idx val="4"/>
            <c:invertIfNegative val="0"/>
            <c:bubble3D val="0"/>
            <c:spPr>
              <a:pattFill prst="wdDnDiag">
                <a:fgClr>
                  <a:srgbClr xmlns:mc="http://schemas.openxmlformats.org/markup-compatibility/2006" xmlns:a14="http://schemas.microsoft.com/office/drawing/2010/main" val="FF00FF" mc:Ignorable="a14" a14:legacySpreadsheetColorIndex="14"/>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dPt>
          <c:dPt>
            <c:idx val="7"/>
            <c:invertIfNegative val="0"/>
            <c:bubble3D val="0"/>
            <c:spPr>
              <a:pattFill prst="wdDnDiag">
                <a:fgClr>
                  <a:srgbClr xmlns:mc="http://schemas.openxmlformats.org/markup-compatibility/2006" xmlns:a14="http://schemas.microsoft.com/office/drawing/2010/main" val="FF00FF" mc:Ignorable="a14" a14:legacySpreadsheetColorIndex="14"/>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dPt>
          <c:dPt>
            <c:idx val="10"/>
            <c:invertIfNegative val="0"/>
            <c:bubble3D val="0"/>
            <c:spPr>
              <a:pattFill prst="wdDnDiag">
                <a:fgClr>
                  <a:srgbClr xmlns:mc="http://schemas.openxmlformats.org/markup-compatibility/2006" xmlns:a14="http://schemas.microsoft.com/office/drawing/2010/main" val="FF00FF" mc:Ignorable="a14" a14:legacySpreadsheetColorIndex="14"/>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dPt>
          <c:dPt>
            <c:idx val="13"/>
            <c:invertIfNegative val="0"/>
            <c:bubble3D val="0"/>
            <c:spPr>
              <a:pattFill prst="wdDnDiag">
                <a:fgClr>
                  <a:srgbClr xmlns:mc="http://schemas.openxmlformats.org/markup-compatibility/2006" xmlns:a14="http://schemas.microsoft.com/office/drawing/2010/main" val="FF00FF" mc:Ignorable="a14" a14:legacySpreadsheetColorIndex="14"/>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dPt>
          <c:cat>
            <c:numRef>
              <c:f>総括表!$K$9:$X$9</c:f>
              <c:numCache>
                <c:formatCode>General</c:formatCode>
                <c:ptCount val="14"/>
                <c:pt idx="0" formatCode="0&quot;年&quot;&quot;度&quot;">
                  <c:v>22</c:v>
                </c:pt>
                <c:pt idx="3" formatCode="0&quot;年&quot;&quot;度&quot;">
                  <c:v>23</c:v>
                </c:pt>
                <c:pt idx="6" formatCode="0&quot;年&quot;&quot;度&quot;">
                  <c:v>24</c:v>
                </c:pt>
                <c:pt idx="9" formatCode="0&quot;年&quot;&quot;度&quot;">
                  <c:v>25</c:v>
                </c:pt>
                <c:pt idx="12" formatCode="0&quot;年&quot;&quot;度&quot;">
                  <c:v>26</c:v>
                </c:pt>
              </c:numCache>
            </c:numRef>
          </c:cat>
          <c:val>
            <c:numRef>
              <c:f>総括表!$K$13:$X$13</c:f>
              <c:numCache>
                <c:formatCode>#,##0_);[Red]\(#,##0\)</c:formatCode>
                <c:ptCount val="14"/>
                <c:pt idx="1">
                  <c:v>0</c:v>
                </c:pt>
                <c:pt idx="4">
                  <c:v>0</c:v>
                </c:pt>
                <c:pt idx="7">
                  <c:v>0</c:v>
                </c:pt>
                <c:pt idx="10">
                  <c:v>0</c:v>
                </c:pt>
                <c:pt idx="13">
                  <c:v>0</c:v>
                </c:pt>
              </c:numCache>
            </c:numRef>
          </c:val>
        </c:ser>
        <c:ser>
          <c:idx val="4"/>
          <c:order val="4"/>
          <c:tx>
            <c:strRef>
              <c:f>総括表!$J$14</c:f>
              <c:strCache>
                <c:ptCount val="1"/>
                <c:pt idx="0">
                  <c:v>B</c:v>
                </c:pt>
              </c:strCache>
            </c:strRef>
          </c:tx>
          <c:spPr>
            <a:solidFill>
              <a:srgbClr val="660066"/>
            </a:solidFill>
            <a:ln w="12700">
              <a:solidFill>
                <a:srgbClr val="000000"/>
              </a:solidFill>
              <a:prstDash val="solid"/>
            </a:ln>
          </c:spPr>
          <c:invertIfNegative val="0"/>
          <c:dPt>
            <c:idx val="1"/>
            <c:invertIfNegative val="0"/>
            <c:bubble3D val="0"/>
            <c:spPr>
              <a:pattFill prst="dk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dPt>
          <c:dPt>
            <c:idx val="4"/>
            <c:invertIfNegative val="0"/>
            <c:bubble3D val="0"/>
            <c:spPr>
              <a:pattFill prst="dk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dPt>
          <c:dPt>
            <c:idx val="7"/>
            <c:invertIfNegative val="0"/>
            <c:bubble3D val="0"/>
            <c:spPr>
              <a:pattFill prst="dk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dPt>
          <c:dPt>
            <c:idx val="10"/>
            <c:invertIfNegative val="0"/>
            <c:bubble3D val="0"/>
            <c:spPr>
              <a:pattFill prst="dk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dPt>
          <c:dPt>
            <c:idx val="13"/>
            <c:invertIfNegative val="0"/>
            <c:bubble3D val="0"/>
            <c:spPr>
              <a:pattFill prst="dk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dPt>
          <c:cat>
            <c:numRef>
              <c:f>総括表!$K$9:$X$9</c:f>
              <c:numCache>
                <c:formatCode>General</c:formatCode>
                <c:ptCount val="14"/>
                <c:pt idx="0" formatCode="0&quot;年&quot;&quot;度&quot;">
                  <c:v>22</c:v>
                </c:pt>
                <c:pt idx="3" formatCode="0&quot;年&quot;&quot;度&quot;">
                  <c:v>23</c:v>
                </c:pt>
                <c:pt idx="6" formatCode="0&quot;年&quot;&quot;度&quot;">
                  <c:v>24</c:v>
                </c:pt>
                <c:pt idx="9" formatCode="0&quot;年&quot;&quot;度&quot;">
                  <c:v>25</c:v>
                </c:pt>
                <c:pt idx="12" formatCode="0&quot;年&quot;&quot;度&quot;">
                  <c:v>26</c:v>
                </c:pt>
              </c:numCache>
            </c:numRef>
          </c:cat>
          <c:val>
            <c:numRef>
              <c:f>総括表!$K$14:$X$14</c:f>
              <c:numCache>
                <c:formatCode>#,##0_);[Red]\(#,##0\)</c:formatCode>
                <c:ptCount val="14"/>
                <c:pt idx="1">
                  <c:v>0</c:v>
                </c:pt>
                <c:pt idx="4">
                  <c:v>0</c:v>
                </c:pt>
                <c:pt idx="7">
                  <c:v>0</c:v>
                </c:pt>
                <c:pt idx="10">
                  <c:v>0</c:v>
                </c:pt>
                <c:pt idx="13">
                  <c:v>0</c:v>
                </c:pt>
              </c:numCache>
            </c:numRef>
          </c:val>
        </c:ser>
        <c:ser>
          <c:idx val="5"/>
          <c:order val="5"/>
          <c:tx>
            <c:strRef>
              <c:f>総括表!$J$15</c:f>
              <c:strCache>
                <c:ptCount val="1"/>
                <c:pt idx="0">
                  <c:v>A</c:v>
                </c:pt>
              </c:strCache>
            </c:strRef>
          </c:tx>
          <c:spPr>
            <a:solidFill>
              <a:srgbClr val="FF8080"/>
            </a:solidFill>
            <a:ln w="12700">
              <a:solidFill>
                <a:srgbClr val="000000"/>
              </a:solidFill>
              <a:prstDash val="solid"/>
            </a:ln>
          </c:spPr>
          <c:invertIfNegative val="0"/>
          <c:dPt>
            <c:idx val="1"/>
            <c:invertIfNegative val="0"/>
            <c:bubble3D val="0"/>
            <c:spPr>
              <a:pattFill prst="smGrid">
                <a:fgClr>
                  <a:srgbClr xmlns:mc="http://schemas.openxmlformats.org/markup-compatibility/2006" xmlns:a14="http://schemas.microsoft.com/office/drawing/2010/main" val="FF8080" mc:Ignorable="a14" a14:legacySpreadsheetColorIndex="29"/>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dPt>
          <c:dPt>
            <c:idx val="4"/>
            <c:invertIfNegative val="0"/>
            <c:bubble3D val="0"/>
            <c:spPr>
              <a:pattFill prst="smGrid">
                <a:fgClr>
                  <a:srgbClr xmlns:mc="http://schemas.openxmlformats.org/markup-compatibility/2006" xmlns:a14="http://schemas.microsoft.com/office/drawing/2010/main" val="FF8080" mc:Ignorable="a14" a14:legacySpreadsheetColorIndex="29"/>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dPt>
          <c:dPt>
            <c:idx val="7"/>
            <c:invertIfNegative val="0"/>
            <c:bubble3D val="0"/>
            <c:spPr>
              <a:pattFill prst="smGrid">
                <a:fgClr>
                  <a:srgbClr xmlns:mc="http://schemas.openxmlformats.org/markup-compatibility/2006" xmlns:a14="http://schemas.microsoft.com/office/drawing/2010/main" val="FF8080" mc:Ignorable="a14" a14:legacySpreadsheetColorIndex="29"/>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dPt>
          <c:dPt>
            <c:idx val="10"/>
            <c:invertIfNegative val="0"/>
            <c:bubble3D val="0"/>
            <c:spPr>
              <a:pattFill prst="smGrid">
                <a:fgClr>
                  <a:srgbClr xmlns:mc="http://schemas.openxmlformats.org/markup-compatibility/2006" xmlns:a14="http://schemas.microsoft.com/office/drawing/2010/main" val="FF8080" mc:Ignorable="a14" a14:legacySpreadsheetColorIndex="29"/>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dPt>
          <c:dPt>
            <c:idx val="13"/>
            <c:invertIfNegative val="0"/>
            <c:bubble3D val="0"/>
            <c:spPr>
              <a:pattFill prst="smGrid">
                <a:fgClr>
                  <a:srgbClr xmlns:mc="http://schemas.openxmlformats.org/markup-compatibility/2006" xmlns:a14="http://schemas.microsoft.com/office/drawing/2010/main" val="FF8080" mc:Ignorable="a14" a14:legacySpreadsheetColorIndex="29"/>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dPt>
          <c:cat>
            <c:numRef>
              <c:f>総括表!$K$9:$X$9</c:f>
              <c:numCache>
                <c:formatCode>General</c:formatCode>
                <c:ptCount val="14"/>
                <c:pt idx="0" formatCode="0&quot;年&quot;&quot;度&quot;">
                  <c:v>22</c:v>
                </c:pt>
                <c:pt idx="3" formatCode="0&quot;年&quot;&quot;度&quot;">
                  <c:v>23</c:v>
                </c:pt>
                <c:pt idx="6" formatCode="0&quot;年&quot;&quot;度&quot;">
                  <c:v>24</c:v>
                </c:pt>
                <c:pt idx="9" formatCode="0&quot;年&quot;&quot;度&quot;">
                  <c:v>25</c:v>
                </c:pt>
                <c:pt idx="12" formatCode="0&quot;年&quot;&quot;度&quot;">
                  <c:v>26</c:v>
                </c:pt>
              </c:numCache>
            </c:numRef>
          </c:cat>
          <c:val>
            <c:numRef>
              <c:f>総括表!$K$15:$X$15</c:f>
              <c:numCache>
                <c:formatCode>#,##0_);[Red]\(#,##0\)</c:formatCode>
                <c:ptCount val="14"/>
                <c:pt idx="1">
                  <c:v>0</c:v>
                </c:pt>
                <c:pt idx="4">
                  <c:v>0</c:v>
                </c:pt>
                <c:pt idx="7">
                  <c:v>0</c:v>
                </c:pt>
                <c:pt idx="10">
                  <c:v>0</c:v>
                </c:pt>
                <c:pt idx="13">
                  <c:v>0</c:v>
                </c:pt>
              </c:numCache>
            </c:numRef>
          </c:val>
        </c:ser>
        <c:dLbls>
          <c:showLegendKey val="0"/>
          <c:showVal val="0"/>
          <c:showCatName val="0"/>
          <c:showSerName val="0"/>
          <c:showPercent val="0"/>
          <c:showBubbleSize val="0"/>
        </c:dLbls>
        <c:gapWidth val="0"/>
        <c:overlap val="100"/>
        <c:axId val="145943936"/>
        <c:axId val="145945728"/>
      </c:barChart>
      <c:catAx>
        <c:axId val="145943936"/>
        <c:scaling>
          <c:orientation val="minMax"/>
        </c:scaling>
        <c:delete val="0"/>
        <c:axPos val="b"/>
        <c:numFmt formatCode="0&quot;年&quot;&quot;度&quot;" sourceLinked="1"/>
        <c:majorTickMark val="in"/>
        <c:minorTickMark val="none"/>
        <c:tickLblPos val="nextTo"/>
        <c:spPr>
          <a:ln w="3175">
            <a:solidFill>
              <a:srgbClr val="000000"/>
            </a:solidFill>
            <a:prstDash val="solid"/>
          </a:ln>
        </c:spPr>
        <c:txPr>
          <a:bodyPr rot="0" vert="horz"/>
          <a:lstStyle/>
          <a:p>
            <a:pPr>
              <a:defRPr sz="600" b="0" i="0" u="none" strike="noStrike" baseline="0">
                <a:solidFill>
                  <a:srgbClr val="FFFFFF"/>
                </a:solidFill>
                <a:latin typeface="ＭＳ Ｐゴシック"/>
                <a:ea typeface="ＭＳ Ｐゴシック"/>
                <a:cs typeface="ＭＳ Ｐゴシック"/>
              </a:defRPr>
            </a:pPr>
            <a:endParaRPr lang="ja-JP"/>
          </a:p>
        </c:txPr>
        <c:crossAx val="145945728"/>
        <c:crosses val="autoZero"/>
        <c:auto val="1"/>
        <c:lblAlgn val="ctr"/>
        <c:lblOffset val="100"/>
        <c:tickLblSkip val="1"/>
        <c:tickMarkSkip val="1"/>
        <c:noMultiLvlLbl val="0"/>
      </c:catAx>
      <c:valAx>
        <c:axId val="145945728"/>
        <c:scaling>
          <c:orientation val="minMax"/>
        </c:scaling>
        <c:delete val="0"/>
        <c:axPos val="l"/>
        <c:majorGridlines>
          <c:spPr>
            <a:ln w="3175">
              <a:solidFill>
                <a:srgbClr val="969696"/>
              </a:solidFill>
              <a:prstDash val="sysDash"/>
            </a:ln>
          </c:spPr>
        </c:majorGridlines>
        <c:title>
          <c:tx>
            <c:rich>
              <a:bodyPr rot="0" vert="wordArtVertRtl"/>
              <a:lstStyle/>
              <a:p>
                <a:pPr algn="ctr">
                  <a:defRPr sz="1000" b="0" i="0" u="none" strike="noStrike" baseline="0">
                    <a:solidFill>
                      <a:srgbClr val="000000"/>
                    </a:solidFill>
                    <a:latin typeface="ＭＳ Ｐゴシック"/>
                    <a:ea typeface="ＭＳ Ｐゴシック"/>
                    <a:cs typeface="ＭＳ Ｐゴシック"/>
                  </a:defRPr>
                </a:pPr>
                <a:r>
                  <a:rPr lang="ja-JP" altLang="en-US"/>
                  <a:t>金額（万円）</a:t>
                </a:r>
              </a:p>
            </c:rich>
          </c:tx>
          <c:layout>
            <c:manualLayout>
              <c:xMode val="edge"/>
              <c:yMode val="edge"/>
              <c:x val="3.5971223021582732E-2"/>
              <c:y val="0.40566087257960676"/>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5943936"/>
        <c:crosses val="autoZero"/>
        <c:crossBetween val="between"/>
      </c:valAx>
      <c:spPr>
        <a:gradFill rotWithShape="0">
          <a:gsLst>
            <a:gs pos="0">
              <a:srgbClr val="CCFFFF"/>
            </a:gs>
            <a:gs pos="100000">
              <a:srgbClr val="FFFFFF"/>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3" Type="http://schemas.openxmlformats.org/officeDocument/2006/relationships/image" Target="../media/image2.emf"/><Relationship Id="rId7" Type="http://schemas.openxmlformats.org/officeDocument/2006/relationships/image" Target="../media/image6.emf"/><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5.emf"/><Relationship Id="rId5" Type="http://schemas.openxmlformats.org/officeDocument/2006/relationships/image" Target="../media/image4.emf"/><Relationship Id="rId4" Type="http://schemas.openxmlformats.org/officeDocument/2006/relationships/image" Target="../media/image3.emf"/></Relationships>
</file>

<file path=xl/drawings/_rels/vmlDrawing6.vml.rels><?xml version="1.0" encoding="UTF-8" standalone="yes"?>
<Relationships xmlns="http://schemas.openxmlformats.org/package/2006/relationships"><Relationship Id="rId3" Type="http://schemas.openxmlformats.org/officeDocument/2006/relationships/image" Target="../media/image9.emf"/><Relationship Id="rId2" Type="http://schemas.openxmlformats.org/officeDocument/2006/relationships/image" Target="../media/image8.emf"/><Relationship Id="rId1" Type="http://schemas.openxmlformats.org/officeDocument/2006/relationships/image" Target="../media/image7.emf"/><Relationship Id="rId5" Type="http://schemas.openxmlformats.org/officeDocument/2006/relationships/image" Target="../media/image11.emf"/><Relationship Id="rId4" Type="http://schemas.openxmlformats.org/officeDocument/2006/relationships/image" Target="../media/image10.emf"/></Relationships>
</file>

<file path=xl/drawings/drawing1.xml><?xml version="1.0" encoding="utf-8"?>
<xdr:wsDr xmlns:xdr="http://schemas.openxmlformats.org/drawingml/2006/spreadsheetDrawing" xmlns:a="http://schemas.openxmlformats.org/drawingml/2006/main">
  <xdr:twoCellAnchor>
    <xdr:from>
      <xdr:col>1</xdr:col>
      <xdr:colOff>76200</xdr:colOff>
      <xdr:row>18</xdr:row>
      <xdr:rowOff>114300</xdr:rowOff>
    </xdr:from>
    <xdr:to>
      <xdr:col>7</xdr:col>
      <xdr:colOff>381000</xdr:colOff>
      <xdr:row>22</xdr:row>
      <xdr:rowOff>0</xdr:rowOff>
    </xdr:to>
    <xdr:sp macro="" textlink="">
      <xdr:nvSpPr>
        <xdr:cNvPr id="10243" name="Text Box 3"/>
        <xdr:cNvSpPr txBox="1">
          <a:spLocks noChangeArrowheads="1"/>
        </xdr:cNvSpPr>
      </xdr:nvSpPr>
      <xdr:spPr bwMode="auto">
        <a:xfrm>
          <a:off x="57150" y="4248150"/>
          <a:ext cx="5124450" cy="685800"/>
        </a:xfrm>
        <a:prstGeom prst="rect">
          <a:avLst/>
        </a:prstGeom>
        <a:solidFill>
          <a:srgbClr xmlns:mc="http://schemas.openxmlformats.org/markup-compatibility/2006" xmlns:a14="http://schemas.microsoft.com/office/drawing/2010/main" val="CCFFCC" mc:Ignorable="a14" a14:legacySpreadsheetColorIndex="4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72000" tIns="82800" rIns="90000" bIns="46800" anchor="t" upright="1"/>
        <a:lstStyle/>
        <a:p>
          <a:pPr algn="l" rtl="0">
            <a:lnSpc>
              <a:spcPts val="1700"/>
            </a:lnSpc>
            <a:defRPr sz="1000"/>
          </a:pPr>
          <a:r>
            <a:rPr lang="ja-JP" altLang="en-US" sz="1400" b="0" i="0" u="none" strike="noStrike" baseline="0">
              <a:solidFill>
                <a:srgbClr val="FF0000"/>
              </a:solidFill>
              <a:latin typeface="HG創英角ｺﾞｼｯｸUB"/>
              <a:ea typeface="HG創英角ｺﾞｼｯｸUB"/>
            </a:rPr>
            <a:t>各シートとも</a:t>
          </a:r>
          <a:r>
            <a:rPr lang="ja-JP" altLang="en-US" sz="1400" b="0" i="0" u="none" strike="noStrike" baseline="0">
              <a:solidFill>
                <a:srgbClr val="FF00FF"/>
              </a:solidFill>
              <a:latin typeface="HG創英角ｺﾞｼｯｸUB"/>
              <a:ea typeface="HG創英角ｺﾞｼｯｸUB"/>
            </a:rPr>
            <a:t>黄色のセル</a:t>
          </a:r>
          <a:r>
            <a:rPr lang="ja-JP" altLang="en-US" sz="1400" b="0" i="0" u="none" strike="noStrike" baseline="0">
              <a:solidFill>
                <a:srgbClr val="FF0000"/>
              </a:solidFill>
              <a:latin typeface="HG創英角ｺﾞｼｯｸUB"/>
              <a:ea typeface="HG創英角ｺﾞｼｯｸUB"/>
            </a:rPr>
            <a:t>へデータを入力してください。</a:t>
          </a:r>
        </a:p>
        <a:p>
          <a:pPr algn="l" rtl="0">
            <a:lnSpc>
              <a:spcPts val="1600"/>
            </a:lnSpc>
            <a:defRPr sz="1000"/>
          </a:pPr>
          <a:r>
            <a:rPr lang="ja-JP" altLang="en-US" sz="1400" b="0" i="0" u="none" strike="noStrike" baseline="0">
              <a:solidFill>
                <a:srgbClr val="FF0000"/>
              </a:solidFill>
              <a:latin typeface="HG創英角ｺﾞｼｯｸUB"/>
              <a:ea typeface="HG創英角ｺﾞｼｯｸUB"/>
            </a:rPr>
            <a:t>行、列の挿入、削除は絶対にしないでください</a:t>
          </a:r>
        </a:p>
      </xdr:txBody>
    </xdr:sp>
    <xdr:clientData fPrintsWithSheet="0"/>
  </xdr:twoCellAnchor>
  <xdr:twoCellAnchor>
    <xdr:from>
      <xdr:col>2</xdr:col>
      <xdr:colOff>0</xdr:colOff>
      <xdr:row>25</xdr:row>
      <xdr:rowOff>0</xdr:rowOff>
    </xdr:from>
    <xdr:to>
      <xdr:col>5</xdr:col>
      <xdr:colOff>600075</xdr:colOff>
      <xdr:row>30</xdr:row>
      <xdr:rowOff>47625</xdr:rowOff>
    </xdr:to>
    <xdr:sp macro="" textlink="">
      <xdr:nvSpPr>
        <xdr:cNvPr id="3" name="テキスト ボックス 2"/>
        <xdr:cNvSpPr txBox="1"/>
      </xdr:nvSpPr>
      <xdr:spPr>
        <a:xfrm>
          <a:off x="342900" y="5343525"/>
          <a:ext cx="3581400" cy="1047750"/>
        </a:xfrm>
        <a:prstGeom prst="rect">
          <a:avLst/>
        </a:prstGeom>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defRPr sz="1000"/>
          </a:pPr>
          <a:r>
            <a:rPr lang="ja-JP" altLang="en-US" sz="1100" b="0" i="0" u="none" strike="noStrike" baseline="0">
              <a:solidFill>
                <a:srgbClr val="000000"/>
              </a:solidFill>
              <a:latin typeface="ＭＳ Ｐゴシック"/>
              <a:ea typeface="ＭＳ Ｐゴシック"/>
            </a:rPr>
            <a:t>問い合わせ先</a:t>
          </a:r>
          <a:endParaRPr lang="ja-JP" altLang="en-US" sz="1100" b="0" i="0" u="none" strike="noStrike" baseline="0">
            <a:solidFill>
              <a:srgbClr val="000000"/>
            </a:solidFill>
            <a:latin typeface="Calibri"/>
            <a:cs typeface="Calibri"/>
          </a:endParaRPr>
        </a:p>
        <a:p>
          <a:pPr algn="l" rtl="0">
            <a:defRPr sz="1000"/>
          </a:pPr>
          <a:r>
            <a:rPr lang="ja-JP" altLang="en-US" sz="1100" b="0" i="0" u="none" strike="noStrike" baseline="0">
              <a:solidFill>
                <a:srgbClr val="000000"/>
              </a:solidFill>
              <a:latin typeface="Calibri"/>
              <a:cs typeface="Calibri"/>
            </a:rPr>
            <a:t> </a:t>
          </a:r>
          <a:r>
            <a:rPr lang="ja-JP" altLang="en-US" sz="1100" b="0" i="0" u="none" strike="noStrike" baseline="0">
              <a:solidFill>
                <a:srgbClr val="000000"/>
              </a:solidFill>
              <a:latin typeface="ＭＳ Ｐゴシック"/>
              <a:ea typeface="ＭＳ Ｐゴシック"/>
            </a:rPr>
            <a:t>島根県農業技術センター技術普及部普及調整グループ</a:t>
          </a:r>
        </a:p>
        <a:p>
          <a:pPr algn="l" rtl="0">
            <a:defRPr sz="1000"/>
          </a:pPr>
          <a:r>
            <a:rPr lang="ja-JP" altLang="en-US" sz="1100" b="0" i="0" u="none" strike="noStrike" baseline="0">
              <a:solidFill>
                <a:srgbClr val="000000"/>
              </a:solidFill>
              <a:latin typeface="Calibri"/>
              <a:cs typeface="Calibri"/>
            </a:rPr>
            <a:t>                      </a:t>
          </a:r>
          <a:r>
            <a:rPr lang="ja-JP" altLang="en-US" sz="1100" b="0" i="0" u="none" strike="noStrike" baseline="0">
              <a:solidFill>
                <a:srgbClr val="000000"/>
              </a:solidFill>
              <a:latin typeface="ＭＳ Ｐゴシック"/>
              <a:ea typeface="ＭＳ Ｐゴシック"/>
            </a:rPr>
            <a:t>経営担当　永瀬勝正</a:t>
          </a:r>
        </a:p>
        <a:p>
          <a:pPr algn="l" rtl="0">
            <a:defRPr sz="1000"/>
          </a:pPr>
          <a:r>
            <a:rPr lang="ja-JP" altLang="en-US" sz="1100" b="0" i="0" u="none" strike="noStrike" baseline="0">
              <a:solidFill>
                <a:srgbClr val="000000"/>
              </a:solidFill>
              <a:latin typeface="Calibri"/>
              <a:cs typeface="Calibri"/>
            </a:rPr>
            <a:t>     </a:t>
          </a:r>
          <a:r>
            <a:rPr lang="en-US" altLang="ja-JP" sz="1100" b="0" i="0" u="none" strike="noStrike" baseline="0">
              <a:solidFill>
                <a:srgbClr val="000000"/>
              </a:solidFill>
              <a:latin typeface="Calibri"/>
              <a:cs typeface="Calibri"/>
            </a:rPr>
            <a:t>Tel 0853-22-6941   Fax 0853-22-6627</a:t>
          </a:r>
        </a:p>
        <a:p>
          <a:pPr algn="l" rtl="0">
            <a:defRPr sz="1000"/>
          </a:pPr>
          <a:r>
            <a:rPr lang="en-US" altLang="ja-JP" sz="1100" b="0" i="0" u="none" strike="noStrike" baseline="0">
              <a:solidFill>
                <a:srgbClr val="000000"/>
              </a:solidFill>
              <a:latin typeface="Calibri"/>
              <a:cs typeface="Calibri"/>
            </a:rPr>
            <a:t>   E-Mail nagase-katsumasa@pref.shimane.lg.jp</a:t>
          </a:r>
        </a:p>
        <a:p>
          <a:pPr algn="l" rtl="0">
            <a:defRPr sz="1000"/>
          </a:pPr>
          <a:endParaRPr lang="en-US" altLang="ja-JP" sz="1100" b="0" i="0" u="none" strike="noStrike" baseline="0">
            <a:solidFill>
              <a:srgbClr val="000000"/>
            </a:solidFill>
            <a:latin typeface="Calibri"/>
            <a:cs typeface="Calibri"/>
          </a:endParaRPr>
        </a:p>
      </xdr:txBody>
    </xdr:sp>
    <xdr:clientData fPrintsWithSheet="0"/>
  </xdr:twoCellAnchor>
  <xdr:twoCellAnchor editAs="oneCell">
    <xdr:from>
      <xdr:col>1</xdr:col>
      <xdr:colOff>28575</xdr:colOff>
      <xdr:row>0</xdr:row>
      <xdr:rowOff>57150</xdr:rowOff>
    </xdr:from>
    <xdr:to>
      <xdr:col>4</xdr:col>
      <xdr:colOff>38100</xdr:colOff>
      <xdr:row>0</xdr:row>
      <xdr:rowOff>361950</xdr:rowOff>
    </xdr:to>
    <xdr:sp macro="" textlink="">
      <xdr:nvSpPr>
        <xdr:cNvPr id="10258" name="AutoShape 18" descr="青い画用紙"/>
        <xdr:cNvSpPr>
          <a:spLocks noChangeArrowheads="1"/>
        </xdr:cNvSpPr>
      </xdr:nvSpPr>
      <xdr:spPr bwMode="auto">
        <a:xfrm>
          <a:off x="133350" y="57150"/>
          <a:ext cx="2428875" cy="304800"/>
        </a:xfrm>
        <a:prstGeom prst="roundRect">
          <a:avLst>
            <a:gd name="adj" fmla="val 16667"/>
          </a:avLst>
        </a:prstGeom>
        <a:blipFill dpi="0" rotWithShape="1">
          <a:blip xmlns:r="http://schemas.openxmlformats.org/officeDocument/2006/relationships" r:embed="rId1"/>
          <a:srcRect/>
          <a:tile tx="0" ty="0" sx="100000" sy="100000" flip="none" algn="tl"/>
        </a:blip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集落営農法人財務分析</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190500</xdr:colOff>
      <xdr:row>159</xdr:row>
      <xdr:rowOff>19050</xdr:rowOff>
    </xdr:from>
    <xdr:to>
      <xdr:col>13</xdr:col>
      <xdr:colOff>104775</xdr:colOff>
      <xdr:row>170</xdr:row>
      <xdr:rowOff>114300</xdr:rowOff>
    </xdr:to>
    <xdr:sp macro="" textlink="">
      <xdr:nvSpPr>
        <xdr:cNvPr id="1061" name="Text Box 37"/>
        <xdr:cNvSpPr txBox="1">
          <a:spLocks noChangeArrowheads="1"/>
        </xdr:cNvSpPr>
      </xdr:nvSpPr>
      <xdr:spPr bwMode="auto">
        <a:xfrm>
          <a:off x="6896100" y="27079575"/>
          <a:ext cx="3057525" cy="17716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0" anchor="t" upright="1"/>
        <a:lstStyle/>
        <a:p>
          <a:pPr algn="l" rtl="0">
            <a:lnSpc>
              <a:spcPts val="1700"/>
            </a:lnSpc>
            <a:defRPr sz="1000"/>
          </a:pPr>
          <a:r>
            <a:rPr lang="en-US" altLang="ja-JP" sz="1400" b="0" i="0" u="none" strike="noStrike" baseline="0">
              <a:solidFill>
                <a:srgbClr val="FF0000"/>
              </a:solidFill>
              <a:latin typeface="ＭＳ Ｐ明朝"/>
              <a:ea typeface="ＭＳ Ｐ明朝"/>
            </a:rPr>
            <a:t>BS</a:t>
          </a:r>
          <a:r>
            <a:rPr lang="ja-JP" altLang="en-US" sz="1400" b="0" i="0" u="none" strike="noStrike" baseline="0">
              <a:solidFill>
                <a:srgbClr val="FF0000"/>
              </a:solidFill>
              <a:latin typeface="ＭＳ Ｐ明朝"/>
              <a:ea typeface="ＭＳ Ｐ明朝"/>
            </a:rPr>
            <a:t>の中での計算は、期末額で計算する</a:t>
          </a:r>
        </a:p>
        <a:p>
          <a:pPr algn="l" rtl="0">
            <a:lnSpc>
              <a:spcPts val="1600"/>
            </a:lnSpc>
            <a:defRPr sz="1000"/>
          </a:pPr>
          <a:r>
            <a:rPr lang="en-US" altLang="ja-JP" sz="1400" b="0" i="0" u="none" strike="noStrike" baseline="0">
              <a:solidFill>
                <a:srgbClr val="FF0000"/>
              </a:solidFill>
              <a:latin typeface="ＭＳ Ｐ明朝"/>
              <a:ea typeface="ＭＳ Ｐ明朝"/>
            </a:rPr>
            <a:t>BS</a:t>
          </a:r>
          <a:r>
            <a:rPr lang="ja-JP" altLang="en-US" sz="1400" b="0" i="0" u="none" strike="noStrike" baseline="0">
              <a:solidFill>
                <a:srgbClr val="FF0000"/>
              </a:solidFill>
              <a:latin typeface="ＭＳ Ｐ明朝"/>
              <a:ea typeface="ＭＳ Ｐ明朝"/>
            </a:rPr>
            <a:t>と</a:t>
          </a:r>
          <a:r>
            <a:rPr lang="en-US" altLang="ja-JP" sz="1400" b="0" i="0" u="none" strike="noStrike" baseline="0">
              <a:solidFill>
                <a:srgbClr val="FF0000"/>
              </a:solidFill>
              <a:latin typeface="ＭＳ Ｐ明朝"/>
              <a:ea typeface="ＭＳ Ｐ明朝"/>
            </a:rPr>
            <a:t>PL</a:t>
          </a:r>
          <a:r>
            <a:rPr lang="ja-JP" altLang="en-US" sz="1400" b="0" i="0" u="none" strike="noStrike" baseline="0">
              <a:solidFill>
                <a:srgbClr val="FF0000"/>
              </a:solidFill>
              <a:latin typeface="ＭＳ Ｐ明朝"/>
              <a:ea typeface="ＭＳ Ｐ明朝"/>
            </a:rPr>
            <a:t>が関係する場合のみ</a:t>
          </a:r>
          <a:r>
            <a:rPr lang="en-US" altLang="ja-JP" sz="1400" b="0" i="0" u="none" strike="noStrike" baseline="0">
              <a:solidFill>
                <a:srgbClr val="FF0000"/>
              </a:solidFill>
              <a:latin typeface="ＭＳ Ｐ明朝"/>
              <a:ea typeface="ＭＳ Ｐ明朝"/>
            </a:rPr>
            <a:t>BS</a:t>
          </a:r>
          <a:r>
            <a:rPr lang="ja-JP" altLang="en-US" sz="1400" b="0" i="0" u="none" strike="noStrike" baseline="0">
              <a:solidFill>
                <a:srgbClr val="FF0000"/>
              </a:solidFill>
              <a:latin typeface="ＭＳ Ｐ明朝"/>
              <a:ea typeface="ＭＳ Ｐ明朝"/>
            </a:rPr>
            <a:t>の勘定科目を期首と期末の平均値で計算する</a:t>
          </a:r>
        </a:p>
      </xdr:txBody>
    </xdr:sp>
    <xdr:clientData/>
  </xdr:twoCellAnchor>
  <xdr:twoCellAnchor editAs="oneCell">
    <xdr:from>
      <xdr:col>0</xdr:col>
      <xdr:colOff>85725</xdr:colOff>
      <xdr:row>135</xdr:row>
      <xdr:rowOff>0</xdr:rowOff>
    </xdr:from>
    <xdr:to>
      <xdr:col>2</xdr:col>
      <xdr:colOff>9525</xdr:colOff>
      <xdr:row>138</xdr:row>
      <xdr:rowOff>171450</xdr:rowOff>
    </xdr:to>
    <xdr:sp macro="" textlink="">
      <xdr:nvSpPr>
        <xdr:cNvPr id="1083" name="Text Box 59"/>
        <xdr:cNvSpPr txBox="1">
          <a:spLocks noChangeArrowheads="1"/>
        </xdr:cNvSpPr>
      </xdr:nvSpPr>
      <xdr:spPr bwMode="auto">
        <a:xfrm>
          <a:off x="85725" y="23212425"/>
          <a:ext cx="476250" cy="695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000000"/>
              </a:solidFill>
              <a:latin typeface="ＭＳ Ｐゴシック"/>
              <a:ea typeface="ＭＳ Ｐゴシック"/>
            </a:rPr>
            <a:t>入力チェック</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114300</xdr:colOff>
      <xdr:row>0</xdr:row>
      <xdr:rowOff>47625</xdr:rowOff>
    </xdr:from>
    <xdr:to>
      <xdr:col>6</xdr:col>
      <xdr:colOff>619125</xdr:colOff>
      <xdr:row>0</xdr:row>
      <xdr:rowOff>209550</xdr:rowOff>
    </xdr:to>
    <xdr:sp macro="" textlink="">
      <xdr:nvSpPr>
        <xdr:cNvPr id="11276" name="Text Box 12"/>
        <xdr:cNvSpPr txBox="1">
          <a:spLocks noChangeArrowheads="1"/>
        </xdr:cNvSpPr>
      </xdr:nvSpPr>
      <xdr:spPr bwMode="auto">
        <a:xfrm>
          <a:off x="2562225" y="47625"/>
          <a:ext cx="3600450" cy="161925"/>
        </a:xfrm>
        <a:prstGeom prst="rect">
          <a:avLst/>
        </a:prstGeom>
        <a:solidFill>
          <a:srgbClr xmlns:mc="http://schemas.openxmlformats.org/markup-compatibility/2006" xmlns:a14="http://schemas.microsoft.com/office/drawing/2010/main" val="CCFFCC" mc:Ignorable="a14" a14:legacySpreadsheetColorIndex="4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000" b="0" i="0" u="none" strike="noStrike" baseline="0">
              <a:solidFill>
                <a:srgbClr val="FF0000"/>
              </a:solidFill>
              <a:latin typeface="ＭＳ Ｐゴシック"/>
              <a:ea typeface="ＭＳ Ｐゴシック"/>
            </a:rPr>
            <a:t>比較する会計年度を下記のセルのリストから選択してください</a:t>
          </a: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7</xdr:col>
      <xdr:colOff>314325</xdr:colOff>
      <xdr:row>2</xdr:row>
      <xdr:rowOff>114300</xdr:rowOff>
    </xdr:from>
    <xdr:to>
      <xdr:col>10</xdr:col>
      <xdr:colOff>238125</xdr:colOff>
      <xdr:row>5</xdr:row>
      <xdr:rowOff>161925</xdr:rowOff>
    </xdr:to>
    <xdr:sp macro="" textlink="">
      <xdr:nvSpPr>
        <xdr:cNvPr id="12304" name="Text Box 16"/>
        <xdr:cNvSpPr txBox="1">
          <a:spLocks noChangeArrowheads="1"/>
        </xdr:cNvSpPr>
      </xdr:nvSpPr>
      <xdr:spPr bwMode="auto">
        <a:xfrm>
          <a:off x="6734175" y="523875"/>
          <a:ext cx="1752600" cy="561975"/>
        </a:xfrm>
        <a:prstGeom prst="rect">
          <a:avLst/>
        </a:prstGeom>
        <a:solidFill>
          <a:srgbClr xmlns:mc="http://schemas.openxmlformats.org/markup-compatibility/2006" xmlns:a14="http://schemas.microsoft.com/office/drawing/2010/main" val="CCFFCC" mc:Ignorable="a14" a14:legacySpreadsheetColorIndex="4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1000" b="0" i="0" u="none" strike="noStrike" baseline="0">
              <a:solidFill>
                <a:srgbClr val="FF0000"/>
              </a:solidFill>
              <a:latin typeface="ＭＳ Ｐゴシック"/>
              <a:ea typeface="ＭＳ Ｐゴシック"/>
            </a:rPr>
            <a:t>比較する会計年度の変更は、貸借対照表比較シートでおこなってください</a:t>
          </a: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xdr:from>
      <xdr:col>0</xdr:col>
      <xdr:colOff>66675</xdr:colOff>
      <xdr:row>31</xdr:row>
      <xdr:rowOff>95250</xdr:rowOff>
    </xdr:from>
    <xdr:to>
      <xdr:col>7</xdr:col>
      <xdr:colOff>504825</xdr:colOff>
      <xdr:row>54</xdr:row>
      <xdr:rowOff>9525</xdr:rowOff>
    </xdr:to>
    <xdr:graphicFrame macro="">
      <xdr:nvGraphicFramePr>
        <xdr:cNvPr id="7312"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76200</xdr:colOff>
      <xdr:row>55</xdr:row>
      <xdr:rowOff>85725</xdr:rowOff>
    </xdr:from>
    <xdr:to>
      <xdr:col>7</xdr:col>
      <xdr:colOff>523875</xdr:colOff>
      <xdr:row>82</xdr:row>
      <xdr:rowOff>9525</xdr:rowOff>
    </xdr:to>
    <xdr:graphicFrame macro="">
      <xdr:nvGraphicFramePr>
        <xdr:cNvPr id="7313" name="グラフ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514350</xdr:colOff>
      <xdr:row>61</xdr:row>
      <xdr:rowOff>76200</xdr:rowOff>
    </xdr:from>
    <xdr:to>
      <xdr:col>7</xdr:col>
      <xdr:colOff>28575</xdr:colOff>
      <xdr:row>70</xdr:row>
      <xdr:rowOff>123825</xdr:rowOff>
    </xdr:to>
    <xdr:sp macro="" textlink="">
      <xdr:nvSpPr>
        <xdr:cNvPr id="7187" name="Rectangle 19"/>
        <xdr:cNvSpPr>
          <a:spLocks noChangeArrowheads="1"/>
        </xdr:cNvSpPr>
      </xdr:nvSpPr>
      <xdr:spPr bwMode="auto">
        <a:xfrm>
          <a:off x="5838825" y="11420475"/>
          <a:ext cx="361950" cy="1419225"/>
        </a:xfrm>
        <a:prstGeom prst="rect">
          <a:avLst/>
        </a:prstGeom>
        <a:solidFill>
          <a:srgbClr xmlns:mc="http://schemas.openxmlformats.org/markup-compatibility/2006" xmlns:a14="http://schemas.microsoft.com/office/drawing/2010/main" val="FFFFCC" mc:Ignorable="a14" a14:legacySpreadsheetColorIndex="26"/>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明朝"/>
              <a:ea typeface="ＭＳ Ｐ明朝"/>
            </a:rPr>
            <a:t>売上</a:t>
          </a:r>
        </a:p>
      </xdr:txBody>
    </xdr:sp>
    <xdr:clientData/>
  </xdr:twoCellAnchor>
  <xdr:twoCellAnchor>
    <xdr:from>
      <xdr:col>6</xdr:col>
      <xdr:colOff>514350</xdr:colOff>
      <xdr:row>70</xdr:row>
      <xdr:rowOff>123825</xdr:rowOff>
    </xdr:from>
    <xdr:to>
      <xdr:col>7</xdr:col>
      <xdr:colOff>28575</xdr:colOff>
      <xdr:row>77</xdr:row>
      <xdr:rowOff>95250</xdr:rowOff>
    </xdr:to>
    <xdr:sp macro="" textlink="">
      <xdr:nvSpPr>
        <xdr:cNvPr id="7188" name="Rectangle 20" descr="横線 (太)"/>
        <xdr:cNvSpPr>
          <a:spLocks noChangeArrowheads="1"/>
        </xdr:cNvSpPr>
      </xdr:nvSpPr>
      <xdr:spPr bwMode="auto">
        <a:xfrm>
          <a:off x="5838825" y="12839700"/>
          <a:ext cx="361950" cy="1038225"/>
        </a:xfrm>
        <a:prstGeom prst="rect">
          <a:avLst/>
        </a:prstGeom>
        <a:pattFill prst="dkHorz">
          <a:fgClr>
            <a:srgbClr xmlns:mc="http://schemas.openxmlformats.org/markup-compatibility/2006" xmlns:a14="http://schemas.microsoft.com/office/drawing/2010/main" val="00FF00" mc:Ignorable="a14" a14:legacySpreadsheetColorIndex="11"/>
          </a:fgClr>
          <a:bgClr>
            <a:srgbClr val="FFFFFF"/>
          </a:bgClr>
        </a:patt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8288" tIns="0" rIns="0" bIns="0" anchor="ctr" upright="1"/>
        <a:lstStyle/>
        <a:p>
          <a:pPr algn="ctr" rtl="0">
            <a:defRPr sz="1000"/>
          </a:pPr>
          <a:endParaRPr lang="ja-JP" altLang="en-US"/>
        </a:p>
      </xdr:txBody>
    </xdr:sp>
    <xdr:clientData/>
  </xdr:twoCellAnchor>
  <xdr:twoCellAnchor>
    <xdr:from>
      <xdr:col>6</xdr:col>
      <xdr:colOff>514350</xdr:colOff>
      <xdr:row>77</xdr:row>
      <xdr:rowOff>95250</xdr:rowOff>
    </xdr:from>
    <xdr:to>
      <xdr:col>7</xdr:col>
      <xdr:colOff>28575</xdr:colOff>
      <xdr:row>80</xdr:row>
      <xdr:rowOff>19050</xdr:rowOff>
    </xdr:to>
    <xdr:sp macro="" textlink="">
      <xdr:nvSpPr>
        <xdr:cNvPr id="7189" name="Rectangle 21" descr="右下がり対角線"/>
        <xdr:cNvSpPr>
          <a:spLocks noChangeArrowheads="1"/>
        </xdr:cNvSpPr>
      </xdr:nvSpPr>
      <xdr:spPr bwMode="auto">
        <a:xfrm>
          <a:off x="5838825" y="13877925"/>
          <a:ext cx="361950" cy="381000"/>
        </a:xfrm>
        <a:prstGeom prst="rect">
          <a:avLst/>
        </a:prstGeom>
        <a:pattFill prst="ltDnDiag">
          <a:fgClr>
            <a:srgbClr xmlns:mc="http://schemas.openxmlformats.org/markup-compatibility/2006" xmlns:a14="http://schemas.microsoft.com/office/drawing/2010/main" val="0000FF" mc:Ignorable="a14" a14:legacySpreadsheetColorIndex="12"/>
          </a:fgClr>
          <a:bgClr>
            <a:srgbClr val="FFFFFF"/>
          </a:bgClr>
        </a:patt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8288" tIns="0" rIns="0" bIns="0" anchor="t" upright="1"/>
        <a:lstStyle/>
        <a:p>
          <a:pPr algn="ctr" rtl="0">
            <a:defRPr sz="1000"/>
          </a:pPr>
          <a:endParaRPr lang="ja-JP" altLang="en-US"/>
        </a:p>
      </xdr:txBody>
    </xdr:sp>
    <xdr:clientData/>
  </xdr:twoCellAnchor>
  <xdr:twoCellAnchor>
    <xdr:from>
      <xdr:col>7</xdr:col>
      <xdr:colOff>28575</xdr:colOff>
      <xdr:row>61</xdr:row>
      <xdr:rowOff>76200</xdr:rowOff>
    </xdr:from>
    <xdr:to>
      <xdr:col>7</xdr:col>
      <xdr:colOff>390525</xdr:colOff>
      <xdr:row>67</xdr:row>
      <xdr:rowOff>0</xdr:rowOff>
    </xdr:to>
    <xdr:sp macro="" textlink="">
      <xdr:nvSpPr>
        <xdr:cNvPr id="7190" name="Rectangle 22" descr="格子 (小)"/>
        <xdr:cNvSpPr>
          <a:spLocks noChangeArrowheads="1"/>
        </xdr:cNvSpPr>
      </xdr:nvSpPr>
      <xdr:spPr bwMode="auto">
        <a:xfrm>
          <a:off x="6200775" y="11420475"/>
          <a:ext cx="361950" cy="838200"/>
        </a:xfrm>
        <a:prstGeom prst="rect">
          <a:avLst/>
        </a:prstGeom>
        <a:pattFill prst="smGrid">
          <a:fgClr>
            <a:srgbClr xmlns:mc="http://schemas.openxmlformats.org/markup-compatibility/2006" xmlns:a14="http://schemas.microsoft.com/office/drawing/2010/main" val="FF0000" mc:Ignorable="a14" a14:legacySpreadsheetColorIndex="10"/>
          </a:fgClr>
          <a:bgClr>
            <a:srgbClr val="FFFFFF"/>
          </a:bgClr>
        </a:patt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8288" tIns="0" rIns="0" bIns="0" anchor="ctr" upright="1"/>
        <a:lstStyle/>
        <a:p>
          <a:pPr algn="ctr" rtl="0">
            <a:defRPr sz="1000"/>
          </a:pPr>
          <a:endParaRPr lang="ja-JP" altLang="en-US"/>
        </a:p>
      </xdr:txBody>
    </xdr:sp>
    <xdr:clientData/>
  </xdr:twoCellAnchor>
  <xdr:twoCellAnchor>
    <xdr:from>
      <xdr:col>7</xdr:col>
      <xdr:colOff>28575</xdr:colOff>
      <xdr:row>67</xdr:row>
      <xdr:rowOff>9525</xdr:rowOff>
    </xdr:from>
    <xdr:to>
      <xdr:col>7</xdr:col>
      <xdr:colOff>390525</xdr:colOff>
      <xdr:row>69</xdr:row>
      <xdr:rowOff>66675</xdr:rowOff>
    </xdr:to>
    <xdr:sp macro="" textlink="">
      <xdr:nvSpPr>
        <xdr:cNvPr id="7191" name="Rectangle 23" descr="右上がり対角線"/>
        <xdr:cNvSpPr>
          <a:spLocks noChangeArrowheads="1"/>
        </xdr:cNvSpPr>
      </xdr:nvSpPr>
      <xdr:spPr bwMode="auto">
        <a:xfrm>
          <a:off x="6200775" y="12268200"/>
          <a:ext cx="361950" cy="361950"/>
        </a:xfrm>
        <a:prstGeom prst="rect">
          <a:avLst/>
        </a:prstGeom>
        <a:pattFill prst="ltUpDiag">
          <a:fgClr>
            <a:srgbClr xmlns:mc="http://schemas.openxmlformats.org/markup-compatibility/2006" xmlns:a14="http://schemas.microsoft.com/office/drawing/2010/main" val="000000" mc:Ignorable="a14" a14:legacySpreadsheetColorIndex="8"/>
          </a:fgClr>
          <a:bgClr>
            <a:srgbClr val="FFFFFF"/>
          </a:bgClr>
        </a:patt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8288" tIns="0" rIns="0" bIns="0" anchor="t" upright="1"/>
        <a:lstStyle/>
        <a:p>
          <a:pPr algn="ctr" rtl="0">
            <a:defRPr sz="1000"/>
          </a:pPr>
          <a:endParaRPr lang="ja-JP" altLang="en-US"/>
        </a:p>
      </xdr:txBody>
    </xdr:sp>
    <xdr:clientData/>
  </xdr:twoCellAnchor>
  <xdr:twoCellAnchor>
    <xdr:from>
      <xdr:col>7</xdr:col>
      <xdr:colOff>28575</xdr:colOff>
      <xdr:row>69</xdr:row>
      <xdr:rowOff>66675</xdr:rowOff>
    </xdr:from>
    <xdr:to>
      <xdr:col>7</xdr:col>
      <xdr:colOff>390525</xdr:colOff>
      <xdr:row>72</xdr:row>
      <xdr:rowOff>114300</xdr:rowOff>
    </xdr:to>
    <xdr:sp macro="" textlink="">
      <xdr:nvSpPr>
        <xdr:cNvPr id="7192" name="Rectangle 24" descr="右下がり対角線 (太)"/>
        <xdr:cNvSpPr>
          <a:spLocks noChangeArrowheads="1"/>
        </xdr:cNvSpPr>
      </xdr:nvSpPr>
      <xdr:spPr bwMode="auto">
        <a:xfrm>
          <a:off x="6200775" y="12630150"/>
          <a:ext cx="361950" cy="504825"/>
        </a:xfrm>
        <a:prstGeom prst="rect">
          <a:avLst/>
        </a:prstGeom>
        <a:pattFill prst="wdDnDiag">
          <a:fgClr>
            <a:srgbClr xmlns:mc="http://schemas.openxmlformats.org/markup-compatibility/2006" xmlns:a14="http://schemas.microsoft.com/office/drawing/2010/main" val="FF0000" mc:Ignorable="a14" a14:legacySpreadsheetColorIndex="10"/>
          </a:fgClr>
          <a:bgClr>
            <a:srgbClr val="FFFFFF"/>
          </a:bgClr>
        </a:patt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8288" tIns="0" rIns="0" bIns="0" anchor="t" upright="1"/>
        <a:lstStyle/>
        <a:p>
          <a:pPr algn="ctr" rtl="0">
            <a:defRPr sz="1000"/>
          </a:pPr>
          <a:endParaRPr lang="ja-JP" altLang="en-US"/>
        </a:p>
      </xdr:txBody>
    </xdr:sp>
    <xdr:clientData/>
  </xdr:twoCellAnchor>
  <xdr:twoCellAnchor>
    <xdr:from>
      <xdr:col>7</xdr:col>
      <xdr:colOff>28575</xdr:colOff>
      <xdr:row>72</xdr:row>
      <xdr:rowOff>114300</xdr:rowOff>
    </xdr:from>
    <xdr:to>
      <xdr:col>7</xdr:col>
      <xdr:colOff>390525</xdr:colOff>
      <xdr:row>75</xdr:row>
      <xdr:rowOff>38100</xdr:rowOff>
    </xdr:to>
    <xdr:sp macro="" textlink="">
      <xdr:nvSpPr>
        <xdr:cNvPr id="7193" name="Rectangle 25" descr="市松模様 (大)"/>
        <xdr:cNvSpPr>
          <a:spLocks noChangeArrowheads="1"/>
        </xdr:cNvSpPr>
      </xdr:nvSpPr>
      <xdr:spPr bwMode="auto">
        <a:xfrm>
          <a:off x="6200775" y="13134975"/>
          <a:ext cx="361950" cy="381000"/>
        </a:xfrm>
        <a:prstGeom prst="rect">
          <a:avLst/>
        </a:prstGeom>
        <a:pattFill prst="lgCheck">
          <a:fgClr>
            <a:srgbClr xmlns:mc="http://schemas.openxmlformats.org/markup-compatibility/2006" xmlns:a14="http://schemas.microsoft.com/office/drawing/2010/main" val="33CCCC" mc:Ignorable="a14" a14:legacySpreadsheetColorIndex="49"/>
          </a:fgClr>
          <a:bgClr>
            <a:srgbClr val="FFFFFF"/>
          </a:bgClr>
        </a:patt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8288" tIns="0" rIns="0" bIns="0" anchor="t" upright="1"/>
        <a:lstStyle/>
        <a:p>
          <a:pPr algn="ctr" rtl="0">
            <a:defRPr sz="1000"/>
          </a:pPr>
          <a:endParaRPr lang="ja-JP" altLang="en-US"/>
        </a:p>
      </xdr:txBody>
    </xdr:sp>
    <xdr:clientData/>
  </xdr:twoCellAnchor>
  <xdr:twoCellAnchor editAs="oneCell">
    <xdr:from>
      <xdr:col>7</xdr:col>
      <xdr:colOff>28575</xdr:colOff>
      <xdr:row>75</xdr:row>
      <xdr:rowOff>38100</xdr:rowOff>
    </xdr:from>
    <xdr:to>
      <xdr:col>7</xdr:col>
      <xdr:colOff>390525</xdr:colOff>
      <xdr:row>78</xdr:row>
      <xdr:rowOff>133350</xdr:rowOff>
    </xdr:to>
    <xdr:sp macro="" textlink="">
      <xdr:nvSpPr>
        <xdr:cNvPr id="7194" name="Rectangle 26" descr="縦線 (反転)"/>
        <xdr:cNvSpPr>
          <a:spLocks noChangeArrowheads="1"/>
        </xdr:cNvSpPr>
      </xdr:nvSpPr>
      <xdr:spPr bwMode="auto">
        <a:xfrm>
          <a:off x="6200775" y="13515975"/>
          <a:ext cx="361950" cy="552450"/>
        </a:xfrm>
        <a:prstGeom prst="rect">
          <a:avLst/>
        </a:prstGeom>
        <a:pattFill prst="narVert">
          <a:fgClr>
            <a:srgbClr xmlns:mc="http://schemas.openxmlformats.org/markup-compatibility/2006" xmlns:a14="http://schemas.microsoft.com/office/drawing/2010/main" val="0000FF" mc:Ignorable="a14" a14:legacySpreadsheetColorIndex="12"/>
          </a:fgClr>
          <a:bgClr>
            <a:srgbClr val="FFFFFF"/>
          </a:bgClr>
        </a:patt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8288" tIns="0" rIns="0" bIns="0" anchor="ctr" upright="1"/>
        <a:lstStyle/>
        <a:p>
          <a:pPr algn="ctr" rtl="0">
            <a:defRPr sz="1000"/>
          </a:pPr>
          <a:endParaRPr lang="ja-JP" altLang="en-US"/>
        </a:p>
      </xdr:txBody>
    </xdr:sp>
    <xdr:clientData/>
  </xdr:twoCellAnchor>
  <xdr:twoCellAnchor>
    <xdr:from>
      <xdr:col>7</xdr:col>
      <xdr:colOff>28575</xdr:colOff>
      <xdr:row>78</xdr:row>
      <xdr:rowOff>133350</xdr:rowOff>
    </xdr:from>
    <xdr:to>
      <xdr:col>7</xdr:col>
      <xdr:colOff>390525</xdr:colOff>
      <xdr:row>80</xdr:row>
      <xdr:rowOff>19050</xdr:rowOff>
    </xdr:to>
    <xdr:sp macro="" textlink="">
      <xdr:nvSpPr>
        <xdr:cNvPr id="7195" name="Rectangle 27" descr="格子 (小)"/>
        <xdr:cNvSpPr>
          <a:spLocks noChangeArrowheads="1"/>
        </xdr:cNvSpPr>
      </xdr:nvSpPr>
      <xdr:spPr bwMode="auto">
        <a:xfrm>
          <a:off x="6200775" y="14068425"/>
          <a:ext cx="361950" cy="190500"/>
        </a:xfrm>
        <a:prstGeom prst="rect">
          <a:avLst/>
        </a:prstGeom>
        <a:pattFill prst="smGrid">
          <a:fgClr>
            <a:srgbClr xmlns:mc="http://schemas.openxmlformats.org/markup-compatibility/2006" xmlns:a14="http://schemas.microsoft.com/office/drawing/2010/main" val="FFCC00" mc:Ignorable="a14" a14:legacySpreadsheetColorIndex="51"/>
          </a:fgClr>
          <a:bgClr>
            <a:srgbClr val="FFFFFF"/>
          </a:bgClr>
        </a:patt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明朝"/>
              <a:ea typeface="ＭＳ Ｐ明朝"/>
            </a:rPr>
            <a:t>利益</a:t>
          </a:r>
        </a:p>
      </xdr:txBody>
    </xdr:sp>
    <xdr:clientData/>
  </xdr:twoCellAnchor>
  <xdr:twoCellAnchor>
    <xdr:from>
      <xdr:col>6</xdr:col>
      <xdr:colOff>514350</xdr:colOff>
      <xdr:row>39</xdr:row>
      <xdr:rowOff>66675</xdr:rowOff>
    </xdr:from>
    <xdr:to>
      <xdr:col>7</xdr:col>
      <xdr:colOff>28575</xdr:colOff>
      <xdr:row>44</xdr:row>
      <xdr:rowOff>85725</xdr:rowOff>
    </xdr:to>
    <xdr:sp macro="" textlink="">
      <xdr:nvSpPr>
        <xdr:cNvPr id="7178" name="Rectangle 10"/>
        <xdr:cNvSpPr>
          <a:spLocks noChangeArrowheads="1"/>
        </xdr:cNvSpPr>
      </xdr:nvSpPr>
      <xdr:spPr bwMode="auto">
        <a:xfrm>
          <a:off x="5838825" y="7753350"/>
          <a:ext cx="361950" cy="971550"/>
        </a:xfrm>
        <a:prstGeom prst="rect">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900"/>
            </a:lnSpc>
            <a:defRPr sz="1000"/>
          </a:pPr>
          <a:r>
            <a:rPr lang="ja-JP" altLang="en-US" sz="900" b="0" i="0" u="none" strike="noStrike" baseline="0">
              <a:solidFill>
                <a:srgbClr val="000000"/>
              </a:solidFill>
              <a:latin typeface="ＭＳ Ｐ明朝"/>
              <a:ea typeface="ＭＳ Ｐ明朝"/>
            </a:rPr>
            <a:t>流動資産</a:t>
          </a:r>
        </a:p>
      </xdr:txBody>
    </xdr:sp>
    <xdr:clientData/>
  </xdr:twoCellAnchor>
  <xdr:twoCellAnchor>
    <xdr:from>
      <xdr:col>6</xdr:col>
      <xdr:colOff>514350</xdr:colOff>
      <xdr:row>44</xdr:row>
      <xdr:rowOff>85725</xdr:rowOff>
    </xdr:from>
    <xdr:to>
      <xdr:col>7</xdr:col>
      <xdr:colOff>28575</xdr:colOff>
      <xdr:row>51</xdr:row>
      <xdr:rowOff>28575</xdr:rowOff>
    </xdr:to>
    <xdr:sp macro="" textlink="">
      <xdr:nvSpPr>
        <xdr:cNvPr id="7179" name="Rectangle 11" descr="右上がり対角線 (反転)"/>
        <xdr:cNvSpPr>
          <a:spLocks noChangeArrowheads="1"/>
        </xdr:cNvSpPr>
      </xdr:nvSpPr>
      <xdr:spPr bwMode="auto">
        <a:xfrm>
          <a:off x="5838825" y="8724900"/>
          <a:ext cx="361950" cy="1123950"/>
        </a:xfrm>
        <a:prstGeom prst="rect">
          <a:avLst/>
        </a:prstGeom>
        <a:pattFill prst="dkUpDiag">
          <a:fgClr>
            <a:srgbClr xmlns:mc="http://schemas.openxmlformats.org/markup-compatibility/2006" xmlns:a14="http://schemas.microsoft.com/office/drawing/2010/main" val="339966" mc:Ignorable="a14" a14:legacySpreadsheetColorIndex="57"/>
          </a:fgClr>
          <a:bgClr>
            <a:srgbClr val="FFFFFF"/>
          </a:bgClr>
        </a:patt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8288" tIns="0" rIns="0" bIns="0" anchor="ctr" upright="1"/>
        <a:lstStyle/>
        <a:p>
          <a:pPr algn="ctr" rtl="0">
            <a:defRPr sz="1000"/>
          </a:pPr>
          <a:endParaRPr lang="ja-JP" altLang="en-US"/>
        </a:p>
      </xdr:txBody>
    </xdr:sp>
    <xdr:clientData/>
  </xdr:twoCellAnchor>
  <xdr:twoCellAnchor>
    <xdr:from>
      <xdr:col>7</xdr:col>
      <xdr:colOff>28575</xdr:colOff>
      <xdr:row>39</xdr:row>
      <xdr:rowOff>66675</xdr:rowOff>
    </xdr:from>
    <xdr:to>
      <xdr:col>7</xdr:col>
      <xdr:colOff>390525</xdr:colOff>
      <xdr:row>43</xdr:row>
      <xdr:rowOff>9525</xdr:rowOff>
    </xdr:to>
    <xdr:sp macro="" textlink="">
      <xdr:nvSpPr>
        <xdr:cNvPr id="7180" name="Rectangle 12" descr="右上がり対角線 (反転)"/>
        <xdr:cNvSpPr>
          <a:spLocks noChangeArrowheads="1"/>
        </xdr:cNvSpPr>
      </xdr:nvSpPr>
      <xdr:spPr bwMode="auto">
        <a:xfrm>
          <a:off x="6200775" y="7753350"/>
          <a:ext cx="361950" cy="704850"/>
        </a:xfrm>
        <a:prstGeom prst="rect">
          <a:avLst/>
        </a:prstGeom>
        <a:pattFill prst="dkUpDiag">
          <a:fgClr>
            <a:srgbClr xmlns:mc="http://schemas.openxmlformats.org/markup-compatibility/2006" xmlns:a14="http://schemas.microsoft.com/office/drawing/2010/main" val="FF0000" mc:Ignorable="a14" a14:legacySpreadsheetColorIndex="10"/>
          </a:fgClr>
          <a:bgClr>
            <a:srgbClr val="FFFFFF"/>
          </a:bgClr>
        </a:patt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8288" tIns="0" rIns="0" bIns="0" anchor="ctr" upright="1"/>
        <a:lstStyle/>
        <a:p>
          <a:pPr algn="ctr" rtl="0">
            <a:defRPr sz="1000"/>
          </a:pPr>
          <a:endParaRPr lang="ja-JP" altLang="en-US"/>
        </a:p>
      </xdr:txBody>
    </xdr:sp>
    <xdr:clientData/>
  </xdr:twoCellAnchor>
  <xdr:twoCellAnchor>
    <xdr:from>
      <xdr:col>7</xdr:col>
      <xdr:colOff>28575</xdr:colOff>
      <xdr:row>43</xdr:row>
      <xdr:rowOff>9525</xdr:rowOff>
    </xdr:from>
    <xdr:to>
      <xdr:col>7</xdr:col>
      <xdr:colOff>390525</xdr:colOff>
      <xdr:row>47</xdr:row>
      <xdr:rowOff>28575</xdr:rowOff>
    </xdr:to>
    <xdr:sp macro="" textlink="">
      <xdr:nvSpPr>
        <xdr:cNvPr id="7181" name="Rectangle 13" descr="ひし形 (枠のみ)"/>
        <xdr:cNvSpPr>
          <a:spLocks noChangeArrowheads="1"/>
        </xdr:cNvSpPr>
      </xdr:nvSpPr>
      <xdr:spPr bwMode="auto">
        <a:xfrm>
          <a:off x="6200775" y="8458200"/>
          <a:ext cx="361950" cy="781050"/>
        </a:xfrm>
        <a:prstGeom prst="rect">
          <a:avLst/>
        </a:prstGeom>
        <a:pattFill prst="openDmnd">
          <a:fgClr>
            <a:srgbClr xmlns:mc="http://schemas.openxmlformats.org/markup-compatibility/2006" xmlns:a14="http://schemas.microsoft.com/office/drawing/2010/main" val="00FFFF" mc:Ignorable="a14" a14:legacySpreadsheetColorIndex="15"/>
          </a:fgClr>
          <a:bgClr>
            <a:srgbClr val="FFFFFF"/>
          </a:bgClr>
        </a:patt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8288" tIns="0" rIns="0" bIns="0" anchor="ctr" upright="1"/>
        <a:lstStyle/>
        <a:p>
          <a:pPr algn="ctr" rtl="0">
            <a:defRPr sz="1000"/>
          </a:pPr>
          <a:endParaRPr lang="ja-JP" altLang="en-US"/>
        </a:p>
      </xdr:txBody>
    </xdr:sp>
    <xdr:clientData/>
  </xdr:twoCellAnchor>
  <xdr:twoCellAnchor>
    <xdr:from>
      <xdr:col>7</xdr:col>
      <xdr:colOff>28575</xdr:colOff>
      <xdr:row>47</xdr:row>
      <xdr:rowOff>28575</xdr:rowOff>
    </xdr:from>
    <xdr:to>
      <xdr:col>7</xdr:col>
      <xdr:colOff>390525</xdr:colOff>
      <xdr:row>51</xdr:row>
      <xdr:rowOff>28575</xdr:rowOff>
    </xdr:to>
    <xdr:sp macro="" textlink="">
      <xdr:nvSpPr>
        <xdr:cNvPr id="7182" name="Rectangle 14" descr="格子 (小)"/>
        <xdr:cNvSpPr>
          <a:spLocks noChangeArrowheads="1"/>
        </xdr:cNvSpPr>
      </xdr:nvSpPr>
      <xdr:spPr bwMode="auto">
        <a:xfrm>
          <a:off x="6200775" y="9239250"/>
          <a:ext cx="361950" cy="609600"/>
        </a:xfrm>
        <a:prstGeom prst="rect">
          <a:avLst/>
        </a:prstGeom>
        <a:pattFill prst="smGrid">
          <a:fgClr>
            <a:srgbClr xmlns:mc="http://schemas.openxmlformats.org/markup-compatibility/2006" xmlns:a14="http://schemas.microsoft.com/office/drawing/2010/main" val="0000FF" mc:Ignorable="a14" a14:legacySpreadsheetColorIndex="12"/>
          </a:fgClr>
          <a:bgClr>
            <a:srgbClr val="FFFFFF"/>
          </a:bgClr>
        </a:patt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8288" tIns="0" rIns="0" bIns="0" anchor="ctr" upright="1"/>
        <a:lstStyle/>
        <a:p>
          <a:pPr algn="ctr" rtl="0">
            <a:defRPr sz="1000"/>
          </a:pPr>
          <a:endParaRPr lang="ja-JP" altLang="en-US"/>
        </a:p>
      </xdr:txBody>
    </xdr:sp>
    <xdr:clientData/>
  </xdr:twoCellAnchor>
  <xdr:twoCellAnchor>
    <xdr:from>
      <xdr:col>6</xdr:col>
      <xdr:colOff>590550</xdr:colOff>
      <xdr:row>38</xdr:row>
      <xdr:rowOff>85725</xdr:rowOff>
    </xdr:from>
    <xdr:to>
      <xdr:col>7</xdr:col>
      <xdr:colOff>381000</xdr:colOff>
      <xdr:row>39</xdr:row>
      <xdr:rowOff>38100</xdr:rowOff>
    </xdr:to>
    <xdr:sp macro="" textlink="">
      <xdr:nvSpPr>
        <xdr:cNvPr id="7198" name="Text Box 30"/>
        <xdr:cNvSpPr txBox="1">
          <a:spLocks noChangeArrowheads="1"/>
        </xdr:cNvSpPr>
      </xdr:nvSpPr>
      <xdr:spPr bwMode="auto">
        <a:xfrm>
          <a:off x="5915025" y="7581900"/>
          <a:ext cx="638175"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借方　　貸方</a:t>
          </a:r>
        </a:p>
      </xdr:txBody>
    </xdr:sp>
    <xdr:clientData/>
  </xdr:twoCellAnchor>
  <mc:AlternateContent xmlns:mc="http://schemas.openxmlformats.org/markup-compatibility/2006">
    <mc:Choice xmlns:a14="http://schemas.microsoft.com/office/drawing/2010/main" Requires="a14">
      <xdr:twoCellAnchor editAs="oneCell">
        <xdr:from>
          <xdr:col>1</xdr:col>
          <xdr:colOff>647700</xdr:colOff>
          <xdr:row>51</xdr:row>
          <xdr:rowOff>57150</xdr:rowOff>
        </xdr:from>
        <xdr:to>
          <xdr:col>1</xdr:col>
          <xdr:colOff>1266825</xdr:colOff>
          <xdr:row>52</xdr:row>
          <xdr:rowOff>104775</xdr:rowOff>
        </xdr:to>
        <xdr:pic>
          <xdr:nvPicPr>
            <xdr:cNvPr id="7329" name="Picture 33"/>
            <xdr:cNvPicPr>
              <a:picLocks noChangeAspect="1" noChangeArrowheads="1"/>
              <a:extLst>
                <a:ext uri="{84589F7E-364E-4C9E-8A38-B11213B215E9}">
                  <a14:cameraTool cellRange="$K$3" spid="_x0000_s7412"/>
                </a:ext>
              </a:extLst>
            </xdr:cNvPicPr>
          </xdr:nvPicPr>
          <xdr:blipFill>
            <a:blip xmlns:r="http://schemas.openxmlformats.org/officeDocument/2006/relationships" r:embed="rId3"/>
            <a:srcRect/>
            <a:stretch>
              <a:fillRect/>
            </a:stretch>
          </xdr:blipFill>
          <xdr:spPr bwMode="auto">
            <a:xfrm>
              <a:off x="990600" y="9877425"/>
              <a:ext cx="619125" cy="20002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51</xdr:row>
          <xdr:rowOff>57150</xdr:rowOff>
        </xdr:from>
        <xdr:to>
          <xdr:col>2</xdr:col>
          <xdr:colOff>723900</xdr:colOff>
          <xdr:row>52</xdr:row>
          <xdr:rowOff>104775</xdr:rowOff>
        </xdr:to>
        <xdr:pic>
          <xdr:nvPicPr>
            <xdr:cNvPr id="7330" name="Picture 34"/>
            <xdr:cNvPicPr>
              <a:picLocks noChangeAspect="1" noChangeArrowheads="1"/>
              <a:extLst>
                <a:ext uri="{84589F7E-364E-4C9E-8A38-B11213B215E9}">
                  <a14:cameraTool cellRange="$N$3" spid="_x0000_s7413"/>
                </a:ext>
              </a:extLst>
            </xdr:cNvPicPr>
          </xdr:nvPicPr>
          <xdr:blipFill>
            <a:blip xmlns:r="http://schemas.openxmlformats.org/officeDocument/2006/relationships" r:embed="rId4"/>
            <a:srcRect/>
            <a:stretch>
              <a:fillRect/>
            </a:stretch>
          </xdr:blipFill>
          <xdr:spPr bwMode="auto">
            <a:xfrm>
              <a:off x="2038350" y="9877425"/>
              <a:ext cx="619125" cy="20002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266700</xdr:colOff>
          <xdr:row>51</xdr:row>
          <xdr:rowOff>57150</xdr:rowOff>
        </xdr:from>
        <xdr:to>
          <xdr:col>4</xdr:col>
          <xdr:colOff>38100</xdr:colOff>
          <xdr:row>52</xdr:row>
          <xdr:rowOff>104775</xdr:rowOff>
        </xdr:to>
        <xdr:pic>
          <xdr:nvPicPr>
            <xdr:cNvPr id="7331" name="Picture 35"/>
            <xdr:cNvPicPr>
              <a:picLocks noChangeAspect="1" noChangeArrowheads="1"/>
              <a:extLst>
                <a:ext uri="{84589F7E-364E-4C9E-8A38-B11213B215E9}">
                  <a14:cameraTool cellRange="$Q$3" spid="_x0000_s7414"/>
                </a:ext>
              </a:extLst>
            </xdr:cNvPicPr>
          </xdr:nvPicPr>
          <xdr:blipFill>
            <a:blip xmlns:r="http://schemas.openxmlformats.org/officeDocument/2006/relationships" r:embed="rId5"/>
            <a:srcRect/>
            <a:stretch>
              <a:fillRect/>
            </a:stretch>
          </xdr:blipFill>
          <xdr:spPr bwMode="auto">
            <a:xfrm>
              <a:off x="3048000" y="9877425"/>
              <a:ext cx="619125" cy="20002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438150</xdr:colOff>
          <xdr:row>51</xdr:row>
          <xdr:rowOff>57150</xdr:rowOff>
        </xdr:from>
        <xdr:to>
          <xdr:col>5</xdr:col>
          <xdr:colOff>209550</xdr:colOff>
          <xdr:row>52</xdr:row>
          <xdr:rowOff>104775</xdr:rowOff>
        </xdr:to>
        <xdr:pic>
          <xdr:nvPicPr>
            <xdr:cNvPr id="7332" name="Picture 36"/>
            <xdr:cNvPicPr>
              <a:picLocks noChangeAspect="1" noChangeArrowheads="1"/>
              <a:extLst>
                <a:ext uri="{84589F7E-364E-4C9E-8A38-B11213B215E9}">
                  <a14:cameraTool cellRange="$T$3" spid="_x0000_s7415"/>
                </a:ext>
              </a:extLst>
            </xdr:cNvPicPr>
          </xdr:nvPicPr>
          <xdr:blipFill>
            <a:blip xmlns:r="http://schemas.openxmlformats.org/officeDocument/2006/relationships" r:embed="rId6"/>
            <a:srcRect/>
            <a:stretch>
              <a:fillRect/>
            </a:stretch>
          </xdr:blipFill>
          <xdr:spPr bwMode="auto">
            <a:xfrm>
              <a:off x="4067175" y="9877425"/>
              <a:ext cx="619125" cy="20002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609600</xdr:colOff>
          <xdr:row>51</xdr:row>
          <xdr:rowOff>57150</xdr:rowOff>
        </xdr:from>
        <xdr:to>
          <xdr:col>6</xdr:col>
          <xdr:colOff>381000</xdr:colOff>
          <xdr:row>52</xdr:row>
          <xdr:rowOff>104775</xdr:rowOff>
        </xdr:to>
        <xdr:pic>
          <xdr:nvPicPr>
            <xdr:cNvPr id="7333" name="Picture 37"/>
            <xdr:cNvPicPr>
              <a:picLocks noChangeAspect="1" noChangeArrowheads="1"/>
              <a:extLst>
                <a:ext uri="{84589F7E-364E-4C9E-8A38-B11213B215E9}">
                  <a14:cameraTool cellRange="$W$3" spid="_x0000_s7416"/>
                </a:ext>
              </a:extLst>
            </xdr:cNvPicPr>
          </xdr:nvPicPr>
          <xdr:blipFill>
            <a:blip xmlns:r="http://schemas.openxmlformats.org/officeDocument/2006/relationships" r:embed="rId7"/>
            <a:srcRect/>
            <a:stretch>
              <a:fillRect/>
            </a:stretch>
          </xdr:blipFill>
          <xdr:spPr bwMode="auto">
            <a:xfrm>
              <a:off x="5086350" y="9877425"/>
              <a:ext cx="619125" cy="20002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647700</xdr:colOff>
          <xdr:row>80</xdr:row>
          <xdr:rowOff>28575</xdr:rowOff>
        </xdr:from>
        <xdr:to>
          <xdr:col>6</xdr:col>
          <xdr:colOff>381000</xdr:colOff>
          <xdr:row>81</xdr:row>
          <xdr:rowOff>76200</xdr:rowOff>
        </xdr:to>
        <xdr:grpSp>
          <xdr:nvGrpSpPr>
            <xdr:cNvPr id="7334" name="Group 43"/>
            <xdr:cNvGrpSpPr>
              <a:grpSpLocks/>
            </xdr:cNvGrpSpPr>
          </xdr:nvGrpSpPr>
          <xdr:grpSpPr bwMode="auto">
            <a:xfrm>
              <a:off x="990600" y="14268450"/>
              <a:ext cx="4714875" cy="200025"/>
              <a:chOff x="271" y="1677"/>
              <a:chExt cx="495" cy="21"/>
            </a:xfrm>
          </xdr:grpSpPr>
          <xdr:pic>
            <xdr:nvPicPr>
              <xdr:cNvPr id="7347" name="Picture 38"/>
              <xdr:cNvPicPr>
                <a:picLocks noChangeAspect="1" noChangeArrowheads="1"/>
                <a:extLst>
                  <a:ext uri="{84589F7E-364E-4C9E-8A38-B11213B215E9}">
                    <a14:cameraTool cellRange="$K$3" spid="_x0000_s7417"/>
                  </a:ext>
                </a:extLst>
              </xdr:cNvPicPr>
            </xdr:nvPicPr>
            <xdr:blipFill>
              <a:blip xmlns:r="http://schemas.openxmlformats.org/officeDocument/2006/relationships" r:embed="rId3"/>
              <a:srcRect/>
              <a:stretch>
                <a:fillRect/>
              </a:stretch>
            </xdr:blipFill>
            <xdr:spPr bwMode="auto">
              <a:xfrm>
                <a:off x="271" y="1677"/>
                <a:ext cx="65" cy="21"/>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pic>
          <xdr:pic>
            <xdr:nvPicPr>
              <xdr:cNvPr id="7348" name="Picture 39"/>
              <xdr:cNvPicPr>
                <a:picLocks noChangeAspect="1" noChangeArrowheads="1"/>
                <a:extLst>
                  <a:ext uri="{84589F7E-364E-4C9E-8A38-B11213B215E9}">
                    <a14:cameraTool cellRange="$N$3" spid="_x0000_s7418"/>
                  </a:ext>
                </a:extLst>
              </xdr:cNvPicPr>
            </xdr:nvPicPr>
            <xdr:blipFill>
              <a:blip xmlns:r="http://schemas.openxmlformats.org/officeDocument/2006/relationships" r:embed="rId4"/>
              <a:srcRect/>
              <a:stretch>
                <a:fillRect/>
              </a:stretch>
            </xdr:blipFill>
            <xdr:spPr bwMode="auto">
              <a:xfrm>
                <a:off x="381" y="1677"/>
                <a:ext cx="65" cy="21"/>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pic>
          <xdr:pic>
            <xdr:nvPicPr>
              <xdr:cNvPr id="7349" name="Picture 40"/>
              <xdr:cNvPicPr>
                <a:picLocks noChangeAspect="1" noChangeArrowheads="1"/>
                <a:extLst>
                  <a:ext uri="{84589F7E-364E-4C9E-8A38-B11213B215E9}">
                    <a14:cameraTool cellRange="$Q$3" spid="_x0000_s7419"/>
                  </a:ext>
                </a:extLst>
              </xdr:cNvPicPr>
            </xdr:nvPicPr>
            <xdr:blipFill>
              <a:blip xmlns:r="http://schemas.openxmlformats.org/officeDocument/2006/relationships" r:embed="rId5"/>
              <a:srcRect/>
              <a:stretch>
                <a:fillRect/>
              </a:stretch>
            </xdr:blipFill>
            <xdr:spPr bwMode="auto">
              <a:xfrm>
                <a:off x="487" y="1677"/>
                <a:ext cx="65" cy="21"/>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pic>
          <xdr:pic>
            <xdr:nvPicPr>
              <xdr:cNvPr id="7350" name="Picture 41"/>
              <xdr:cNvPicPr>
                <a:picLocks noChangeAspect="1" noChangeArrowheads="1"/>
                <a:extLst>
                  <a:ext uri="{84589F7E-364E-4C9E-8A38-B11213B215E9}">
                    <a14:cameraTool cellRange="$T$3" spid="_x0000_s7420"/>
                  </a:ext>
                </a:extLst>
              </xdr:cNvPicPr>
            </xdr:nvPicPr>
            <xdr:blipFill>
              <a:blip xmlns:r="http://schemas.openxmlformats.org/officeDocument/2006/relationships" r:embed="rId6"/>
              <a:srcRect/>
              <a:stretch>
                <a:fillRect/>
              </a:stretch>
            </xdr:blipFill>
            <xdr:spPr bwMode="auto">
              <a:xfrm>
                <a:off x="594" y="1677"/>
                <a:ext cx="65" cy="21"/>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pic>
          <xdr:pic>
            <xdr:nvPicPr>
              <xdr:cNvPr id="7351" name="Picture 42"/>
              <xdr:cNvPicPr>
                <a:picLocks noChangeAspect="1" noChangeArrowheads="1"/>
                <a:extLst>
                  <a:ext uri="{84589F7E-364E-4C9E-8A38-B11213B215E9}">
                    <a14:cameraTool cellRange="$W$3" spid="_x0000_s7421"/>
                  </a:ext>
                </a:extLst>
              </xdr:cNvPicPr>
            </xdr:nvPicPr>
            <xdr:blipFill>
              <a:blip xmlns:r="http://schemas.openxmlformats.org/officeDocument/2006/relationships" r:embed="rId7"/>
              <a:srcRect/>
              <a:stretch>
                <a:fillRect/>
              </a:stretch>
            </xdr:blipFill>
            <xdr:spPr bwMode="auto">
              <a:xfrm>
                <a:off x="701" y="1677"/>
                <a:ext cx="65" cy="21"/>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pic>
        </xdr:grpSp>
        <xdr:clientData/>
      </xdr:twoCellAnchor>
    </mc:Choice>
    <mc:Fallback/>
  </mc:AlternateContent>
  <xdr:twoCellAnchor>
    <xdr:from>
      <xdr:col>6</xdr:col>
      <xdr:colOff>571500</xdr:colOff>
      <xdr:row>60</xdr:row>
      <xdr:rowOff>57150</xdr:rowOff>
    </xdr:from>
    <xdr:to>
      <xdr:col>7</xdr:col>
      <xdr:colOff>361950</xdr:colOff>
      <xdr:row>61</xdr:row>
      <xdr:rowOff>47625</xdr:rowOff>
    </xdr:to>
    <xdr:sp macro="" textlink="">
      <xdr:nvSpPr>
        <xdr:cNvPr id="7218" name="Text Box 50"/>
        <xdr:cNvSpPr txBox="1">
          <a:spLocks noChangeArrowheads="1"/>
        </xdr:cNvSpPr>
      </xdr:nvSpPr>
      <xdr:spPr bwMode="auto">
        <a:xfrm>
          <a:off x="5895975" y="11249025"/>
          <a:ext cx="638175"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ja-JP" sz="800" b="0" i="0" baseline="0">
              <a:effectLst/>
              <a:latin typeface="+mn-lt"/>
              <a:ea typeface="+mn-ea"/>
              <a:cs typeface="+mn-cs"/>
            </a:rPr>
            <a:t>貸方</a:t>
          </a:r>
          <a:r>
            <a:rPr lang="en-US" altLang="ja-JP" sz="800" b="0" i="0" baseline="0">
              <a:effectLst/>
              <a:latin typeface="+mn-lt"/>
              <a:ea typeface="+mn-ea"/>
              <a:cs typeface="+mn-cs"/>
            </a:rPr>
            <a:t>      </a:t>
          </a:r>
          <a:r>
            <a:rPr lang="ja-JP" altLang="en-US" sz="800" b="0" i="0" u="none" strike="noStrike" baseline="0">
              <a:solidFill>
                <a:srgbClr val="000000"/>
              </a:solidFill>
              <a:latin typeface="ＭＳ Ｐ明朝"/>
              <a:ea typeface="ＭＳ Ｐ明朝"/>
            </a:rPr>
            <a:t>借方</a:t>
          </a:r>
        </a:p>
      </xdr:txBody>
    </xdr:sp>
    <xdr:clientData/>
  </xdr:twoCellAnchor>
  <xdr:twoCellAnchor>
    <xdr:from>
      <xdr:col>7</xdr:col>
      <xdr:colOff>57150</xdr:colOff>
      <xdr:row>40</xdr:row>
      <xdr:rowOff>76200</xdr:rowOff>
    </xdr:from>
    <xdr:to>
      <xdr:col>7</xdr:col>
      <xdr:colOff>361950</xdr:colOff>
      <xdr:row>42</xdr:row>
      <xdr:rowOff>19050</xdr:rowOff>
    </xdr:to>
    <xdr:sp macro="" textlink="">
      <xdr:nvSpPr>
        <xdr:cNvPr id="7220" name="Text Box 52"/>
        <xdr:cNvSpPr txBox="1">
          <a:spLocks noChangeArrowheads="1"/>
        </xdr:cNvSpPr>
      </xdr:nvSpPr>
      <xdr:spPr bwMode="auto">
        <a:xfrm>
          <a:off x="6229350" y="7953375"/>
          <a:ext cx="304800" cy="3238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000"/>
            </a:lnSpc>
            <a:defRPr sz="1000"/>
          </a:pPr>
          <a:r>
            <a:rPr lang="ja-JP" altLang="en-US" sz="900" b="0" i="0" u="none" strike="noStrike" baseline="0">
              <a:solidFill>
                <a:srgbClr val="000000"/>
              </a:solidFill>
              <a:latin typeface="ＭＳ Ｐ明朝"/>
              <a:ea typeface="ＭＳ Ｐ明朝"/>
            </a:rPr>
            <a:t>流動</a:t>
          </a:r>
        </a:p>
        <a:p>
          <a:pPr algn="ctr" rtl="0">
            <a:lnSpc>
              <a:spcPts val="900"/>
            </a:lnSpc>
            <a:defRPr sz="1000"/>
          </a:pPr>
          <a:r>
            <a:rPr lang="ja-JP" altLang="en-US" sz="900" b="0" i="0" u="none" strike="noStrike" baseline="0">
              <a:solidFill>
                <a:srgbClr val="000000"/>
              </a:solidFill>
              <a:latin typeface="ＭＳ Ｐ明朝"/>
              <a:ea typeface="ＭＳ Ｐ明朝"/>
            </a:rPr>
            <a:t>負債</a:t>
          </a:r>
        </a:p>
      </xdr:txBody>
    </xdr:sp>
    <xdr:clientData/>
  </xdr:twoCellAnchor>
  <xdr:twoCellAnchor>
    <xdr:from>
      <xdr:col>7</xdr:col>
      <xdr:colOff>57150</xdr:colOff>
      <xdr:row>48</xdr:row>
      <xdr:rowOff>66675</xdr:rowOff>
    </xdr:from>
    <xdr:to>
      <xdr:col>7</xdr:col>
      <xdr:colOff>361950</xdr:colOff>
      <xdr:row>49</xdr:row>
      <xdr:rowOff>104775</xdr:rowOff>
    </xdr:to>
    <xdr:sp macro="" textlink="">
      <xdr:nvSpPr>
        <xdr:cNvPr id="7221" name="Text Box 53"/>
        <xdr:cNvSpPr txBox="1">
          <a:spLocks noChangeArrowheads="1"/>
        </xdr:cNvSpPr>
      </xdr:nvSpPr>
      <xdr:spPr bwMode="auto">
        <a:xfrm>
          <a:off x="6229350" y="9429750"/>
          <a:ext cx="304800" cy="1905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明朝"/>
              <a:ea typeface="ＭＳ Ｐ明朝"/>
            </a:rPr>
            <a:t>資本</a:t>
          </a:r>
        </a:p>
      </xdr:txBody>
    </xdr:sp>
    <xdr:clientData/>
  </xdr:twoCellAnchor>
  <xdr:twoCellAnchor>
    <xdr:from>
      <xdr:col>6</xdr:col>
      <xdr:colOff>533400</xdr:colOff>
      <xdr:row>46</xdr:row>
      <xdr:rowOff>114300</xdr:rowOff>
    </xdr:from>
    <xdr:to>
      <xdr:col>7</xdr:col>
      <xdr:colOff>0</xdr:colOff>
      <xdr:row>48</xdr:row>
      <xdr:rowOff>114300</xdr:rowOff>
    </xdr:to>
    <xdr:sp macro="" textlink="">
      <xdr:nvSpPr>
        <xdr:cNvPr id="7222" name="Text Box 54"/>
        <xdr:cNvSpPr txBox="1">
          <a:spLocks noChangeArrowheads="1"/>
        </xdr:cNvSpPr>
      </xdr:nvSpPr>
      <xdr:spPr bwMode="auto">
        <a:xfrm>
          <a:off x="5857875" y="9134475"/>
          <a:ext cx="314325" cy="3429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000"/>
            </a:lnSpc>
            <a:defRPr sz="1000"/>
          </a:pPr>
          <a:r>
            <a:rPr lang="ja-JP" altLang="en-US" sz="900" b="0" i="0" u="none" strike="noStrike" baseline="0">
              <a:solidFill>
                <a:srgbClr val="000000"/>
              </a:solidFill>
              <a:latin typeface="ＭＳ Ｐ明朝"/>
              <a:ea typeface="ＭＳ Ｐ明朝"/>
            </a:rPr>
            <a:t>固定</a:t>
          </a:r>
        </a:p>
        <a:p>
          <a:pPr algn="ctr" rtl="0">
            <a:lnSpc>
              <a:spcPts val="900"/>
            </a:lnSpc>
            <a:defRPr sz="1000"/>
          </a:pPr>
          <a:r>
            <a:rPr lang="ja-JP" altLang="en-US" sz="900" b="0" i="0" u="none" strike="noStrike" baseline="0">
              <a:solidFill>
                <a:srgbClr val="000000"/>
              </a:solidFill>
              <a:latin typeface="ＭＳ Ｐ明朝"/>
              <a:ea typeface="ＭＳ Ｐ明朝"/>
            </a:rPr>
            <a:t>資産</a:t>
          </a:r>
        </a:p>
      </xdr:txBody>
    </xdr:sp>
    <xdr:clientData/>
  </xdr:twoCellAnchor>
  <xdr:twoCellAnchor>
    <xdr:from>
      <xdr:col>7</xdr:col>
      <xdr:colOff>57150</xdr:colOff>
      <xdr:row>63</xdr:row>
      <xdr:rowOff>85725</xdr:rowOff>
    </xdr:from>
    <xdr:to>
      <xdr:col>7</xdr:col>
      <xdr:colOff>352425</xdr:colOff>
      <xdr:row>64</xdr:row>
      <xdr:rowOff>85725</xdr:rowOff>
    </xdr:to>
    <xdr:sp macro="" textlink="">
      <xdr:nvSpPr>
        <xdr:cNvPr id="7223" name="Text Box 55"/>
        <xdr:cNvSpPr txBox="1">
          <a:spLocks noChangeArrowheads="1"/>
        </xdr:cNvSpPr>
      </xdr:nvSpPr>
      <xdr:spPr bwMode="auto">
        <a:xfrm>
          <a:off x="6229350" y="11734800"/>
          <a:ext cx="295275" cy="1524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明朝"/>
              <a:ea typeface="ＭＳ Ｐ明朝"/>
            </a:rPr>
            <a:t>原価</a:t>
          </a:r>
        </a:p>
      </xdr:txBody>
    </xdr:sp>
    <xdr:clientData/>
  </xdr:twoCellAnchor>
  <xdr:twoCellAnchor>
    <xdr:from>
      <xdr:col>7</xdr:col>
      <xdr:colOff>57150</xdr:colOff>
      <xdr:row>75</xdr:row>
      <xdr:rowOff>123825</xdr:rowOff>
    </xdr:from>
    <xdr:to>
      <xdr:col>7</xdr:col>
      <xdr:colOff>361950</xdr:colOff>
      <xdr:row>78</xdr:row>
      <xdr:rowOff>85725</xdr:rowOff>
    </xdr:to>
    <xdr:sp macro="" textlink="">
      <xdr:nvSpPr>
        <xdr:cNvPr id="7224" name="Text Box 56"/>
        <xdr:cNvSpPr txBox="1">
          <a:spLocks noChangeArrowheads="1"/>
        </xdr:cNvSpPr>
      </xdr:nvSpPr>
      <xdr:spPr bwMode="auto">
        <a:xfrm>
          <a:off x="6229350" y="13601700"/>
          <a:ext cx="304800" cy="4191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000"/>
            </a:lnSpc>
            <a:defRPr sz="1000"/>
          </a:pPr>
          <a:r>
            <a:rPr lang="ja-JP" altLang="en-US" sz="900" b="0" i="0" u="none" strike="noStrike" baseline="0">
              <a:solidFill>
                <a:srgbClr val="000000"/>
              </a:solidFill>
              <a:latin typeface="ＭＳ Ｐ明朝"/>
              <a:ea typeface="ＭＳ Ｐ明朝"/>
            </a:rPr>
            <a:t>従事分量配当</a:t>
          </a:r>
        </a:p>
      </xdr:txBody>
    </xdr:sp>
    <xdr:clientData/>
  </xdr:twoCellAnchor>
  <xdr:twoCellAnchor>
    <xdr:from>
      <xdr:col>7</xdr:col>
      <xdr:colOff>95250</xdr:colOff>
      <xdr:row>69</xdr:row>
      <xdr:rowOff>114300</xdr:rowOff>
    </xdr:from>
    <xdr:to>
      <xdr:col>7</xdr:col>
      <xdr:colOff>342900</xdr:colOff>
      <xdr:row>72</xdr:row>
      <xdr:rowOff>85725</xdr:rowOff>
    </xdr:to>
    <xdr:sp macro="" textlink="">
      <xdr:nvSpPr>
        <xdr:cNvPr id="7225" name="Text Box 57"/>
        <xdr:cNvSpPr txBox="1">
          <a:spLocks noChangeArrowheads="1"/>
        </xdr:cNvSpPr>
      </xdr:nvSpPr>
      <xdr:spPr bwMode="auto">
        <a:xfrm>
          <a:off x="6267450" y="12677775"/>
          <a:ext cx="247650" cy="4286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lnSpc>
              <a:spcPts val="1100"/>
            </a:lnSpc>
            <a:defRPr sz="1000"/>
          </a:pPr>
          <a:r>
            <a:rPr lang="ja-JP" altLang="en-US" sz="900" b="0" i="0" u="none" strike="noStrike" baseline="0">
              <a:solidFill>
                <a:srgbClr val="000000"/>
              </a:solidFill>
              <a:latin typeface="ＭＳ Ｐ明朝"/>
              <a:ea typeface="ＭＳ Ｐ明朝"/>
            </a:rPr>
            <a:t>営業外費用</a:t>
          </a:r>
        </a:p>
      </xdr:txBody>
    </xdr:sp>
    <xdr:clientData/>
  </xdr:twoCellAnchor>
  <xdr:twoCellAnchor>
    <xdr:from>
      <xdr:col>7</xdr:col>
      <xdr:colOff>95250</xdr:colOff>
      <xdr:row>73</xdr:row>
      <xdr:rowOff>9525</xdr:rowOff>
    </xdr:from>
    <xdr:to>
      <xdr:col>7</xdr:col>
      <xdr:colOff>342900</xdr:colOff>
      <xdr:row>74</xdr:row>
      <xdr:rowOff>142875</xdr:rowOff>
    </xdr:to>
    <xdr:sp macro="" textlink="">
      <xdr:nvSpPr>
        <xdr:cNvPr id="7226" name="Text Box 58"/>
        <xdr:cNvSpPr txBox="1">
          <a:spLocks noChangeArrowheads="1"/>
        </xdr:cNvSpPr>
      </xdr:nvSpPr>
      <xdr:spPr bwMode="auto">
        <a:xfrm>
          <a:off x="6267450" y="13182600"/>
          <a:ext cx="247650" cy="2857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lnSpc>
              <a:spcPts val="1100"/>
            </a:lnSpc>
            <a:defRPr sz="1000"/>
          </a:pPr>
          <a:r>
            <a:rPr lang="ja-JP" altLang="en-US" sz="900" b="0" i="0" u="none" strike="noStrike" baseline="0">
              <a:solidFill>
                <a:srgbClr val="000000"/>
              </a:solidFill>
              <a:latin typeface="ＭＳ Ｐ明朝"/>
              <a:ea typeface="ＭＳ Ｐ明朝"/>
            </a:rPr>
            <a:t>特別損失</a:t>
          </a:r>
        </a:p>
      </xdr:txBody>
    </xdr:sp>
    <xdr:clientData/>
  </xdr:twoCellAnchor>
  <xdr:twoCellAnchor>
    <xdr:from>
      <xdr:col>6</xdr:col>
      <xdr:colOff>561975</xdr:colOff>
      <xdr:row>72</xdr:row>
      <xdr:rowOff>95250</xdr:rowOff>
    </xdr:from>
    <xdr:to>
      <xdr:col>6</xdr:col>
      <xdr:colOff>809625</xdr:colOff>
      <xdr:row>75</xdr:row>
      <xdr:rowOff>66675</xdr:rowOff>
    </xdr:to>
    <xdr:sp macro="" textlink="">
      <xdr:nvSpPr>
        <xdr:cNvPr id="7227" name="Text Box 59"/>
        <xdr:cNvSpPr txBox="1">
          <a:spLocks noChangeArrowheads="1"/>
        </xdr:cNvSpPr>
      </xdr:nvSpPr>
      <xdr:spPr bwMode="auto">
        <a:xfrm>
          <a:off x="5886450" y="13115925"/>
          <a:ext cx="247650" cy="4286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lnSpc>
              <a:spcPts val="1100"/>
            </a:lnSpc>
            <a:defRPr sz="1000"/>
          </a:pPr>
          <a:r>
            <a:rPr lang="ja-JP" altLang="en-US" sz="900" b="0" i="0" u="none" strike="noStrike" baseline="0">
              <a:solidFill>
                <a:srgbClr val="000000"/>
              </a:solidFill>
              <a:latin typeface="ＭＳ Ｐ明朝"/>
              <a:ea typeface="ＭＳ Ｐ明朝"/>
            </a:rPr>
            <a:t>営業外収益</a:t>
          </a:r>
        </a:p>
      </xdr:txBody>
    </xdr:sp>
    <xdr:clientData/>
  </xdr:twoCellAnchor>
  <xdr:twoCellAnchor>
    <xdr:from>
      <xdr:col>6</xdr:col>
      <xdr:colOff>581025</xdr:colOff>
      <xdr:row>77</xdr:row>
      <xdr:rowOff>142875</xdr:rowOff>
    </xdr:from>
    <xdr:to>
      <xdr:col>6</xdr:col>
      <xdr:colOff>828675</xdr:colOff>
      <xdr:row>79</xdr:row>
      <xdr:rowOff>114300</xdr:rowOff>
    </xdr:to>
    <xdr:sp macro="" textlink="">
      <xdr:nvSpPr>
        <xdr:cNvPr id="7228" name="Text Box 60"/>
        <xdr:cNvSpPr txBox="1">
          <a:spLocks noChangeArrowheads="1"/>
        </xdr:cNvSpPr>
      </xdr:nvSpPr>
      <xdr:spPr bwMode="auto">
        <a:xfrm>
          <a:off x="5905500" y="13925550"/>
          <a:ext cx="247650" cy="2762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lnSpc>
              <a:spcPts val="1100"/>
            </a:lnSpc>
            <a:defRPr sz="1000"/>
          </a:pPr>
          <a:r>
            <a:rPr lang="ja-JP" altLang="en-US" sz="900" b="0" i="0" u="none" strike="noStrike" baseline="0">
              <a:solidFill>
                <a:srgbClr val="000000"/>
              </a:solidFill>
              <a:latin typeface="ＭＳ Ｐ明朝"/>
              <a:ea typeface="ＭＳ Ｐ明朝"/>
            </a:rPr>
            <a:t>特別利益</a:t>
          </a:r>
        </a:p>
      </xdr:txBody>
    </xdr:sp>
    <xdr:clientData/>
  </xdr:twoCellAnchor>
  <xdr:twoCellAnchor>
    <xdr:from>
      <xdr:col>7</xdr:col>
      <xdr:colOff>95250</xdr:colOff>
      <xdr:row>67</xdr:row>
      <xdr:rowOff>57150</xdr:rowOff>
    </xdr:from>
    <xdr:to>
      <xdr:col>7</xdr:col>
      <xdr:colOff>342900</xdr:colOff>
      <xdr:row>69</xdr:row>
      <xdr:rowOff>28575</xdr:rowOff>
    </xdr:to>
    <xdr:sp macro="" textlink="">
      <xdr:nvSpPr>
        <xdr:cNvPr id="7230" name="Text Box 62"/>
        <xdr:cNvSpPr txBox="1">
          <a:spLocks noChangeArrowheads="1"/>
        </xdr:cNvSpPr>
      </xdr:nvSpPr>
      <xdr:spPr bwMode="auto">
        <a:xfrm>
          <a:off x="6267450" y="12315825"/>
          <a:ext cx="247650" cy="2762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lnSpc>
              <a:spcPts val="1100"/>
            </a:lnSpc>
            <a:defRPr sz="1000"/>
          </a:pPr>
          <a:r>
            <a:rPr lang="ja-JP" altLang="en-US" sz="900" b="0" i="0" u="none" strike="noStrike" baseline="0">
              <a:solidFill>
                <a:srgbClr val="000000"/>
              </a:solidFill>
              <a:latin typeface="ＭＳ Ｐ明朝"/>
              <a:ea typeface="ＭＳ Ｐ明朝"/>
            </a:rPr>
            <a:t>販管費</a:t>
          </a:r>
        </a:p>
      </xdr:txBody>
    </xdr:sp>
    <xdr:clientData/>
  </xdr:twoCellAnchor>
  <xdr:twoCellAnchor>
    <xdr:from>
      <xdr:col>7</xdr:col>
      <xdr:colOff>95250</xdr:colOff>
      <xdr:row>44</xdr:row>
      <xdr:rowOff>66675</xdr:rowOff>
    </xdr:from>
    <xdr:to>
      <xdr:col>7</xdr:col>
      <xdr:colOff>342900</xdr:colOff>
      <xdr:row>45</xdr:row>
      <xdr:rowOff>152400</xdr:rowOff>
    </xdr:to>
    <xdr:sp macro="" textlink="">
      <xdr:nvSpPr>
        <xdr:cNvPr id="7231" name="Text Box 63"/>
        <xdr:cNvSpPr txBox="1">
          <a:spLocks noChangeArrowheads="1"/>
        </xdr:cNvSpPr>
      </xdr:nvSpPr>
      <xdr:spPr bwMode="auto">
        <a:xfrm>
          <a:off x="6267450" y="8705850"/>
          <a:ext cx="247650" cy="2762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lnSpc>
              <a:spcPts val="1100"/>
            </a:lnSpc>
            <a:defRPr sz="1000"/>
          </a:pPr>
          <a:r>
            <a:rPr lang="ja-JP" altLang="en-US" sz="900" b="0" i="0" u="none" strike="noStrike" baseline="0">
              <a:solidFill>
                <a:srgbClr val="000000"/>
              </a:solidFill>
              <a:latin typeface="ＭＳ Ｐ明朝"/>
              <a:ea typeface="ＭＳ Ｐ明朝"/>
            </a:rPr>
            <a:t>固定負債</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8</xdr:col>
      <xdr:colOff>228600</xdr:colOff>
      <xdr:row>7</xdr:row>
      <xdr:rowOff>152400</xdr:rowOff>
    </xdr:from>
    <xdr:to>
      <xdr:col>13</xdr:col>
      <xdr:colOff>400050</xdr:colOff>
      <xdr:row>13</xdr:row>
      <xdr:rowOff>95250</xdr:rowOff>
    </xdr:to>
    <xdr:sp macro="" textlink="">
      <xdr:nvSpPr>
        <xdr:cNvPr id="8200" name="Text Box 8"/>
        <xdr:cNvSpPr txBox="1">
          <a:spLocks noChangeArrowheads="1"/>
        </xdr:cNvSpPr>
      </xdr:nvSpPr>
      <xdr:spPr bwMode="auto">
        <a:xfrm>
          <a:off x="7562850" y="1495425"/>
          <a:ext cx="3267075" cy="1085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Ｐ明朝"/>
              <a:ea typeface="ＭＳ Ｐ明朝"/>
            </a:rPr>
            <a:t>分岐点計算の変動費と固定費の設定は「マスタ」シートで行う。</a:t>
          </a:r>
        </a:p>
        <a:p>
          <a:pPr algn="l" rtl="0">
            <a:lnSpc>
              <a:spcPts val="1200"/>
            </a:lnSpc>
            <a:defRPr sz="1000"/>
          </a:pPr>
          <a:r>
            <a:rPr lang="ja-JP" altLang="en-US" sz="1000" b="0" i="0" u="none" strike="noStrike" baseline="0">
              <a:solidFill>
                <a:srgbClr val="000000"/>
              </a:solidFill>
              <a:latin typeface="ＭＳ Ｐ明朝"/>
              <a:ea typeface="ＭＳ Ｐ明朝"/>
            </a:rPr>
            <a:t>初期設定値は、</a:t>
          </a:r>
        </a:p>
        <a:p>
          <a:pPr algn="l" rtl="0">
            <a:lnSpc>
              <a:spcPts val="1100"/>
            </a:lnSpc>
            <a:defRPr sz="1000"/>
          </a:pPr>
          <a:r>
            <a:rPr lang="ja-JP" altLang="en-US" sz="1000" b="0" i="0" u="none" strike="noStrike" baseline="0">
              <a:solidFill>
                <a:srgbClr val="000000"/>
              </a:solidFill>
              <a:latin typeface="ＭＳ Ｐ明朝"/>
              <a:ea typeface="ＭＳ Ｐ明朝"/>
            </a:rPr>
            <a:t>　</a:t>
          </a:r>
          <a:r>
            <a:rPr lang="en-US" altLang="ja-JP" sz="1000" b="0" i="0" u="none" strike="noStrike" baseline="0">
              <a:solidFill>
                <a:srgbClr val="000000"/>
              </a:solidFill>
              <a:latin typeface="ＭＳ Ｐ明朝"/>
              <a:ea typeface="ＭＳ Ｐ明朝"/>
            </a:rPr>
            <a:t>[</a:t>
          </a:r>
          <a:r>
            <a:rPr lang="ja-JP" altLang="en-US" sz="1000" b="0" i="0" u="none" strike="noStrike" baseline="0">
              <a:solidFill>
                <a:srgbClr val="000000"/>
              </a:solidFill>
              <a:latin typeface="ＭＳ Ｐ明朝"/>
              <a:ea typeface="ＭＳ Ｐ明朝"/>
            </a:rPr>
            <a:t>分岐点</a:t>
          </a:r>
          <a:r>
            <a:rPr lang="en-US" altLang="ja-JP" sz="1000" b="0" i="0" u="none" strike="noStrike" baseline="0">
              <a:solidFill>
                <a:srgbClr val="000000"/>
              </a:solidFill>
              <a:latin typeface="ＭＳ Ｐ明朝"/>
              <a:ea typeface="ＭＳ Ｐ明朝"/>
            </a:rPr>
            <a:t>1]</a:t>
          </a:r>
          <a:r>
            <a:rPr lang="ja-JP" altLang="en-US" sz="1000" b="0" i="0" u="none" strike="noStrike" baseline="0">
              <a:solidFill>
                <a:srgbClr val="000000"/>
              </a:solidFill>
              <a:latin typeface="ＭＳ Ｐ明朝"/>
              <a:ea typeface="ＭＳ Ｐ明朝"/>
            </a:rPr>
            <a:t>：営業外収益・費用を含む</a:t>
          </a:r>
        </a:p>
        <a:p>
          <a:pPr algn="l" rtl="0">
            <a:lnSpc>
              <a:spcPts val="1100"/>
            </a:lnSpc>
            <a:defRPr sz="1000"/>
          </a:pPr>
          <a:r>
            <a:rPr lang="ja-JP" altLang="en-US" sz="1000" b="0" i="0" u="none" strike="noStrike" baseline="0">
              <a:solidFill>
                <a:srgbClr val="000000"/>
              </a:solidFill>
              <a:latin typeface="ＭＳ Ｐ明朝"/>
              <a:ea typeface="ＭＳ Ｐ明朝"/>
            </a:rPr>
            <a:t>　</a:t>
          </a:r>
          <a:r>
            <a:rPr lang="en-US" altLang="ja-JP" sz="1000" b="0" i="0" u="none" strike="noStrike" baseline="0">
              <a:solidFill>
                <a:srgbClr val="000000"/>
              </a:solidFill>
              <a:latin typeface="ＭＳ Ｐ明朝"/>
              <a:ea typeface="ＭＳ Ｐ明朝"/>
            </a:rPr>
            <a:t>[</a:t>
          </a:r>
          <a:r>
            <a:rPr lang="ja-JP" altLang="en-US" sz="1000" b="0" i="0" u="none" strike="noStrike" baseline="0">
              <a:solidFill>
                <a:srgbClr val="000000"/>
              </a:solidFill>
              <a:latin typeface="ＭＳ Ｐ明朝"/>
              <a:ea typeface="ＭＳ Ｐ明朝"/>
            </a:rPr>
            <a:t>分岐点</a:t>
          </a:r>
          <a:r>
            <a:rPr lang="en-US" altLang="ja-JP" sz="1000" b="0" i="0" u="none" strike="noStrike" baseline="0">
              <a:solidFill>
                <a:srgbClr val="000000"/>
              </a:solidFill>
              <a:latin typeface="ＭＳ Ｐ明朝"/>
              <a:ea typeface="ＭＳ Ｐ明朝"/>
            </a:rPr>
            <a:t>2]</a:t>
          </a:r>
          <a:r>
            <a:rPr lang="ja-JP" altLang="en-US" sz="1000" b="0" i="0" u="none" strike="noStrike" baseline="0">
              <a:solidFill>
                <a:srgbClr val="000000"/>
              </a:solidFill>
              <a:latin typeface="ＭＳ Ｐ明朝"/>
              <a:ea typeface="ＭＳ Ｐ明朝"/>
            </a:rPr>
            <a:t>：営業外収益・費用を含まない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7</xdr:col>
      <xdr:colOff>266700</xdr:colOff>
      <xdr:row>4</xdr:row>
      <xdr:rowOff>95250</xdr:rowOff>
    </xdr:from>
    <xdr:to>
      <xdr:col>10</xdr:col>
      <xdr:colOff>571500</xdr:colOff>
      <xdr:row>9</xdr:row>
      <xdr:rowOff>152400</xdr:rowOff>
    </xdr:to>
    <xdr:sp macro="" textlink="">
      <xdr:nvSpPr>
        <xdr:cNvPr id="2" name="AutoShape 16"/>
        <xdr:cNvSpPr>
          <a:spLocks noChangeArrowheads="1"/>
        </xdr:cNvSpPr>
      </xdr:nvSpPr>
      <xdr:spPr bwMode="auto">
        <a:xfrm>
          <a:off x="7143750" y="9239250"/>
          <a:ext cx="2181225" cy="1000125"/>
        </a:xfrm>
        <a:prstGeom prst="wedgeEllipseCallout">
          <a:avLst>
            <a:gd name="adj1" fmla="val -61352"/>
            <a:gd name="adj2" fmla="val 7144"/>
          </a:avLst>
        </a:prstGeom>
        <a:solidFill>
          <a:srgbClr val="FFFFFF"/>
        </a:solidFill>
        <a:ln w="9525">
          <a:solidFill>
            <a:srgbClr val="000000"/>
          </a:solidFill>
          <a:miter lim="800000"/>
          <a:headEnd/>
          <a:tailEnd/>
        </a:ln>
      </xdr:spPr>
      <xdr:txBody>
        <a:bodyPr vertOverflow="clip" wrap="square" lIns="36576" tIns="22860" rIns="0" bIns="0" anchor="t" upright="1"/>
        <a:lstStyle/>
        <a:p>
          <a:pPr algn="l" rtl="0">
            <a:lnSpc>
              <a:spcPts val="1800"/>
            </a:lnSpc>
            <a:defRPr sz="1000"/>
          </a:pPr>
          <a:r>
            <a:rPr lang="ja-JP" altLang="en-US" sz="1600" b="0" i="0" u="none" strike="noStrike" baseline="0">
              <a:solidFill>
                <a:srgbClr val="FF0000"/>
              </a:solidFill>
              <a:latin typeface="HG創英角ｺﾞｼｯｸUB"/>
              <a:ea typeface="HG創英角ｺﾞｼｯｸUB"/>
            </a:rPr>
            <a:t>本則課税がこれだけ有利</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133350</xdr:colOff>
      <xdr:row>1</xdr:row>
      <xdr:rowOff>95250</xdr:rowOff>
    </xdr:from>
    <xdr:to>
      <xdr:col>9</xdr:col>
      <xdr:colOff>247650</xdr:colOff>
      <xdr:row>27</xdr:row>
      <xdr:rowOff>76200</xdr:rowOff>
    </xdr:to>
    <xdr:sp macro="" textlink="">
      <xdr:nvSpPr>
        <xdr:cNvPr id="6145" name="Text Box 1"/>
        <xdr:cNvSpPr txBox="1">
          <a:spLocks noChangeArrowheads="1"/>
        </xdr:cNvSpPr>
      </xdr:nvSpPr>
      <xdr:spPr bwMode="auto">
        <a:xfrm>
          <a:off x="133350" y="390525"/>
          <a:ext cx="5305425" cy="3943350"/>
        </a:xfrm>
        <a:prstGeom prst="rect">
          <a:avLst/>
        </a:prstGeom>
        <a:noFill/>
        <a:ln w="9525">
          <a:noFill/>
          <a:miter lim="800000"/>
          <a:headEnd/>
          <a:tailEnd/>
        </a:ln>
      </xdr:spPr>
      <xdr:txBody>
        <a:bodyPr vertOverflow="clip" wrap="square" lIns="36576" tIns="22860" rIns="0" bIns="0" anchor="t" upright="1"/>
        <a:lstStyle/>
        <a:p>
          <a:pPr algn="l" rtl="0">
            <a:lnSpc>
              <a:spcPts val="1600"/>
            </a:lnSpc>
            <a:defRPr sz="1000"/>
          </a:pPr>
          <a:r>
            <a:rPr lang="ja-JP" altLang="en-US" sz="1400" b="0" i="0" u="none" strike="noStrike" baseline="0">
              <a:solidFill>
                <a:srgbClr val="000000"/>
              </a:solidFill>
              <a:latin typeface="ＭＳ ゴシック"/>
              <a:ea typeface="ＭＳ ゴシック"/>
            </a:rPr>
            <a:t>①農業経営基盤強化準備金の扱い</a:t>
          </a:r>
        </a:p>
        <a:p>
          <a:pPr algn="l" rtl="0">
            <a:lnSpc>
              <a:spcPts val="1500"/>
            </a:lnSpc>
            <a:defRPr sz="1000"/>
          </a:pPr>
          <a:r>
            <a:rPr lang="ja-JP" altLang="en-US" sz="1400" b="0" i="0" u="none" strike="noStrike" baseline="0">
              <a:solidFill>
                <a:srgbClr val="000000"/>
              </a:solidFill>
              <a:latin typeface="ＭＳ ゴシック"/>
              <a:ea typeface="ＭＳ ゴシック"/>
            </a:rPr>
            <a:t>農業経営基盤強化準備金および農用地利用集積準備金の会計方法を利益処分方式へ統一する</a:t>
          </a:r>
        </a:p>
        <a:p>
          <a:pPr algn="l" rtl="0">
            <a:lnSpc>
              <a:spcPts val="1600"/>
            </a:lnSpc>
            <a:defRPr sz="1000"/>
          </a:pPr>
          <a:endParaRPr lang="ja-JP" altLang="en-US" sz="1400" b="0" i="0" u="none" strike="noStrike" baseline="0">
            <a:solidFill>
              <a:srgbClr val="000000"/>
            </a:solidFill>
            <a:latin typeface="ＭＳ ゴシック"/>
            <a:ea typeface="ＭＳ ゴシック"/>
          </a:endParaRPr>
        </a:p>
        <a:p>
          <a:pPr algn="l" rtl="0">
            <a:lnSpc>
              <a:spcPts val="1600"/>
            </a:lnSpc>
            <a:defRPr sz="1000"/>
          </a:pPr>
          <a:r>
            <a:rPr lang="ja-JP" altLang="en-US" sz="1400" b="0" i="0" u="none" strike="noStrike" baseline="0">
              <a:solidFill>
                <a:srgbClr val="000000"/>
              </a:solidFill>
              <a:latin typeface="ＭＳ ゴシック"/>
              <a:ea typeface="ＭＳ ゴシック"/>
            </a:rPr>
            <a:t>②従事分量仮払金の扱い</a:t>
          </a:r>
        </a:p>
        <a:p>
          <a:pPr algn="l" rtl="0">
            <a:lnSpc>
              <a:spcPts val="1500"/>
            </a:lnSpc>
            <a:defRPr sz="1000"/>
          </a:pPr>
          <a:r>
            <a:rPr lang="ja-JP" altLang="en-US" sz="1400" b="0" i="0" u="none" strike="noStrike" baseline="0">
              <a:solidFill>
                <a:srgbClr val="000000"/>
              </a:solidFill>
              <a:latin typeface="ＭＳ ゴシック"/>
              <a:ea typeface="ＭＳ ゴシック"/>
            </a:rPr>
            <a:t>ほとんどの集落営農法人の決算書（総会資料）は従事分量配当前の貸借対照表で従事分量配当仮払金が資産に残っているので配当後の貸借対照表へ修正する必要がある。（給料制の法人との比較ができない）</a:t>
          </a:r>
        </a:p>
        <a:p>
          <a:pPr algn="l" rtl="0">
            <a:lnSpc>
              <a:spcPts val="1600"/>
            </a:lnSpc>
            <a:defRPr sz="1000"/>
          </a:pPr>
          <a:endParaRPr lang="ja-JP" altLang="en-US" sz="1400" b="0" i="0" u="none" strike="noStrike" baseline="0">
            <a:solidFill>
              <a:srgbClr val="000000"/>
            </a:solidFill>
            <a:latin typeface="ＭＳ ゴシック"/>
            <a:ea typeface="ＭＳ ゴシック"/>
          </a:endParaRPr>
        </a:p>
        <a:p>
          <a:pPr algn="l" rtl="0">
            <a:lnSpc>
              <a:spcPts val="1600"/>
            </a:lnSpc>
            <a:defRPr sz="1000"/>
          </a:pPr>
          <a:r>
            <a:rPr lang="ja-JP" altLang="en-US" sz="1400" b="0" i="0" u="none" strike="noStrike" baseline="0">
              <a:solidFill>
                <a:srgbClr val="000000"/>
              </a:solidFill>
              <a:latin typeface="ＭＳ ゴシック"/>
              <a:ea typeface="ＭＳ ゴシック"/>
            </a:rPr>
            <a:t>③借入金の扱い</a:t>
          </a:r>
        </a:p>
        <a:p>
          <a:pPr algn="l" rtl="0">
            <a:lnSpc>
              <a:spcPts val="1600"/>
            </a:lnSpc>
            <a:defRPr sz="1000"/>
          </a:pPr>
          <a:r>
            <a:rPr lang="ja-JP" altLang="en-US" sz="1400" b="0" i="0" u="none" strike="noStrike" baseline="0">
              <a:solidFill>
                <a:srgbClr val="000000"/>
              </a:solidFill>
              <a:latin typeface="ＭＳ ゴシック"/>
              <a:ea typeface="ＭＳ ゴシック"/>
            </a:rPr>
            <a:t>借入金で金融機関からのものと役員などからのものと区別する必要がある（役員からの借入は固定負債的正確が強い？）</a:t>
          </a:r>
        </a:p>
        <a:p>
          <a:pPr algn="l" rtl="0">
            <a:lnSpc>
              <a:spcPts val="1500"/>
            </a:lnSpc>
            <a:defRPr sz="1000"/>
          </a:pPr>
          <a:endParaRPr lang="ja-JP" altLang="en-US" sz="1400" b="0" i="0" u="none" strike="noStrike" baseline="0">
            <a:solidFill>
              <a:srgbClr val="000000"/>
            </a:solidFill>
            <a:latin typeface="ＭＳ ゴシック"/>
            <a:ea typeface="ＭＳ ゴシック"/>
          </a:endParaRPr>
        </a:p>
        <a:p>
          <a:pPr algn="l" rtl="0">
            <a:lnSpc>
              <a:spcPts val="1600"/>
            </a:lnSpc>
            <a:defRPr sz="1000"/>
          </a:pPr>
          <a:r>
            <a:rPr lang="ja-JP" altLang="en-US" sz="1400" b="0" i="0" u="none" strike="noStrike" baseline="0">
              <a:solidFill>
                <a:srgbClr val="000000"/>
              </a:solidFill>
              <a:latin typeface="ＭＳ ゴシック"/>
              <a:ea typeface="ＭＳ ゴシック"/>
            </a:rPr>
            <a:t>④減価償却資産の圧縮処理の扱い</a:t>
          </a:r>
        </a:p>
        <a:p>
          <a:pPr algn="l" rtl="0">
            <a:lnSpc>
              <a:spcPts val="1500"/>
            </a:lnSpc>
            <a:defRPr sz="1000"/>
          </a:pPr>
          <a:r>
            <a:rPr lang="ja-JP" altLang="en-US" sz="1400" b="0" i="0" u="none" strike="noStrike" baseline="0">
              <a:solidFill>
                <a:srgbClr val="000000"/>
              </a:solidFill>
              <a:latin typeface="ＭＳ ゴシック"/>
              <a:ea typeface="ＭＳ ゴシック"/>
            </a:rPr>
            <a:t>減価償却が圧縮されている場合は、圧縮前の金額とすべきだが・・・・</a:t>
          </a:r>
        </a:p>
        <a:p>
          <a:pPr algn="l" rtl="0">
            <a:lnSpc>
              <a:spcPts val="1600"/>
            </a:lnSpc>
            <a:defRPr sz="1000"/>
          </a:pPr>
          <a:endParaRPr lang="ja-JP" altLang="en-US" sz="1400" b="0" i="0" u="none" strike="noStrike" baseline="0">
            <a:solidFill>
              <a:srgbClr val="000000"/>
            </a:solidFill>
            <a:latin typeface="ＭＳ ゴシック"/>
            <a:ea typeface="ＭＳ ゴシック"/>
          </a:endParaRPr>
        </a:p>
        <a:p>
          <a:pPr algn="l" rtl="0">
            <a:lnSpc>
              <a:spcPts val="1600"/>
            </a:lnSpc>
            <a:defRPr sz="1000"/>
          </a:pPr>
          <a:endParaRPr lang="ja-JP" altLang="en-US" sz="1400" b="0" i="0" u="none" strike="noStrike" baseline="0">
            <a:solidFill>
              <a:srgbClr val="000000"/>
            </a:solidFill>
            <a:latin typeface="ＭＳ ゴシック"/>
            <a:ea typeface="ＭＳ ゴシック"/>
          </a:endParaRPr>
        </a:p>
        <a:p>
          <a:pPr algn="l" rtl="0">
            <a:lnSpc>
              <a:spcPts val="1500"/>
            </a:lnSpc>
            <a:defRPr sz="1000"/>
          </a:pPr>
          <a:endParaRPr lang="ja-JP" altLang="en-US" sz="1400" b="0" i="0" u="none" strike="noStrike" baseline="0">
            <a:solidFill>
              <a:srgbClr val="000000"/>
            </a:solidFill>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B1:N53"/>
  <sheetViews>
    <sheetView showGridLines="0" tabSelected="1" workbookViewId="0">
      <selection activeCell="O1" sqref="O1"/>
    </sheetView>
  </sheetViews>
  <sheetFormatPr defaultRowHeight="13.5"/>
  <cols>
    <col min="1" max="1" width="1.5703125" style="145" customWidth="1"/>
    <col min="2" max="2" width="3.5703125" style="145" customWidth="1"/>
    <col min="3" max="3" width="20.7109375" style="145" customWidth="1"/>
    <col min="4" max="8" width="12" style="145" customWidth="1"/>
    <col min="9" max="14" width="0" style="145" hidden="1" customWidth="1"/>
    <col min="15" max="16384" width="9.140625" style="145"/>
  </cols>
  <sheetData>
    <row r="1" spans="2:14" ht="30.75" customHeight="1">
      <c r="B1" s="204"/>
      <c r="C1" s="204"/>
      <c r="H1" s="145" t="s">
        <v>707</v>
      </c>
    </row>
    <row r="2" spans="2:14" ht="21.75" customHeight="1">
      <c r="C2" s="203" t="s">
        <v>418</v>
      </c>
    </row>
    <row r="3" spans="2:14" ht="21.75" customHeight="1">
      <c r="C3" s="217" t="s">
        <v>534</v>
      </c>
      <c r="D3" s="430" t="s">
        <v>699</v>
      </c>
      <c r="E3" s="431"/>
      <c r="F3" s="431"/>
      <c r="G3" s="432"/>
    </row>
    <row r="4" spans="2:14" ht="21.75" customHeight="1">
      <c r="C4" s="217" t="s">
        <v>535</v>
      </c>
      <c r="D4" s="433" t="s">
        <v>536</v>
      </c>
      <c r="E4" s="434"/>
    </row>
    <row r="5" spans="2:14" ht="21.75" customHeight="1">
      <c r="C5" s="203"/>
    </row>
    <row r="6" spans="2:14" ht="15.75" customHeight="1">
      <c r="B6" s="435" t="s">
        <v>538</v>
      </c>
      <c r="C6" s="435"/>
      <c r="D6" s="428">
        <v>22</v>
      </c>
      <c r="E6" s="429">
        <f t="shared" ref="E6:H7" si="0">D6+1</f>
        <v>23</v>
      </c>
      <c r="F6" s="429">
        <f t="shared" si="0"/>
        <v>24</v>
      </c>
      <c r="G6" s="429">
        <f t="shared" si="0"/>
        <v>25</v>
      </c>
      <c r="H6" s="429">
        <f t="shared" si="0"/>
        <v>26</v>
      </c>
      <c r="I6" s="173">
        <f t="shared" ref="I6:N7" si="1">H6+1</f>
        <v>27</v>
      </c>
      <c r="J6" s="173">
        <f t="shared" si="1"/>
        <v>28</v>
      </c>
      <c r="K6" s="173">
        <f t="shared" si="1"/>
        <v>29</v>
      </c>
      <c r="L6" s="173">
        <f t="shared" si="1"/>
        <v>30</v>
      </c>
      <c r="M6" s="173">
        <f t="shared" si="1"/>
        <v>31</v>
      </c>
      <c r="N6" s="173">
        <f t="shared" si="1"/>
        <v>32</v>
      </c>
    </row>
    <row r="7" spans="2:14" ht="15.75" customHeight="1">
      <c r="B7" s="435"/>
      <c r="C7" s="435"/>
      <c r="D7" s="174">
        <v>3</v>
      </c>
      <c r="E7" s="150">
        <f t="shared" si="0"/>
        <v>4</v>
      </c>
      <c r="F7" s="150">
        <f t="shared" si="0"/>
        <v>5</v>
      </c>
      <c r="G7" s="150">
        <f t="shared" si="0"/>
        <v>6</v>
      </c>
      <c r="H7" s="150">
        <f t="shared" si="0"/>
        <v>7</v>
      </c>
      <c r="I7" s="150">
        <f t="shared" si="1"/>
        <v>8</v>
      </c>
      <c r="J7" s="150">
        <f t="shared" si="1"/>
        <v>9</v>
      </c>
      <c r="K7" s="150">
        <f t="shared" si="1"/>
        <v>10</v>
      </c>
      <c r="L7" s="150">
        <f t="shared" si="1"/>
        <v>11</v>
      </c>
      <c r="M7" s="150">
        <f t="shared" si="1"/>
        <v>12</v>
      </c>
      <c r="N7" s="150">
        <f t="shared" si="1"/>
        <v>13</v>
      </c>
    </row>
    <row r="8" spans="2:14" ht="15.75" customHeight="1">
      <c r="B8" s="440" t="s">
        <v>350</v>
      </c>
      <c r="C8" s="440"/>
      <c r="D8" s="175"/>
      <c r="E8" s="175"/>
      <c r="F8" s="175"/>
      <c r="G8" s="175"/>
      <c r="H8" s="175"/>
      <c r="I8" s="175">
        <v>10</v>
      </c>
      <c r="J8" s="175">
        <v>10</v>
      </c>
      <c r="K8" s="175">
        <v>10</v>
      </c>
      <c r="L8" s="175">
        <v>10</v>
      </c>
      <c r="M8" s="175">
        <v>10</v>
      </c>
      <c r="N8" s="175">
        <v>10</v>
      </c>
    </row>
    <row r="9" spans="2:14" ht="15.75" customHeight="1">
      <c r="B9" s="440" t="s">
        <v>420</v>
      </c>
      <c r="C9" s="440"/>
      <c r="D9" s="176"/>
      <c r="E9" s="176"/>
      <c r="F9" s="176"/>
      <c r="G9" s="176"/>
      <c r="H9" s="176"/>
      <c r="I9" s="176"/>
      <c r="J9" s="176"/>
      <c r="K9" s="176"/>
      <c r="L9" s="176"/>
      <c r="M9" s="176"/>
      <c r="N9" s="176"/>
    </row>
    <row r="10" spans="2:14" ht="15.75" customHeight="1">
      <c r="B10" s="439" t="s">
        <v>537</v>
      </c>
      <c r="C10" s="262" t="s">
        <v>421</v>
      </c>
      <c r="D10" s="176"/>
      <c r="E10" s="176"/>
      <c r="F10" s="176"/>
      <c r="G10" s="176"/>
      <c r="H10" s="176"/>
      <c r="I10" s="176">
        <v>100</v>
      </c>
      <c r="J10" s="176">
        <v>100</v>
      </c>
      <c r="K10" s="176">
        <v>100</v>
      </c>
      <c r="L10" s="176">
        <v>100</v>
      </c>
      <c r="M10" s="176">
        <v>100</v>
      </c>
      <c r="N10" s="176">
        <v>100</v>
      </c>
    </row>
    <row r="11" spans="2:14" ht="15.75" customHeight="1">
      <c r="B11" s="439"/>
      <c r="C11" s="263" t="s">
        <v>422</v>
      </c>
      <c r="D11" s="177"/>
      <c r="E11" s="177"/>
      <c r="F11" s="177"/>
      <c r="G11" s="177"/>
      <c r="H11" s="177"/>
      <c r="I11" s="177"/>
      <c r="J11" s="177"/>
      <c r="K11" s="177"/>
      <c r="L11" s="177"/>
      <c r="M11" s="177"/>
      <c r="N11" s="177"/>
    </row>
    <row r="12" spans="2:14" ht="15.75" customHeight="1">
      <c r="B12" s="439"/>
      <c r="C12" s="263" t="s">
        <v>423</v>
      </c>
      <c r="D12" s="177"/>
      <c r="E12" s="177"/>
      <c r="F12" s="177"/>
      <c r="G12" s="177"/>
      <c r="H12" s="177"/>
      <c r="I12" s="177"/>
      <c r="J12" s="177"/>
      <c r="K12" s="177"/>
      <c r="L12" s="177"/>
      <c r="M12" s="177"/>
      <c r="N12" s="177"/>
    </row>
    <row r="13" spans="2:14" ht="15.75" customHeight="1">
      <c r="B13" s="439"/>
      <c r="C13" s="263" t="s">
        <v>424</v>
      </c>
      <c r="D13" s="177"/>
      <c r="E13" s="177"/>
      <c r="F13" s="177"/>
      <c r="G13" s="177"/>
      <c r="H13" s="177"/>
      <c r="I13" s="177"/>
      <c r="J13" s="177"/>
      <c r="K13" s="177"/>
      <c r="L13" s="177"/>
      <c r="M13" s="177"/>
      <c r="N13" s="177"/>
    </row>
    <row r="14" spans="2:14" ht="15.75" customHeight="1">
      <c r="B14" s="439"/>
      <c r="C14" s="172" t="s">
        <v>386</v>
      </c>
      <c r="D14" s="177"/>
      <c r="E14" s="177"/>
      <c r="F14" s="177"/>
      <c r="G14" s="177"/>
      <c r="H14" s="177"/>
      <c r="I14" s="177"/>
      <c r="J14" s="177"/>
      <c r="K14" s="177"/>
      <c r="L14" s="177"/>
      <c r="M14" s="177"/>
      <c r="N14" s="177"/>
    </row>
    <row r="15" spans="2:14" ht="15.75" customHeight="1">
      <c r="B15" s="439"/>
      <c r="C15" s="216" t="s">
        <v>449</v>
      </c>
      <c r="D15" s="178"/>
      <c r="E15" s="178"/>
      <c r="F15" s="178"/>
      <c r="G15" s="178"/>
      <c r="H15" s="178"/>
      <c r="I15" s="178">
        <f t="shared" ref="D15:N15" si="2">SUM(I10:I14)</f>
        <v>100</v>
      </c>
      <c r="J15" s="178">
        <f t="shared" si="2"/>
        <v>100</v>
      </c>
      <c r="K15" s="178">
        <f t="shared" si="2"/>
        <v>100</v>
      </c>
      <c r="L15" s="178">
        <f t="shared" si="2"/>
        <v>100</v>
      </c>
      <c r="M15" s="178">
        <f t="shared" si="2"/>
        <v>100</v>
      </c>
      <c r="N15" s="178">
        <f t="shared" si="2"/>
        <v>100</v>
      </c>
    </row>
    <row r="16" spans="2:14" ht="15.75" customHeight="1">
      <c r="B16" s="436" t="s">
        <v>419</v>
      </c>
      <c r="C16" s="436"/>
      <c r="D16" s="175"/>
      <c r="E16" s="175"/>
      <c r="F16" s="175"/>
      <c r="G16" s="175"/>
      <c r="H16" s="175"/>
      <c r="I16" s="175">
        <v>5000</v>
      </c>
      <c r="J16" s="175">
        <v>5000</v>
      </c>
      <c r="K16" s="175">
        <v>5000</v>
      </c>
      <c r="L16" s="175">
        <v>5000</v>
      </c>
      <c r="M16" s="175">
        <v>5000</v>
      </c>
      <c r="N16" s="175">
        <v>5000</v>
      </c>
    </row>
    <row r="17" spans="2:14" ht="15.75" customHeight="1">
      <c r="B17" s="437"/>
      <c r="C17" s="438"/>
      <c r="D17" s="175"/>
      <c r="E17" s="175"/>
      <c r="F17" s="175"/>
      <c r="G17" s="175"/>
      <c r="H17" s="175"/>
      <c r="I17" s="175"/>
      <c r="J17" s="175"/>
      <c r="K17" s="175"/>
      <c r="L17" s="175"/>
      <c r="M17" s="175"/>
      <c r="N17" s="175"/>
    </row>
    <row r="18" spans="2:14" ht="15.75" customHeight="1">
      <c r="B18" s="436" t="s">
        <v>444</v>
      </c>
      <c r="C18" s="436"/>
      <c r="D18" s="10"/>
      <c r="E18" s="10"/>
      <c r="F18" s="10"/>
      <c r="G18" s="10"/>
      <c r="H18" s="10"/>
      <c r="I18" s="10"/>
      <c r="J18" s="10"/>
      <c r="K18" s="10"/>
      <c r="L18" s="10"/>
      <c r="M18" s="10"/>
      <c r="N18" s="10"/>
    </row>
    <row r="19" spans="2:14" ht="15.75" customHeight="1"/>
    <row r="20" spans="2:14" ht="15.75" customHeight="1"/>
    <row r="21" spans="2:14" ht="15.75" customHeight="1"/>
    <row r="22" spans="2:14" ht="15.75" customHeight="1"/>
    <row r="23" spans="2:14" ht="15.75" customHeight="1"/>
    <row r="24" spans="2:14" ht="15.75" customHeight="1"/>
    <row r="25" spans="2:14" ht="15.75" customHeight="1"/>
    <row r="26" spans="2:14" ht="15.75" customHeight="1"/>
    <row r="27" spans="2:14" ht="15.75" customHeight="1"/>
    <row r="28" spans="2:14" ht="15.75" customHeight="1"/>
    <row r="29" spans="2:14" ht="15.75" customHeight="1"/>
    <row r="30" spans="2:14" ht="15.75" customHeight="1"/>
    <row r="31" spans="2:14" ht="15.75" customHeight="1"/>
    <row r="32" spans="2:14"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sheetData>
  <mergeCells count="9">
    <mergeCell ref="D3:G3"/>
    <mergeCell ref="D4:E4"/>
    <mergeCell ref="B6:C7"/>
    <mergeCell ref="B18:C18"/>
    <mergeCell ref="B17:C17"/>
    <mergeCell ref="B10:B15"/>
    <mergeCell ref="B8:C8"/>
    <mergeCell ref="B9:C9"/>
    <mergeCell ref="B16:C16"/>
  </mergeCells>
  <phoneticPr fontId="26"/>
  <dataValidations count="1">
    <dataValidation type="list" allowBlank="1" showInputMessage="1" showErrorMessage="1" sqref="D4:E4">
      <formula1>"従事分量配当制,給与制"</formula1>
    </dataValidation>
  </dataValidations>
  <pageMargins left="0.75" right="0.33" top="0.76" bottom="0.65" header="0.51200000000000001" footer="0.51200000000000001"/>
  <pageSetup paperSize="9" orientation="portrait" copies="0"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showGridLines="0" zoomScaleNormal="100" zoomScaleSheetLayoutView="50" workbookViewId="0">
      <pane xSplit="2" ySplit="1" topLeftCell="C2" activePane="bottomRight" state="frozen"/>
      <selection pane="topRight" activeCell="C1" sqref="C1"/>
      <selection pane="bottomLeft" activeCell="A4" sqref="A4"/>
      <selection pane="bottomRight" activeCell="E5" sqref="E5"/>
    </sheetView>
  </sheetViews>
  <sheetFormatPr defaultRowHeight="13.5"/>
  <cols>
    <col min="1" max="1" width="1.7109375" style="145" customWidth="1"/>
    <col min="2" max="2" width="32.7109375" style="145" customWidth="1"/>
    <col min="3" max="7" width="13.28515625" style="145" customWidth="1"/>
    <col min="8" max="9" width="9.140625" style="145"/>
    <col min="10" max="10" width="9.85546875" style="145" bestFit="1" customWidth="1"/>
    <col min="11" max="18" width="9.140625" style="145"/>
    <col min="19" max="19" width="6.5703125" style="145" customWidth="1"/>
    <col min="20" max="16384" width="9.140625" style="145"/>
  </cols>
  <sheetData>
    <row r="1" spans="1:7" ht="15.95" customHeight="1">
      <c r="A1"/>
      <c r="B1" s="145" t="s">
        <v>467</v>
      </c>
    </row>
    <row r="2" spans="1:7" ht="15.95" customHeight="1">
      <c r="A2"/>
      <c r="B2" s="475" t="s">
        <v>349</v>
      </c>
      <c r="C2" s="149">
        <f>基礎データ!D6</f>
        <v>22</v>
      </c>
      <c r="D2" s="149">
        <f>基礎データ!E6</f>
        <v>23</v>
      </c>
      <c r="E2" s="149">
        <f>基礎データ!F6</f>
        <v>24</v>
      </c>
      <c r="F2" s="149">
        <f>基礎データ!G6</f>
        <v>25</v>
      </c>
      <c r="G2" s="149">
        <f>基礎データ!H6</f>
        <v>26</v>
      </c>
    </row>
    <row r="3" spans="1:7" ht="15.95" customHeight="1">
      <c r="A3"/>
      <c r="B3" s="476"/>
      <c r="C3" s="150">
        <f>基礎データ!D7</f>
        <v>3</v>
      </c>
      <c r="D3" s="150">
        <f>基礎データ!E7</f>
        <v>4</v>
      </c>
      <c r="E3" s="150">
        <f>基礎データ!F7</f>
        <v>5</v>
      </c>
      <c r="F3" s="150">
        <f>基礎データ!G7</f>
        <v>6</v>
      </c>
      <c r="G3" s="150">
        <f>基礎データ!H7</f>
        <v>7</v>
      </c>
    </row>
    <row r="4" spans="1:7" ht="15.95" customHeight="1">
      <c r="A4"/>
      <c r="B4" s="152" t="str">
        <f>損益計算書入力!B219</f>
        <v>課税売上高</v>
      </c>
      <c r="C4" s="160">
        <f>損益計算書入力!C219</f>
        <v>0</v>
      </c>
      <c r="D4" s="160">
        <f>損益計算書入力!D219</f>
        <v>0</v>
      </c>
      <c r="E4" s="160">
        <f>損益計算書入力!E219</f>
        <v>0</v>
      </c>
      <c r="F4" s="160">
        <f>損益計算書入力!F219</f>
        <v>0</v>
      </c>
      <c r="G4" s="160">
        <f>損益計算書入力!G219</f>
        <v>0</v>
      </c>
    </row>
    <row r="5" spans="1:7" ht="15.95" customHeight="1">
      <c r="A5"/>
      <c r="B5" s="152" t="s">
        <v>446</v>
      </c>
      <c r="C5" s="160">
        <f>損益計算書入力!C220+損益計算書入力!C221</f>
        <v>0</v>
      </c>
      <c r="D5" s="160">
        <f>損益計算書入力!D220+損益計算書入力!D221</f>
        <v>0</v>
      </c>
      <c r="E5" s="160">
        <f>損益計算書入力!E220+損益計算書入力!E221</f>
        <v>0</v>
      </c>
      <c r="F5" s="160">
        <f>損益計算書入力!F220+損益計算書入力!F221</f>
        <v>0</v>
      </c>
      <c r="G5" s="160">
        <f>損益計算書入力!G220+損益計算書入力!G221</f>
        <v>0</v>
      </c>
    </row>
    <row r="6" spans="1:7" ht="15.95" customHeight="1">
      <c r="A6"/>
      <c r="B6" s="152" t="str">
        <f>損益計算書入力!B222</f>
        <v>本則課税計算納付額A</v>
      </c>
      <c r="C6" s="160">
        <f>損益計算書入力!C222</f>
        <v>0</v>
      </c>
      <c r="D6" s="160">
        <f>損益計算書入力!D222</f>
        <v>0</v>
      </c>
      <c r="E6" s="160">
        <f>損益計算書入力!E222</f>
        <v>0</v>
      </c>
      <c r="F6" s="160">
        <f>損益計算書入力!F222</f>
        <v>0</v>
      </c>
      <c r="G6" s="160">
        <f>損益計算書入力!G222</f>
        <v>0</v>
      </c>
    </row>
    <row r="7" spans="1:7" ht="15.95" customHeight="1">
      <c r="A7"/>
      <c r="B7" s="152" t="str">
        <f>損益計算書入力!B223</f>
        <v>簡易課税計算納付額B</v>
      </c>
      <c r="C7" s="160">
        <f>損益計算書入力!C223</f>
        <v>0</v>
      </c>
      <c r="D7" s="160">
        <f>損益計算書入力!D223</f>
        <v>0</v>
      </c>
      <c r="E7" s="160">
        <f>損益計算書入力!E223</f>
        <v>0</v>
      </c>
      <c r="F7" s="160">
        <f>損益計算書入力!F223</f>
        <v>0</v>
      </c>
      <c r="G7" s="160">
        <f>損益計算書入力!G223</f>
        <v>0</v>
      </c>
    </row>
    <row r="8" spans="1:7">
      <c r="A8"/>
      <c r="B8" s="152" t="str">
        <f>損益計算書入力!B224</f>
        <v>差額　Ｂ－Ａ</v>
      </c>
      <c r="C8" s="160">
        <f>損益計算書入力!C224</f>
        <v>0</v>
      </c>
      <c r="D8" s="160">
        <f>損益計算書入力!D224</f>
        <v>0</v>
      </c>
      <c r="E8" s="160">
        <f>損益計算書入力!E224</f>
        <v>0</v>
      </c>
      <c r="F8" s="160">
        <f>損益計算書入力!F224</f>
        <v>0</v>
      </c>
      <c r="G8" s="160">
        <f>損益計算書入力!G224</f>
        <v>0</v>
      </c>
    </row>
    <row r="9" spans="1:7">
      <c r="A9"/>
      <c r="B9" s="181" t="s">
        <v>448</v>
      </c>
    </row>
    <row r="10" spans="1:7">
      <c r="A10"/>
    </row>
    <row r="11" spans="1:7">
      <c r="A11"/>
    </row>
    <row r="12" spans="1:7">
      <c r="A12"/>
    </row>
    <row r="13" spans="1:7">
      <c r="A13"/>
    </row>
    <row r="14" spans="1:7">
      <c r="A14"/>
    </row>
  </sheetData>
  <mergeCells count="1">
    <mergeCell ref="B2:B3"/>
  </mergeCells>
  <phoneticPr fontId="26"/>
  <pageMargins left="0.72" right="0.21" top="0.53" bottom="0.32" header="0.28000000000000003" footer="0.24"/>
  <pageSetup paperSize="9" fitToHeight="2" orientation="portrait" copies="0" r:id="rId1"/>
  <headerFooter alignWithMargins="0"/>
  <rowBreaks count="1" manualBreakCount="1">
    <brk id="45" max="17" man="1"/>
  </rowBreaks>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N240"/>
  <sheetViews>
    <sheetView showGridLines="0" workbookViewId="0">
      <pane xSplit="2" ySplit="2" topLeftCell="C3" activePane="bottomRight" state="frozen"/>
      <selection pane="topRight" activeCell="C1" sqref="C1"/>
      <selection pane="bottomLeft" activeCell="A3" sqref="A3"/>
      <selection pane="bottomRight" activeCell="D41" sqref="D41"/>
    </sheetView>
  </sheetViews>
  <sheetFormatPr defaultColWidth="10.28515625" defaultRowHeight="13.5"/>
  <cols>
    <col min="1" max="1" width="4" style="1" customWidth="1"/>
    <col min="2" max="2" width="31.85546875" style="1" customWidth="1"/>
    <col min="3" max="3" width="15" style="2" customWidth="1"/>
    <col min="4" max="5" width="13.7109375" style="2" customWidth="1"/>
    <col min="6" max="6" width="12.5703125" style="2" customWidth="1"/>
    <col min="7" max="9" width="10.28515625" style="2" customWidth="1"/>
    <col min="10" max="11" width="10.28515625" style="110" customWidth="1"/>
    <col min="12" max="16384" width="10.28515625" style="2"/>
  </cols>
  <sheetData>
    <row r="1" spans="1:14" ht="19.5" customHeight="1">
      <c r="A1" s="7" t="s">
        <v>55</v>
      </c>
      <c r="B1" s="26"/>
      <c r="I1" s="479" t="s">
        <v>471</v>
      </c>
      <c r="J1" s="479"/>
      <c r="K1" s="479"/>
      <c r="L1" s="479" t="s">
        <v>472</v>
      </c>
      <c r="M1" s="480"/>
      <c r="N1" s="480"/>
    </row>
    <row r="2" spans="1:14">
      <c r="A2" s="113"/>
      <c r="B2" s="114" t="s">
        <v>309</v>
      </c>
      <c r="C2" s="115" t="s">
        <v>332</v>
      </c>
      <c r="D2" s="115" t="s">
        <v>326</v>
      </c>
      <c r="E2" s="116" t="s">
        <v>393</v>
      </c>
      <c r="F2" s="116" t="s">
        <v>324</v>
      </c>
      <c r="G2" s="115" t="s">
        <v>387</v>
      </c>
      <c r="H2" s="115" t="s">
        <v>388</v>
      </c>
      <c r="I2" s="115" t="s">
        <v>469</v>
      </c>
      <c r="J2" s="115" t="s">
        <v>405</v>
      </c>
      <c r="K2" s="115" t="s">
        <v>406</v>
      </c>
      <c r="L2" s="115" t="s">
        <v>473</v>
      </c>
      <c r="M2" s="115" t="s">
        <v>474</v>
      </c>
      <c r="N2" s="115" t="s">
        <v>475</v>
      </c>
    </row>
    <row r="3" spans="1:14">
      <c r="A3" s="13"/>
      <c r="B3" s="36" t="str">
        <f>損益計算書入力!B3</f>
        <v>売上高</v>
      </c>
      <c r="C3" s="89" t="s">
        <v>333</v>
      </c>
      <c r="D3" s="89" t="s">
        <v>329</v>
      </c>
      <c r="E3" s="105"/>
      <c r="F3" s="104"/>
      <c r="G3" s="3"/>
      <c r="H3" s="3"/>
      <c r="I3" s="48" t="s">
        <v>407</v>
      </c>
      <c r="J3" s="48" t="s">
        <v>411</v>
      </c>
      <c r="K3" s="48" t="s">
        <v>411</v>
      </c>
      <c r="L3" s="48" t="s">
        <v>407</v>
      </c>
      <c r="M3" s="48" t="s">
        <v>410</v>
      </c>
      <c r="N3" s="48" t="s">
        <v>410</v>
      </c>
    </row>
    <row r="4" spans="1:14">
      <c r="A4" s="15"/>
      <c r="B4" s="36" t="str">
        <f>損益計算書入力!B4</f>
        <v>水稲売上高</v>
      </c>
      <c r="C4" s="89" t="s">
        <v>333</v>
      </c>
      <c r="D4" s="89" t="s">
        <v>329</v>
      </c>
      <c r="E4" s="105"/>
      <c r="F4" s="104"/>
      <c r="G4" s="3"/>
      <c r="H4" s="3"/>
      <c r="I4" s="48" t="s">
        <v>407</v>
      </c>
      <c r="J4" s="48" t="s">
        <v>411</v>
      </c>
      <c r="K4" s="48" t="s">
        <v>411</v>
      </c>
      <c r="L4" s="48" t="s">
        <v>407</v>
      </c>
      <c r="M4" s="48" t="s">
        <v>410</v>
      </c>
      <c r="N4" s="48" t="s">
        <v>410</v>
      </c>
    </row>
    <row r="5" spans="1:14">
      <c r="A5" s="15"/>
      <c r="B5" s="36" t="str">
        <f>損益計算書入力!B5</f>
        <v>麦売上高</v>
      </c>
      <c r="C5" s="89" t="s">
        <v>333</v>
      </c>
      <c r="D5" s="89" t="s">
        <v>329</v>
      </c>
      <c r="E5" s="105"/>
      <c r="F5" s="104"/>
      <c r="G5" s="3"/>
      <c r="H5" s="3"/>
      <c r="I5" s="48" t="s">
        <v>407</v>
      </c>
      <c r="J5" s="48" t="s">
        <v>411</v>
      </c>
      <c r="K5" s="48" t="s">
        <v>411</v>
      </c>
      <c r="L5" s="48" t="s">
        <v>407</v>
      </c>
      <c r="M5" s="48" t="s">
        <v>410</v>
      </c>
      <c r="N5" s="48" t="s">
        <v>410</v>
      </c>
    </row>
    <row r="6" spans="1:14">
      <c r="A6" s="15"/>
      <c r="B6" s="36" t="str">
        <f>損益計算書入力!B6</f>
        <v>大豆売上高</v>
      </c>
      <c r="C6" s="89" t="s">
        <v>333</v>
      </c>
      <c r="D6" s="89" t="s">
        <v>329</v>
      </c>
      <c r="E6" s="105"/>
      <c r="F6" s="104"/>
      <c r="G6" s="3"/>
      <c r="H6" s="3"/>
      <c r="I6" s="48" t="s">
        <v>407</v>
      </c>
      <c r="J6" s="48" t="s">
        <v>411</v>
      </c>
      <c r="K6" s="48" t="s">
        <v>411</v>
      </c>
      <c r="L6" s="48" t="s">
        <v>407</v>
      </c>
      <c r="M6" s="48" t="s">
        <v>410</v>
      </c>
      <c r="N6" s="48" t="s">
        <v>410</v>
      </c>
    </row>
    <row r="7" spans="1:14">
      <c r="A7" s="15" t="s">
        <v>0</v>
      </c>
      <c r="B7" s="36" t="str">
        <f>損益計算書入力!B7</f>
        <v>野菜売上高</v>
      </c>
      <c r="C7" s="89" t="s">
        <v>333</v>
      </c>
      <c r="D7" s="89" t="s">
        <v>329</v>
      </c>
      <c r="E7" s="105"/>
      <c r="F7" s="104"/>
      <c r="G7" s="3"/>
      <c r="H7" s="3"/>
      <c r="I7" s="48" t="s">
        <v>407</v>
      </c>
      <c r="J7" s="48" t="s">
        <v>411</v>
      </c>
      <c r="K7" s="48" t="s">
        <v>411</v>
      </c>
      <c r="L7" s="48" t="s">
        <v>407</v>
      </c>
      <c r="M7" s="48" t="s">
        <v>410</v>
      </c>
      <c r="N7" s="48" t="s">
        <v>410</v>
      </c>
    </row>
    <row r="8" spans="1:14">
      <c r="A8" s="15"/>
      <c r="B8" s="36" t="str">
        <f>損益計算書入力!B8</f>
        <v>飼料作物売上高</v>
      </c>
      <c r="C8" s="89" t="s">
        <v>333</v>
      </c>
      <c r="D8" s="89" t="s">
        <v>329</v>
      </c>
      <c r="E8" s="105"/>
      <c r="F8" s="104"/>
      <c r="G8" s="3"/>
      <c r="H8" s="3"/>
      <c r="I8" s="48" t="s">
        <v>407</v>
      </c>
      <c r="J8" s="48" t="s">
        <v>411</v>
      </c>
      <c r="K8" s="48" t="s">
        <v>411</v>
      </c>
      <c r="L8" s="48" t="s">
        <v>407</v>
      </c>
      <c r="M8" s="48" t="s">
        <v>410</v>
      </c>
      <c r="N8" s="48" t="s">
        <v>410</v>
      </c>
    </row>
    <row r="9" spans="1:14">
      <c r="A9" s="15"/>
      <c r="B9" s="36" t="str">
        <f>損益計算書入力!B9</f>
        <v>果樹売上高</v>
      </c>
      <c r="C9" s="89" t="s">
        <v>333</v>
      </c>
      <c r="D9" s="89" t="s">
        <v>329</v>
      </c>
      <c r="E9" s="105"/>
      <c r="F9" s="104"/>
      <c r="G9" s="3"/>
      <c r="H9" s="3"/>
      <c r="I9" s="48" t="s">
        <v>407</v>
      </c>
      <c r="J9" s="48" t="s">
        <v>411</v>
      </c>
      <c r="K9" s="48" t="s">
        <v>411</v>
      </c>
      <c r="L9" s="48" t="s">
        <v>407</v>
      </c>
      <c r="M9" s="48" t="s">
        <v>410</v>
      </c>
      <c r="N9" s="48" t="s">
        <v>410</v>
      </c>
    </row>
    <row r="10" spans="1:14">
      <c r="A10" s="15"/>
      <c r="B10" s="36" t="str">
        <f>損益計算書入力!B10</f>
        <v>畜産売上高</v>
      </c>
      <c r="C10" s="89" t="s">
        <v>333</v>
      </c>
      <c r="D10" s="89" t="s">
        <v>329</v>
      </c>
      <c r="E10" s="105"/>
      <c r="F10" s="104"/>
      <c r="G10" s="3"/>
      <c r="H10" s="3"/>
      <c r="I10" s="48" t="s">
        <v>407</v>
      </c>
      <c r="J10" s="48" t="s">
        <v>411</v>
      </c>
      <c r="K10" s="48" t="s">
        <v>411</v>
      </c>
      <c r="L10" s="48" t="s">
        <v>407</v>
      </c>
      <c r="M10" s="48" t="s">
        <v>410</v>
      </c>
      <c r="N10" s="48" t="s">
        <v>410</v>
      </c>
    </row>
    <row r="11" spans="1:14">
      <c r="A11" s="15" t="s">
        <v>1</v>
      </c>
      <c r="B11" s="36" t="str">
        <f>損益計算書入力!B11</f>
        <v>花き売上高</v>
      </c>
      <c r="C11" s="89" t="s">
        <v>333</v>
      </c>
      <c r="D11" s="89" t="s">
        <v>329</v>
      </c>
      <c r="E11" s="105"/>
      <c r="F11" s="104"/>
      <c r="G11" s="3"/>
      <c r="H11" s="3"/>
      <c r="I11" s="48" t="s">
        <v>407</v>
      </c>
      <c r="J11" s="48" t="s">
        <v>411</v>
      </c>
      <c r="K11" s="48" t="s">
        <v>411</v>
      </c>
      <c r="L11" s="48" t="s">
        <v>407</v>
      </c>
      <c r="M11" s="48" t="s">
        <v>410</v>
      </c>
      <c r="N11" s="48" t="s">
        <v>410</v>
      </c>
    </row>
    <row r="12" spans="1:14">
      <c r="A12" s="15"/>
      <c r="B12" s="36" t="str">
        <f>損益計算書入力!B12</f>
        <v>加工売上高</v>
      </c>
      <c r="C12" s="89" t="s">
        <v>333</v>
      </c>
      <c r="D12" s="89" t="s">
        <v>329</v>
      </c>
      <c r="E12" s="105"/>
      <c r="F12" s="104"/>
      <c r="G12" s="3"/>
      <c r="H12" s="3"/>
      <c r="I12" s="48" t="s">
        <v>407</v>
      </c>
      <c r="J12" s="48" t="s">
        <v>411</v>
      </c>
      <c r="K12" s="48" t="s">
        <v>411</v>
      </c>
      <c r="L12" s="48" t="s">
        <v>407</v>
      </c>
      <c r="M12" s="48" t="s">
        <v>410</v>
      </c>
      <c r="N12" s="48" t="s">
        <v>410</v>
      </c>
    </row>
    <row r="13" spans="1:14">
      <c r="A13" s="15"/>
      <c r="B13" s="36" t="str">
        <f>損益計算書入力!B13</f>
        <v>その他製品売上高</v>
      </c>
      <c r="C13" s="89" t="s">
        <v>333</v>
      </c>
      <c r="D13" s="89" t="s">
        <v>329</v>
      </c>
      <c r="E13" s="105"/>
      <c r="F13" s="104"/>
      <c r="G13" s="3"/>
      <c r="H13" s="3"/>
      <c r="I13" s="48" t="s">
        <v>407</v>
      </c>
      <c r="J13" s="48" t="s">
        <v>411</v>
      </c>
      <c r="K13" s="48" t="s">
        <v>411</v>
      </c>
      <c r="L13" s="48" t="s">
        <v>407</v>
      </c>
      <c r="M13" s="48" t="s">
        <v>410</v>
      </c>
      <c r="N13" s="48" t="s">
        <v>410</v>
      </c>
    </row>
    <row r="14" spans="1:14">
      <c r="A14" s="15"/>
      <c r="B14" s="80" t="str">
        <f>損益計算書入力!B14</f>
        <v>商品売上高</v>
      </c>
      <c r="C14" s="89" t="s">
        <v>333</v>
      </c>
      <c r="D14" s="89" t="s">
        <v>329</v>
      </c>
      <c r="E14" s="105"/>
      <c r="F14" s="104"/>
      <c r="G14" s="3"/>
      <c r="H14" s="3"/>
      <c r="I14" s="48" t="s">
        <v>407</v>
      </c>
      <c r="J14" s="48" t="s">
        <v>411</v>
      </c>
      <c r="K14" s="48" t="s">
        <v>411</v>
      </c>
      <c r="L14" s="48" t="s">
        <v>407</v>
      </c>
      <c r="M14" s="48" t="s">
        <v>410</v>
      </c>
      <c r="N14" s="48" t="s">
        <v>410</v>
      </c>
    </row>
    <row r="15" spans="1:14">
      <c r="A15" s="15" t="s">
        <v>2</v>
      </c>
      <c r="B15" s="80" t="str">
        <f>損益計算書入力!B15</f>
        <v>生産物売却収入</v>
      </c>
      <c r="C15" s="89" t="s">
        <v>333</v>
      </c>
      <c r="D15" s="89" t="s">
        <v>329</v>
      </c>
      <c r="E15" s="105"/>
      <c r="F15" s="104"/>
      <c r="G15" s="3"/>
      <c r="H15" s="3"/>
      <c r="I15" s="48" t="s">
        <v>407</v>
      </c>
      <c r="J15" s="48" t="s">
        <v>411</v>
      </c>
      <c r="K15" s="48" t="s">
        <v>411</v>
      </c>
      <c r="L15" s="48" t="s">
        <v>407</v>
      </c>
      <c r="M15" s="48" t="s">
        <v>410</v>
      </c>
      <c r="N15" s="48" t="s">
        <v>410</v>
      </c>
    </row>
    <row r="16" spans="1:14">
      <c r="A16" s="15"/>
      <c r="B16" s="80" t="str">
        <f>損益計算書入力!B16</f>
        <v>作業受託収入</v>
      </c>
      <c r="C16" s="89" t="s">
        <v>333</v>
      </c>
      <c r="D16" s="89" t="s">
        <v>329</v>
      </c>
      <c r="E16" s="108"/>
      <c r="F16" s="108"/>
      <c r="G16" s="3"/>
      <c r="H16" s="3"/>
      <c r="I16" s="48" t="s">
        <v>407</v>
      </c>
      <c r="J16" s="48" t="s">
        <v>411</v>
      </c>
      <c r="K16" s="48" t="s">
        <v>411</v>
      </c>
      <c r="L16" s="48" t="s">
        <v>407</v>
      </c>
      <c r="M16" s="48" t="s">
        <v>410</v>
      </c>
      <c r="N16" s="48" t="s">
        <v>410</v>
      </c>
    </row>
    <row r="17" spans="1:14">
      <c r="A17" s="15"/>
      <c r="B17" s="80" t="str">
        <f>損益計算書入力!B17</f>
        <v>価格補填収入</v>
      </c>
      <c r="C17" s="89" t="s">
        <v>333</v>
      </c>
      <c r="D17" s="89" t="s">
        <v>583</v>
      </c>
      <c r="E17" s="105"/>
      <c r="F17" s="104"/>
      <c r="G17" s="3"/>
      <c r="H17" s="3"/>
      <c r="I17" s="48" t="s">
        <v>407</v>
      </c>
      <c r="J17" s="48" t="s">
        <v>411</v>
      </c>
      <c r="K17" s="48" t="s">
        <v>411</v>
      </c>
      <c r="L17" s="48" t="s">
        <v>407</v>
      </c>
      <c r="M17" s="48" t="s">
        <v>410</v>
      </c>
      <c r="N17" s="48" t="s">
        <v>410</v>
      </c>
    </row>
    <row r="18" spans="1:14">
      <c r="A18" s="15"/>
      <c r="B18" s="80" t="str">
        <f>損益計算書入力!B18</f>
        <v>その他</v>
      </c>
      <c r="C18" s="89" t="s">
        <v>333</v>
      </c>
      <c r="D18" s="89" t="s">
        <v>329</v>
      </c>
      <c r="E18" s="105"/>
      <c r="F18" s="104"/>
      <c r="G18" s="3"/>
      <c r="H18" s="3"/>
      <c r="I18" s="48" t="s">
        <v>407</v>
      </c>
      <c r="J18" s="48" t="s">
        <v>411</v>
      </c>
      <c r="K18" s="48" t="s">
        <v>411</v>
      </c>
      <c r="L18" s="48" t="s">
        <v>407</v>
      </c>
      <c r="M18" s="48" t="s">
        <v>410</v>
      </c>
      <c r="N18" s="48" t="s">
        <v>410</v>
      </c>
    </row>
    <row r="19" spans="1:14">
      <c r="A19" s="42"/>
      <c r="B19" s="79" t="s">
        <v>75</v>
      </c>
      <c r="C19" s="91"/>
      <c r="D19" s="90"/>
      <c r="E19" s="104"/>
      <c r="F19" s="104"/>
      <c r="G19" s="3"/>
      <c r="H19" s="3"/>
      <c r="I19" s="3"/>
      <c r="J19" s="48" t="s">
        <v>411</v>
      </c>
      <c r="K19" s="48" t="s">
        <v>411</v>
      </c>
      <c r="L19" s="3"/>
      <c r="M19" s="48" t="s">
        <v>410</v>
      </c>
      <c r="N19" s="48" t="s">
        <v>410</v>
      </c>
    </row>
    <row r="20" spans="1:14">
      <c r="A20" s="21"/>
      <c r="B20" s="36" t="str">
        <f>損益計算書入力!B20</f>
        <v>　耕種売上（水稲・麦・大豆）</v>
      </c>
      <c r="C20" s="90"/>
      <c r="D20" s="90"/>
      <c r="E20" s="104"/>
      <c r="F20" s="106"/>
      <c r="G20" s="3"/>
      <c r="H20" s="3"/>
      <c r="I20" s="3"/>
      <c r="J20" s="48" t="s">
        <v>411</v>
      </c>
      <c r="K20" s="48" t="s">
        <v>411</v>
      </c>
      <c r="L20" s="3"/>
      <c r="M20" s="48" t="s">
        <v>410</v>
      </c>
      <c r="N20" s="48" t="s">
        <v>410</v>
      </c>
    </row>
    <row r="21" spans="1:14">
      <c r="A21" s="21"/>
      <c r="B21" s="36" t="str">
        <f>損益計算書入力!B21</f>
        <v>　耕種売上（野菜・果樹・花卉）</v>
      </c>
      <c r="C21" s="90"/>
      <c r="D21" s="90"/>
      <c r="E21" s="104"/>
      <c r="F21" s="106"/>
      <c r="G21" s="3"/>
      <c r="H21" s="3"/>
      <c r="I21" s="3"/>
      <c r="J21" s="48" t="s">
        <v>411</v>
      </c>
      <c r="K21" s="48" t="s">
        <v>411</v>
      </c>
      <c r="L21" s="3"/>
      <c r="M21" s="48" t="s">
        <v>410</v>
      </c>
      <c r="N21" s="48" t="s">
        <v>410</v>
      </c>
    </row>
    <row r="22" spans="1:14">
      <c r="A22" s="21"/>
      <c r="B22" s="36" t="str">
        <f>損益計算書入力!B22</f>
        <v>　作業受託収入</v>
      </c>
      <c r="C22" s="90"/>
      <c r="D22" s="90"/>
      <c r="E22" s="104"/>
      <c r="F22" s="106"/>
      <c r="G22" s="3"/>
      <c r="H22" s="3"/>
      <c r="I22" s="3"/>
      <c r="J22" s="48" t="s">
        <v>411</v>
      </c>
      <c r="K22" s="48" t="s">
        <v>411</v>
      </c>
      <c r="L22" s="3"/>
      <c r="M22" s="48" t="s">
        <v>410</v>
      </c>
      <c r="N22" s="48" t="s">
        <v>410</v>
      </c>
    </row>
    <row r="23" spans="1:14">
      <c r="A23" s="21"/>
      <c r="B23" s="36" t="str">
        <f>損益計算書入力!B23</f>
        <v>　加工売上高</v>
      </c>
      <c r="C23" s="90"/>
      <c r="D23" s="90"/>
      <c r="E23" s="104"/>
      <c r="F23" s="106"/>
      <c r="G23" s="3"/>
      <c r="H23" s="3"/>
      <c r="I23" s="3"/>
      <c r="J23" s="48" t="s">
        <v>411</v>
      </c>
      <c r="K23" s="48" t="s">
        <v>411</v>
      </c>
      <c r="L23" s="3"/>
      <c r="M23" s="48" t="s">
        <v>410</v>
      </c>
      <c r="N23" s="48" t="s">
        <v>410</v>
      </c>
    </row>
    <row r="24" spans="1:14" ht="14.25" thickBot="1">
      <c r="A24" s="21"/>
      <c r="B24" s="81" t="str">
        <f>損益計算書入力!B24</f>
        <v>　価格補填収入</v>
      </c>
      <c r="C24" s="90"/>
      <c r="D24" s="90"/>
      <c r="E24" s="104"/>
      <c r="F24" s="106"/>
      <c r="G24" s="3"/>
      <c r="H24" s="3"/>
      <c r="I24" s="3"/>
      <c r="J24" s="48" t="s">
        <v>411</v>
      </c>
      <c r="K24" s="48" t="s">
        <v>411</v>
      </c>
      <c r="L24" s="3"/>
      <c r="M24" s="48" t="s">
        <v>410</v>
      </c>
      <c r="N24" s="48" t="s">
        <v>410</v>
      </c>
    </row>
    <row r="25" spans="1:14" ht="14.25" thickTop="1">
      <c r="A25" s="16"/>
      <c r="B25" s="82" t="str">
        <f>損益計算書入力!B25</f>
        <v>期首商品製品棚卸高</v>
      </c>
      <c r="C25" s="90"/>
      <c r="D25" s="90"/>
      <c r="E25" s="104"/>
      <c r="F25" s="106"/>
      <c r="G25" s="3"/>
      <c r="H25" s="3"/>
      <c r="I25" s="3"/>
      <c r="J25" s="92" t="s">
        <v>407</v>
      </c>
      <c r="K25" s="92"/>
      <c r="L25" s="3"/>
      <c r="M25" s="92" t="s">
        <v>407</v>
      </c>
      <c r="N25" s="92"/>
    </row>
    <row r="26" spans="1:14">
      <c r="A26" s="15"/>
      <c r="B26" s="80" t="str">
        <f>損益計算書入力!B26</f>
        <v>当期商品仕入高</v>
      </c>
      <c r="C26" s="90"/>
      <c r="D26" s="90"/>
      <c r="E26" s="104"/>
      <c r="F26" s="106"/>
      <c r="G26" s="3"/>
      <c r="H26" s="3"/>
      <c r="I26" s="3"/>
      <c r="J26" s="92" t="s">
        <v>407</v>
      </c>
      <c r="K26" s="92"/>
      <c r="L26" s="3"/>
      <c r="M26" s="92" t="s">
        <v>407</v>
      </c>
      <c r="N26" s="92"/>
    </row>
    <row r="27" spans="1:14">
      <c r="A27" s="15"/>
      <c r="B27" s="80" t="str">
        <f>損益計算書入力!B27</f>
        <v>当期製品製造原価</v>
      </c>
      <c r="C27" s="90"/>
      <c r="D27" s="90"/>
      <c r="E27" s="104"/>
      <c r="F27" s="106"/>
      <c r="G27" s="3"/>
      <c r="H27" s="3"/>
      <c r="I27" s="3"/>
      <c r="J27" s="48" t="s">
        <v>410</v>
      </c>
      <c r="K27" s="48" t="s">
        <v>410</v>
      </c>
      <c r="L27" s="3"/>
      <c r="M27" s="48" t="s">
        <v>410</v>
      </c>
      <c r="N27" s="48" t="s">
        <v>410</v>
      </c>
    </row>
    <row r="28" spans="1:14">
      <c r="A28" s="15"/>
      <c r="B28" s="80" t="str">
        <f>損益計算書入力!B28</f>
        <v>生物売却原価</v>
      </c>
      <c r="C28" s="90"/>
      <c r="D28" s="90"/>
      <c r="E28" s="104"/>
      <c r="F28" s="106"/>
      <c r="G28" s="3"/>
      <c r="H28" s="3"/>
      <c r="I28" s="3"/>
      <c r="J28" s="92"/>
      <c r="K28" s="92"/>
      <c r="L28" s="3"/>
      <c r="M28" s="92"/>
      <c r="N28" s="92"/>
    </row>
    <row r="29" spans="1:14">
      <c r="A29" s="15"/>
      <c r="B29" s="80" t="str">
        <f>損益計算書入力!B29</f>
        <v>△期末商品製品棚卸高</v>
      </c>
      <c r="C29" s="90"/>
      <c r="D29" s="90"/>
      <c r="E29" s="104"/>
      <c r="F29" s="106"/>
      <c r="G29" s="3"/>
      <c r="H29" s="3"/>
      <c r="I29" s="3"/>
      <c r="J29" s="92" t="s">
        <v>407</v>
      </c>
      <c r="K29" s="92"/>
      <c r="L29" s="3"/>
      <c r="M29" s="92" t="s">
        <v>407</v>
      </c>
      <c r="N29" s="92"/>
    </row>
    <row r="30" spans="1:14">
      <c r="A30" s="29"/>
      <c r="B30" s="80" t="str">
        <f>損益計算書入力!B30</f>
        <v>△事業消費高（他勘定振替高）</v>
      </c>
      <c r="C30" s="90"/>
      <c r="D30" s="90"/>
      <c r="E30" s="104"/>
      <c r="F30" s="106"/>
      <c r="G30" s="3"/>
      <c r="H30" s="3"/>
      <c r="I30" s="3"/>
      <c r="J30" s="92" t="s">
        <v>407</v>
      </c>
      <c r="K30" s="92"/>
      <c r="L30" s="3"/>
      <c r="M30" s="92" t="s">
        <v>407</v>
      </c>
      <c r="N30" s="92"/>
    </row>
    <row r="31" spans="1:14">
      <c r="A31" s="38" t="s">
        <v>240</v>
      </c>
      <c r="B31" s="36"/>
      <c r="C31" s="90"/>
      <c r="D31" s="90"/>
      <c r="E31" s="104"/>
      <c r="F31" s="106"/>
      <c r="G31" s="3"/>
      <c r="H31" s="3"/>
      <c r="I31" s="3"/>
      <c r="J31" s="48" t="s">
        <v>410</v>
      </c>
      <c r="K31" s="48" t="s">
        <v>410</v>
      </c>
      <c r="L31" s="3"/>
      <c r="M31" s="48" t="s">
        <v>410</v>
      </c>
      <c r="N31" s="48" t="s">
        <v>410</v>
      </c>
    </row>
    <row r="32" spans="1:14">
      <c r="A32" s="6" t="s">
        <v>241</v>
      </c>
      <c r="B32" s="36"/>
      <c r="C32" s="90"/>
      <c r="D32" s="90"/>
      <c r="E32" s="104"/>
      <c r="F32" s="106"/>
      <c r="G32" s="3"/>
      <c r="H32" s="3"/>
      <c r="I32" s="3"/>
      <c r="J32" s="48" t="s">
        <v>410</v>
      </c>
      <c r="K32" s="48" t="s">
        <v>410</v>
      </c>
      <c r="L32" s="3"/>
      <c r="M32" s="48" t="s">
        <v>410</v>
      </c>
      <c r="N32" s="48" t="s">
        <v>410</v>
      </c>
    </row>
    <row r="33" spans="1:14">
      <c r="A33" s="35" t="s">
        <v>242</v>
      </c>
      <c r="B33" s="35"/>
      <c r="C33" s="90"/>
      <c r="D33" s="90"/>
      <c r="E33" s="104"/>
      <c r="F33" s="106"/>
      <c r="G33" s="3"/>
      <c r="H33" s="3"/>
      <c r="I33" s="3"/>
      <c r="J33" s="48" t="s">
        <v>410</v>
      </c>
      <c r="K33" s="48" t="s">
        <v>410</v>
      </c>
      <c r="L33" s="3"/>
      <c r="M33" s="48" t="s">
        <v>410</v>
      </c>
      <c r="N33" s="48" t="s">
        <v>410</v>
      </c>
    </row>
    <row r="34" spans="1:14">
      <c r="A34" s="38" t="s">
        <v>262</v>
      </c>
      <c r="B34" s="36"/>
      <c r="C34" s="90"/>
      <c r="D34" s="90"/>
      <c r="E34" s="104"/>
      <c r="F34" s="106"/>
      <c r="G34" s="3"/>
      <c r="H34" s="3"/>
      <c r="I34" s="3"/>
      <c r="J34" s="48" t="s">
        <v>410</v>
      </c>
      <c r="K34" s="48" t="s">
        <v>410</v>
      </c>
      <c r="L34" s="3"/>
      <c r="M34" s="48" t="s">
        <v>410</v>
      </c>
      <c r="N34" s="48" t="s">
        <v>410</v>
      </c>
    </row>
    <row r="35" spans="1:14">
      <c r="A35" s="17"/>
      <c r="B35" s="80" t="str">
        <f>損益計算書入力!B35</f>
        <v>受取利息</v>
      </c>
      <c r="C35" s="89" t="s">
        <v>334</v>
      </c>
      <c r="D35" s="90"/>
      <c r="E35" s="104"/>
      <c r="F35" s="104"/>
      <c r="G35" s="3"/>
      <c r="H35" s="3"/>
      <c r="I35" s="48" t="s">
        <v>407</v>
      </c>
      <c r="J35" s="92"/>
      <c r="K35" s="48" t="s">
        <v>410</v>
      </c>
      <c r="L35" s="48"/>
      <c r="M35" s="92"/>
      <c r="N35" s="48" t="s">
        <v>410</v>
      </c>
    </row>
    <row r="36" spans="1:14">
      <c r="A36" s="15" t="s">
        <v>23</v>
      </c>
      <c r="B36" s="80" t="str">
        <f>損益計算書入力!B36</f>
        <v>受取配当金</v>
      </c>
      <c r="C36" s="89" t="s">
        <v>334</v>
      </c>
      <c r="D36" s="90"/>
      <c r="E36" s="104"/>
      <c r="F36" s="104"/>
      <c r="G36" s="3"/>
      <c r="H36" s="3"/>
      <c r="I36" s="48" t="s">
        <v>407</v>
      </c>
      <c r="J36" s="92"/>
      <c r="K36" s="48" t="s">
        <v>410</v>
      </c>
      <c r="L36" s="48"/>
      <c r="M36" s="92"/>
      <c r="N36" s="48" t="s">
        <v>410</v>
      </c>
    </row>
    <row r="37" spans="1:14">
      <c r="A37" s="15" t="s">
        <v>24</v>
      </c>
      <c r="B37" s="80" t="str">
        <f>損益計算書入力!B37</f>
        <v>受取地代家賃</v>
      </c>
      <c r="C37" s="89" t="s">
        <v>334</v>
      </c>
      <c r="D37" s="90"/>
      <c r="E37" s="104"/>
      <c r="F37" s="104"/>
      <c r="G37" s="3"/>
      <c r="H37" s="3"/>
      <c r="I37" s="48" t="s">
        <v>407</v>
      </c>
      <c r="J37" s="92"/>
      <c r="K37" s="48" t="s">
        <v>410</v>
      </c>
      <c r="L37" s="48"/>
      <c r="M37" s="92"/>
      <c r="N37" s="48" t="s">
        <v>410</v>
      </c>
    </row>
    <row r="38" spans="1:14">
      <c r="A38" s="15" t="s">
        <v>7</v>
      </c>
      <c r="B38" s="80" t="str">
        <f>損益計算書入力!B38</f>
        <v>一般助成収入</v>
      </c>
      <c r="C38" s="89" t="s">
        <v>334</v>
      </c>
      <c r="D38" s="89" t="s">
        <v>583</v>
      </c>
      <c r="E38" s="104"/>
      <c r="F38" s="104"/>
      <c r="G38" s="3"/>
      <c r="H38" s="3"/>
      <c r="I38" s="48" t="s">
        <v>407</v>
      </c>
      <c r="J38" s="92"/>
      <c r="K38" s="48" t="s">
        <v>410</v>
      </c>
      <c r="L38" s="48"/>
      <c r="M38" s="92"/>
      <c r="N38" s="48" t="s">
        <v>410</v>
      </c>
    </row>
    <row r="39" spans="1:14">
      <c r="A39" s="15" t="s">
        <v>25</v>
      </c>
      <c r="B39" s="36" t="str">
        <f>損益計算書入力!B39</f>
        <v>奨励金</v>
      </c>
      <c r="C39" s="89" t="s">
        <v>334</v>
      </c>
      <c r="D39" s="90"/>
      <c r="E39" s="104"/>
      <c r="F39" s="104"/>
      <c r="G39" s="3"/>
      <c r="H39" s="3"/>
      <c r="I39" s="48" t="s">
        <v>407</v>
      </c>
      <c r="J39" s="92"/>
      <c r="K39" s="48" t="s">
        <v>410</v>
      </c>
      <c r="L39" s="48"/>
      <c r="M39" s="92"/>
      <c r="N39" s="48" t="s">
        <v>410</v>
      </c>
    </row>
    <row r="40" spans="1:14">
      <c r="A40" s="15" t="s">
        <v>26</v>
      </c>
      <c r="B40" s="80" t="str">
        <f>損益計算書入力!B40</f>
        <v>作付助成収入</v>
      </c>
      <c r="C40" s="89" t="s">
        <v>334</v>
      </c>
      <c r="D40" s="89" t="s">
        <v>583</v>
      </c>
      <c r="E40" s="104"/>
      <c r="F40" s="104"/>
      <c r="G40" s="3"/>
      <c r="H40" s="3"/>
      <c r="I40" s="48" t="s">
        <v>407</v>
      </c>
      <c r="J40" s="92"/>
      <c r="K40" s="48" t="s">
        <v>410</v>
      </c>
      <c r="L40" s="48"/>
      <c r="M40" s="92"/>
      <c r="N40" s="48" t="s">
        <v>410</v>
      </c>
    </row>
    <row r="41" spans="1:14">
      <c r="A41" s="15"/>
      <c r="B41" s="80" t="str">
        <f>損益計算書入力!B41</f>
        <v>その他助成収入</v>
      </c>
      <c r="C41" s="89" t="s">
        <v>334</v>
      </c>
      <c r="D41" s="89" t="s">
        <v>583</v>
      </c>
      <c r="E41" s="104"/>
      <c r="F41" s="104"/>
      <c r="G41" s="3"/>
      <c r="H41" s="3"/>
      <c r="I41" s="48" t="s">
        <v>407</v>
      </c>
      <c r="J41" s="92"/>
      <c r="K41" s="48" t="s">
        <v>410</v>
      </c>
      <c r="L41" s="48"/>
      <c r="M41" s="92"/>
      <c r="N41" s="48" t="s">
        <v>410</v>
      </c>
    </row>
    <row r="42" spans="1:14">
      <c r="A42" s="15"/>
      <c r="B42" s="80" t="str">
        <f>損益計算書入力!B42</f>
        <v>受取共済金</v>
      </c>
      <c r="C42" s="89" t="s">
        <v>334</v>
      </c>
      <c r="D42" s="90"/>
      <c r="E42" s="104"/>
      <c r="F42" s="104"/>
      <c r="G42" s="3"/>
      <c r="H42" s="3"/>
      <c r="I42" s="48" t="s">
        <v>407</v>
      </c>
      <c r="J42" s="92"/>
      <c r="K42" s="48" t="s">
        <v>410</v>
      </c>
      <c r="L42" s="48"/>
      <c r="M42" s="92"/>
      <c r="N42" s="48" t="s">
        <v>410</v>
      </c>
    </row>
    <row r="43" spans="1:14">
      <c r="A43" s="15"/>
      <c r="B43" s="36" t="str">
        <f>損益計算書入力!B43</f>
        <v>雑収入</v>
      </c>
      <c r="C43" s="89" t="s">
        <v>334</v>
      </c>
      <c r="D43" s="89" t="s">
        <v>329</v>
      </c>
      <c r="E43" s="105"/>
      <c r="F43" s="104"/>
      <c r="G43" s="3"/>
      <c r="H43" s="3"/>
      <c r="I43" s="48" t="s">
        <v>407</v>
      </c>
      <c r="J43" s="92"/>
      <c r="K43" s="48" t="s">
        <v>410</v>
      </c>
      <c r="L43" s="48"/>
      <c r="M43" s="92"/>
      <c r="N43" s="48" t="s">
        <v>410</v>
      </c>
    </row>
    <row r="44" spans="1:14">
      <c r="A44" s="42"/>
      <c r="B44" s="79" t="s">
        <v>73</v>
      </c>
      <c r="C44" s="90"/>
      <c r="D44" s="90"/>
      <c r="E44" s="104"/>
      <c r="F44" s="106"/>
      <c r="G44" s="3"/>
      <c r="H44" s="3"/>
      <c r="I44" s="3"/>
      <c r="J44" s="48" t="s">
        <v>410</v>
      </c>
      <c r="K44" s="48" t="s">
        <v>410</v>
      </c>
      <c r="L44" s="3"/>
      <c r="M44" s="48" t="s">
        <v>410</v>
      </c>
      <c r="N44" s="48" t="s">
        <v>410</v>
      </c>
    </row>
    <row r="45" spans="1:14">
      <c r="A45" s="43"/>
      <c r="B45" s="36" t="str">
        <f>損益計算書入力!B45</f>
        <v>　うち助成金・奨励金</v>
      </c>
      <c r="C45" s="90"/>
      <c r="D45" s="90"/>
      <c r="E45" s="104"/>
      <c r="F45" s="106"/>
      <c r="G45" s="3"/>
      <c r="H45" s="3"/>
      <c r="I45" s="3"/>
      <c r="J45" s="48" t="s">
        <v>410</v>
      </c>
      <c r="K45" s="48" t="s">
        <v>410</v>
      </c>
      <c r="L45" s="3"/>
      <c r="M45" s="48" t="s">
        <v>410</v>
      </c>
      <c r="N45" s="48" t="s">
        <v>410</v>
      </c>
    </row>
    <row r="46" spans="1:14">
      <c r="A46" s="17"/>
      <c r="B46" s="80" t="str">
        <f>損益計算書入力!B46</f>
        <v>支払利息</v>
      </c>
      <c r="C46" s="89" t="s">
        <v>335</v>
      </c>
      <c r="D46" s="90"/>
      <c r="E46" s="104"/>
      <c r="F46" s="106"/>
      <c r="G46" s="5" t="s">
        <v>387</v>
      </c>
      <c r="H46" s="3"/>
      <c r="I46" s="3"/>
      <c r="J46" s="92"/>
      <c r="K46" s="48" t="s">
        <v>407</v>
      </c>
      <c r="L46" s="3"/>
      <c r="M46" s="92"/>
      <c r="N46" s="48"/>
    </row>
    <row r="47" spans="1:14">
      <c r="A47" s="15" t="s">
        <v>23</v>
      </c>
      <c r="B47" s="80" t="str">
        <f>損益計算書入力!B47</f>
        <v>手形譲渡損</v>
      </c>
      <c r="C47" s="89" t="s">
        <v>335</v>
      </c>
      <c r="D47" s="90"/>
      <c r="E47" s="104"/>
      <c r="F47" s="106"/>
      <c r="G47" s="3"/>
      <c r="H47" s="3"/>
      <c r="I47" s="3"/>
      <c r="J47" s="92"/>
      <c r="K47" s="48" t="s">
        <v>407</v>
      </c>
      <c r="L47" s="3"/>
      <c r="M47" s="92"/>
      <c r="N47" s="48"/>
    </row>
    <row r="48" spans="1:14">
      <c r="A48" s="15" t="s">
        <v>24</v>
      </c>
      <c r="B48" s="80" t="str">
        <f>損益計算書入力!B48</f>
        <v>創立費償却</v>
      </c>
      <c r="C48" s="89" t="s">
        <v>335</v>
      </c>
      <c r="D48" s="90"/>
      <c r="E48" s="104"/>
      <c r="F48" s="106"/>
      <c r="G48" s="3"/>
      <c r="H48" s="3"/>
      <c r="I48" s="3"/>
      <c r="J48" s="92"/>
      <c r="K48" s="48" t="s">
        <v>407</v>
      </c>
      <c r="L48" s="3"/>
      <c r="M48" s="92"/>
      <c r="N48" s="48"/>
    </row>
    <row r="49" spans="1:14">
      <c r="A49" s="15" t="s">
        <v>7</v>
      </c>
      <c r="B49" s="36" t="str">
        <f>損益計算書入力!B49</f>
        <v>開業費償却</v>
      </c>
      <c r="C49" s="89" t="s">
        <v>335</v>
      </c>
      <c r="D49" s="90"/>
      <c r="E49" s="104"/>
      <c r="F49" s="106"/>
      <c r="G49" s="3"/>
      <c r="H49" s="3"/>
      <c r="I49" s="3"/>
      <c r="J49" s="92"/>
      <c r="K49" s="48" t="s">
        <v>407</v>
      </c>
      <c r="L49" s="3"/>
      <c r="M49" s="92"/>
      <c r="N49" s="48"/>
    </row>
    <row r="50" spans="1:14">
      <c r="A50" s="15" t="s">
        <v>5</v>
      </c>
      <c r="B50" s="80" t="str">
        <f>損益計算書入力!B50</f>
        <v>廃畜処分損</v>
      </c>
      <c r="C50" s="89" t="s">
        <v>335</v>
      </c>
      <c r="D50" s="90"/>
      <c r="E50" s="104"/>
      <c r="F50" s="106"/>
      <c r="G50" s="3"/>
      <c r="H50" s="3"/>
      <c r="I50" s="3"/>
      <c r="J50" s="92"/>
      <c r="K50" s="48" t="s">
        <v>407</v>
      </c>
      <c r="L50" s="3"/>
      <c r="M50" s="92"/>
      <c r="N50" s="48"/>
    </row>
    <row r="51" spans="1:14">
      <c r="A51" s="15" t="s">
        <v>27</v>
      </c>
      <c r="B51" s="80" t="str">
        <f>損益計算書入力!B51</f>
        <v>廃畜処理費</v>
      </c>
      <c r="C51" s="89" t="s">
        <v>335</v>
      </c>
      <c r="D51" s="90"/>
      <c r="E51" s="104"/>
      <c r="F51" s="106"/>
      <c r="G51" s="3"/>
      <c r="H51" s="3"/>
      <c r="I51" s="3"/>
      <c r="J51" s="92"/>
      <c r="K51" s="48" t="s">
        <v>407</v>
      </c>
      <c r="L51" s="3"/>
      <c r="M51" s="92"/>
      <c r="N51" s="48"/>
    </row>
    <row r="52" spans="1:14">
      <c r="A52" s="15"/>
      <c r="B52" s="80" t="str">
        <f>損益計算書入力!B52</f>
        <v>雑損失</v>
      </c>
      <c r="C52" s="89" t="s">
        <v>335</v>
      </c>
      <c r="D52" s="90"/>
      <c r="E52" s="104"/>
      <c r="F52" s="106"/>
      <c r="G52" s="3"/>
      <c r="H52" s="3"/>
      <c r="I52" s="3"/>
      <c r="J52" s="92"/>
      <c r="K52" s="48" t="s">
        <v>407</v>
      </c>
      <c r="L52" s="3"/>
      <c r="M52" s="92"/>
      <c r="N52" s="48"/>
    </row>
    <row r="53" spans="1:14">
      <c r="A53" s="15"/>
      <c r="B53" s="36" t="str">
        <f>損益計算書入力!B53</f>
        <v>その他</v>
      </c>
      <c r="C53" s="89" t="s">
        <v>335</v>
      </c>
      <c r="D53" s="89" t="s">
        <v>330</v>
      </c>
      <c r="E53" s="105"/>
      <c r="F53" s="106"/>
      <c r="G53" s="3"/>
      <c r="H53" s="3"/>
      <c r="I53" s="3"/>
      <c r="J53" s="92"/>
      <c r="K53" s="48" t="s">
        <v>407</v>
      </c>
      <c r="L53" s="3"/>
      <c r="M53" s="92"/>
      <c r="N53" s="48"/>
    </row>
    <row r="54" spans="1:14">
      <c r="A54" s="22"/>
      <c r="B54" s="36" t="str">
        <f>損益計算書入力!B54</f>
        <v>営業外費用計</v>
      </c>
      <c r="C54" s="91"/>
      <c r="D54" s="90"/>
      <c r="E54" s="104"/>
      <c r="F54" s="106"/>
      <c r="G54" s="3"/>
      <c r="H54" s="3"/>
      <c r="I54" s="3"/>
      <c r="J54" s="48" t="s">
        <v>410</v>
      </c>
      <c r="K54" s="48" t="s">
        <v>410</v>
      </c>
      <c r="L54" s="3"/>
      <c r="M54" s="48" t="s">
        <v>410</v>
      </c>
      <c r="N54" s="48" t="s">
        <v>410</v>
      </c>
    </row>
    <row r="55" spans="1:14">
      <c r="A55" s="38" t="s">
        <v>278</v>
      </c>
      <c r="B55" s="36"/>
      <c r="C55" s="90"/>
      <c r="D55" s="90"/>
      <c r="E55" s="104"/>
      <c r="F55" s="106"/>
      <c r="G55" s="3"/>
      <c r="H55" s="3"/>
      <c r="I55" s="3"/>
      <c r="J55" s="48" t="s">
        <v>410</v>
      </c>
      <c r="K55" s="48" t="s">
        <v>410</v>
      </c>
      <c r="L55" s="3"/>
      <c r="M55" s="48" t="s">
        <v>410</v>
      </c>
      <c r="N55" s="48" t="s">
        <v>410</v>
      </c>
    </row>
    <row r="56" spans="1:14">
      <c r="A56" s="17"/>
      <c r="B56" s="80" t="str">
        <f>損益計算書入力!B56</f>
        <v>前期損益修正益</v>
      </c>
      <c r="C56" s="89" t="s">
        <v>336</v>
      </c>
      <c r="D56" s="90"/>
      <c r="E56" s="104"/>
      <c r="F56" s="106"/>
      <c r="G56" s="3"/>
      <c r="H56" s="3"/>
      <c r="I56" s="48"/>
      <c r="J56" s="48" t="s">
        <v>410</v>
      </c>
      <c r="K56" s="48" t="s">
        <v>410</v>
      </c>
      <c r="L56" s="48"/>
      <c r="M56" s="48" t="s">
        <v>410</v>
      </c>
      <c r="N56" s="48" t="s">
        <v>410</v>
      </c>
    </row>
    <row r="57" spans="1:14">
      <c r="A57" s="15" t="s">
        <v>28</v>
      </c>
      <c r="B57" s="80" t="str">
        <f>損益計算書入力!B57</f>
        <v>固定資産売却益</v>
      </c>
      <c r="C57" s="89" t="s">
        <v>336</v>
      </c>
      <c r="D57" s="89" t="s">
        <v>329</v>
      </c>
      <c r="E57" s="105"/>
      <c r="F57" s="106"/>
      <c r="G57" s="3"/>
      <c r="H57" s="3"/>
      <c r="I57" s="48"/>
      <c r="J57" s="48" t="s">
        <v>410</v>
      </c>
      <c r="K57" s="48" t="s">
        <v>410</v>
      </c>
      <c r="L57" s="48"/>
      <c r="M57" s="48" t="s">
        <v>410</v>
      </c>
      <c r="N57" s="48" t="s">
        <v>410</v>
      </c>
    </row>
    <row r="58" spans="1:14">
      <c r="A58" s="15"/>
      <c r="B58" s="80" t="str">
        <f>損益計算書入力!B58</f>
        <v>投資有価証券売却益</v>
      </c>
      <c r="C58" s="89" t="s">
        <v>336</v>
      </c>
      <c r="D58" s="90"/>
      <c r="E58" s="104"/>
      <c r="F58" s="106"/>
      <c r="G58" s="3"/>
      <c r="H58" s="3"/>
      <c r="I58" s="48"/>
      <c r="J58" s="48" t="s">
        <v>410</v>
      </c>
      <c r="K58" s="48" t="s">
        <v>410</v>
      </c>
      <c r="L58" s="48"/>
      <c r="M58" s="48" t="s">
        <v>410</v>
      </c>
      <c r="N58" s="48" t="s">
        <v>410</v>
      </c>
    </row>
    <row r="59" spans="1:14">
      <c r="A59" s="15" t="s">
        <v>29</v>
      </c>
      <c r="B59" s="80" t="str">
        <f>損益計算書入力!B59</f>
        <v>資産受贈益</v>
      </c>
      <c r="C59" s="89" t="s">
        <v>336</v>
      </c>
      <c r="D59" s="90"/>
      <c r="E59" s="104"/>
      <c r="F59" s="106"/>
      <c r="G59" s="3"/>
      <c r="H59" s="3"/>
      <c r="I59" s="48"/>
      <c r="J59" s="48" t="s">
        <v>410</v>
      </c>
      <c r="K59" s="48" t="s">
        <v>410</v>
      </c>
      <c r="L59" s="48"/>
      <c r="M59" s="48" t="s">
        <v>410</v>
      </c>
      <c r="N59" s="48" t="s">
        <v>410</v>
      </c>
    </row>
    <row r="60" spans="1:14">
      <c r="A60" s="15"/>
      <c r="B60" s="80" t="str">
        <f>損益計算書入力!B60</f>
        <v>受取共済金</v>
      </c>
      <c r="C60" s="89" t="s">
        <v>336</v>
      </c>
      <c r="D60" s="90"/>
      <c r="E60" s="104"/>
      <c r="F60" s="106"/>
      <c r="G60" s="3"/>
      <c r="H60" s="3"/>
      <c r="I60" s="48"/>
      <c r="J60" s="48" t="s">
        <v>410</v>
      </c>
      <c r="K60" s="48" t="s">
        <v>410</v>
      </c>
      <c r="L60" s="48"/>
      <c r="M60" s="48" t="s">
        <v>410</v>
      </c>
      <c r="N60" s="48" t="s">
        <v>410</v>
      </c>
    </row>
    <row r="61" spans="1:14">
      <c r="A61" s="15" t="s">
        <v>30</v>
      </c>
      <c r="B61" s="80" t="str">
        <f>損益計算書入力!B61</f>
        <v>経営安定補填収入</v>
      </c>
      <c r="C61" s="89" t="s">
        <v>336</v>
      </c>
      <c r="D61" s="90"/>
      <c r="E61" s="104"/>
      <c r="F61" s="106"/>
      <c r="G61" s="3"/>
      <c r="H61" s="3"/>
      <c r="I61" s="48"/>
      <c r="J61" s="48" t="s">
        <v>410</v>
      </c>
      <c r="K61" s="48" t="s">
        <v>410</v>
      </c>
      <c r="L61" s="48"/>
      <c r="M61" s="48" t="s">
        <v>410</v>
      </c>
      <c r="N61" s="48" t="s">
        <v>410</v>
      </c>
    </row>
    <row r="62" spans="1:14">
      <c r="A62" s="15"/>
      <c r="B62" s="80" t="str">
        <f>損益計算書入力!B62</f>
        <v>保険差益</v>
      </c>
      <c r="C62" s="89" t="s">
        <v>336</v>
      </c>
      <c r="D62" s="90"/>
      <c r="E62" s="104"/>
      <c r="F62" s="106"/>
      <c r="G62" s="3"/>
      <c r="H62" s="3"/>
      <c r="I62" s="48"/>
      <c r="J62" s="48" t="s">
        <v>410</v>
      </c>
      <c r="K62" s="48" t="s">
        <v>410</v>
      </c>
      <c r="L62" s="48"/>
      <c r="M62" s="48" t="s">
        <v>410</v>
      </c>
      <c r="N62" s="48" t="s">
        <v>410</v>
      </c>
    </row>
    <row r="63" spans="1:14">
      <c r="A63" s="15" t="s">
        <v>26</v>
      </c>
      <c r="B63" s="80" t="str">
        <f>損益計算書入力!B63</f>
        <v>国庫補助金収入</v>
      </c>
      <c r="C63" s="89" t="s">
        <v>336</v>
      </c>
      <c r="D63" s="90"/>
      <c r="E63" s="104"/>
      <c r="F63" s="106"/>
      <c r="G63" s="3"/>
      <c r="H63" s="3"/>
      <c r="I63" s="48"/>
      <c r="J63" s="48" t="s">
        <v>410</v>
      </c>
      <c r="K63" s="48" t="s">
        <v>410</v>
      </c>
      <c r="L63" s="48"/>
      <c r="M63" s="48" t="s">
        <v>410</v>
      </c>
      <c r="N63" s="48" t="s">
        <v>410</v>
      </c>
    </row>
    <row r="64" spans="1:14">
      <c r="A64" s="15"/>
      <c r="B64" s="80" t="str">
        <f>損益計算書入力!B64</f>
        <v>償却債権取立益</v>
      </c>
      <c r="C64" s="89" t="s">
        <v>336</v>
      </c>
      <c r="D64" s="90"/>
      <c r="E64" s="104"/>
      <c r="F64" s="106"/>
      <c r="G64" s="3"/>
      <c r="H64" s="3"/>
      <c r="I64" s="48"/>
      <c r="J64" s="48" t="s">
        <v>410</v>
      </c>
      <c r="K64" s="48" t="s">
        <v>410</v>
      </c>
      <c r="L64" s="48"/>
      <c r="M64" s="48" t="s">
        <v>410</v>
      </c>
      <c r="N64" s="48" t="s">
        <v>410</v>
      </c>
    </row>
    <row r="65" spans="1:14">
      <c r="A65" s="15"/>
      <c r="B65" s="80" t="str">
        <f>損益計算書入力!B65</f>
        <v>貸倒引当金戻入額</v>
      </c>
      <c r="C65" s="89" t="s">
        <v>336</v>
      </c>
      <c r="D65" s="90"/>
      <c r="E65" s="104"/>
      <c r="F65" s="106"/>
      <c r="G65" s="3"/>
      <c r="H65" s="3"/>
      <c r="I65" s="48"/>
      <c r="J65" s="48" t="s">
        <v>410</v>
      </c>
      <c r="K65" s="48" t="s">
        <v>410</v>
      </c>
      <c r="L65" s="48"/>
      <c r="M65" s="48" t="s">
        <v>410</v>
      </c>
      <c r="N65" s="48" t="s">
        <v>410</v>
      </c>
    </row>
    <row r="66" spans="1:14">
      <c r="A66" s="15"/>
      <c r="B66" s="36" t="str">
        <f>損益計算書入力!B66</f>
        <v>圧縮特別勘定戻入額</v>
      </c>
      <c r="C66" s="89" t="s">
        <v>336</v>
      </c>
      <c r="D66" s="90"/>
      <c r="E66" s="104"/>
      <c r="F66" s="106"/>
      <c r="G66" s="3"/>
      <c r="H66" s="3"/>
      <c r="I66" s="48"/>
      <c r="J66" s="48" t="s">
        <v>410</v>
      </c>
      <c r="K66" s="48" t="s">
        <v>410</v>
      </c>
      <c r="L66" s="48"/>
      <c r="M66" s="48" t="s">
        <v>410</v>
      </c>
      <c r="N66" s="48" t="s">
        <v>410</v>
      </c>
    </row>
    <row r="67" spans="1:14">
      <c r="A67" s="15"/>
      <c r="B67" s="83">
        <f>損益計算書入力!B67</f>
        <v>0</v>
      </c>
      <c r="C67" s="89" t="s">
        <v>336</v>
      </c>
      <c r="D67" s="90"/>
      <c r="E67" s="104"/>
      <c r="F67" s="106"/>
      <c r="G67" s="3"/>
      <c r="H67" s="3"/>
      <c r="I67" s="48"/>
      <c r="J67" s="48" t="s">
        <v>410</v>
      </c>
      <c r="K67" s="48" t="s">
        <v>410</v>
      </c>
      <c r="L67" s="48"/>
      <c r="M67" s="48" t="s">
        <v>410</v>
      </c>
      <c r="N67" s="48" t="s">
        <v>410</v>
      </c>
    </row>
    <row r="68" spans="1:14">
      <c r="A68" s="15"/>
      <c r="B68" s="80" t="str">
        <f>損益計算書入力!B68</f>
        <v>農業経営基盤強化準備金取崩額</v>
      </c>
      <c r="C68" s="89" t="s">
        <v>336</v>
      </c>
      <c r="D68" s="90"/>
      <c r="E68" s="104"/>
      <c r="F68" s="106"/>
      <c r="G68" s="3"/>
      <c r="H68" s="3"/>
      <c r="I68" s="48"/>
      <c r="J68" s="48" t="s">
        <v>410</v>
      </c>
      <c r="K68" s="48" t="s">
        <v>410</v>
      </c>
      <c r="L68" s="48"/>
      <c r="M68" s="48" t="s">
        <v>410</v>
      </c>
      <c r="N68" s="48" t="s">
        <v>410</v>
      </c>
    </row>
    <row r="69" spans="1:14">
      <c r="A69" s="15"/>
      <c r="B69" s="36" t="str">
        <f>損益計算書入力!B69</f>
        <v>その他</v>
      </c>
      <c r="C69" s="89" t="s">
        <v>336</v>
      </c>
      <c r="D69" s="90"/>
      <c r="E69" s="104"/>
      <c r="F69" s="106"/>
      <c r="G69" s="3"/>
      <c r="H69" s="3"/>
      <c r="I69" s="48"/>
      <c r="J69" s="48" t="s">
        <v>410</v>
      </c>
      <c r="K69" s="48" t="s">
        <v>410</v>
      </c>
      <c r="L69" s="48"/>
      <c r="M69" s="48" t="s">
        <v>410</v>
      </c>
      <c r="N69" s="48" t="s">
        <v>410</v>
      </c>
    </row>
    <row r="70" spans="1:14">
      <c r="A70" s="22"/>
      <c r="B70" s="36" t="s">
        <v>290</v>
      </c>
      <c r="C70" s="90"/>
      <c r="D70" s="90"/>
      <c r="E70" s="104"/>
      <c r="F70" s="106"/>
      <c r="G70" s="3"/>
      <c r="H70" s="3"/>
      <c r="I70" s="3"/>
      <c r="J70" s="48" t="s">
        <v>410</v>
      </c>
      <c r="K70" s="48" t="s">
        <v>410</v>
      </c>
      <c r="L70" s="3"/>
      <c r="M70" s="48" t="s">
        <v>410</v>
      </c>
      <c r="N70" s="48" t="s">
        <v>410</v>
      </c>
    </row>
    <row r="71" spans="1:14">
      <c r="A71" s="17"/>
      <c r="B71" s="80" t="str">
        <f>損益計算書入力!B71</f>
        <v>前期損益修正損</v>
      </c>
      <c r="C71" s="89" t="s">
        <v>337</v>
      </c>
      <c r="D71" s="90"/>
      <c r="E71" s="104"/>
      <c r="F71" s="106"/>
      <c r="G71" s="3"/>
      <c r="H71" s="3"/>
      <c r="I71" s="3"/>
      <c r="J71" s="48" t="s">
        <v>410</v>
      </c>
      <c r="K71" s="48" t="s">
        <v>410</v>
      </c>
      <c r="L71" s="3"/>
      <c r="M71" s="48" t="s">
        <v>410</v>
      </c>
      <c r="N71" s="48" t="s">
        <v>410</v>
      </c>
    </row>
    <row r="72" spans="1:14">
      <c r="A72" s="15" t="s">
        <v>28</v>
      </c>
      <c r="B72" s="80" t="str">
        <f>損益計算書入力!B72</f>
        <v>役員退職慰労金</v>
      </c>
      <c r="C72" s="89" t="s">
        <v>337</v>
      </c>
      <c r="D72" s="90"/>
      <c r="E72" s="104"/>
      <c r="F72" s="106"/>
      <c r="G72" s="3"/>
      <c r="H72" s="3"/>
      <c r="I72" s="3"/>
      <c r="J72" s="48" t="s">
        <v>410</v>
      </c>
      <c r="K72" s="48" t="s">
        <v>410</v>
      </c>
      <c r="L72" s="3"/>
      <c r="M72" s="48" t="s">
        <v>410</v>
      </c>
      <c r="N72" s="48" t="s">
        <v>410</v>
      </c>
    </row>
    <row r="73" spans="1:14">
      <c r="A73" s="15"/>
      <c r="B73" s="80" t="str">
        <f>損益計算書入力!B73</f>
        <v>固定資産売却損</v>
      </c>
      <c r="C73" s="89" t="s">
        <v>337</v>
      </c>
      <c r="D73" s="90"/>
      <c r="E73" s="104"/>
      <c r="F73" s="106"/>
      <c r="G73" s="3"/>
      <c r="H73" s="3"/>
      <c r="I73" s="3"/>
      <c r="J73" s="48" t="s">
        <v>410</v>
      </c>
      <c r="K73" s="48" t="s">
        <v>410</v>
      </c>
      <c r="L73" s="3"/>
      <c r="M73" s="48" t="s">
        <v>410</v>
      </c>
      <c r="N73" s="48" t="s">
        <v>410</v>
      </c>
    </row>
    <row r="74" spans="1:14">
      <c r="A74" s="15" t="s">
        <v>29</v>
      </c>
      <c r="B74" s="80" t="str">
        <f>損益計算書入力!B74</f>
        <v>固定資産除去損</v>
      </c>
      <c r="C74" s="89" t="s">
        <v>337</v>
      </c>
      <c r="D74" s="90"/>
      <c r="E74" s="104"/>
      <c r="F74" s="106"/>
      <c r="G74" s="3"/>
      <c r="H74" s="3"/>
      <c r="I74" s="3"/>
      <c r="J74" s="48" t="s">
        <v>410</v>
      </c>
      <c r="K74" s="48" t="s">
        <v>410</v>
      </c>
      <c r="L74" s="3"/>
      <c r="M74" s="48" t="s">
        <v>410</v>
      </c>
      <c r="N74" s="48" t="s">
        <v>410</v>
      </c>
    </row>
    <row r="75" spans="1:14">
      <c r="A75" s="15"/>
      <c r="B75" s="80" t="str">
        <f>損益計算書入力!B75</f>
        <v>災害損失</v>
      </c>
      <c r="C75" s="89" t="s">
        <v>337</v>
      </c>
      <c r="D75" s="90"/>
      <c r="E75" s="104"/>
      <c r="F75" s="106"/>
      <c r="G75" s="3"/>
      <c r="H75" s="3"/>
      <c r="I75" s="3"/>
      <c r="J75" s="48" t="s">
        <v>410</v>
      </c>
      <c r="K75" s="48" t="s">
        <v>410</v>
      </c>
      <c r="L75" s="3"/>
      <c r="M75" s="48" t="s">
        <v>410</v>
      </c>
      <c r="N75" s="48" t="s">
        <v>410</v>
      </c>
    </row>
    <row r="76" spans="1:14">
      <c r="A76" s="15" t="s">
        <v>31</v>
      </c>
      <c r="B76" s="80" t="str">
        <f>損益計算書入力!B76</f>
        <v>特別償却費</v>
      </c>
      <c r="C76" s="89" t="s">
        <v>337</v>
      </c>
      <c r="D76" s="90"/>
      <c r="E76" s="104"/>
      <c r="F76" s="106"/>
      <c r="G76" s="3"/>
      <c r="H76" s="3"/>
      <c r="I76" s="3"/>
      <c r="J76" s="48" t="s">
        <v>410</v>
      </c>
      <c r="K76" s="48" t="s">
        <v>410</v>
      </c>
      <c r="L76" s="3"/>
      <c r="M76" s="48" t="s">
        <v>410</v>
      </c>
      <c r="N76" s="48" t="s">
        <v>410</v>
      </c>
    </row>
    <row r="77" spans="1:14">
      <c r="A77" s="15"/>
      <c r="B77" s="80" t="str">
        <f>損益計算書入力!B77</f>
        <v>固定資産圧縮損</v>
      </c>
      <c r="C77" s="89" t="s">
        <v>337</v>
      </c>
      <c r="D77" s="90"/>
      <c r="E77" s="104"/>
      <c r="F77" s="106"/>
      <c r="G77" s="3"/>
      <c r="H77" s="3"/>
      <c r="I77" s="3"/>
      <c r="J77" s="48" t="s">
        <v>410</v>
      </c>
      <c r="K77" s="48" t="s">
        <v>410</v>
      </c>
      <c r="L77" s="3"/>
      <c r="M77" s="48" t="s">
        <v>410</v>
      </c>
      <c r="N77" s="48" t="s">
        <v>410</v>
      </c>
    </row>
    <row r="78" spans="1:14">
      <c r="A78" s="15" t="s">
        <v>32</v>
      </c>
      <c r="B78" s="80" t="str">
        <f>損益計算書入力!B78</f>
        <v>圧縮特別勘定繰入額</v>
      </c>
      <c r="C78" s="89" t="s">
        <v>337</v>
      </c>
      <c r="D78" s="90"/>
      <c r="E78" s="104"/>
      <c r="F78" s="106"/>
      <c r="G78" s="3"/>
      <c r="H78" s="3"/>
      <c r="I78" s="3"/>
      <c r="J78" s="48" t="s">
        <v>410</v>
      </c>
      <c r="K78" s="48" t="s">
        <v>410</v>
      </c>
      <c r="L78" s="3"/>
      <c r="M78" s="48" t="s">
        <v>410</v>
      </c>
      <c r="N78" s="48" t="s">
        <v>410</v>
      </c>
    </row>
    <row r="79" spans="1:14">
      <c r="A79" s="15"/>
      <c r="B79" s="83">
        <f>損益計算書入力!B79</f>
        <v>0</v>
      </c>
      <c r="C79" s="89" t="s">
        <v>337</v>
      </c>
      <c r="D79" s="90"/>
      <c r="E79" s="104"/>
      <c r="F79" s="106"/>
      <c r="G79" s="3"/>
      <c r="H79" s="3"/>
      <c r="I79" s="3"/>
      <c r="J79" s="48" t="s">
        <v>410</v>
      </c>
      <c r="K79" s="48" t="s">
        <v>410</v>
      </c>
      <c r="L79" s="3"/>
      <c r="M79" s="48" t="s">
        <v>410</v>
      </c>
      <c r="N79" s="48" t="s">
        <v>410</v>
      </c>
    </row>
    <row r="80" spans="1:14">
      <c r="A80" s="15"/>
      <c r="B80" s="83">
        <f>損益計算書入力!B80</f>
        <v>0</v>
      </c>
      <c r="C80" s="89" t="s">
        <v>337</v>
      </c>
      <c r="D80" s="90"/>
      <c r="E80" s="104"/>
      <c r="F80" s="106"/>
      <c r="G80" s="3"/>
      <c r="H80" s="3"/>
      <c r="I80" s="3"/>
      <c r="J80" s="48" t="s">
        <v>410</v>
      </c>
      <c r="K80" s="48" t="s">
        <v>410</v>
      </c>
      <c r="L80" s="3"/>
      <c r="M80" s="48" t="s">
        <v>410</v>
      </c>
      <c r="N80" s="48" t="s">
        <v>410</v>
      </c>
    </row>
    <row r="81" spans="1:14">
      <c r="A81" s="15"/>
      <c r="B81" s="36" t="str">
        <f>損益計算書入力!B81</f>
        <v>その他</v>
      </c>
      <c r="C81" s="89" t="s">
        <v>337</v>
      </c>
      <c r="D81" s="90"/>
      <c r="E81" s="104"/>
      <c r="F81" s="106"/>
      <c r="G81" s="3"/>
      <c r="H81" s="3"/>
      <c r="I81" s="3"/>
      <c r="J81" s="48" t="s">
        <v>410</v>
      </c>
      <c r="K81" s="48" t="s">
        <v>410</v>
      </c>
      <c r="L81" s="3"/>
      <c r="M81" s="48" t="s">
        <v>410</v>
      </c>
      <c r="N81" s="48" t="s">
        <v>410</v>
      </c>
    </row>
    <row r="82" spans="1:14">
      <c r="A82" s="22"/>
      <c r="B82" s="36" t="s">
        <v>299</v>
      </c>
      <c r="C82" s="90"/>
      <c r="D82" s="90"/>
      <c r="E82" s="104"/>
      <c r="F82" s="106"/>
      <c r="G82" s="3"/>
      <c r="H82" s="3"/>
      <c r="I82" s="3"/>
      <c r="J82" s="48" t="s">
        <v>410</v>
      </c>
      <c r="K82" s="48" t="s">
        <v>410</v>
      </c>
      <c r="L82" s="3"/>
      <c r="M82" s="48" t="s">
        <v>410</v>
      </c>
      <c r="N82" s="48" t="s">
        <v>410</v>
      </c>
    </row>
    <row r="83" spans="1:14">
      <c r="A83" s="38" t="s">
        <v>300</v>
      </c>
      <c r="B83" s="36"/>
      <c r="C83" s="90"/>
      <c r="D83" s="90"/>
      <c r="E83" s="104"/>
      <c r="F83" s="106"/>
      <c r="G83" s="5" t="s">
        <v>387</v>
      </c>
      <c r="H83" s="3"/>
      <c r="I83" s="3"/>
      <c r="J83" s="48" t="s">
        <v>410</v>
      </c>
      <c r="K83" s="48" t="s">
        <v>410</v>
      </c>
      <c r="L83" s="3"/>
      <c r="M83" s="48" t="s">
        <v>410</v>
      </c>
      <c r="N83" s="48" t="s">
        <v>410</v>
      </c>
    </row>
    <row r="84" spans="1:14">
      <c r="A84" s="39"/>
      <c r="B84" s="80" t="s">
        <v>301</v>
      </c>
      <c r="C84" s="90"/>
      <c r="D84" s="90"/>
      <c r="E84" s="104"/>
      <c r="F84" s="106"/>
      <c r="G84" s="5" t="s">
        <v>387</v>
      </c>
      <c r="H84" s="3"/>
      <c r="I84" s="3"/>
      <c r="J84" s="48" t="s">
        <v>410</v>
      </c>
      <c r="K84" s="48" t="s">
        <v>410</v>
      </c>
      <c r="L84" s="3"/>
      <c r="M84" s="48" t="s">
        <v>410</v>
      </c>
      <c r="N84" s="48" t="s">
        <v>410</v>
      </c>
    </row>
    <row r="85" spans="1:14">
      <c r="A85" s="40"/>
      <c r="B85" s="80" t="s">
        <v>302</v>
      </c>
      <c r="C85" s="90"/>
      <c r="D85" s="90"/>
      <c r="E85" s="104"/>
      <c r="F85" s="106"/>
      <c r="G85" s="3"/>
      <c r="H85" s="3"/>
      <c r="I85" s="3"/>
      <c r="J85" s="48" t="s">
        <v>410</v>
      </c>
      <c r="K85" s="48" t="s">
        <v>410</v>
      </c>
      <c r="L85" s="3"/>
      <c r="M85" s="48" t="s">
        <v>410</v>
      </c>
      <c r="N85" s="48" t="s">
        <v>410</v>
      </c>
    </row>
    <row r="86" spans="1:14">
      <c r="A86" s="41"/>
      <c r="B86" s="36" t="s">
        <v>88</v>
      </c>
      <c r="C86" s="90"/>
      <c r="D86" s="90"/>
      <c r="E86" s="104"/>
      <c r="F86" s="106"/>
      <c r="G86" s="3"/>
      <c r="H86" s="3"/>
      <c r="I86" s="3"/>
      <c r="J86" s="48" t="s">
        <v>410</v>
      </c>
      <c r="K86" s="48" t="s">
        <v>410</v>
      </c>
      <c r="L86" s="3"/>
      <c r="M86" s="48" t="s">
        <v>410</v>
      </c>
      <c r="N86" s="48" t="s">
        <v>410</v>
      </c>
    </row>
    <row r="87" spans="1:14">
      <c r="A87" s="38" t="s">
        <v>323</v>
      </c>
      <c r="B87" s="36"/>
      <c r="C87" s="90"/>
      <c r="D87" s="90"/>
      <c r="E87" s="104"/>
      <c r="F87" s="106"/>
      <c r="G87" s="3"/>
      <c r="H87" s="3"/>
      <c r="I87" s="3"/>
      <c r="J87" s="48" t="s">
        <v>410</v>
      </c>
      <c r="K87" s="48" t="s">
        <v>410</v>
      </c>
      <c r="L87" s="3"/>
      <c r="M87" s="48" t="s">
        <v>410</v>
      </c>
      <c r="N87" s="48" t="s">
        <v>410</v>
      </c>
    </row>
    <row r="88" spans="1:14">
      <c r="A88" s="17"/>
      <c r="B88" s="80" t="s">
        <v>303</v>
      </c>
      <c r="C88" s="90"/>
      <c r="D88" s="90"/>
      <c r="E88" s="104"/>
      <c r="F88" s="106"/>
      <c r="G88" s="3"/>
      <c r="H88" s="3"/>
      <c r="I88" s="3"/>
      <c r="J88" s="48" t="s">
        <v>410</v>
      </c>
      <c r="K88" s="48" t="s">
        <v>410</v>
      </c>
      <c r="L88" s="3"/>
      <c r="M88" s="48" t="s">
        <v>410</v>
      </c>
      <c r="N88" s="48" t="s">
        <v>410</v>
      </c>
    </row>
    <row r="89" spans="1:14">
      <c r="A89" s="29"/>
      <c r="B89" s="36" t="s">
        <v>88</v>
      </c>
      <c r="C89" s="90"/>
      <c r="D89" s="90"/>
      <c r="E89" s="104"/>
      <c r="F89" s="106"/>
      <c r="G89" s="3"/>
      <c r="H89" s="3"/>
      <c r="I89" s="3"/>
      <c r="J89" s="48" t="s">
        <v>410</v>
      </c>
      <c r="K89" s="48" t="s">
        <v>410</v>
      </c>
      <c r="L89" s="3"/>
      <c r="M89" s="48" t="s">
        <v>410</v>
      </c>
      <c r="N89" s="48" t="s">
        <v>410</v>
      </c>
    </row>
    <row r="90" spans="1:14">
      <c r="A90" s="38" t="s">
        <v>76</v>
      </c>
      <c r="B90" s="36"/>
      <c r="C90" s="90"/>
      <c r="D90" s="90"/>
      <c r="E90" s="104"/>
      <c r="F90" s="106"/>
      <c r="G90" s="3"/>
      <c r="H90" s="3"/>
      <c r="I90" s="3"/>
      <c r="J90" s="48" t="s">
        <v>410</v>
      </c>
      <c r="K90" s="48" t="s">
        <v>410</v>
      </c>
      <c r="L90" s="3"/>
      <c r="M90" s="48" t="s">
        <v>410</v>
      </c>
      <c r="N90" s="48" t="s">
        <v>410</v>
      </c>
    </row>
    <row r="91" spans="1:14">
      <c r="A91" s="466" t="s">
        <v>312</v>
      </c>
      <c r="B91" s="80" t="s">
        <v>177</v>
      </c>
      <c r="C91" s="90"/>
      <c r="D91" s="90"/>
      <c r="E91" s="104"/>
      <c r="F91" s="105" t="s">
        <v>325</v>
      </c>
      <c r="G91" s="3"/>
      <c r="H91" s="3"/>
      <c r="I91" s="3"/>
      <c r="J91" s="48" t="s">
        <v>410</v>
      </c>
      <c r="K91" s="48" t="s">
        <v>410</v>
      </c>
      <c r="L91" s="3"/>
      <c r="M91" s="48" t="s">
        <v>410</v>
      </c>
      <c r="N91" s="48" t="s">
        <v>410</v>
      </c>
    </row>
    <row r="92" spans="1:14">
      <c r="A92" s="466"/>
      <c r="B92" s="80" t="s">
        <v>212</v>
      </c>
      <c r="C92" s="91"/>
      <c r="D92" s="89" t="s">
        <v>330</v>
      </c>
      <c r="E92" s="105" t="s">
        <v>325</v>
      </c>
      <c r="F92" s="105" t="s">
        <v>325</v>
      </c>
      <c r="G92" s="5" t="s">
        <v>387</v>
      </c>
      <c r="H92" s="5" t="s">
        <v>388</v>
      </c>
      <c r="I92" s="5"/>
      <c r="J92" s="118"/>
      <c r="K92" s="118" t="s">
        <v>407</v>
      </c>
      <c r="L92" s="5"/>
      <c r="M92" s="118"/>
      <c r="N92" s="118" t="s">
        <v>407</v>
      </c>
    </row>
    <row r="93" spans="1:14">
      <c r="A93" s="466"/>
      <c r="B93" s="80" t="s">
        <v>171</v>
      </c>
      <c r="C93" s="90"/>
      <c r="D93" s="90"/>
      <c r="E93" s="104"/>
      <c r="F93" s="105" t="s">
        <v>325</v>
      </c>
      <c r="G93" s="3"/>
      <c r="H93" s="3"/>
      <c r="I93" s="3"/>
      <c r="J93" s="48" t="s">
        <v>410</v>
      </c>
      <c r="K93" s="48" t="s">
        <v>410</v>
      </c>
      <c r="L93" s="3"/>
      <c r="M93" s="48" t="s">
        <v>410</v>
      </c>
      <c r="N93" s="48" t="s">
        <v>410</v>
      </c>
    </row>
    <row r="94" spans="1:14">
      <c r="A94" s="466"/>
      <c r="B94" s="80" t="s">
        <v>310</v>
      </c>
      <c r="C94" s="91"/>
      <c r="D94" s="90"/>
      <c r="E94" s="105" t="s">
        <v>325</v>
      </c>
      <c r="F94" s="105" t="s">
        <v>325</v>
      </c>
      <c r="G94" s="3"/>
      <c r="H94" s="3"/>
      <c r="I94" s="3"/>
      <c r="J94" s="48" t="s">
        <v>410</v>
      </c>
      <c r="K94" s="48" t="s">
        <v>410</v>
      </c>
      <c r="L94" s="3"/>
      <c r="M94" s="48" t="s">
        <v>410</v>
      </c>
      <c r="N94" s="48" t="s">
        <v>410</v>
      </c>
    </row>
    <row r="95" spans="1:14">
      <c r="A95" s="5" t="s">
        <v>311</v>
      </c>
      <c r="B95" s="80"/>
      <c r="C95" s="90"/>
      <c r="D95" s="90"/>
      <c r="E95" s="104"/>
      <c r="F95" s="105" t="s">
        <v>325</v>
      </c>
      <c r="G95" s="3"/>
      <c r="H95" s="3"/>
      <c r="I95" s="3"/>
      <c r="J95" s="48" t="s">
        <v>410</v>
      </c>
      <c r="K95" s="48" t="s">
        <v>410</v>
      </c>
      <c r="L95" s="3"/>
      <c r="M95" s="48" t="s">
        <v>410</v>
      </c>
      <c r="N95" s="48" t="s">
        <v>410</v>
      </c>
    </row>
    <row r="96" spans="1:14">
      <c r="C96" s="87"/>
      <c r="D96" s="87"/>
      <c r="E96" s="87"/>
      <c r="F96" s="87"/>
      <c r="G96" s="87"/>
      <c r="H96" s="87"/>
      <c r="I96" s="87"/>
      <c r="J96" s="111"/>
      <c r="K96" s="111"/>
      <c r="L96" s="87"/>
      <c r="M96" s="111"/>
      <c r="N96" s="111"/>
    </row>
    <row r="97" spans="1:14" ht="19.5" customHeight="1">
      <c r="A97" s="26" t="s">
        <v>69</v>
      </c>
      <c r="C97" s="88"/>
      <c r="D97" s="88"/>
      <c r="E97" s="88"/>
      <c r="F97" s="88"/>
      <c r="G97" s="88"/>
      <c r="H97" s="88"/>
      <c r="I97" s="88"/>
      <c r="J97" s="112"/>
      <c r="K97" s="112"/>
      <c r="L97" s="88"/>
      <c r="M97" s="112"/>
      <c r="N97" s="112"/>
    </row>
    <row r="98" spans="1:14">
      <c r="A98" s="113"/>
      <c r="B98" s="114" t="s">
        <v>309</v>
      </c>
      <c r="C98" s="117" t="str">
        <f t="shared" ref="C98:J98" si="0">CONCATENATE(C2," ")</f>
        <v xml:space="preserve">科目分類 </v>
      </c>
      <c r="D98" s="117" t="str">
        <f t="shared" si="0"/>
        <v xml:space="preserve">消費税 </v>
      </c>
      <c r="E98" s="117" t="str">
        <f t="shared" si="0"/>
        <v xml:space="preserve">構成員還元 </v>
      </c>
      <c r="F98" s="117" t="str">
        <f t="shared" si="0"/>
        <v xml:space="preserve">集落還元 </v>
      </c>
      <c r="G98" s="117" t="str">
        <f t="shared" si="0"/>
        <v xml:space="preserve">付加価値 </v>
      </c>
      <c r="H98" s="117" t="str">
        <f t="shared" si="0"/>
        <v xml:space="preserve">人件費 </v>
      </c>
      <c r="I98" s="117"/>
      <c r="J98" s="117" t="str">
        <f t="shared" si="0"/>
        <v xml:space="preserve">変動費 </v>
      </c>
      <c r="K98" s="117" t="str">
        <f>CONCATENATE(K2," ")</f>
        <v xml:space="preserve">固定費 </v>
      </c>
      <c r="L98" s="117"/>
      <c r="M98" s="117" t="str">
        <f>CONCATENATE(M2," ")</f>
        <v xml:space="preserve">変動費2 </v>
      </c>
      <c r="N98" s="117" t="str">
        <f>CONCATENATE(N2," ")</f>
        <v xml:space="preserve">固定費2 </v>
      </c>
    </row>
    <row r="99" spans="1:14">
      <c r="A99" s="17"/>
      <c r="B99" s="84" t="str">
        <f>損益計算書入力!B99</f>
        <v>期首材料棚卸高</v>
      </c>
      <c r="C99" s="89" t="s">
        <v>338</v>
      </c>
      <c r="D99" s="90"/>
      <c r="E99" s="104"/>
      <c r="F99" s="106"/>
      <c r="G99" s="3"/>
      <c r="H99" s="3"/>
      <c r="I99" s="3"/>
      <c r="J99" s="92" t="s">
        <v>407</v>
      </c>
      <c r="K99" s="92"/>
      <c r="L99" s="3"/>
      <c r="M99" s="92" t="s">
        <v>407</v>
      </c>
      <c r="N99" s="92"/>
    </row>
    <row r="100" spans="1:14">
      <c r="A100" s="14"/>
      <c r="B100" s="84" t="str">
        <f>損益計算書入力!B100</f>
        <v>種苗費</v>
      </c>
      <c r="C100" s="89" t="s">
        <v>338</v>
      </c>
      <c r="D100" s="89" t="s">
        <v>331</v>
      </c>
      <c r="E100" s="105"/>
      <c r="F100" s="104"/>
      <c r="G100" s="3"/>
      <c r="H100" s="3"/>
      <c r="I100" s="3"/>
      <c r="J100" s="92" t="s">
        <v>407</v>
      </c>
      <c r="K100" s="92"/>
      <c r="L100" s="3"/>
      <c r="M100" s="92" t="s">
        <v>407</v>
      </c>
      <c r="N100" s="92"/>
    </row>
    <row r="101" spans="1:14">
      <c r="A101" s="15" t="s">
        <v>3</v>
      </c>
      <c r="B101" s="80" t="str">
        <f>損益計算書入力!B101</f>
        <v>肥料費</v>
      </c>
      <c r="C101" s="89" t="s">
        <v>338</v>
      </c>
      <c r="D101" s="89" t="s">
        <v>331</v>
      </c>
      <c r="E101" s="105"/>
      <c r="F101" s="104"/>
      <c r="G101" s="3"/>
      <c r="H101" s="3"/>
      <c r="I101" s="3"/>
      <c r="J101" s="92" t="s">
        <v>407</v>
      </c>
      <c r="K101" s="92"/>
      <c r="L101" s="3"/>
      <c r="M101" s="92" t="s">
        <v>407</v>
      </c>
      <c r="N101" s="92"/>
    </row>
    <row r="102" spans="1:14">
      <c r="A102" s="14"/>
      <c r="B102" s="84" t="str">
        <f>損益計算書入力!B102</f>
        <v>農薬費</v>
      </c>
      <c r="C102" s="89" t="s">
        <v>338</v>
      </c>
      <c r="D102" s="89" t="s">
        <v>331</v>
      </c>
      <c r="E102" s="105"/>
      <c r="F102" s="104"/>
      <c r="G102" s="3"/>
      <c r="H102" s="3"/>
      <c r="I102" s="3"/>
      <c r="J102" s="92" t="s">
        <v>407</v>
      </c>
      <c r="K102" s="92"/>
      <c r="L102" s="3"/>
      <c r="M102" s="92" t="s">
        <v>407</v>
      </c>
      <c r="N102" s="92"/>
    </row>
    <row r="103" spans="1:14">
      <c r="A103" s="14"/>
      <c r="B103" s="84" t="str">
        <f>損益計算書入力!B103</f>
        <v>諸材料費</v>
      </c>
      <c r="C103" s="89" t="s">
        <v>338</v>
      </c>
      <c r="D103" s="89" t="s">
        <v>331</v>
      </c>
      <c r="E103" s="105"/>
      <c r="F103" s="104"/>
      <c r="G103" s="3"/>
      <c r="H103" s="3"/>
      <c r="I103" s="3"/>
      <c r="J103" s="92" t="s">
        <v>407</v>
      </c>
      <c r="K103" s="92"/>
      <c r="L103" s="3"/>
      <c r="M103" s="92" t="s">
        <v>407</v>
      </c>
      <c r="N103" s="92"/>
    </row>
    <row r="104" spans="1:14">
      <c r="A104" s="15" t="s">
        <v>4</v>
      </c>
      <c r="B104" s="80" t="str">
        <f>損益計算書入力!B104</f>
        <v>素畜費</v>
      </c>
      <c r="C104" s="89" t="s">
        <v>338</v>
      </c>
      <c r="D104" s="89" t="s">
        <v>331</v>
      </c>
      <c r="E104" s="105"/>
      <c r="F104" s="104"/>
      <c r="G104" s="3"/>
      <c r="H104" s="3"/>
      <c r="I104" s="3"/>
      <c r="J104" s="92" t="s">
        <v>407</v>
      </c>
      <c r="K104" s="92"/>
      <c r="L104" s="3"/>
      <c r="M104" s="92" t="s">
        <v>407</v>
      </c>
      <c r="N104" s="92"/>
    </row>
    <row r="105" spans="1:14">
      <c r="A105" s="14"/>
      <c r="B105" s="84" t="str">
        <f>損益計算書入力!B105</f>
        <v>飼料費</v>
      </c>
      <c r="C105" s="89" t="s">
        <v>338</v>
      </c>
      <c r="D105" s="89" t="s">
        <v>331</v>
      </c>
      <c r="E105" s="105"/>
      <c r="F105" s="104"/>
      <c r="G105" s="3"/>
      <c r="H105" s="3"/>
      <c r="I105" s="3"/>
      <c r="J105" s="92" t="s">
        <v>407</v>
      </c>
      <c r="K105" s="92"/>
      <c r="L105" s="3"/>
      <c r="M105" s="92" t="s">
        <v>407</v>
      </c>
      <c r="N105" s="92"/>
    </row>
    <row r="106" spans="1:14">
      <c r="A106" s="14"/>
      <c r="B106" s="84" t="str">
        <f>損益計算書入力!B106</f>
        <v>敷料費</v>
      </c>
      <c r="C106" s="89" t="s">
        <v>338</v>
      </c>
      <c r="D106" s="89" t="s">
        <v>331</v>
      </c>
      <c r="E106" s="105"/>
      <c r="F106" s="104"/>
      <c r="G106" s="3"/>
      <c r="H106" s="3"/>
      <c r="I106" s="3"/>
      <c r="J106" s="92" t="s">
        <v>407</v>
      </c>
      <c r="K106" s="92"/>
      <c r="L106" s="3"/>
      <c r="M106" s="92" t="s">
        <v>407</v>
      </c>
      <c r="N106" s="92"/>
    </row>
    <row r="107" spans="1:14">
      <c r="A107" s="15" t="s">
        <v>5</v>
      </c>
      <c r="B107" s="84" t="str">
        <f>損益計算書入力!B107</f>
        <v>材料仕入高</v>
      </c>
      <c r="C107" s="89" t="s">
        <v>338</v>
      </c>
      <c r="D107" s="89" t="s">
        <v>331</v>
      </c>
      <c r="E107" s="105"/>
      <c r="F107" s="104"/>
      <c r="G107" s="3"/>
      <c r="H107" s="3"/>
      <c r="I107" s="3"/>
      <c r="J107" s="92" t="s">
        <v>407</v>
      </c>
      <c r="K107" s="92"/>
      <c r="L107" s="3"/>
      <c r="M107" s="92" t="s">
        <v>407</v>
      </c>
      <c r="N107" s="92"/>
    </row>
    <row r="108" spans="1:14">
      <c r="A108" s="14"/>
      <c r="B108" s="85" t="str">
        <f>損益計算書入力!B108</f>
        <v>その他</v>
      </c>
      <c r="C108" s="89" t="s">
        <v>338</v>
      </c>
      <c r="D108" s="89" t="s">
        <v>331</v>
      </c>
      <c r="E108" s="105"/>
      <c r="F108" s="104"/>
      <c r="G108" s="3"/>
      <c r="H108" s="3"/>
      <c r="I108" s="3"/>
      <c r="J108" s="92" t="s">
        <v>407</v>
      </c>
      <c r="K108" s="92"/>
      <c r="L108" s="3"/>
      <c r="M108" s="92" t="s">
        <v>407</v>
      </c>
      <c r="N108" s="92"/>
    </row>
    <row r="109" spans="1:14">
      <c r="A109" s="14"/>
      <c r="B109" s="84">
        <f>損益計算書入力!B109</f>
        <v>0</v>
      </c>
      <c r="C109" s="89" t="s">
        <v>338</v>
      </c>
      <c r="D109" s="89" t="s">
        <v>331</v>
      </c>
      <c r="E109" s="105"/>
      <c r="F109" s="104"/>
      <c r="G109" s="3"/>
      <c r="H109" s="3"/>
      <c r="I109" s="3"/>
      <c r="J109" s="92" t="s">
        <v>407</v>
      </c>
      <c r="K109" s="92"/>
      <c r="L109" s="3"/>
      <c r="M109" s="92" t="s">
        <v>407</v>
      </c>
      <c r="N109" s="92"/>
    </row>
    <row r="110" spans="1:14">
      <c r="A110" s="14"/>
      <c r="B110" s="84" t="str">
        <f>損益計算書入力!B110</f>
        <v>△期末材料棚卸高</v>
      </c>
      <c r="C110" s="89" t="s">
        <v>338</v>
      </c>
      <c r="D110" s="90"/>
      <c r="E110" s="104"/>
      <c r="F110" s="106"/>
      <c r="G110" s="3"/>
      <c r="H110" s="3"/>
      <c r="I110" s="3"/>
      <c r="J110" s="92" t="s">
        <v>407</v>
      </c>
      <c r="K110" s="92"/>
      <c r="L110" s="3"/>
      <c r="M110" s="92" t="s">
        <v>407</v>
      </c>
      <c r="N110" s="92"/>
    </row>
    <row r="111" spans="1:14">
      <c r="A111" s="34"/>
      <c r="B111" s="86" t="s">
        <v>70</v>
      </c>
      <c r="C111" s="90"/>
      <c r="D111" s="90"/>
      <c r="E111" s="104"/>
      <c r="F111" s="106"/>
      <c r="G111" s="3"/>
      <c r="H111" s="3"/>
      <c r="I111" s="3"/>
      <c r="J111" s="48" t="s">
        <v>410</v>
      </c>
      <c r="K111" s="48" t="s">
        <v>410</v>
      </c>
      <c r="L111" s="3"/>
      <c r="M111" s="48" t="s">
        <v>410</v>
      </c>
      <c r="N111" s="48" t="s">
        <v>410</v>
      </c>
    </row>
    <row r="112" spans="1:14">
      <c r="A112" s="19"/>
      <c r="B112" s="84" t="str">
        <f>損益計算書入力!B112</f>
        <v>賃金手当</v>
      </c>
      <c r="C112" s="93" t="s">
        <v>339</v>
      </c>
      <c r="D112" s="90"/>
      <c r="E112" s="105" t="s">
        <v>325</v>
      </c>
      <c r="F112" s="105" t="s">
        <v>325</v>
      </c>
      <c r="G112" s="3"/>
      <c r="H112" s="3"/>
      <c r="I112" s="3"/>
      <c r="J112" s="92"/>
      <c r="K112" s="92" t="s">
        <v>407</v>
      </c>
      <c r="L112" s="3"/>
      <c r="M112" s="92"/>
      <c r="N112" s="92" t="s">
        <v>407</v>
      </c>
    </row>
    <row r="113" spans="1:14">
      <c r="A113" s="15" t="s">
        <v>6</v>
      </c>
      <c r="B113" s="84" t="str">
        <f>損益計算書入力!B113</f>
        <v>雑給</v>
      </c>
      <c r="C113" s="93" t="s">
        <v>339</v>
      </c>
      <c r="D113" s="90"/>
      <c r="E113" s="105" t="s">
        <v>325</v>
      </c>
      <c r="F113" s="105" t="s">
        <v>325</v>
      </c>
      <c r="G113" s="3"/>
      <c r="H113" s="3"/>
      <c r="I113" s="3"/>
      <c r="J113" s="92" t="s">
        <v>407</v>
      </c>
      <c r="K113" s="92"/>
      <c r="L113" s="3"/>
      <c r="M113" s="92" t="s">
        <v>407</v>
      </c>
      <c r="N113" s="92"/>
    </row>
    <row r="114" spans="1:14">
      <c r="A114" s="14"/>
      <c r="B114" s="84" t="str">
        <f>損益計算書入力!B114</f>
        <v>賞与</v>
      </c>
      <c r="C114" s="93" t="s">
        <v>339</v>
      </c>
      <c r="D114" s="90"/>
      <c r="E114" s="105" t="s">
        <v>325</v>
      </c>
      <c r="F114" s="105" t="s">
        <v>325</v>
      </c>
      <c r="G114" s="3"/>
      <c r="H114" s="3"/>
      <c r="I114" s="3"/>
      <c r="J114" s="92"/>
      <c r="K114" s="92" t="s">
        <v>407</v>
      </c>
      <c r="L114" s="3"/>
      <c r="M114" s="92"/>
      <c r="N114" s="92" t="s">
        <v>407</v>
      </c>
    </row>
    <row r="115" spans="1:14">
      <c r="A115" s="15" t="s">
        <v>5</v>
      </c>
      <c r="B115" s="85" t="str">
        <f>損益計算書入力!B115</f>
        <v>法定福利費</v>
      </c>
      <c r="C115" s="93" t="s">
        <v>339</v>
      </c>
      <c r="D115" s="90"/>
      <c r="E115" s="104"/>
      <c r="F115" s="104"/>
      <c r="G115" s="3"/>
      <c r="H115" s="3"/>
      <c r="I115" s="3"/>
      <c r="J115" s="92"/>
      <c r="K115" s="92" t="s">
        <v>407</v>
      </c>
      <c r="L115" s="3"/>
      <c r="M115" s="92"/>
      <c r="N115" s="92" t="s">
        <v>407</v>
      </c>
    </row>
    <row r="116" spans="1:14">
      <c r="A116" s="14"/>
      <c r="B116" s="85" t="str">
        <f>損益計算書入力!B116</f>
        <v>福利厚生費</v>
      </c>
      <c r="C116" s="93" t="s">
        <v>339</v>
      </c>
      <c r="D116" s="89" t="s">
        <v>331</v>
      </c>
      <c r="E116" s="105"/>
      <c r="F116" s="104"/>
      <c r="G116" s="3"/>
      <c r="H116" s="3"/>
      <c r="I116" s="3"/>
      <c r="J116" s="92"/>
      <c r="K116" s="92" t="s">
        <v>407</v>
      </c>
      <c r="L116" s="3"/>
      <c r="M116" s="92"/>
      <c r="N116" s="92" t="s">
        <v>407</v>
      </c>
    </row>
    <row r="117" spans="1:14">
      <c r="A117" s="14"/>
      <c r="B117" s="85" t="str">
        <f>損益計算書入力!B117</f>
        <v>作業用衣料費</v>
      </c>
      <c r="C117" s="93" t="s">
        <v>339</v>
      </c>
      <c r="D117" s="89" t="s">
        <v>331</v>
      </c>
      <c r="E117" s="105"/>
      <c r="F117" s="104"/>
      <c r="G117" s="3"/>
      <c r="H117" s="3"/>
      <c r="I117" s="3"/>
      <c r="J117" s="92"/>
      <c r="K117" s="92" t="s">
        <v>407</v>
      </c>
      <c r="L117" s="3"/>
      <c r="M117" s="92"/>
      <c r="N117" s="92" t="s">
        <v>407</v>
      </c>
    </row>
    <row r="118" spans="1:14">
      <c r="A118" s="14"/>
      <c r="B118" s="85" t="str">
        <f>損益計算書入力!B118</f>
        <v>その他</v>
      </c>
      <c r="C118" s="93" t="s">
        <v>339</v>
      </c>
      <c r="D118" s="90"/>
      <c r="E118" s="104"/>
      <c r="F118" s="104"/>
      <c r="G118" s="3"/>
      <c r="H118" s="3"/>
      <c r="I118" s="3"/>
      <c r="J118" s="92"/>
      <c r="K118" s="92" t="s">
        <v>407</v>
      </c>
      <c r="L118" s="3"/>
      <c r="M118" s="92"/>
      <c r="N118" s="92" t="s">
        <v>407</v>
      </c>
    </row>
    <row r="119" spans="1:14">
      <c r="A119" s="34"/>
      <c r="B119" s="86" t="str">
        <f>損益計算書入力!B119</f>
        <v>計</v>
      </c>
      <c r="C119" s="90"/>
      <c r="D119" s="90"/>
      <c r="E119" s="104"/>
      <c r="F119" s="106"/>
      <c r="G119" s="5" t="s">
        <v>387</v>
      </c>
      <c r="H119" s="5" t="s">
        <v>388</v>
      </c>
      <c r="I119" s="5"/>
      <c r="J119" s="48" t="s">
        <v>410</v>
      </c>
      <c r="K119" s="48" t="s">
        <v>410</v>
      </c>
      <c r="L119" s="5"/>
      <c r="M119" s="48" t="s">
        <v>410</v>
      </c>
      <c r="N119" s="48" t="s">
        <v>410</v>
      </c>
    </row>
    <row r="120" spans="1:14">
      <c r="A120" s="19"/>
      <c r="B120" s="84" t="str">
        <f>損益計算書入力!B120</f>
        <v>作業委託費</v>
      </c>
      <c r="C120" s="93" t="s">
        <v>340</v>
      </c>
      <c r="D120" s="89" t="s">
        <v>331</v>
      </c>
      <c r="E120" s="105" t="s">
        <v>325</v>
      </c>
      <c r="F120" s="105" t="s">
        <v>325</v>
      </c>
      <c r="G120" s="5" t="s">
        <v>387</v>
      </c>
      <c r="H120" s="5" t="s">
        <v>388</v>
      </c>
      <c r="I120" s="5"/>
      <c r="J120" s="48" t="s">
        <v>408</v>
      </c>
      <c r="K120" s="48"/>
      <c r="L120" s="5"/>
      <c r="M120" s="48" t="s">
        <v>407</v>
      </c>
      <c r="N120" s="48"/>
    </row>
    <row r="121" spans="1:14">
      <c r="A121" s="15" t="s">
        <v>7</v>
      </c>
      <c r="B121" s="84" t="str">
        <f>損益計算書入力!B121</f>
        <v>診療衛生費</v>
      </c>
      <c r="C121" s="93" t="s">
        <v>340</v>
      </c>
      <c r="D121" s="89" t="s">
        <v>331</v>
      </c>
      <c r="E121" s="105"/>
      <c r="F121" s="104"/>
      <c r="G121" s="3"/>
      <c r="H121" s="3"/>
      <c r="I121" s="3"/>
      <c r="J121" s="92" t="s">
        <v>407</v>
      </c>
      <c r="K121" s="92"/>
      <c r="L121" s="3"/>
      <c r="M121" s="92" t="s">
        <v>407</v>
      </c>
      <c r="N121" s="92"/>
    </row>
    <row r="122" spans="1:14">
      <c r="A122" s="14"/>
      <c r="B122" s="84" t="str">
        <f>損益計算書入力!B122</f>
        <v>預託料</v>
      </c>
      <c r="C122" s="93" t="s">
        <v>340</v>
      </c>
      <c r="D122" s="89" t="s">
        <v>331</v>
      </c>
      <c r="E122" s="105"/>
      <c r="F122" s="105"/>
      <c r="G122" s="3"/>
      <c r="H122" s="3"/>
      <c r="I122" s="3"/>
      <c r="J122" s="92" t="s">
        <v>407</v>
      </c>
      <c r="K122" s="92"/>
      <c r="L122" s="3"/>
      <c r="M122" s="92" t="s">
        <v>407</v>
      </c>
      <c r="N122" s="92"/>
    </row>
    <row r="123" spans="1:14">
      <c r="A123" s="15" t="s">
        <v>8</v>
      </c>
      <c r="B123" s="84" t="str">
        <f>損益計算書入力!B123</f>
        <v>ヘルパー利用料</v>
      </c>
      <c r="C123" s="93" t="s">
        <v>340</v>
      </c>
      <c r="D123" s="89" t="s">
        <v>331</v>
      </c>
      <c r="E123" s="105"/>
      <c r="F123" s="104"/>
      <c r="G123" s="3"/>
      <c r="H123" s="3"/>
      <c r="I123" s="3"/>
      <c r="J123" s="92" t="s">
        <v>407</v>
      </c>
      <c r="K123" s="92"/>
      <c r="L123" s="3"/>
      <c r="M123" s="92" t="s">
        <v>407</v>
      </c>
      <c r="N123" s="92"/>
    </row>
    <row r="124" spans="1:14">
      <c r="A124" s="14"/>
      <c r="B124" s="84" t="str">
        <f>損益計算書入力!B124</f>
        <v>委託加工費</v>
      </c>
      <c r="C124" s="93" t="s">
        <v>340</v>
      </c>
      <c r="D124" s="89" t="s">
        <v>331</v>
      </c>
      <c r="E124" s="105"/>
      <c r="F124" s="104"/>
      <c r="G124" s="3"/>
      <c r="H124" s="3"/>
      <c r="I124" s="3"/>
      <c r="J124" s="92" t="s">
        <v>407</v>
      </c>
      <c r="K124" s="92"/>
      <c r="L124" s="3"/>
      <c r="M124" s="92" t="s">
        <v>407</v>
      </c>
      <c r="N124" s="92"/>
    </row>
    <row r="125" spans="1:14">
      <c r="A125" s="15" t="s">
        <v>5</v>
      </c>
      <c r="B125" s="85" t="str">
        <f>損益計算書入力!B125</f>
        <v>その他</v>
      </c>
      <c r="C125" s="93" t="s">
        <v>340</v>
      </c>
      <c r="D125" s="89" t="s">
        <v>331</v>
      </c>
      <c r="E125" s="105"/>
      <c r="F125" s="104"/>
      <c r="G125" s="3"/>
      <c r="H125" s="3"/>
      <c r="I125" s="3"/>
      <c r="J125" s="92" t="s">
        <v>407</v>
      </c>
      <c r="K125" s="92"/>
      <c r="L125" s="3"/>
      <c r="M125" s="92" t="s">
        <v>407</v>
      </c>
      <c r="N125" s="92"/>
    </row>
    <row r="126" spans="1:14">
      <c r="A126" s="34"/>
      <c r="B126" s="86" t="str">
        <f>損益計算書入力!B126</f>
        <v>計</v>
      </c>
      <c r="C126" s="90"/>
      <c r="D126" s="90"/>
      <c r="E126" s="104"/>
      <c r="F126" s="106"/>
      <c r="G126" s="3"/>
      <c r="H126" s="3"/>
      <c r="I126" s="3"/>
      <c r="J126" s="48" t="s">
        <v>410</v>
      </c>
      <c r="K126" s="48" t="s">
        <v>410</v>
      </c>
      <c r="L126" s="3"/>
      <c r="M126" s="48" t="s">
        <v>410</v>
      </c>
      <c r="N126" s="48" t="s">
        <v>410</v>
      </c>
    </row>
    <row r="127" spans="1:14">
      <c r="A127" s="19"/>
      <c r="B127" s="84" t="str">
        <f>損益計算書入力!B127</f>
        <v>農具費</v>
      </c>
      <c r="C127" s="89" t="s">
        <v>341</v>
      </c>
      <c r="D127" s="89" t="s">
        <v>331</v>
      </c>
      <c r="E127" s="105"/>
      <c r="F127" s="104"/>
      <c r="G127" s="3"/>
      <c r="H127" s="3"/>
      <c r="I127" s="3"/>
      <c r="J127" s="92" t="s">
        <v>407</v>
      </c>
      <c r="K127" s="92"/>
      <c r="L127" s="3"/>
      <c r="M127" s="92" t="s">
        <v>407</v>
      </c>
      <c r="N127" s="92"/>
    </row>
    <row r="128" spans="1:14">
      <c r="A128" s="14"/>
      <c r="B128" s="84" t="str">
        <f>損益計算書入力!B128</f>
        <v>修繕費</v>
      </c>
      <c r="C128" s="89" t="s">
        <v>341</v>
      </c>
      <c r="D128" s="89" t="s">
        <v>331</v>
      </c>
      <c r="E128" s="105"/>
      <c r="F128" s="104"/>
      <c r="G128" s="3"/>
      <c r="H128" s="3"/>
      <c r="I128" s="3"/>
      <c r="J128" s="92"/>
      <c r="K128" s="92" t="s">
        <v>407</v>
      </c>
      <c r="L128" s="3"/>
      <c r="M128" s="92"/>
      <c r="N128" s="92" t="s">
        <v>407</v>
      </c>
    </row>
    <row r="129" spans="1:14">
      <c r="A129" s="15" t="s">
        <v>9</v>
      </c>
      <c r="B129" s="84" t="str">
        <f>損益計算書入力!B129</f>
        <v>動力光熱費</v>
      </c>
      <c r="C129" s="89" t="s">
        <v>341</v>
      </c>
      <c r="D129" s="89" t="s">
        <v>331</v>
      </c>
      <c r="E129" s="105"/>
      <c r="F129" s="104"/>
      <c r="G129" s="3"/>
      <c r="H129" s="3"/>
      <c r="I129" s="3"/>
      <c r="J129" s="92" t="s">
        <v>407</v>
      </c>
      <c r="K129" s="92"/>
      <c r="L129" s="3"/>
      <c r="M129" s="92" t="s">
        <v>407</v>
      </c>
      <c r="N129" s="92"/>
    </row>
    <row r="130" spans="1:14">
      <c r="A130" s="14"/>
      <c r="B130" s="84" t="str">
        <f>損益計算書入力!B130</f>
        <v>共済掛金</v>
      </c>
      <c r="C130" s="89" t="s">
        <v>341</v>
      </c>
      <c r="D130" s="89" t="s">
        <v>331</v>
      </c>
      <c r="E130" s="105"/>
      <c r="F130" s="104"/>
      <c r="G130" s="3"/>
      <c r="H130" s="3"/>
      <c r="I130" s="3"/>
      <c r="J130" s="92" t="s">
        <v>407</v>
      </c>
      <c r="K130" s="92"/>
      <c r="L130" s="3"/>
      <c r="M130" s="92" t="s">
        <v>407</v>
      </c>
      <c r="N130" s="92"/>
    </row>
    <row r="131" spans="1:14">
      <c r="A131" s="15" t="s">
        <v>10</v>
      </c>
      <c r="B131" s="84" t="str">
        <f>損益計算書入力!B131</f>
        <v>減価償却費</v>
      </c>
      <c r="C131" s="89" t="s">
        <v>341</v>
      </c>
      <c r="D131" s="90"/>
      <c r="E131" s="104"/>
      <c r="F131" s="104"/>
      <c r="G131" s="5" t="s">
        <v>387</v>
      </c>
      <c r="H131" s="3"/>
      <c r="I131" s="3"/>
      <c r="J131" s="92"/>
      <c r="K131" s="92" t="s">
        <v>407</v>
      </c>
      <c r="L131" s="3"/>
      <c r="M131" s="92"/>
      <c r="N131" s="92" t="s">
        <v>407</v>
      </c>
    </row>
    <row r="132" spans="1:14">
      <c r="A132" s="14"/>
      <c r="B132" s="80" t="str">
        <f>損益計算書入力!B132</f>
        <v>支払地代</v>
      </c>
      <c r="C132" s="89" t="s">
        <v>341</v>
      </c>
      <c r="D132" s="90"/>
      <c r="E132" s="109" t="s">
        <v>325</v>
      </c>
      <c r="F132" s="109" t="s">
        <v>325</v>
      </c>
      <c r="G132" s="5" t="s">
        <v>387</v>
      </c>
      <c r="H132" s="3"/>
      <c r="I132" s="3"/>
      <c r="J132" s="92" t="s">
        <v>407</v>
      </c>
      <c r="K132" s="92"/>
      <c r="L132" s="3"/>
      <c r="M132" s="92" t="s">
        <v>407</v>
      </c>
      <c r="N132" s="92"/>
    </row>
    <row r="133" spans="1:14">
      <c r="A133" s="15" t="s">
        <v>11</v>
      </c>
      <c r="B133" s="36" t="str">
        <f>損益計算書入力!B133</f>
        <v>農機等賃借料</v>
      </c>
      <c r="C133" s="89" t="s">
        <v>341</v>
      </c>
      <c r="D133" s="89" t="s">
        <v>331</v>
      </c>
      <c r="E133" s="105"/>
      <c r="F133" s="105"/>
      <c r="G133" s="3"/>
      <c r="H133" s="3"/>
      <c r="I133" s="3"/>
      <c r="J133" s="92" t="s">
        <v>407</v>
      </c>
      <c r="K133" s="92"/>
      <c r="L133" s="3"/>
      <c r="M133" s="92" t="s">
        <v>407</v>
      </c>
      <c r="N133" s="92"/>
    </row>
    <row r="134" spans="1:14">
      <c r="A134" s="14"/>
      <c r="B134" s="84" t="str">
        <f>損益計算書入力!B134</f>
        <v>土地改良水利費</v>
      </c>
      <c r="C134" s="89" t="s">
        <v>341</v>
      </c>
      <c r="D134" s="90"/>
      <c r="E134" s="104"/>
      <c r="F134" s="104"/>
      <c r="G134" s="3"/>
      <c r="H134" s="3"/>
      <c r="I134" s="3"/>
      <c r="J134" s="92"/>
      <c r="K134" s="92" t="s">
        <v>407</v>
      </c>
      <c r="L134" s="3"/>
      <c r="M134" s="92"/>
      <c r="N134" s="92" t="s">
        <v>407</v>
      </c>
    </row>
    <row r="135" spans="1:14">
      <c r="A135" s="15" t="s">
        <v>5</v>
      </c>
      <c r="B135" s="36" t="str">
        <f>損益計算書入力!B135</f>
        <v>検査手数料</v>
      </c>
      <c r="C135" s="89" t="s">
        <v>341</v>
      </c>
      <c r="D135" s="90"/>
      <c r="E135" s="104"/>
      <c r="F135" s="104"/>
      <c r="G135" s="3"/>
      <c r="H135" s="3"/>
      <c r="I135" s="3"/>
      <c r="J135" s="92" t="s">
        <v>407</v>
      </c>
      <c r="K135" s="92"/>
      <c r="L135" s="3"/>
      <c r="M135" s="92" t="s">
        <v>407</v>
      </c>
      <c r="N135" s="92"/>
    </row>
    <row r="136" spans="1:14">
      <c r="A136" s="15"/>
      <c r="B136" s="84" t="str">
        <f>損益計算書入力!B136</f>
        <v>特許使用料</v>
      </c>
      <c r="C136" s="89" t="s">
        <v>341</v>
      </c>
      <c r="D136" s="90"/>
      <c r="E136" s="104"/>
      <c r="F136" s="104"/>
      <c r="G136" s="3"/>
      <c r="H136" s="3"/>
      <c r="I136" s="3"/>
      <c r="J136" s="92"/>
      <c r="K136" s="92" t="s">
        <v>407</v>
      </c>
      <c r="L136" s="3"/>
      <c r="M136" s="92"/>
      <c r="N136" s="92" t="s">
        <v>407</v>
      </c>
    </row>
    <row r="137" spans="1:14">
      <c r="A137" s="14"/>
      <c r="B137" s="84" t="str">
        <f>損益計算書入力!B137</f>
        <v>租税公課</v>
      </c>
      <c r="C137" s="89" t="s">
        <v>341</v>
      </c>
      <c r="D137" s="90"/>
      <c r="E137" s="104"/>
      <c r="F137" s="104"/>
      <c r="G137" s="5" t="s">
        <v>387</v>
      </c>
      <c r="H137" s="3"/>
      <c r="I137" s="3"/>
      <c r="J137" s="92"/>
      <c r="K137" s="92" t="s">
        <v>407</v>
      </c>
      <c r="L137" s="3"/>
      <c r="M137" s="92"/>
      <c r="N137" s="92" t="s">
        <v>407</v>
      </c>
    </row>
    <row r="138" spans="1:14">
      <c r="A138" s="15"/>
      <c r="B138" s="36" t="str">
        <f>損益計算書入力!B138</f>
        <v>集荷円滑化充当費等</v>
      </c>
      <c r="C138" s="89" t="s">
        <v>341</v>
      </c>
      <c r="D138" s="90"/>
      <c r="E138" s="104"/>
      <c r="F138" s="104"/>
      <c r="G138" s="3"/>
      <c r="H138" s="3"/>
      <c r="I138" s="3"/>
      <c r="J138" s="92" t="s">
        <v>407</v>
      </c>
      <c r="K138" s="92"/>
      <c r="L138" s="3"/>
      <c r="M138" s="92" t="s">
        <v>407</v>
      </c>
      <c r="N138" s="92"/>
    </row>
    <row r="139" spans="1:14">
      <c r="A139" s="14"/>
      <c r="B139" s="84" t="str">
        <f>損益計算書入力!B139</f>
        <v>とも補償拠出金</v>
      </c>
      <c r="C139" s="89" t="s">
        <v>341</v>
      </c>
      <c r="D139" s="90"/>
      <c r="E139" s="104"/>
      <c r="F139" s="104"/>
      <c r="G139" s="3"/>
      <c r="H139" s="3"/>
      <c r="I139" s="3"/>
      <c r="J139" s="92" t="s">
        <v>407</v>
      </c>
      <c r="K139" s="92"/>
      <c r="L139" s="3"/>
      <c r="M139" s="92" t="s">
        <v>407</v>
      </c>
      <c r="N139" s="92"/>
    </row>
    <row r="140" spans="1:14">
      <c r="A140" s="14"/>
      <c r="B140" s="80" t="str">
        <f>損益計算書入力!B140</f>
        <v>賃料料金</v>
      </c>
      <c r="C140" s="89" t="s">
        <v>341</v>
      </c>
      <c r="D140" s="89" t="s">
        <v>331</v>
      </c>
      <c r="E140" s="105"/>
      <c r="F140" s="105"/>
      <c r="G140" s="3"/>
      <c r="H140" s="3"/>
      <c r="I140" s="3"/>
      <c r="J140" s="92" t="s">
        <v>407</v>
      </c>
      <c r="K140" s="92"/>
      <c r="L140" s="3"/>
      <c r="M140" s="92" t="s">
        <v>407</v>
      </c>
      <c r="N140" s="92"/>
    </row>
    <row r="141" spans="1:14">
      <c r="A141" s="15"/>
      <c r="B141" s="36">
        <f>損益計算書入力!B141</f>
        <v>0</v>
      </c>
      <c r="C141" s="89" t="s">
        <v>341</v>
      </c>
      <c r="D141" s="90"/>
      <c r="E141" s="104"/>
      <c r="F141" s="104"/>
      <c r="G141" s="3"/>
      <c r="H141" s="3"/>
      <c r="I141" s="3"/>
      <c r="J141" s="92"/>
      <c r="K141" s="92" t="s">
        <v>407</v>
      </c>
      <c r="L141" s="3"/>
      <c r="M141" s="92"/>
      <c r="N141" s="92" t="s">
        <v>407</v>
      </c>
    </row>
    <row r="142" spans="1:14">
      <c r="A142" s="14"/>
      <c r="B142" s="80" t="str">
        <f>損益計算書入力!B142</f>
        <v>雑費</v>
      </c>
      <c r="C142" s="89" t="s">
        <v>341</v>
      </c>
      <c r="D142" s="89" t="s">
        <v>331</v>
      </c>
      <c r="E142" s="105"/>
      <c r="F142" s="104"/>
      <c r="G142" s="3"/>
      <c r="H142" s="3"/>
      <c r="I142" s="3"/>
      <c r="J142" s="92"/>
      <c r="K142" s="92" t="s">
        <v>407</v>
      </c>
      <c r="L142" s="3"/>
      <c r="M142" s="92"/>
      <c r="N142" s="92" t="s">
        <v>407</v>
      </c>
    </row>
    <row r="143" spans="1:14">
      <c r="A143" s="34"/>
      <c r="B143" s="86" t="s">
        <v>70</v>
      </c>
      <c r="C143" s="90"/>
      <c r="D143" s="90"/>
      <c r="E143" s="104"/>
      <c r="F143" s="106"/>
      <c r="G143" s="3"/>
      <c r="H143" s="3"/>
      <c r="I143" s="3"/>
      <c r="J143" s="48" t="s">
        <v>410</v>
      </c>
      <c r="K143" s="48" t="s">
        <v>410</v>
      </c>
      <c r="L143" s="3"/>
      <c r="M143" s="48" t="s">
        <v>410</v>
      </c>
      <c r="N143" s="48" t="s">
        <v>410</v>
      </c>
    </row>
    <row r="144" spans="1:14">
      <c r="A144" s="9" t="s">
        <v>233</v>
      </c>
      <c r="B144" s="30"/>
      <c r="C144" s="90"/>
      <c r="D144" s="90"/>
      <c r="E144" s="104"/>
      <c r="F144" s="106"/>
      <c r="G144" s="3"/>
      <c r="H144" s="3"/>
      <c r="I144" s="3"/>
      <c r="J144" s="48" t="s">
        <v>410</v>
      </c>
      <c r="K144" s="48" t="s">
        <v>410</v>
      </c>
      <c r="L144" s="3"/>
      <c r="M144" s="48" t="s">
        <v>410</v>
      </c>
      <c r="N144" s="48" t="s">
        <v>410</v>
      </c>
    </row>
    <row r="145" spans="1:14">
      <c r="A145" s="17" t="s">
        <v>12</v>
      </c>
      <c r="B145" s="85" t="s">
        <v>234</v>
      </c>
      <c r="C145" s="89" t="s">
        <v>342</v>
      </c>
      <c r="D145" s="90"/>
      <c r="E145" s="104"/>
      <c r="F145" s="106"/>
      <c r="G145" s="3"/>
      <c r="H145" s="3"/>
      <c r="I145" s="3"/>
      <c r="J145" s="92" t="s">
        <v>407</v>
      </c>
      <c r="K145" s="92"/>
      <c r="L145" s="3"/>
      <c r="M145" s="92" t="s">
        <v>407</v>
      </c>
      <c r="N145" s="92"/>
    </row>
    <row r="146" spans="1:14">
      <c r="A146" s="21" t="s">
        <v>344</v>
      </c>
      <c r="B146" s="85" t="s">
        <v>235</v>
      </c>
      <c r="C146" s="89" t="s">
        <v>342</v>
      </c>
      <c r="D146" s="90"/>
      <c r="E146" s="104"/>
      <c r="F146" s="106"/>
      <c r="G146" s="3"/>
      <c r="H146" s="3"/>
      <c r="I146" s="3"/>
      <c r="J146" s="92" t="s">
        <v>407</v>
      </c>
      <c r="K146" s="92"/>
      <c r="L146" s="3"/>
      <c r="M146" s="92" t="s">
        <v>407</v>
      </c>
      <c r="N146" s="92"/>
    </row>
    <row r="147" spans="1:14">
      <c r="A147" s="22" t="s">
        <v>14</v>
      </c>
      <c r="B147" s="85" t="s">
        <v>236</v>
      </c>
      <c r="C147" s="89" t="s">
        <v>342</v>
      </c>
      <c r="D147" s="90"/>
      <c r="E147" s="104"/>
      <c r="F147" s="106"/>
      <c r="G147" s="3"/>
      <c r="H147" s="3"/>
      <c r="I147" s="3"/>
      <c r="J147" s="92" t="s">
        <v>407</v>
      </c>
      <c r="K147" s="92"/>
      <c r="L147" s="3"/>
      <c r="M147" s="92" t="s">
        <v>407</v>
      </c>
      <c r="N147" s="92"/>
    </row>
    <row r="148" spans="1:14">
      <c r="A148" s="9" t="s">
        <v>237</v>
      </c>
      <c r="B148" s="30"/>
      <c r="C148" s="91"/>
      <c r="D148" s="90"/>
      <c r="E148" s="104"/>
      <c r="F148" s="106"/>
      <c r="G148" s="3"/>
      <c r="H148" s="3"/>
      <c r="I148" s="3"/>
      <c r="J148" s="48" t="s">
        <v>411</v>
      </c>
      <c r="K148" s="48" t="s">
        <v>411</v>
      </c>
      <c r="L148" s="3"/>
      <c r="M148" s="48" t="s">
        <v>410</v>
      </c>
      <c r="N148" s="48" t="s">
        <v>410</v>
      </c>
    </row>
    <row r="149" spans="1:14">
      <c r="C149" s="87"/>
      <c r="D149" s="87"/>
      <c r="E149" s="87"/>
      <c r="F149" s="87"/>
      <c r="G149" s="87"/>
      <c r="H149" s="87"/>
      <c r="I149" s="87"/>
      <c r="J149" s="111"/>
      <c r="K149" s="111"/>
      <c r="L149" s="87"/>
      <c r="M149" s="111"/>
      <c r="N149" s="111"/>
    </row>
    <row r="150" spans="1:14">
      <c r="C150" s="1"/>
      <c r="D150" s="1"/>
      <c r="E150" s="1"/>
      <c r="F150" s="1"/>
      <c r="G150" s="1"/>
      <c r="H150" s="1"/>
      <c r="I150" s="1"/>
      <c r="J150" s="28"/>
      <c r="K150" s="28"/>
      <c r="L150" s="1"/>
      <c r="M150" s="28"/>
      <c r="N150" s="28"/>
    </row>
    <row r="151" spans="1:14">
      <c r="A151" s="26" t="s">
        <v>242</v>
      </c>
      <c r="C151" s="88"/>
      <c r="D151" s="88"/>
      <c r="E151" s="88"/>
      <c r="F151" s="88"/>
      <c r="G151" s="88"/>
      <c r="H151" s="88"/>
      <c r="I151" s="88"/>
      <c r="J151" s="112"/>
      <c r="K151" s="112"/>
      <c r="L151" s="88"/>
      <c r="M151" s="112"/>
      <c r="N151" s="112"/>
    </row>
    <row r="152" spans="1:14">
      <c r="A152" s="113"/>
      <c r="B152" s="114" t="s">
        <v>309</v>
      </c>
      <c r="C152" s="117" t="str">
        <f t="shared" ref="C152:J152" si="1">CONCATENATE(C98," ")</f>
        <v xml:space="preserve">科目分類  </v>
      </c>
      <c r="D152" s="117" t="str">
        <f t="shared" si="1"/>
        <v xml:space="preserve">消費税  </v>
      </c>
      <c r="E152" s="117" t="str">
        <f t="shared" si="1"/>
        <v xml:space="preserve">構成員還元  </v>
      </c>
      <c r="F152" s="117" t="str">
        <f t="shared" si="1"/>
        <v xml:space="preserve">集落還元  </v>
      </c>
      <c r="G152" s="117" t="str">
        <f t="shared" si="1"/>
        <v xml:space="preserve">付加価値  </v>
      </c>
      <c r="H152" s="117" t="str">
        <f t="shared" si="1"/>
        <v xml:space="preserve">人件費  </v>
      </c>
      <c r="I152" s="117"/>
      <c r="J152" s="117" t="str">
        <f t="shared" si="1"/>
        <v xml:space="preserve">変動費  </v>
      </c>
      <c r="K152" s="117" t="str">
        <f>CONCATENATE(K98," ")</f>
        <v xml:space="preserve">固定費  </v>
      </c>
      <c r="L152" s="117"/>
      <c r="M152" s="117" t="str">
        <f>CONCATENATE(M98," ")</f>
        <v xml:space="preserve">変動費2  </v>
      </c>
      <c r="N152" s="117" t="str">
        <f>CONCATENATE(N98," ")</f>
        <v xml:space="preserve">固定費2  </v>
      </c>
    </row>
    <row r="153" spans="1:14">
      <c r="A153" s="24"/>
      <c r="B153" s="84" t="str">
        <f>損益計算書入力!B153</f>
        <v>役員報酬</v>
      </c>
      <c r="C153" s="93" t="s">
        <v>343</v>
      </c>
      <c r="D153" s="89" t="s">
        <v>327</v>
      </c>
      <c r="E153" s="105" t="s">
        <v>325</v>
      </c>
      <c r="F153" s="105" t="s">
        <v>325</v>
      </c>
      <c r="G153" s="5" t="s">
        <v>387</v>
      </c>
      <c r="H153" s="5" t="s">
        <v>388</v>
      </c>
      <c r="I153" s="5"/>
      <c r="J153" s="48"/>
      <c r="K153" s="48" t="s">
        <v>408</v>
      </c>
      <c r="L153" s="5"/>
      <c r="M153" s="48"/>
      <c r="N153" s="48" t="s">
        <v>407</v>
      </c>
    </row>
    <row r="154" spans="1:14">
      <c r="A154" s="15" t="s">
        <v>15</v>
      </c>
      <c r="B154" s="84" t="str">
        <f>損益計算書入力!B154</f>
        <v>給料手当</v>
      </c>
      <c r="C154" s="93" t="s">
        <v>343</v>
      </c>
      <c r="D154" s="89" t="s">
        <v>327</v>
      </c>
      <c r="E154" s="105" t="s">
        <v>325</v>
      </c>
      <c r="F154" s="105" t="s">
        <v>325</v>
      </c>
      <c r="G154" s="5" t="s">
        <v>387</v>
      </c>
      <c r="H154" s="5" t="s">
        <v>388</v>
      </c>
      <c r="I154" s="5"/>
      <c r="J154" s="48"/>
      <c r="K154" s="48" t="s">
        <v>408</v>
      </c>
      <c r="L154" s="5"/>
      <c r="M154" s="48"/>
      <c r="N154" s="48" t="s">
        <v>407</v>
      </c>
    </row>
    <row r="155" spans="1:14">
      <c r="A155" s="15"/>
      <c r="B155" s="84" t="str">
        <f>損益計算書入力!B155</f>
        <v>雑給</v>
      </c>
      <c r="C155" s="93" t="s">
        <v>343</v>
      </c>
      <c r="D155" s="89" t="s">
        <v>327</v>
      </c>
      <c r="E155" s="105" t="s">
        <v>325</v>
      </c>
      <c r="F155" s="105" t="s">
        <v>325</v>
      </c>
      <c r="G155" s="5" t="s">
        <v>387</v>
      </c>
      <c r="H155" s="5" t="s">
        <v>388</v>
      </c>
      <c r="I155" s="5"/>
      <c r="J155" s="48" t="s">
        <v>408</v>
      </c>
      <c r="K155" s="48"/>
      <c r="L155" s="5"/>
      <c r="M155" s="48" t="s">
        <v>407</v>
      </c>
      <c r="N155" s="48"/>
    </row>
    <row r="156" spans="1:14">
      <c r="A156" s="15" t="s">
        <v>16</v>
      </c>
      <c r="B156" s="84" t="str">
        <f>損益計算書入力!B156</f>
        <v>賞与</v>
      </c>
      <c r="C156" s="93" t="s">
        <v>343</v>
      </c>
      <c r="D156" s="89" t="s">
        <v>327</v>
      </c>
      <c r="E156" s="105" t="s">
        <v>325</v>
      </c>
      <c r="F156" s="105" t="s">
        <v>325</v>
      </c>
      <c r="G156" s="5" t="s">
        <v>387</v>
      </c>
      <c r="H156" s="5" t="s">
        <v>388</v>
      </c>
      <c r="I156" s="5"/>
      <c r="J156" s="48"/>
      <c r="K156" s="48" t="s">
        <v>408</v>
      </c>
      <c r="L156" s="5"/>
      <c r="M156" s="48"/>
      <c r="N156" s="48" t="s">
        <v>407</v>
      </c>
    </row>
    <row r="157" spans="1:14">
      <c r="A157" s="15"/>
      <c r="B157" s="84" t="str">
        <f>損益計算書入力!B157</f>
        <v>退職金</v>
      </c>
      <c r="C157" s="93" t="s">
        <v>343</v>
      </c>
      <c r="D157" s="89" t="s">
        <v>327</v>
      </c>
      <c r="E157" s="105"/>
      <c r="F157" s="104"/>
      <c r="G157" s="5" t="s">
        <v>387</v>
      </c>
      <c r="H157" s="5" t="s">
        <v>388</v>
      </c>
      <c r="I157" s="5"/>
      <c r="J157" s="48"/>
      <c r="K157" s="48" t="s">
        <v>408</v>
      </c>
      <c r="L157" s="5"/>
      <c r="M157" s="48"/>
      <c r="N157" s="48" t="s">
        <v>407</v>
      </c>
    </row>
    <row r="158" spans="1:14">
      <c r="A158" s="15" t="s">
        <v>5</v>
      </c>
      <c r="B158" s="84" t="str">
        <f>損益計算書入力!B158</f>
        <v>法定福利費</v>
      </c>
      <c r="C158" s="93" t="s">
        <v>343</v>
      </c>
      <c r="D158" s="89" t="s">
        <v>327</v>
      </c>
      <c r="E158" s="105"/>
      <c r="F158" s="104"/>
      <c r="G158" s="5" t="s">
        <v>387</v>
      </c>
      <c r="H158" s="5" t="s">
        <v>388</v>
      </c>
      <c r="I158" s="5"/>
      <c r="J158" s="48"/>
      <c r="K158" s="48" t="s">
        <v>408</v>
      </c>
      <c r="L158" s="5"/>
      <c r="M158" s="48"/>
      <c r="N158" s="48" t="s">
        <v>407</v>
      </c>
    </row>
    <row r="159" spans="1:14">
      <c r="A159" s="15"/>
      <c r="B159" s="84" t="str">
        <f>損益計算書入力!B159</f>
        <v>福利厚生費</v>
      </c>
      <c r="C159" s="93" t="s">
        <v>343</v>
      </c>
      <c r="D159" s="89" t="s">
        <v>331</v>
      </c>
      <c r="E159" s="105"/>
      <c r="F159" s="104"/>
      <c r="G159" s="5" t="s">
        <v>387</v>
      </c>
      <c r="H159" s="5" t="s">
        <v>388</v>
      </c>
      <c r="I159" s="5"/>
      <c r="J159" s="48"/>
      <c r="K159" s="48" t="s">
        <v>408</v>
      </c>
      <c r="L159" s="5"/>
      <c r="M159" s="48"/>
      <c r="N159" s="48" t="s">
        <v>407</v>
      </c>
    </row>
    <row r="160" spans="1:14">
      <c r="A160" s="15" t="s">
        <v>17</v>
      </c>
      <c r="B160" s="84" t="str">
        <f>損益計算書入力!B160</f>
        <v>賞与引当金繰入額</v>
      </c>
      <c r="C160" s="93" t="s">
        <v>343</v>
      </c>
      <c r="D160" s="89" t="s">
        <v>327</v>
      </c>
      <c r="E160" s="105"/>
      <c r="F160" s="104"/>
      <c r="G160" s="3"/>
      <c r="H160" s="3"/>
      <c r="I160" s="3"/>
      <c r="J160" s="92"/>
      <c r="K160" s="48" t="s">
        <v>408</v>
      </c>
      <c r="L160" s="3"/>
      <c r="M160" s="92"/>
      <c r="N160" s="48" t="s">
        <v>407</v>
      </c>
    </row>
    <row r="161" spans="1:14">
      <c r="A161" s="15"/>
      <c r="B161" s="84" t="str">
        <f>損益計算書入力!B161</f>
        <v>荷造運賃</v>
      </c>
      <c r="C161" s="93" t="s">
        <v>343</v>
      </c>
      <c r="D161" s="89" t="s">
        <v>331</v>
      </c>
      <c r="E161" s="105"/>
      <c r="F161" s="104"/>
      <c r="G161" s="3"/>
      <c r="H161" s="3"/>
      <c r="I161" s="3"/>
      <c r="J161" s="92" t="s">
        <v>407</v>
      </c>
      <c r="K161" s="92"/>
      <c r="L161" s="3"/>
      <c r="M161" s="92" t="s">
        <v>407</v>
      </c>
      <c r="N161" s="92"/>
    </row>
    <row r="162" spans="1:14">
      <c r="A162" s="15" t="s">
        <v>18</v>
      </c>
      <c r="B162" s="84" t="str">
        <f>損益計算書入力!B162</f>
        <v>販売手数料</v>
      </c>
      <c r="C162" s="93" t="s">
        <v>343</v>
      </c>
      <c r="D162" s="89" t="s">
        <v>331</v>
      </c>
      <c r="E162" s="105"/>
      <c r="F162" s="104"/>
      <c r="G162" s="3"/>
      <c r="H162" s="3"/>
      <c r="I162" s="3"/>
      <c r="J162" s="92" t="s">
        <v>407</v>
      </c>
      <c r="K162" s="92"/>
      <c r="L162" s="3"/>
      <c r="M162" s="92" t="s">
        <v>407</v>
      </c>
      <c r="N162" s="92"/>
    </row>
    <row r="163" spans="1:14">
      <c r="A163" s="15"/>
      <c r="B163" s="84" t="str">
        <f>損益計算書入力!B163</f>
        <v>広告宣伝費</v>
      </c>
      <c r="C163" s="93" t="s">
        <v>343</v>
      </c>
      <c r="D163" s="89" t="s">
        <v>331</v>
      </c>
      <c r="E163" s="105"/>
      <c r="F163" s="104"/>
      <c r="G163" s="3"/>
      <c r="H163" s="3"/>
      <c r="I163" s="3"/>
      <c r="J163" s="92"/>
      <c r="K163" s="92" t="s">
        <v>407</v>
      </c>
      <c r="L163" s="3"/>
      <c r="M163" s="92"/>
      <c r="N163" s="92" t="s">
        <v>407</v>
      </c>
    </row>
    <row r="164" spans="1:14">
      <c r="A164" s="15" t="s">
        <v>19</v>
      </c>
      <c r="B164" s="84" t="str">
        <f>損益計算書入力!B164</f>
        <v>交際費</v>
      </c>
      <c r="C164" s="93" t="s">
        <v>343</v>
      </c>
      <c r="D164" s="89" t="s">
        <v>331</v>
      </c>
      <c r="E164" s="105"/>
      <c r="F164" s="104"/>
      <c r="G164" s="3"/>
      <c r="H164" s="3"/>
      <c r="I164" s="3"/>
      <c r="J164" s="92"/>
      <c r="K164" s="92" t="s">
        <v>407</v>
      </c>
      <c r="L164" s="3"/>
      <c r="M164" s="92"/>
      <c r="N164" s="92" t="s">
        <v>407</v>
      </c>
    </row>
    <row r="165" spans="1:14">
      <c r="A165" s="15"/>
      <c r="B165" s="84" t="str">
        <f>損益計算書入力!B165</f>
        <v>会議費</v>
      </c>
      <c r="C165" s="93" t="s">
        <v>343</v>
      </c>
      <c r="D165" s="89" t="s">
        <v>331</v>
      </c>
      <c r="E165" s="105"/>
      <c r="F165" s="104"/>
      <c r="G165" s="3"/>
      <c r="H165" s="3"/>
      <c r="I165" s="3"/>
      <c r="J165" s="92"/>
      <c r="K165" s="92" t="s">
        <v>407</v>
      </c>
      <c r="L165" s="3"/>
      <c r="M165" s="92"/>
      <c r="N165" s="92" t="s">
        <v>407</v>
      </c>
    </row>
    <row r="166" spans="1:14">
      <c r="A166" s="15" t="s">
        <v>20</v>
      </c>
      <c r="B166" s="84" t="str">
        <f>損益計算書入力!B166</f>
        <v>旅費交通費</v>
      </c>
      <c r="C166" s="93" t="s">
        <v>343</v>
      </c>
      <c r="D166" s="89" t="s">
        <v>331</v>
      </c>
      <c r="E166" s="105"/>
      <c r="F166" s="104"/>
      <c r="G166" s="3"/>
      <c r="H166" s="3"/>
      <c r="I166" s="3"/>
      <c r="J166" s="92"/>
      <c r="K166" s="92" t="s">
        <v>407</v>
      </c>
      <c r="L166" s="3"/>
      <c r="M166" s="92"/>
      <c r="N166" s="92" t="s">
        <v>407</v>
      </c>
    </row>
    <row r="167" spans="1:14">
      <c r="A167" s="15"/>
      <c r="B167" s="84" t="str">
        <f>損益計算書入力!B167</f>
        <v>事務通信費</v>
      </c>
      <c r="C167" s="93" t="s">
        <v>343</v>
      </c>
      <c r="D167" s="89" t="s">
        <v>331</v>
      </c>
      <c r="E167" s="105"/>
      <c r="F167" s="104"/>
      <c r="G167" s="3"/>
      <c r="H167" s="3"/>
      <c r="I167" s="3"/>
      <c r="J167" s="92"/>
      <c r="K167" s="92" t="s">
        <v>407</v>
      </c>
      <c r="L167" s="3"/>
      <c r="M167" s="92"/>
      <c r="N167" s="92" t="s">
        <v>407</v>
      </c>
    </row>
    <row r="168" spans="1:14">
      <c r="A168" s="15" t="s">
        <v>21</v>
      </c>
      <c r="B168" s="84" t="str">
        <f>損益計算書入力!B168</f>
        <v>車両費</v>
      </c>
      <c r="C168" s="93" t="s">
        <v>343</v>
      </c>
      <c r="D168" s="89" t="s">
        <v>331</v>
      </c>
      <c r="E168" s="105"/>
      <c r="F168" s="104"/>
      <c r="G168" s="3"/>
      <c r="H168" s="3"/>
      <c r="I168" s="3"/>
      <c r="J168" s="92"/>
      <c r="K168" s="92" t="s">
        <v>407</v>
      </c>
      <c r="L168" s="3"/>
      <c r="M168" s="92"/>
      <c r="N168" s="92" t="s">
        <v>407</v>
      </c>
    </row>
    <row r="169" spans="1:14">
      <c r="A169" s="15"/>
      <c r="B169" s="84" t="str">
        <f>損益計算書入力!B169</f>
        <v>店舗経費</v>
      </c>
      <c r="C169" s="93" t="s">
        <v>343</v>
      </c>
      <c r="D169" s="89" t="s">
        <v>331</v>
      </c>
      <c r="E169" s="105"/>
      <c r="F169" s="104"/>
      <c r="G169" s="3"/>
      <c r="H169" s="3"/>
      <c r="I169" s="3"/>
      <c r="J169" s="92"/>
      <c r="K169" s="92" t="s">
        <v>407</v>
      </c>
      <c r="L169" s="3"/>
      <c r="M169" s="92"/>
      <c r="N169" s="92" t="s">
        <v>407</v>
      </c>
    </row>
    <row r="170" spans="1:14">
      <c r="A170" s="15" t="s">
        <v>22</v>
      </c>
      <c r="B170" s="80" t="str">
        <f>損益計算書入力!B170</f>
        <v>研修費</v>
      </c>
      <c r="C170" s="93" t="s">
        <v>343</v>
      </c>
      <c r="D170" s="89" t="s">
        <v>331</v>
      </c>
      <c r="E170" s="105"/>
      <c r="F170" s="104"/>
      <c r="G170" s="3"/>
      <c r="H170" s="3"/>
      <c r="I170" s="3"/>
      <c r="J170" s="92"/>
      <c r="K170" s="92" t="s">
        <v>407</v>
      </c>
      <c r="L170" s="3"/>
      <c r="M170" s="92"/>
      <c r="N170" s="92" t="s">
        <v>407</v>
      </c>
    </row>
    <row r="171" spans="1:14">
      <c r="A171" s="15"/>
      <c r="B171" s="84" t="str">
        <f>損益計算書入力!B171</f>
        <v>支払報酬</v>
      </c>
      <c r="C171" s="93" t="s">
        <v>343</v>
      </c>
      <c r="D171" s="89" t="s">
        <v>331</v>
      </c>
      <c r="E171" s="105"/>
      <c r="F171" s="104"/>
      <c r="G171" s="3"/>
      <c r="H171" s="3"/>
      <c r="I171" s="3"/>
      <c r="J171" s="92"/>
      <c r="K171" s="92" t="s">
        <v>407</v>
      </c>
      <c r="L171" s="3"/>
      <c r="M171" s="92"/>
      <c r="N171" s="92" t="s">
        <v>407</v>
      </c>
    </row>
    <row r="172" spans="1:14">
      <c r="A172" s="15" t="s">
        <v>5</v>
      </c>
      <c r="B172" s="84" t="str">
        <f>損益計算書入力!B172</f>
        <v>修繕費</v>
      </c>
      <c r="C172" s="93" t="s">
        <v>343</v>
      </c>
      <c r="D172" s="89" t="s">
        <v>331</v>
      </c>
      <c r="E172" s="105"/>
      <c r="F172" s="104"/>
      <c r="G172" s="3"/>
      <c r="H172" s="3"/>
      <c r="I172" s="3"/>
      <c r="J172" s="92"/>
      <c r="K172" s="92" t="s">
        <v>407</v>
      </c>
      <c r="L172" s="3"/>
      <c r="M172" s="92"/>
      <c r="N172" s="92" t="s">
        <v>407</v>
      </c>
    </row>
    <row r="173" spans="1:14">
      <c r="A173" s="14"/>
      <c r="B173" s="84" t="str">
        <f>損益計算書入力!B173</f>
        <v>減価償却費</v>
      </c>
      <c r="C173" s="93" t="s">
        <v>343</v>
      </c>
      <c r="D173" s="89" t="s">
        <v>331</v>
      </c>
      <c r="E173" s="105"/>
      <c r="F173" s="104"/>
      <c r="G173" s="5" t="s">
        <v>387</v>
      </c>
      <c r="H173" s="3"/>
      <c r="I173" s="3"/>
      <c r="J173" s="92"/>
      <c r="K173" s="92" t="s">
        <v>407</v>
      </c>
      <c r="L173" s="3"/>
      <c r="M173" s="92"/>
      <c r="N173" s="92" t="s">
        <v>407</v>
      </c>
    </row>
    <row r="174" spans="1:14">
      <c r="A174" s="14"/>
      <c r="B174" s="83" t="str">
        <f>損益計算書入力!B174</f>
        <v>事務消耗品費</v>
      </c>
      <c r="C174" s="93" t="s">
        <v>343</v>
      </c>
      <c r="D174" s="89" t="s">
        <v>331</v>
      </c>
      <c r="E174" s="105"/>
      <c r="F174" s="104"/>
      <c r="G174" s="3"/>
      <c r="H174" s="3"/>
      <c r="I174" s="3"/>
      <c r="J174" s="92"/>
      <c r="K174" s="92" t="s">
        <v>407</v>
      </c>
      <c r="L174" s="3"/>
      <c r="M174" s="92"/>
      <c r="N174" s="92" t="s">
        <v>407</v>
      </c>
    </row>
    <row r="175" spans="1:14">
      <c r="A175" s="14"/>
      <c r="B175" s="80" t="str">
        <f>損益計算書入力!B175</f>
        <v>支払い手数料</v>
      </c>
      <c r="C175" s="93" t="s">
        <v>343</v>
      </c>
      <c r="D175" s="89" t="s">
        <v>331</v>
      </c>
      <c r="E175" s="105"/>
      <c r="F175" s="104"/>
      <c r="G175" s="3"/>
      <c r="H175" s="3"/>
      <c r="I175" s="3"/>
      <c r="J175" s="92"/>
      <c r="K175" s="92" t="s">
        <v>407</v>
      </c>
      <c r="L175" s="3"/>
      <c r="M175" s="92"/>
      <c r="N175" s="92" t="s">
        <v>407</v>
      </c>
    </row>
    <row r="176" spans="1:14">
      <c r="A176" s="14"/>
      <c r="B176" s="84" t="str">
        <f>損益計算書入力!B176</f>
        <v>支払保険料</v>
      </c>
      <c r="C176" s="93" t="s">
        <v>343</v>
      </c>
      <c r="D176" s="89" t="s">
        <v>327</v>
      </c>
      <c r="E176" s="105"/>
      <c r="F176" s="104"/>
      <c r="G176" s="3"/>
      <c r="H176" s="3"/>
      <c r="I176" s="3"/>
      <c r="J176" s="92"/>
      <c r="K176" s="92" t="s">
        <v>407</v>
      </c>
      <c r="L176" s="3"/>
      <c r="M176" s="92"/>
      <c r="N176" s="92" t="s">
        <v>407</v>
      </c>
    </row>
    <row r="177" spans="1:14">
      <c r="A177" s="14"/>
      <c r="B177" s="84" t="str">
        <f>損益計算書入力!B177</f>
        <v>租税公課</v>
      </c>
      <c r="C177" s="93" t="s">
        <v>343</v>
      </c>
      <c r="D177" s="89" t="s">
        <v>327</v>
      </c>
      <c r="E177" s="105"/>
      <c r="F177" s="104"/>
      <c r="G177" s="5" t="s">
        <v>387</v>
      </c>
      <c r="H177" s="3"/>
      <c r="I177" s="3"/>
      <c r="J177" s="92"/>
      <c r="K177" s="92" t="s">
        <v>407</v>
      </c>
      <c r="L177" s="3"/>
      <c r="M177" s="92"/>
      <c r="N177" s="92" t="s">
        <v>407</v>
      </c>
    </row>
    <row r="178" spans="1:14">
      <c r="A178" s="14"/>
      <c r="B178" s="84" t="str">
        <f>損益計算書入力!B178</f>
        <v>諸会費</v>
      </c>
      <c r="C178" s="93" t="s">
        <v>343</v>
      </c>
      <c r="D178" s="89" t="s">
        <v>327</v>
      </c>
      <c r="E178" s="105"/>
      <c r="F178" s="104"/>
      <c r="G178" s="3"/>
      <c r="H178" s="3"/>
      <c r="I178" s="3"/>
      <c r="J178" s="92"/>
      <c r="K178" s="92" t="s">
        <v>407</v>
      </c>
      <c r="L178" s="3"/>
      <c r="M178" s="92"/>
      <c r="N178" s="92" t="s">
        <v>407</v>
      </c>
    </row>
    <row r="179" spans="1:14">
      <c r="A179" s="14"/>
      <c r="B179" s="84" t="str">
        <f>損益計算書入力!B179</f>
        <v>寄付金</v>
      </c>
      <c r="C179" s="93" t="s">
        <v>343</v>
      </c>
      <c r="D179" s="89" t="s">
        <v>327</v>
      </c>
      <c r="E179" s="105"/>
      <c r="F179" s="104"/>
      <c r="G179" s="3"/>
      <c r="H179" s="3"/>
      <c r="I179" s="3"/>
      <c r="J179" s="92"/>
      <c r="K179" s="92" t="s">
        <v>407</v>
      </c>
      <c r="L179" s="3"/>
      <c r="M179" s="92"/>
      <c r="N179" s="92" t="s">
        <v>407</v>
      </c>
    </row>
    <row r="180" spans="1:14">
      <c r="A180" s="14"/>
      <c r="B180" s="80" t="str">
        <f>損益計算書入力!B180</f>
        <v>新聞図書費</v>
      </c>
      <c r="C180" s="93" t="s">
        <v>343</v>
      </c>
      <c r="D180" s="89" t="s">
        <v>331</v>
      </c>
      <c r="E180" s="105"/>
      <c r="F180" s="104"/>
      <c r="G180" s="3"/>
      <c r="H180" s="3"/>
      <c r="I180" s="3"/>
      <c r="J180" s="92"/>
      <c r="K180" s="92" t="s">
        <v>407</v>
      </c>
      <c r="L180" s="3"/>
      <c r="M180" s="92"/>
      <c r="N180" s="92" t="s">
        <v>407</v>
      </c>
    </row>
    <row r="181" spans="1:14">
      <c r="A181" s="14"/>
      <c r="B181" s="84" t="str">
        <f>損益計算書入力!B181</f>
        <v>貸倒引当金繰入額</v>
      </c>
      <c r="C181" s="93" t="s">
        <v>343</v>
      </c>
      <c r="D181" s="90"/>
      <c r="E181" s="104"/>
      <c r="F181" s="104"/>
      <c r="G181" s="3"/>
      <c r="H181" s="3"/>
      <c r="I181" s="3"/>
      <c r="J181" s="92"/>
      <c r="K181" s="92" t="s">
        <v>407</v>
      </c>
      <c r="L181" s="3"/>
      <c r="M181" s="92"/>
      <c r="N181" s="92" t="s">
        <v>407</v>
      </c>
    </row>
    <row r="182" spans="1:14">
      <c r="A182" s="14"/>
      <c r="B182" s="84" t="str">
        <f>損益計算書入力!B182</f>
        <v>雑費</v>
      </c>
      <c r="C182" s="93" t="s">
        <v>343</v>
      </c>
      <c r="D182" s="89" t="s">
        <v>331</v>
      </c>
      <c r="E182" s="105"/>
      <c r="F182" s="104"/>
      <c r="G182" s="3"/>
      <c r="H182" s="3"/>
      <c r="I182" s="3"/>
      <c r="J182" s="92"/>
      <c r="K182" s="92" t="s">
        <v>407</v>
      </c>
      <c r="L182" s="3"/>
      <c r="M182" s="92"/>
      <c r="N182" s="92" t="s">
        <v>407</v>
      </c>
    </row>
    <row r="183" spans="1:14">
      <c r="A183" s="14"/>
      <c r="B183" s="85" t="str">
        <f>損益計算書入力!B183</f>
        <v>その他</v>
      </c>
      <c r="C183" s="93" t="s">
        <v>343</v>
      </c>
      <c r="D183" s="89" t="s">
        <v>331</v>
      </c>
      <c r="E183" s="105"/>
      <c r="F183" s="104"/>
      <c r="G183" s="3"/>
      <c r="H183" s="3"/>
      <c r="I183" s="3"/>
      <c r="J183" s="92"/>
      <c r="K183" s="92" t="s">
        <v>407</v>
      </c>
      <c r="L183" s="3"/>
      <c r="M183" s="92"/>
      <c r="N183" s="92" t="s">
        <v>407</v>
      </c>
    </row>
    <row r="184" spans="1:14">
      <c r="A184" s="34"/>
      <c r="B184" s="86" t="s">
        <v>72</v>
      </c>
      <c r="C184" s="76"/>
      <c r="D184" s="3"/>
      <c r="E184" s="84"/>
      <c r="F184" s="107"/>
      <c r="G184" s="3"/>
      <c r="H184" s="3"/>
      <c r="I184" s="3"/>
      <c r="J184" s="48" t="s">
        <v>410</v>
      </c>
      <c r="K184" s="48" t="s">
        <v>410</v>
      </c>
      <c r="L184" s="3"/>
      <c r="M184" s="48" t="s">
        <v>410</v>
      </c>
      <c r="N184" s="48" t="s">
        <v>410</v>
      </c>
    </row>
    <row r="185" spans="1:14">
      <c r="C185" s="78"/>
    </row>
    <row r="186" spans="1:14">
      <c r="B186" s="46" t="s">
        <v>404</v>
      </c>
    </row>
    <row r="187" spans="1:14">
      <c r="B187" s="46" t="s">
        <v>409</v>
      </c>
    </row>
    <row r="188" spans="1:14">
      <c r="B188" s="46" t="s">
        <v>470</v>
      </c>
    </row>
    <row r="189" spans="1:14">
      <c r="B189" s="46"/>
    </row>
    <row r="190" spans="1:14">
      <c r="B190" s="46"/>
    </row>
    <row r="191" spans="1:14">
      <c r="A191" s="214" t="s">
        <v>426</v>
      </c>
      <c r="B191" s="147"/>
      <c r="C191" s="145"/>
    </row>
    <row r="192" spans="1:14">
      <c r="A192" s="475"/>
      <c r="B192" s="475" t="s">
        <v>349</v>
      </c>
      <c r="C192" s="477" t="s">
        <v>565</v>
      </c>
    </row>
    <row r="193" spans="1:3">
      <c r="A193" s="476"/>
      <c r="B193" s="476"/>
      <c r="C193" s="478"/>
    </row>
    <row r="194" spans="1:3">
      <c r="A194" s="151"/>
      <c r="B194" s="152" t="s">
        <v>486</v>
      </c>
      <c r="C194" s="153">
        <v>2.77</v>
      </c>
    </row>
    <row r="195" spans="1:3">
      <c r="A195" s="154" t="s">
        <v>427</v>
      </c>
      <c r="B195" s="152" t="s">
        <v>487</v>
      </c>
      <c r="C195" s="153">
        <v>1.99</v>
      </c>
    </row>
    <row r="196" spans="1:3">
      <c r="A196" s="154"/>
      <c r="B196" s="152" t="s">
        <v>488</v>
      </c>
      <c r="C196" s="153">
        <v>0.47</v>
      </c>
    </row>
    <row r="197" spans="1:3">
      <c r="A197" s="154" t="s">
        <v>428</v>
      </c>
      <c r="B197" s="152" t="s">
        <v>489</v>
      </c>
      <c r="C197" s="153">
        <v>0.83</v>
      </c>
    </row>
    <row r="198" spans="1:3">
      <c r="A198" s="154"/>
      <c r="B198" s="152" t="s">
        <v>490</v>
      </c>
      <c r="C198" s="153">
        <v>1.67</v>
      </c>
    </row>
    <row r="199" spans="1:3">
      <c r="A199" s="154"/>
      <c r="B199" s="152" t="s">
        <v>491</v>
      </c>
      <c r="C199" s="153">
        <v>1.1399999999999999</v>
      </c>
    </row>
    <row r="200" spans="1:3">
      <c r="A200" s="154" t="s">
        <v>429</v>
      </c>
      <c r="B200" s="152" t="s">
        <v>492</v>
      </c>
      <c r="C200" s="264">
        <v>8.0000000000000002E-3</v>
      </c>
    </row>
    <row r="201" spans="1:3">
      <c r="A201" s="154"/>
      <c r="B201" s="152" t="s">
        <v>493</v>
      </c>
      <c r="C201" s="264">
        <v>6.0000000000000001E-3</v>
      </c>
    </row>
    <row r="202" spans="1:3">
      <c r="A202" s="154"/>
      <c r="B202" s="152" t="s">
        <v>494</v>
      </c>
      <c r="C202" s="153">
        <v>0.51200000000000001</v>
      </c>
    </row>
    <row r="203" spans="1:3">
      <c r="A203" s="154"/>
      <c r="B203" s="152" t="s">
        <v>495</v>
      </c>
      <c r="C203" s="153">
        <v>0.38</v>
      </c>
    </row>
    <row r="204" spans="1:3">
      <c r="A204" s="155"/>
      <c r="B204" s="152" t="s">
        <v>566</v>
      </c>
      <c r="C204" s="267">
        <v>6.4000000000000001E-2</v>
      </c>
    </row>
    <row r="205" spans="1:3">
      <c r="A205" s="156"/>
      <c r="B205" s="152" t="s">
        <v>496</v>
      </c>
      <c r="C205" s="153"/>
    </row>
    <row r="206" spans="1:3">
      <c r="A206" s="157" t="s">
        <v>430</v>
      </c>
      <c r="B206" s="152" t="s">
        <v>497</v>
      </c>
      <c r="C206" s="153">
        <v>-0.24</v>
      </c>
    </row>
    <row r="207" spans="1:3">
      <c r="A207" s="157"/>
      <c r="B207" s="152" t="s">
        <v>498</v>
      </c>
      <c r="C207" s="153"/>
    </row>
    <row r="208" spans="1:3">
      <c r="A208" s="157" t="s">
        <v>431</v>
      </c>
      <c r="B208" s="152" t="s">
        <v>499</v>
      </c>
      <c r="C208" s="153">
        <v>0.09</v>
      </c>
    </row>
    <row r="209" spans="1:3">
      <c r="A209" s="157"/>
      <c r="B209" s="152" t="s">
        <v>500</v>
      </c>
      <c r="C209" s="153"/>
    </row>
    <row r="210" spans="1:3">
      <c r="A210" s="157" t="s">
        <v>429</v>
      </c>
      <c r="B210" s="152" t="s">
        <v>501</v>
      </c>
      <c r="C210" s="265">
        <v>1</v>
      </c>
    </row>
    <row r="211" spans="1:3">
      <c r="A211" s="157"/>
      <c r="B211" s="152" t="s">
        <v>502</v>
      </c>
      <c r="C211" s="265">
        <v>1.4</v>
      </c>
    </row>
    <row r="212" spans="1:3">
      <c r="A212" s="157"/>
      <c r="B212" s="152" t="s">
        <v>503</v>
      </c>
      <c r="C212" s="153">
        <v>-0.25</v>
      </c>
    </row>
    <row r="213" spans="1:3">
      <c r="A213" s="157"/>
      <c r="B213" s="152" t="s">
        <v>504</v>
      </c>
      <c r="C213" s="153">
        <v>0.09</v>
      </c>
    </row>
    <row r="214" spans="1:3">
      <c r="A214" s="157"/>
      <c r="B214" s="152" t="s">
        <v>505</v>
      </c>
      <c r="C214" s="153"/>
    </row>
    <row r="215" spans="1:3">
      <c r="A215" s="158"/>
      <c r="B215" s="152"/>
      <c r="C215" s="152"/>
    </row>
    <row r="216" spans="1:3">
      <c r="A216" s="159"/>
      <c r="B216" s="152" t="s">
        <v>506</v>
      </c>
      <c r="C216" s="160">
        <v>539</v>
      </c>
    </row>
    <row r="217" spans="1:3">
      <c r="A217" s="161" t="s">
        <v>432</v>
      </c>
      <c r="B217" s="152" t="s">
        <v>507</v>
      </c>
      <c r="C217" s="160">
        <v>112</v>
      </c>
    </row>
    <row r="218" spans="1:3">
      <c r="A218" s="161"/>
      <c r="B218" s="152" t="s">
        <v>508</v>
      </c>
      <c r="C218" s="160">
        <v>555</v>
      </c>
    </row>
    <row r="219" spans="1:3">
      <c r="A219" s="161" t="s">
        <v>433</v>
      </c>
      <c r="B219" s="152" t="s">
        <v>380</v>
      </c>
      <c r="C219" s="162">
        <v>1.0900000000000001</v>
      </c>
    </row>
    <row r="220" spans="1:3">
      <c r="A220" s="161"/>
      <c r="B220" s="152" t="s">
        <v>381</v>
      </c>
      <c r="C220" s="162">
        <v>0.68</v>
      </c>
    </row>
    <row r="221" spans="1:3">
      <c r="A221" s="161" t="s">
        <v>429</v>
      </c>
      <c r="B221" s="152" t="s">
        <v>382</v>
      </c>
      <c r="C221" s="162">
        <v>0.35</v>
      </c>
    </row>
    <row r="222" spans="1:3">
      <c r="A222" s="163"/>
      <c r="B222" s="152"/>
      <c r="C222" s="152"/>
    </row>
    <row r="223" spans="1:3">
      <c r="A223" s="164"/>
      <c r="B223" s="152" t="s">
        <v>509</v>
      </c>
      <c r="C223" s="153"/>
    </row>
    <row r="224" spans="1:3">
      <c r="A224" s="165" t="s">
        <v>434</v>
      </c>
      <c r="B224" s="152" t="s">
        <v>510</v>
      </c>
      <c r="C224" s="153"/>
    </row>
    <row r="225" spans="1:3">
      <c r="A225" s="165"/>
      <c r="B225" s="152" t="s">
        <v>511</v>
      </c>
      <c r="C225" s="153"/>
    </row>
    <row r="226" spans="1:3">
      <c r="A226" s="165" t="s">
        <v>435</v>
      </c>
      <c r="B226" s="152" t="s">
        <v>512</v>
      </c>
      <c r="C226" s="153"/>
    </row>
    <row r="227" spans="1:3">
      <c r="A227" s="165"/>
      <c r="B227" s="152" t="s">
        <v>513</v>
      </c>
      <c r="C227" s="153"/>
    </row>
    <row r="228" spans="1:3">
      <c r="A228" s="165" t="s">
        <v>429</v>
      </c>
      <c r="B228" s="152" t="s">
        <v>514</v>
      </c>
      <c r="C228" s="153"/>
    </row>
    <row r="229" spans="1:3">
      <c r="A229" s="166"/>
      <c r="B229" s="152"/>
      <c r="C229" s="152"/>
    </row>
    <row r="230" spans="1:3">
      <c r="A230" s="167" t="s">
        <v>436</v>
      </c>
      <c r="B230" s="152" t="s">
        <v>515</v>
      </c>
      <c r="C230" s="160"/>
    </row>
    <row r="231" spans="1:3">
      <c r="A231" s="168" t="s">
        <v>431</v>
      </c>
      <c r="B231" s="152" t="s">
        <v>516</v>
      </c>
      <c r="C231" s="160">
        <v>280</v>
      </c>
    </row>
    <row r="232" spans="1:3">
      <c r="A232" s="168" t="s">
        <v>437</v>
      </c>
      <c r="B232" s="152" t="s">
        <v>517</v>
      </c>
      <c r="C232" s="162">
        <v>0.38</v>
      </c>
    </row>
    <row r="233" spans="1:3">
      <c r="A233" s="168" t="s">
        <v>438</v>
      </c>
      <c r="B233" s="152" t="s">
        <v>518</v>
      </c>
      <c r="C233" s="160">
        <v>133</v>
      </c>
    </row>
    <row r="234" spans="1:3">
      <c r="A234" s="169"/>
      <c r="B234" s="152" t="s">
        <v>519</v>
      </c>
      <c r="C234" s="162"/>
    </row>
    <row r="235" spans="1:3">
      <c r="A235" s="148"/>
      <c r="B235" s="152" t="s">
        <v>520</v>
      </c>
      <c r="C235" s="162"/>
    </row>
    <row r="236" spans="1:3">
      <c r="A236" s="170" t="s">
        <v>439</v>
      </c>
      <c r="B236" s="152" t="s">
        <v>521</v>
      </c>
      <c r="C236" s="162"/>
    </row>
    <row r="237" spans="1:3">
      <c r="A237" s="170" t="s">
        <v>431</v>
      </c>
      <c r="B237" s="152" t="s">
        <v>481</v>
      </c>
      <c r="C237" s="162"/>
    </row>
    <row r="238" spans="1:3">
      <c r="A238" s="170" t="s">
        <v>440</v>
      </c>
      <c r="B238" s="152" t="s">
        <v>480</v>
      </c>
      <c r="C238" s="162"/>
    </row>
    <row r="239" spans="1:3">
      <c r="A239" s="170" t="s">
        <v>441</v>
      </c>
      <c r="B239" s="152" t="s">
        <v>479</v>
      </c>
      <c r="C239" s="162"/>
    </row>
    <row r="240" spans="1:3">
      <c r="A240" s="182"/>
      <c r="B240" s="152" t="e">
        <v>#REF!</v>
      </c>
      <c r="C240" s="162"/>
    </row>
  </sheetData>
  <mergeCells count="6">
    <mergeCell ref="A91:A94"/>
    <mergeCell ref="I1:K1"/>
    <mergeCell ref="L1:N1"/>
    <mergeCell ref="A192:A193"/>
    <mergeCell ref="B192:B193"/>
    <mergeCell ref="C192:C193"/>
  </mergeCells>
  <phoneticPr fontId="3"/>
  <pageMargins left="0.9055118110236221" right="0.78740157480314965" top="0.98" bottom="0.43307086614173229" header="0.76" footer="0.35433070866141736"/>
  <pageSetup paperSize="8" scale="89" orientation="portrait" r:id="rId1"/>
  <headerFooter alignWithMargins="0"/>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4"/>
  <sheetViews>
    <sheetView showGridLines="0" workbookViewId="0">
      <selection activeCell="G47" sqref="G47"/>
    </sheetView>
  </sheetViews>
  <sheetFormatPr defaultRowHeight="12"/>
  <cols>
    <col min="1" max="1" width="8.28515625" customWidth="1"/>
    <col min="2" max="2" width="23.85546875" customWidth="1"/>
    <col min="3" max="3" width="14" customWidth="1"/>
  </cols>
  <sheetData>
    <row r="1" spans="1:2" ht="13.5">
      <c r="A1" s="7" t="s">
        <v>56</v>
      </c>
      <c r="B1" s="46"/>
    </row>
    <row r="2" spans="1:2" ht="13.5">
      <c r="A2" s="133" t="s">
        <v>77</v>
      </c>
      <c r="B2" s="134" t="s">
        <v>347</v>
      </c>
    </row>
    <row r="3" spans="1:2" ht="13.5">
      <c r="A3" s="19"/>
      <c r="B3" s="3" t="s">
        <v>78</v>
      </c>
    </row>
    <row r="4" spans="1:2" ht="13.5">
      <c r="A4" s="15" t="s">
        <v>33</v>
      </c>
      <c r="B4" s="3" t="s">
        <v>79</v>
      </c>
    </row>
    <row r="5" spans="1:2" ht="13.5">
      <c r="A5" s="14"/>
      <c r="B5" s="3" t="s">
        <v>80</v>
      </c>
    </row>
    <row r="6" spans="1:2" ht="13.5">
      <c r="A6" s="15" t="s">
        <v>34</v>
      </c>
      <c r="B6" s="3" t="s">
        <v>81</v>
      </c>
    </row>
    <row r="7" spans="1:2" ht="13.5">
      <c r="A7" s="14"/>
      <c r="B7" s="3" t="s">
        <v>82</v>
      </c>
    </row>
    <row r="8" spans="1:2" ht="13.5">
      <c r="A8" s="15" t="s">
        <v>35</v>
      </c>
      <c r="B8" s="3" t="s">
        <v>83</v>
      </c>
    </row>
    <row r="9" spans="1:2" ht="13.5">
      <c r="A9" s="14"/>
      <c r="B9" s="3" t="s">
        <v>84</v>
      </c>
    </row>
    <row r="10" spans="1:2" ht="13.5">
      <c r="A10" s="15" t="s">
        <v>36</v>
      </c>
      <c r="B10" s="3" t="s">
        <v>85</v>
      </c>
    </row>
    <row r="11" spans="1:2" ht="13.5">
      <c r="A11" s="14"/>
      <c r="B11" s="3" t="s">
        <v>86</v>
      </c>
    </row>
    <row r="12" spans="1:2" ht="13.5">
      <c r="A12" s="14"/>
      <c r="B12" s="3" t="s">
        <v>87</v>
      </c>
    </row>
    <row r="13" spans="1:2" ht="13.5">
      <c r="A13" s="14"/>
      <c r="B13" s="4" t="s">
        <v>88</v>
      </c>
    </row>
    <row r="14" spans="1:2" ht="13.5">
      <c r="A14" s="25"/>
      <c r="B14" s="9" t="s">
        <v>89</v>
      </c>
    </row>
    <row r="15" spans="1:2" ht="13.5">
      <c r="A15" s="19"/>
      <c r="B15" s="3" t="s">
        <v>90</v>
      </c>
    </row>
    <row r="16" spans="1:2" ht="13.5">
      <c r="A16" s="15" t="s">
        <v>37</v>
      </c>
      <c r="B16" s="3" t="s">
        <v>91</v>
      </c>
    </row>
    <row r="17" spans="1:2" ht="13.5">
      <c r="A17" s="15"/>
      <c r="B17" s="3" t="s">
        <v>92</v>
      </c>
    </row>
    <row r="18" spans="1:2" ht="13.5">
      <c r="A18" s="15" t="s">
        <v>38</v>
      </c>
      <c r="B18" s="3" t="s">
        <v>93</v>
      </c>
    </row>
    <row r="19" spans="1:2" ht="13.5">
      <c r="A19" s="15"/>
      <c r="B19" s="3" t="s">
        <v>94</v>
      </c>
    </row>
    <row r="20" spans="1:2" ht="13.5">
      <c r="A20" s="15" t="s">
        <v>35</v>
      </c>
      <c r="B20" s="3" t="s">
        <v>95</v>
      </c>
    </row>
    <row r="21" spans="1:2" ht="13.5">
      <c r="A21" s="14"/>
      <c r="B21" s="4" t="s">
        <v>88</v>
      </c>
    </row>
    <row r="22" spans="1:2" ht="13.5">
      <c r="A22" s="22" t="s">
        <v>36</v>
      </c>
      <c r="B22" s="9" t="s">
        <v>96</v>
      </c>
    </row>
    <row r="23" spans="1:2" ht="13.5">
      <c r="A23" s="19"/>
      <c r="B23" s="3" t="s">
        <v>97</v>
      </c>
    </row>
    <row r="24" spans="1:2" ht="13.5">
      <c r="A24" s="15" t="s">
        <v>548</v>
      </c>
      <c r="B24" s="3" t="s">
        <v>98</v>
      </c>
    </row>
    <row r="25" spans="1:2" ht="13.5">
      <c r="A25" s="15" t="s">
        <v>549</v>
      </c>
      <c r="B25" s="3" t="s">
        <v>99</v>
      </c>
    </row>
    <row r="26" spans="1:2" ht="13.5">
      <c r="A26" s="15" t="s">
        <v>12</v>
      </c>
      <c r="B26" s="3" t="s">
        <v>100</v>
      </c>
    </row>
    <row r="27" spans="1:2" ht="13.5">
      <c r="A27" s="15" t="s">
        <v>41</v>
      </c>
      <c r="B27" s="3" t="s">
        <v>101</v>
      </c>
    </row>
    <row r="28" spans="1:2" ht="13.5">
      <c r="A28" s="15" t="s">
        <v>42</v>
      </c>
      <c r="B28" s="3" t="s">
        <v>102</v>
      </c>
    </row>
    <row r="29" spans="1:2" ht="13.5">
      <c r="A29" s="15" t="s">
        <v>35</v>
      </c>
      <c r="B29" s="3" t="s">
        <v>103</v>
      </c>
    </row>
    <row r="30" spans="1:2" ht="13.5">
      <c r="A30" s="15" t="s">
        <v>36</v>
      </c>
      <c r="B30" s="3" t="s">
        <v>104</v>
      </c>
    </row>
    <row r="31" spans="1:2" ht="13.5">
      <c r="A31" s="14"/>
      <c r="B31" s="3" t="s">
        <v>105</v>
      </c>
    </row>
    <row r="32" spans="1:2" ht="13.5">
      <c r="A32" s="14"/>
      <c r="B32" s="5" t="s">
        <v>59</v>
      </c>
    </row>
    <row r="33" spans="1:2" ht="13.5">
      <c r="A33" s="14"/>
      <c r="B33" s="3" t="s">
        <v>106</v>
      </c>
    </row>
    <row r="34" spans="1:2" ht="13.5">
      <c r="A34" s="14"/>
      <c r="B34" s="5" t="s">
        <v>313</v>
      </c>
    </row>
    <row r="35" spans="1:2" ht="13.5">
      <c r="A35" s="14"/>
      <c r="B35" s="3" t="s">
        <v>107</v>
      </c>
    </row>
    <row r="36" spans="1:2" ht="13.5">
      <c r="A36" s="14"/>
      <c r="B36" s="45" t="s">
        <v>108</v>
      </c>
    </row>
    <row r="37" spans="1:2" ht="13.5">
      <c r="A37" s="14"/>
      <c r="B37" s="4" t="s">
        <v>88</v>
      </c>
    </row>
    <row r="38" spans="1:2" ht="13.5">
      <c r="A38" s="18"/>
      <c r="B38" s="9" t="s">
        <v>109</v>
      </c>
    </row>
    <row r="39" spans="1:2" ht="13.5">
      <c r="A39" s="9" t="s">
        <v>110</v>
      </c>
      <c r="B39" s="9"/>
    </row>
    <row r="40" spans="1:2" ht="13.5">
      <c r="A40" s="19"/>
      <c r="B40" s="3" t="s">
        <v>111</v>
      </c>
    </row>
    <row r="41" spans="1:2" ht="13.5">
      <c r="A41" s="15" t="s">
        <v>43</v>
      </c>
      <c r="B41" s="3" t="s">
        <v>112</v>
      </c>
    </row>
    <row r="42" spans="1:2" ht="13.5">
      <c r="A42" s="14"/>
      <c r="B42" s="3" t="s">
        <v>113</v>
      </c>
    </row>
    <row r="43" spans="1:2" ht="13.5">
      <c r="A43" s="15" t="s">
        <v>44</v>
      </c>
      <c r="B43" s="5" t="s">
        <v>57</v>
      </c>
    </row>
    <row r="44" spans="1:2" ht="13.5">
      <c r="A44" s="14"/>
      <c r="B44" s="3" t="s">
        <v>114</v>
      </c>
    </row>
    <row r="45" spans="1:2" ht="13.5">
      <c r="A45" s="15" t="s">
        <v>45</v>
      </c>
      <c r="B45" s="5" t="s">
        <v>58</v>
      </c>
    </row>
    <row r="46" spans="1:2" ht="13.5">
      <c r="A46" s="14"/>
      <c r="B46" s="3" t="s">
        <v>115</v>
      </c>
    </row>
    <row r="47" spans="1:2" ht="13.5">
      <c r="A47" s="15" t="s">
        <v>46</v>
      </c>
      <c r="B47" s="3" t="s">
        <v>116</v>
      </c>
    </row>
    <row r="48" spans="1:2" ht="13.5">
      <c r="A48" s="14"/>
      <c r="B48" s="3" t="s">
        <v>117</v>
      </c>
    </row>
    <row r="49" spans="1:2" ht="13.5">
      <c r="A49" s="15" t="s">
        <v>35</v>
      </c>
      <c r="B49" s="3" t="s">
        <v>118</v>
      </c>
    </row>
    <row r="50" spans="1:2" ht="13.5">
      <c r="A50" s="14"/>
      <c r="B50" s="3" t="s">
        <v>119</v>
      </c>
    </row>
    <row r="51" spans="1:2" ht="13.5">
      <c r="A51" s="15" t="s">
        <v>36</v>
      </c>
      <c r="B51" s="3" t="s">
        <v>120</v>
      </c>
    </row>
    <row r="52" spans="1:2" ht="13.5">
      <c r="A52" s="14"/>
      <c r="B52" s="49" t="s">
        <v>121</v>
      </c>
    </row>
    <row r="53" spans="1:2" ht="13.5">
      <c r="A53" s="14"/>
      <c r="B53" s="4" t="s">
        <v>88</v>
      </c>
    </row>
    <row r="54" spans="1:2" ht="13.5">
      <c r="A54" s="25"/>
      <c r="B54" s="9" t="s">
        <v>122</v>
      </c>
    </row>
    <row r="55" spans="1:2" ht="13.5">
      <c r="A55" s="19"/>
      <c r="B55" s="3" t="s">
        <v>123</v>
      </c>
    </row>
    <row r="56" spans="1:2" ht="13.5">
      <c r="A56" s="15" t="s">
        <v>47</v>
      </c>
      <c r="B56" s="3" t="s">
        <v>124</v>
      </c>
    </row>
    <row r="57" spans="1:2" ht="13.5">
      <c r="A57" s="14"/>
      <c r="B57" s="3" t="s">
        <v>125</v>
      </c>
    </row>
    <row r="58" spans="1:2" ht="13.5">
      <c r="A58" s="15" t="s">
        <v>44</v>
      </c>
      <c r="B58" s="3" t="s">
        <v>126</v>
      </c>
    </row>
    <row r="59" spans="1:2" ht="13.5">
      <c r="A59" s="14"/>
      <c r="B59" s="3" t="s">
        <v>127</v>
      </c>
    </row>
    <row r="60" spans="1:2" ht="13.5">
      <c r="A60" s="15" t="s">
        <v>45</v>
      </c>
      <c r="B60" s="3" t="s">
        <v>550</v>
      </c>
    </row>
    <row r="61" spans="1:2" ht="13.5">
      <c r="A61" s="14"/>
      <c r="B61" s="3" t="s">
        <v>129</v>
      </c>
    </row>
    <row r="62" spans="1:2" ht="13.5">
      <c r="A62" s="15" t="s">
        <v>46</v>
      </c>
      <c r="B62" s="3" t="s">
        <v>130</v>
      </c>
    </row>
    <row r="63" spans="1:2" ht="13.5">
      <c r="A63" s="14"/>
      <c r="B63" s="3" t="s">
        <v>131</v>
      </c>
    </row>
    <row r="64" spans="1:2" ht="13.5">
      <c r="A64" s="15" t="s">
        <v>35</v>
      </c>
      <c r="B64" s="3" t="s">
        <v>132</v>
      </c>
    </row>
    <row r="65" spans="1:2" ht="13.5">
      <c r="A65" s="14"/>
      <c r="B65" s="4" t="s">
        <v>88</v>
      </c>
    </row>
    <row r="66" spans="1:2" ht="13.5">
      <c r="A66" s="15" t="s">
        <v>36</v>
      </c>
      <c r="B66" s="9" t="s">
        <v>133</v>
      </c>
    </row>
    <row r="67" spans="1:2" ht="13.5">
      <c r="A67" s="19"/>
      <c r="B67" s="3" t="s">
        <v>134</v>
      </c>
    </row>
    <row r="68" spans="1:2" ht="13.5">
      <c r="A68" s="14"/>
      <c r="B68" s="3" t="s">
        <v>135</v>
      </c>
    </row>
    <row r="69" spans="1:2" ht="13.5">
      <c r="A69" s="15" t="s">
        <v>48</v>
      </c>
      <c r="B69" s="3" t="s">
        <v>136</v>
      </c>
    </row>
    <row r="70" spans="1:2" ht="13.5">
      <c r="A70" s="14"/>
      <c r="B70" s="3" t="s">
        <v>137</v>
      </c>
    </row>
    <row r="71" spans="1:2" ht="13.5">
      <c r="A71" s="14"/>
      <c r="B71" s="3" t="s">
        <v>138</v>
      </c>
    </row>
    <row r="72" spans="1:2" ht="13.5">
      <c r="A72" s="15" t="s">
        <v>35</v>
      </c>
      <c r="B72" s="3" t="s">
        <v>139</v>
      </c>
    </row>
    <row r="73" spans="1:2" ht="13.5">
      <c r="A73" s="14"/>
      <c r="B73" s="3" t="s">
        <v>140</v>
      </c>
    </row>
    <row r="74" spans="1:2" ht="13.5">
      <c r="A74" s="14"/>
      <c r="B74" s="3" t="s">
        <v>141</v>
      </c>
    </row>
    <row r="75" spans="1:2" ht="13.5">
      <c r="A75" s="15" t="s">
        <v>49</v>
      </c>
      <c r="B75" s="3" t="s">
        <v>142</v>
      </c>
    </row>
    <row r="76" spans="1:2" ht="13.5">
      <c r="A76" s="14"/>
      <c r="B76" s="3" t="s">
        <v>143</v>
      </c>
    </row>
    <row r="77" spans="1:2" ht="13.5">
      <c r="A77" s="14"/>
      <c r="B77" s="3" t="s">
        <v>144</v>
      </c>
    </row>
    <row r="78" spans="1:2" ht="13.5">
      <c r="A78" s="14"/>
      <c r="B78" s="3" t="s">
        <v>107</v>
      </c>
    </row>
    <row r="79" spans="1:2" ht="13.5">
      <c r="A79" s="14"/>
      <c r="B79" s="4" t="s">
        <v>88</v>
      </c>
    </row>
    <row r="80" spans="1:2" ht="13.5">
      <c r="A80" s="18"/>
      <c r="B80" s="9" t="s">
        <v>145</v>
      </c>
    </row>
    <row r="81" spans="1:2" ht="13.5">
      <c r="A81" s="20"/>
      <c r="B81" s="4" t="s">
        <v>146</v>
      </c>
    </row>
    <row r="82" spans="1:2" ht="13.5">
      <c r="A82" s="17" t="s">
        <v>50</v>
      </c>
      <c r="B82" s="3" t="s">
        <v>147</v>
      </c>
    </row>
    <row r="83" spans="1:2" ht="13.5">
      <c r="A83" s="15" t="s">
        <v>51</v>
      </c>
      <c r="B83" s="3" t="s">
        <v>148</v>
      </c>
    </row>
    <row r="84" spans="1:2" ht="13.5">
      <c r="A84" s="15" t="s">
        <v>35</v>
      </c>
      <c r="B84" s="3" t="s">
        <v>149</v>
      </c>
    </row>
    <row r="85" spans="1:2" ht="13.5">
      <c r="A85" s="15" t="s">
        <v>36</v>
      </c>
      <c r="B85" s="4" t="s">
        <v>88</v>
      </c>
    </row>
    <row r="86" spans="1:2" ht="13.5">
      <c r="A86" s="25"/>
      <c r="B86" s="9" t="s">
        <v>150</v>
      </c>
    </row>
    <row r="87" spans="1:2" ht="13.5">
      <c r="A87" s="70" t="s">
        <v>151</v>
      </c>
      <c r="B87" s="71"/>
    </row>
    <row r="88" spans="1:2" ht="13.5">
      <c r="A88" s="19"/>
      <c r="B88" s="3" t="s">
        <v>152</v>
      </c>
    </row>
    <row r="89" spans="1:2" ht="13.5">
      <c r="A89" s="15" t="s">
        <v>41</v>
      </c>
      <c r="B89" s="3" t="s">
        <v>153</v>
      </c>
    </row>
    <row r="90" spans="1:2" ht="13.5">
      <c r="A90" s="15"/>
      <c r="B90" s="5" t="s">
        <v>346</v>
      </c>
    </row>
    <row r="91" spans="1:2" ht="13.5">
      <c r="A91" s="15" t="s">
        <v>42</v>
      </c>
      <c r="B91" s="3" t="s">
        <v>154</v>
      </c>
    </row>
    <row r="92" spans="1:2" ht="13.5">
      <c r="A92" s="14"/>
      <c r="B92" s="3" t="s">
        <v>155</v>
      </c>
    </row>
    <row r="93" spans="1:2" ht="13.5">
      <c r="A93" s="15" t="s">
        <v>52</v>
      </c>
      <c r="B93" s="3" t="s">
        <v>156</v>
      </c>
    </row>
    <row r="94" spans="1:2" ht="13.5">
      <c r="A94" s="14"/>
      <c r="B94" s="3" t="s">
        <v>157</v>
      </c>
    </row>
    <row r="95" spans="1:2" ht="13.5">
      <c r="A95" s="15" t="s">
        <v>53</v>
      </c>
      <c r="B95" s="3" t="s">
        <v>158</v>
      </c>
    </row>
    <row r="96" spans="1:2" ht="13.5">
      <c r="A96" s="15"/>
      <c r="B96" s="3" t="s">
        <v>159</v>
      </c>
    </row>
    <row r="97" spans="1:2" ht="13.5">
      <c r="A97" s="14"/>
      <c r="B97" s="3" t="s">
        <v>160</v>
      </c>
    </row>
    <row r="98" spans="1:2" ht="13.5">
      <c r="A98" s="14"/>
      <c r="B98" s="3" t="s">
        <v>161</v>
      </c>
    </row>
    <row r="99" spans="1:2" ht="13.5">
      <c r="A99" s="14"/>
      <c r="B99" s="5" t="s">
        <v>314</v>
      </c>
    </row>
    <row r="100" spans="1:2" ht="13.5">
      <c r="A100" s="14"/>
      <c r="B100" s="3" t="s">
        <v>162</v>
      </c>
    </row>
    <row r="101" spans="1:2" ht="13.5">
      <c r="A101" s="14"/>
      <c r="B101" s="3" t="s">
        <v>163</v>
      </c>
    </row>
    <row r="102" spans="1:2" ht="13.5">
      <c r="A102" s="14"/>
      <c r="B102" s="4" t="s">
        <v>88</v>
      </c>
    </row>
    <row r="103" spans="1:2" ht="13.5">
      <c r="A103" s="25"/>
      <c r="B103" s="9" t="s">
        <v>164</v>
      </c>
    </row>
    <row r="104" spans="1:2" ht="13.5">
      <c r="A104" s="19"/>
      <c r="B104" s="3" t="s">
        <v>165</v>
      </c>
    </row>
    <row r="105" spans="1:2" ht="13.5">
      <c r="A105" s="15" t="s">
        <v>316</v>
      </c>
      <c r="B105" s="3" t="s">
        <v>166</v>
      </c>
    </row>
    <row r="106" spans="1:2" ht="13.5">
      <c r="A106" s="15"/>
      <c r="B106" s="3" t="s">
        <v>167</v>
      </c>
    </row>
    <row r="107" spans="1:2" ht="13.5">
      <c r="A107" s="15" t="s">
        <v>46</v>
      </c>
      <c r="B107" s="3" t="s">
        <v>168</v>
      </c>
    </row>
    <row r="108" spans="1:2" ht="13.5">
      <c r="A108" s="14"/>
      <c r="B108" s="3" t="s">
        <v>163</v>
      </c>
    </row>
    <row r="109" spans="1:2" ht="13.5">
      <c r="A109" s="15" t="s">
        <v>52</v>
      </c>
      <c r="B109" s="49" t="s">
        <v>169</v>
      </c>
    </row>
    <row r="110" spans="1:2" ht="13.5">
      <c r="A110" s="14"/>
      <c r="B110" s="49" t="s">
        <v>170</v>
      </c>
    </row>
    <row r="111" spans="1:2" ht="13.5">
      <c r="A111" s="15" t="s">
        <v>53</v>
      </c>
      <c r="B111" s="49" t="s">
        <v>171</v>
      </c>
    </row>
    <row r="112" spans="1:2" ht="13.5">
      <c r="A112" s="14"/>
      <c r="B112" s="4" t="s">
        <v>88</v>
      </c>
    </row>
    <row r="113" spans="1:2" ht="13.5">
      <c r="A113" s="18"/>
      <c r="B113" s="9" t="s">
        <v>172</v>
      </c>
    </row>
    <row r="114" spans="1:2" ht="13.5">
      <c r="A114" s="9" t="s">
        <v>173</v>
      </c>
      <c r="B114" s="9"/>
    </row>
    <row r="115" spans="1:2" ht="13.5">
      <c r="A115" s="19"/>
      <c r="B115" s="3" t="s">
        <v>174</v>
      </c>
    </row>
    <row r="116" spans="1:2" ht="13.5">
      <c r="A116" s="15" t="s">
        <v>54</v>
      </c>
      <c r="B116" s="3" t="s">
        <v>175</v>
      </c>
    </row>
    <row r="117" spans="1:2" ht="13.5">
      <c r="A117" s="14"/>
      <c r="B117" s="3" t="s">
        <v>176</v>
      </c>
    </row>
    <row r="118" spans="1:2" ht="13.5">
      <c r="A118" s="15" t="s">
        <v>35</v>
      </c>
      <c r="B118" s="3" t="s">
        <v>177</v>
      </c>
    </row>
    <row r="119" spans="1:2" ht="13.5">
      <c r="A119" s="14"/>
      <c r="B119" s="3" t="s">
        <v>178</v>
      </c>
    </row>
    <row r="120" spans="1:2" ht="13.5">
      <c r="A120" s="15" t="s">
        <v>36</v>
      </c>
      <c r="B120" s="3" t="s">
        <v>170</v>
      </c>
    </row>
    <row r="121" spans="1:2" ht="13.5">
      <c r="A121" s="14"/>
      <c r="B121" s="3" t="s">
        <v>171</v>
      </c>
    </row>
    <row r="122" spans="1:2" ht="13.5">
      <c r="A122" s="14"/>
      <c r="B122" s="3" t="s">
        <v>179</v>
      </c>
    </row>
    <row r="123" spans="1:2" ht="13.5">
      <c r="A123" s="14"/>
      <c r="B123" s="3" t="s">
        <v>169</v>
      </c>
    </row>
    <row r="124" spans="1:2" ht="13.5">
      <c r="A124" s="14"/>
      <c r="B124" s="3" t="s">
        <v>180</v>
      </c>
    </row>
    <row r="125" spans="1:2" ht="13.5">
      <c r="A125" s="14"/>
      <c r="B125" s="3" t="s">
        <v>181</v>
      </c>
    </row>
    <row r="126" spans="1:2" ht="13.5">
      <c r="A126" s="14"/>
      <c r="B126" s="183" t="s">
        <v>60</v>
      </c>
    </row>
    <row r="127" spans="1:2" ht="13.5">
      <c r="A127" s="14"/>
      <c r="B127" s="205" t="s">
        <v>451</v>
      </c>
    </row>
    <row r="128" spans="1:2" ht="13.5">
      <c r="A128" s="14"/>
      <c r="B128" s="8" t="s">
        <v>317</v>
      </c>
    </row>
    <row r="129" spans="1:2" ht="13.5">
      <c r="A129" s="14"/>
      <c r="B129" s="53" t="s">
        <v>320</v>
      </c>
    </row>
    <row r="130" spans="1:2" ht="13.5">
      <c r="A130" s="14"/>
      <c r="B130" s="58" t="s">
        <v>318</v>
      </c>
    </row>
    <row r="131" spans="1:2" ht="13.5">
      <c r="A131" s="14"/>
      <c r="B131" s="51" t="s">
        <v>319</v>
      </c>
    </row>
    <row r="132" spans="1:2" ht="13.5">
      <c r="A132" s="23"/>
      <c r="B132" s="12" t="s">
        <v>323</v>
      </c>
    </row>
    <row r="133" spans="1:2" ht="13.5">
      <c r="A133" s="30" t="s">
        <v>182</v>
      </c>
      <c r="B133" s="31"/>
    </row>
    <row r="134" spans="1:2" ht="13.5">
      <c r="A134" s="73" t="s">
        <v>183</v>
      </c>
      <c r="B134" s="74"/>
    </row>
  </sheetData>
  <phoneticPr fontId="3"/>
  <pageMargins left="0.75" right="0.75" top="1" bottom="1" header="0.51200000000000001" footer="0.5120000000000000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workbookViewId="0">
      <selection activeCell="L7" sqref="L7"/>
    </sheetView>
  </sheetViews>
  <sheetFormatPr defaultRowHeight="12"/>
  <cols>
    <col min="1" max="1" width="4.7109375" customWidth="1"/>
  </cols>
  <sheetData>
    <row r="1" spans="1:1" ht="23.25" customHeight="1">
      <c r="A1" s="144" t="s">
        <v>540</v>
      </c>
    </row>
  </sheetData>
  <phoneticPr fontId="26"/>
  <pageMargins left="0.75" right="0.75" top="1" bottom="1" header="0.51200000000000001" footer="0.51200000000000001"/>
  <pageSetup paperSize="9" orientation="portrait" copies="0"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FFFF00"/>
  </sheetPr>
  <dimension ref="A1:M349"/>
  <sheetViews>
    <sheetView showGridLines="0" zoomScaleNormal="100" workbookViewId="0">
      <pane xSplit="3" ySplit="2" topLeftCell="E3" activePane="bottomRight" state="frozen"/>
      <selection pane="topRight" activeCell="C1" sqref="C1"/>
      <selection pane="bottomLeft" activeCell="A3" sqref="A3"/>
      <selection pane="bottomRight" activeCell="G117" sqref="G117"/>
    </sheetView>
  </sheetViews>
  <sheetFormatPr defaultColWidth="10.28515625" defaultRowHeight="13.5"/>
  <cols>
    <col min="1" max="1" width="4.7109375" style="28" customWidth="1"/>
    <col min="2" max="2" width="3.5703125" style="28" customWidth="1"/>
    <col min="3" max="3" width="25.85546875" style="1" customWidth="1"/>
    <col min="4" max="4" width="14.5703125" style="1" hidden="1" customWidth="1"/>
    <col min="5" max="11" width="13.28515625" style="2" customWidth="1"/>
    <col min="12" max="16384" width="10.28515625" style="2"/>
  </cols>
  <sheetData>
    <row r="1" spans="1:11" ht="23.25" customHeight="1">
      <c r="A1" s="7" t="s">
        <v>56</v>
      </c>
      <c r="B1" s="7"/>
      <c r="C1" s="46"/>
      <c r="D1" s="129" t="s">
        <v>415</v>
      </c>
      <c r="E1" s="209"/>
      <c r="F1" s="210"/>
      <c r="G1" s="210"/>
      <c r="H1" s="210"/>
      <c r="I1" s="210"/>
      <c r="J1" s="94"/>
      <c r="K1" s="75"/>
    </row>
    <row r="2" spans="1:11" ht="15.75" customHeight="1">
      <c r="A2" s="459" t="s">
        <v>347</v>
      </c>
      <c r="B2" s="460"/>
      <c r="C2" s="461"/>
      <c r="D2" s="135">
        <f>基礎データ!D6</f>
        <v>22</v>
      </c>
      <c r="E2" s="136">
        <f>基礎データ!D6</f>
        <v>22</v>
      </c>
      <c r="F2" s="136">
        <f>E2+1</f>
        <v>23</v>
      </c>
      <c r="G2" s="136">
        <f>F2+1</f>
        <v>24</v>
      </c>
      <c r="H2" s="136">
        <f>G2+1</f>
        <v>25</v>
      </c>
      <c r="I2" s="136">
        <f>H2+1</f>
        <v>26</v>
      </c>
    </row>
    <row r="3" spans="1:11">
      <c r="A3" s="19"/>
      <c r="B3" s="443" t="s">
        <v>78</v>
      </c>
      <c r="C3" s="444"/>
      <c r="D3" s="122"/>
      <c r="E3" s="207"/>
      <c r="F3" s="207"/>
      <c r="G3" s="207"/>
      <c r="H3" s="207"/>
      <c r="I3" s="207"/>
    </row>
    <row r="4" spans="1:11">
      <c r="A4" s="15" t="s">
        <v>33</v>
      </c>
      <c r="B4" s="445" t="s">
        <v>79</v>
      </c>
      <c r="C4" s="446"/>
      <c r="D4" s="122"/>
      <c r="E4" s="10"/>
      <c r="F4" s="62"/>
      <c r="G4" s="62"/>
      <c r="H4" s="62"/>
      <c r="I4" s="62"/>
    </row>
    <row r="5" spans="1:11">
      <c r="A5" s="14"/>
      <c r="B5" s="445" t="s">
        <v>80</v>
      </c>
      <c r="C5" s="446"/>
      <c r="D5" s="122"/>
      <c r="E5" s="10"/>
      <c r="F5" s="62"/>
      <c r="G5" s="62"/>
      <c r="H5" s="62"/>
      <c r="I5" s="62"/>
    </row>
    <row r="6" spans="1:11">
      <c r="A6" s="15" t="s">
        <v>34</v>
      </c>
      <c r="B6" s="445" t="s">
        <v>81</v>
      </c>
      <c r="C6" s="446"/>
      <c r="D6" s="122"/>
      <c r="E6" s="10"/>
      <c r="F6" s="62"/>
      <c r="G6" s="62"/>
      <c r="H6" s="62"/>
      <c r="I6" s="62"/>
    </row>
    <row r="7" spans="1:11">
      <c r="A7" s="14"/>
      <c r="B7" s="445" t="s">
        <v>82</v>
      </c>
      <c r="C7" s="446"/>
      <c r="D7" s="122"/>
      <c r="E7" s="10"/>
      <c r="F7" s="62"/>
      <c r="G7" s="62"/>
      <c r="H7" s="62"/>
      <c r="I7" s="62"/>
    </row>
    <row r="8" spans="1:11">
      <c r="A8" s="15" t="s">
        <v>35</v>
      </c>
      <c r="B8" s="445" t="s">
        <v>83</v>
      </c>
      <c r="C8" s="446"/>
      <c r="D8" s="122"/>
      <c r="E8" s="10"/>
      <c r="F8" s="62"/>
      <c r="G8" s="62"/>
      <c r="H8" s="62"/>
      <c r="I8" s="62"/>
    </row>
    <row r="9" spans="1:11">
      <c r="A9" s="14"/>
      <c r="B9" s="445" t="s">
        <v>84</v>
      </c>
      <c r="C9" s="446"/>
      <c r="D9" s="122"/>
      <c r="E9" s="10"/>
      <c r="F9" s="62"/>
      <c r="G9" s="62"/>
      <c r="H9" s="62"/>
      <c r="I9" s="62"/>
    </row>
    <row r="10" spans="1:11">
      <c r="A10" s="15" t="s">
        <v>36</v>
      </c>
      <c r="B10" s="445" t="s">
        <v>85</v>
      </c>
      <c r="C10" s="446"/>
      <c r="D10" s="122"/>
      <c r="E10" s="207"/>
      <c r="F10" s="62"/>
      <c r="G10" s="62"/>
      <c r="H10" s="62"/>
      <c r="I10" s="62"/>
    </row>
    <row r="11" spans="1:11">
      <c r="A11" s="14"/>
      <c r="B11" s="445" t="s">
        <v>86</v>
      </c>
      <c r="C11" s="446"/>
      <c r="D11" s="122"/>
      <c r="E11" s="10"/>
      <c r="F11" s="10"/>
      <c r="G11" s="10"/>
      <c r="H11" s="10"/>
      <c r="I11" s="10"/>
    </row>
    <row r="12" spans="1:11">
      <c r="A12" s="14"/>
      <c r="B12" s="445" t="s">
        <v>87</v>
      </c>
      <c r="C12" s="446"/>
      <c r="D12" s="122"/>
      <c r="E12" s="10"/>
      <c r="F12" s="10"/>
      <c r="G12" s="10"/>
      <c r="H12" s="10"/>
      <c r="I12" s="10"/>
    </row>
    <row r="13" spans="1:11">
      <c r="A13" s="14"/>
      <c r="B13" s="447" t="s">
        <v>88</v>
      </c>
      <c r="C13" s="446"/>
      <c r="D13" s="122"/>
      <c r="E13" s="10"/>
      <c r="F13" s="10"/>
      <c r="G13" s="10"/>
      <c r="H13" s="10"/>
      <c r="I13" s="10"/>
    </row>
    <row r="14" spans="1:11">
      <c r="A14" s="25"/>
      <c r="B14" s="448" t="s">
        <v>89</v>
      </c>
      <c r="C14" s="446"/>
      <c r="D14" s="9"/>
      <c r="E14" s="11">
        <f>SUM(E3:E13)</f>
        <v>0</v>
      </c>
      <c r="F14" s="11">
        <f>SUM(F3:F13)</f>
        <v>0</v>
      </c>
      <c r="G14" s="11">
        <f>SUM(G3:G13)</f>
        <v>0</v>
      </c>
      <c r="H14" s="11">
        <f>SUM(H3:H13)</f>
        <v>0</v>
      </c>
      <c r="I14" s="11">
        <f>SUM(I3:I13)</f>
        <v>0</v>
      </c>
    </row>
    <row r="15" spans="1:11">
      <c r="A15" s="19"/>
      <c r="B15" s="445" t="s">
        <v>90</v>
      </c>
      <c r="C15" s="446"/>
      <c r="D15" s="122"/>
      <c r="E15" s="207"/>
      <c r="F15" s="62"/>
      <c r="G15" s="62"/>
      <c r="H15" s="62"/>
      <c r="I15" s="62"/>
    </row>
    <row r="16" spans="1:11">
      <c r="A16" s="15" t="s">
        <v>37</v>
      </c>
      <c r="B16" s="445" t="s">
        <v>91</v>
      </c>
      <c r="C16" s="446"/>
      <c r="D16" s="122"/>
      <c r="E16" s="207"/>
      <c r="F16" s="207"/>
      <c r="G16" s="207"/>
      <c r="H16" s="207"/>
      <c r="I16" s="207"/>
    </row>
    <row r="17" spans="1:9">
      <c r="A17" s="15"/>
      <c r="B17" s="445" t="s">
        <v>92</v>
      </c>
      <c r="C17" s="446"/>
      <c r="D17" s="122"/>
      <c r="E17" s="207"/>
      <c r="F17" s="62"/>
      <c r="G17" s="62"/>
      <c r="H17" s="62"/>
      <c r="I17" s="62"/>
    </row>
    <row r="18" spans="1:9">
      <c r="A18" s="15" t="s">
        <v>38</v>
      </c>
      <c r="B18" s="445" t="s">
        <v>93</v>
      </c>
      <c r="C18" s="446"/>
      <c r="D18" s="122"/>
      <c r="E18" s="207"/>
      <c r="F18" s="62"/>
      <c r="G18" s="62"/>
      <c r="H18" s="62"/>
      <c r="I18" s="62"/>
    </row>
    <row r="19" spans="1:9">
      <c r="A19" s="15"/>
      <c r="B19" s="445" t="s">
        <v>94</v>
      </c>
      <c r="C19" s="446"/>
      <c r="D19" s="122"/>
      <c r="E19" s="207"/>
      <c r="F19" s="62"/>
      <c r="G19" s="62"/>
      <c r="H19" s="62"/>
      <c r="I19" s="62"/>
    </row>
    <row r="20" spans="1:9">
      <c r="A20" s="15" t="s">
        <v>35</v>
      </c>
      <c r="B20" s="445" t="s">
        <v>95</v>
      </c>
      <c r="C20" s="446"/>
      <c r="D20" s="122"/>
      <c r="E20" s="207"/>
      <c r="F20" s="62"/>
      <c r="G20" s="62"/>
      <c r="H20" s="62"/>
      <c r="I20" s="62"/>
    </row>
    <row r="21" spans="1:9">
      <c r="A21" s="14"/>
      <c r="B21" s="447" t="s">
        <v>88</v>
      </c>
      <c r="C21" s="446"/>
      <c r="D21" s="122"/>
      <c r="E21" s="10"/>
      <c r="F21" s="10"/>
      <c r="G21" s="10"/>
      <c r="H21" s="10"/>
      <c r="I21" s="10"/>
    </row>
    <row r="22" spans="1:9">
      <c r="A22" s="22" t="s">
        <v>36</v>
      </c>
      <c r="B22" s="449" t="s">
        <v>96</v>
      </c>
      <c r="C22" s="450"/>
      <c r="D22" s="9"/>
      <c r="E22" s="11">
        <f>SUM(E15:E21)</f>
        <v>0</v>
      </c>
      <c r="F22" s="11">
        <f>SUM(F15:F21)</f>
        <v>0</v>
      </c>
      <c r="G22" s="11">
        <f>SUM(G15:G21)</f>
        <v>0</v>
      </c>
      <c r="H22" s="11">
        <f>SUM(H15:H21)</f>
        <v>0</v>
      </c>
      <c r="I22" s="11">
        <f>SUM(I15:I21)</f>
        <v>0</v>
      </c>
    </row>
    <row r="23" spans="1:9">
      <c r="A23" s="19"/>
      <c r="B23" s="445" t="s">
        <v>97</v>
      </c>
      <c r="C23" s="446"/>
      <c r="D23" s="122"/>
      <c r="E23" s="10"/>
      <c r="F23" s="62"/>
      <c r="G23" s="62"/>
      <c r="H23" s="62"/>
      <c r="I23" s="62"/>
    </row>
    <row r="24" spans="1:9">
      <c r="A24" s="15" t="s">
        <v>39</v>
      </c>
      <c r="B24" s="445" t="s">
        <v>98</v>
      </c>
      <c r="C24" s="446"/>
      <c r="D24" s="122"/>
      <c r="E24" s="10"/>
      <c r="F24" s="62"/>
      <c r="G24" s="62"/>
      <c r="H24" s="62"/>
      <c r="I24" s="62"/>
    </row>
    <row r="25" spans="1:9">
      <c r="A25" s="15" t="s">
        <v>40</v>
      </c>
      <c r="B25" s="445" t="s">
        <v>99</v>
      </c>
      <c r="C25" s="446"/>
      <c r="D25" s="122"/>
      <c r="E25" s="10"/>
      <c r="F25" s="62"/>
      <c r="G25" s="62"/>
      <c r="H25" s="62"/>
      <c r="I25" s="62"/>
    </row>
    <row r="26" spans="1:9">
      <c r="A26" s="15" t="s">
        <v>12</v>
      </c>
      <c r="B26" s="445" t="s">
        <v>100</v>
      </c>
      <c r="C26" s="446"/>
      <c r="D26" s="122"/>
      <c r="E26" s="10"/>
      <c r="F26" s="62"/>
      <c r="G26" s="62"/>
      <c r="H26" s="62"/>
      <c r="I26" s="62"/>
    </row>
    <row r="27" spans="1:9">
      <c r="A27" s="15" t="s">
        <v>41</v>
      </c>
      <c r="B27" s="445" t="s">
        <v>101</v>
      </c>
      <c r="C27" s="446"/>
      <c r="D27" s="122"/>
      <c r="E27" s="10"/>
      <c r="F27" s="62"/>
      <c r="G27" s="62"/>
      <c r="H27" s="62"/>
      <c r="I27" s="62"/>
    </row>
    <row r="28" spans="1:9">
      <c r="A28" s="15" t="s">
        <v>42</v>
      </c>
      <c r="B28" s="445" t="s">
        <v>102</v>
      </c>
      <c r="C28" s="446"/>
      <c r="D28" s="122"/>
      <c r="E28" s="10"/>
      <c r="F28" s="62"/>
      <c r="G28" s="62"/>
      <c r="H28" s="62"/>
      <c r="I28" s="62"/>
    </row>
    <row r="29" spans="1:9">
      <c r="A29" s="15" t="s">
        <v>35</v>
      </c>
      <c r="B29" s="445" t="s">
        <v>103</v>
      </c>
      <c r="C29" s="446"/>
      <c r="D29" s="122"/>
      <c r="E29" s="10"/>
      <c r="F29" s="62"/>
      <c r="G29" s="62"/>
      <c r="H29" s="62"/>
      <c r="I29" s="62"/>
    </row>
    <row r="30" spans="1:9">
      <c r="A30" s="15" t="s">
        <v>36</v>
      </c>
      <c r="B30" s="445" t="s">
        <v>104</v>
      </c>
      <c r="C30" s="446"/>
      <c r="D30" s="122"/>
      <c r="E30" s="10"/>
      <c r="F30" s="62"/>
      <c r="G30" s="62"/>
      <c r="H30" s="62"/>
      <c r="I30" s="62"/>
    </row>
    <row r="31" spans="1:9">
      <c r="A31" s="14"/>
      <c r="B31" s="445" t="s">
        <v>105</v>
      </c>
      <c r="C31" s="446"/>
      <c r="D31" s="122"/>
      <c r="E31" s="10"/>
      <c r="F31" s="62"/>
      <c r="G31" s="62"/>
      <c r="H31" s="62"/>
      <c r="I31" s="62"/>
    </row>
    <row r="32" spans="1:9">
      <c r="A32" s="14"/>
      <c r="B32" s="451" t="s">
        <v>59</v>
      </c>
      <c r="C32" s="446"/>
      <c r="D32" s="123"/>
      <c r="E32" s="10"/>
      <c r="F32" s="10"/>
      <c r="G32" s="10"/>
      <c r="H32" s="10"/>
      <c r="I32" s="10"/>
    </row>
    <row r="33" spans="1:11">
      <c r="A33" s="14"/>
      <c r="B33" s="445" t="s">
        <v>106</v>
      </c>
      <c r="C33" s="446"/>
      <c r="D33" s="122"/>
      <c r="E33" s="10"/>
      <c r="F33" s="62"/>
      <c r="G33" s="62"/>
      <c r="H33" s="62"/>
      <c r="I33" s="62"/>
    </row>
    <row r="34" spans="1:11">
      <c r="A34" s="14"/>
      <c r="B34" s="451" t="s">
        <v>313</v>
      </c>
      <c r="C34" s="446"/>
      <c r="D34" s="123"/>
      <c r="E34" s="10"/>
      <c r="F34" s="62"/>
      <c r="G34" s="62"/>
      <c r="H34" s="62"/>
      <c r="I34" s="62"/>
    </row>
    <row r="35" spans="1:11">
      <c r="A35" s="14"/>
      <c r="B35" s="445" t="s">
        <v>107</v>
      </c>
      <c r="C35" s="446"/>
      <c r="D35" s="122"/>
      <c r="E35" s="10"/>
      <c r="F35" s="62"/>
      <c r="G35" s="62"/>
      <c r="H35" s="62"/>
      <c r="I35" s="62"/>
    </row>
    <row r="36" spans="1:11">
      <c r="A36" s="14"/>
      <c r="B36" s="452" t="s">
        <v>108</v>
      </c>
      <c r="C36" s="446"/>
      <c r="D36" s="124"/>
      <c r="E36" s="10"/>
      <c r="F36" s="62"/>
      <c r="G36" s="62"/>
      <c r="H36" s="62"/>
      <c r="I36" s="62"/>
    </row>
    <row r="37" spans="1:11">
      <c r="A37" s="14"/>
      <c r="B37" s="447" t="s">
        <v>88</v>
      </c>
      <c r="C37" s="446"/>
      <c r="D37" s="122"/>
      <c r="E37" s="10"/>
      <c r="F37" s="62"/>
      <c r="G37" s="62"/>
      <c r="H37" s="62"/>
      <c r="I37" s="62"/>
    </row>
    <row r="38" spans="1:11">
      <c r="A38" s="18"/>
      <c r="B38" s="449" t="s">
        <v>109</v>
      </c>
      <c r="C38" s="450"/>
      <c r="D38" s="9"/>
      <c r="E38" s="11">
        <f>SUM(E23:E37)</f>
        <v>0</v>
      </c>
      <c r="F38" s="11">
        <f>SUM(F23:F37)</f>
        <v>0</v>
      </c>
      <c r="G38" s="11">
        <f>SUM(G23:G37)</f>
        <v>0</v>
      </c>
      <c r="H38" s="11">
        <f>SUM(H23:H37)</f>
        <v>0</v>
      </c>
      <c r="I38" s="11">
        <f>SUM(I23:I37)</f>
        <v>0</v>
      </c>
      <c r="K38" s="33"/>
    </row>
    <row r="39" spans="1:11">
      <c r="A39" s="9" t="s">
        <v>110</v>
      </c>
      <c r="B39" s="9"/>
      <c r="C39" s="9"/>
      <c r="D39" s="9"/>
      <c r="E39" s="11">
        <f>E14+E22+E38</f>
        <v>0</v>
      </c>
      <c r="F39" s="11">
        <f>F14+F22+F38</f>
        <v>0</v>
      </c>
      <c r="G39" s="11">
        <f>G14+G22+G38</f>
        <v>0</v>
      </c>
      <c r="H39" s="11">
        <f>H14+H22+H38</f>
        <v>0</v>
      </c>
      <c r="I39" s="11">
        <f>I14+I22+I38</f>
        <v>0</v>
      </c>
      <c r="K39" s="33"/>
    </row>
    <row r="40" spans="1:11">
      <c r="A40" s="19"/>
      <c r="B40" s="443" t="s">
        <v>111</v>
      </c>
      <c r="C40" s="453"/>
      <c r="D40" s="122"/>
      <c r="E40" s="10"/>
      <c r="F40" s="10"/>
      <c r="G40" s="10"/>
      <c r="H40" s="10"/>
      <c r="I40" s="10"/>
    </row>
    <row r="41" spans="1:11">
      <c r="A41" s="15" t="s">
        <v>43</v>
      </c>
      <c r="B41" s="445" t="s">
        <v>112</v>
      </c>
      <c r="C41" s="446"/>
      <c r="D41" s="122"/>
      <c r="E41" s="10"/>
      <c r="F41" s="62"/>
      <c r="G41" s="62"/>
      <c r="H41" s="62"/>
      <c r="I41" s="62"/>
    </row>
    <row r="42" spans="1:11">
      <c r="A42" s="14"/>
      <c r="B42" s="445" t="s">
        <v>113</v>
      </c>
      <c r="C42" s="446"/>
      <c r="D42" s="122"/>
      <c r="E42" s="10"/>
      <c r="F42" s="62"/>
      <c r="G42" s="62"/>
      <c r="H42" s="62"/>
      <c r="I42" s="62"/>
    </row>
    <row r="43" spans="1:11">
      <c r="A43" s="15" t="s">
        <v>44</v>
      </c>
      <c r="B43" s="451" t="s">
        <v>57</v>
      </c>
      <c r="C43" s="446"/>
      <c r="D43" s="123"/>
      <c r="E43" s="62"/>
      <c r="F43" s="62"/>
      <c r="G43" s="62"/>
      <c r="H43" s="62"/>
      <c r="I43" s="62"/>
    </row>
    <row r="44" spans="1:11">
      <c r="A44" s="14"/>
      <c r="B44" s="445" t="s">
        <v>114</v>
      </c>
      <c r="C44" s="446"/>
      <c r="D44" s="122"/>
      <c r="E44" s="62"/>
      <c r="F44" s="62"/>
      <c r="G44" s="62"/>
      <c r="H44" s="62"/>
      <c r="I44" s="62"/>
    </row>
    <row r="45" spans="1:11">
      <c r="A45" s="15" t="s">
        <v>45</v>
      </c>
      <c r="B45" s="451" t="s">
        <v>58</v>
      </c>
      <c r="C45" s="446"/>
      <c r="D45" s="123"/>
      <c r="E45" s="62"/>
      <c r="F45" s="62"/>
      <c r="G45" s="62"/>
      <c r="H45" s="62"/>
      <c r="I45" s="62"/>
    </row>
    <row r="46" spans="1:11">
      <c r="A46" s="14"/>
      <c r="B46" s="445" t="s">
        <v>115</v>
      </c>
      <c r="C46" s="446"/>
      <c r="D46" s="122"/>
      <c r="E46" s="10"/>
      <c r="F46" s="62"/>
      <c r="G46" s="62"/>
      <c r="H46" s="62"/>
      <c r="I46" s="62"/>
    </row>
    <row r="47" spans="1:11">
      <c r="A47" s="15" t="s">
        <v>46</v>
      </c>
      <c r="B47" s="445" t="s">
        <v>116</v>
      </c>
      <c r="C47" s="446"/>
      <c r="D47" s="122"/>
      <c r="E47" s="10"/>
      <c r="F47" s="62"/>
      <c r="G47" s="62"/>
      <c r="H47" s="62"/>
      <c r="I47" s="62"/>
    </row>
    <row r="48" spans="1:11">
      <c r="A48" s="14"/>
      <c r="B48" s="445" t="s">
        <v>117</v>
      </c>
      <c r="C48" s="446"/>
      <c r="D48" s="122"/>
      <c r="E48" s="10"/>
      <c r="F48" s="10"/>
      <c r="G48" s="10"/>
      <c r="H48" s="10"/>
      <c r="I48" s="10"/>
    </row>
    <row r="49" spans="1:9">
      <c r="A49" s="15" t="s">
        <v>35</v>
      </c>
      <c r="B49" s="445" t="s">
        <v>118</v>
      </c>
      <c r="C49" s="446"/>
      <c r="D49" s="122"/>
      <c r="E49" s="10"/>
      <c r="F49" s="10"/>
      <c r="G49" s="10"/>
      <c r="H49" s="10"/>
      <c r="I49" s="10"/>
    </row>
    <row r="50" spans="1:9">
      <c r="A50" s="14"/>
      <c r="B50" s="445" t="s">
        <v>119</v>
      </c>
      <c r="C50" s="446"/>
      <c r="D50" s="122"/>
      <c r="E50" s="10"/>
      <c r="F50" s="10"/>
      <c r="G50" s="10"/>
      <c r="H50" s="10"/>
      <c r="I50" s="10"/>
    </row>
    <row r="51" spans="1:9">
      <c r="A51" s="15" t="s">
        <v>36</v>
      </c>
      <c r="B51" s="445" t="s">
        <v>120</v>
      </c>
      <c r="C51" s="446"/>
      <c r="D51" s="122"/>
      <c r="E51" s="10"/>
      <c r="F51" s="10"/>
      <c r="G51" s="10"/>
      <c r="H51" s="10"/>
      <c r="I51" s="10"/>
    </row>
    <row r="52" spans="1:9">
      <c r="A52" s="14"/>
      <c r="B52" s="454" t="s">
        <v>121</v>
      </c>
      <c r="C52" s="446"/>
      <c r="D52" s="125"/>
      <c r="E52" s="10"/>
      <c r="F52" s="10"/>
      <c r="G52" s="10"/>
      <c r="H52" s="10"/>
      <c r="I52" s="10"/>
    </row>
    <row r="53" spans="1:9">
      <c r="A53" s="14"/>
      <c r="B53" s="447" t="s">
        <v>88</v>
      </c>
      <c r="C53" s="446"/>
      <c r="D53" s="122"/>
      <c r="E53" s="10"/>
      <c r="F53" s="10"/>
      <c r="G53" s="10"/>
      <c r="H53" s="10"/>
      <c r="I53" s="10"/>
    </row>
    <row r="54" spans="1:9">
      <c r="A54" s="25"/>
      <c r="B54" s="449" t="s">
        <v>122</v>
      </c>
      <c r="C54" s="450"/>
      <c r="D54" s="9"/>
      <c r="E54" s="11">
        <f>SUM(E40:E53)-2*E52</f>
        <v>0</v>
      </c>
      <c r="F54" s="11">
        <f>SUM(F40:F53)-2*F52</f>
        <v>0</v>
      </c>
      <c r="G54" s="11">
        <f>SUM(G40:G53)-2*G52</f>
        <v>0</v>
      </c>
      <c r="H54" s="11">
        <f>SUM(H40:H53)-2*H52</f>
        <v>0</v>
      </c>
      <c r="I54" s="11">
        <f>SUM(I40:I53)-2*I52</f>
        <v>0</v>
      </c>
    </row>
    <row r="55" spans="1:9">
      <c r="A55" s="19"/>
      <c r="B55" s="443" t="s">
        <v>123</v>
      </c>
      <c r="C55" s="453"/>
      <c r="D55" s="122"/>
      <c r="E55" s="10"/>
      <c r="F55" s="62"/>
      <c r="G55" s="62"/>
      <c r="H55" s="62"/>
      <c r="I55" s="62"/>
    </row>
    <row r="56" spans="1:9">
      <c r="A56" s="15" t="s">
        <v>47</v>
      </c>
      <c r="B56" s="445" t="s">
        <v>124</v>
      </c>
      <c r="C56" s="446"/>
      <c r="D56" s="122"/>
      <c r="E56" s="10"/>
      <c r="F56" s="62"/>
      <c r="G56" s="62"/>
      <c r="H56" s="62"/>
      <c r="I56" s="62"/>
    </row>
    <row r="57" spans="1:9">
      <c r="A57" s="14"/>
      <c r="B57" s="445" t="s">
        <v>125</v>
      </c>
      <c r="C57" s="446"/>
      <c r="D57" s="122"/>
      <c r="E57" s="10"/>
      <c r="F57" s="62"/>
      <c r="G57" s="62"/>
      <c r="H57" s="62"/>
      <c r="I57" s="62"/>
    </row>
    <row r="58" spans="1:9">
      <c r="A58" s="15" t="s">
        <v>44</v>
      </c>
      <c r="B58" s="445" t="s">
        <v>126</v>
      </c>
      <c r="C58" s="446"/>
      <c r="D58" s="122"/>
      <c r="E58" s="10"/>
      <c r="F58" s="62"/>
      <c r="G58" s="62"/>
      <c r="H58" s="62"/>
      <c r="I58" s="62"/>
    </row>
    <row r="59" spans="1:9">
      <c r="A59" s="14"/>
      <c r="B59" s="445" t="s">
        <v>127</v>
      </c>
      <c r="C59" s="446"/>
      <c r="D59" s="122"/>
      <c r="E59" s="10"/>
      <c r="F59" s="62"/>
      <c r="G59" s="62"/>
      <c r="H59" s="62"/>
      <c r="I59" s="62"/>
    </row>
    <row r="60" spans="1:9">
      <c r="A60" s="15" t="s">
        <v>45</v>
      </c>
      <c r="B60" s="445" t="s">
        <v>128</v>
      </c>
      <c r="C60" s="446"/>
      <c r="D60" s="122"/>
      <c r="E60" s="10"/>
      <c r="F60" s="62"/>
      <c r="G60" s="62"/>
      <c r="H60" s="62"/>
      <c r="I60" s="62"/>
    </row>
    <row r="61" spans="1:9">
      <c r="A61" s="14"/>
      <c r="B61" s="445" t="s">
        <v>129</v>
      </c>
      <c r="C61" s="446"/>
      <c r="D61" s="122"/>
      <c r="E61" s="10"/>
      <c r="F61" s="62"/>
      <c r="G61" s="62"/>
      <c r="H61" s="62"/>
      <c r="I61" s="62"/>
    </row>
    <row r="62" spans="1:9">
      <c r="A62" s="15" t="s">
        <v>46</v>
      </c>
      <c r="B62" s="445" t="s">
        <v>130</v>
      </c>
      <c r="C62" s="446"/>
      <c r="D62" s="122"/>
      <c r="E62" s="10"/>
      <c r="F62" s="62"/>
      <c r="G62" s="62"/>
      <c r="H62" s="62"/>
      <c r="I62" s="62"/>
    </row>
    <row r="63" spans="1:9">
      <c r="A63" s="14"/>
      <c r="B63" s="445" t="s">
        <v>131</v>
      </c>
      <c r="C63" s="446"/>
      <c r="D63" s="122"/>
      <c r="E63" s="10"/>
      <c r="F63" s="62"/>
      <c r="G63" s="62"/>
      <c r="H63" s="62"/>
      <c r="I63" s="62"/>
    </row>
    <row r="64" spans="1:9">
      <c r="A64" s="15" t="s">
        <v>35</v>
      </c>
      <c r="B64" s="445" t="s">
        <v>132</v>
      </c>
      <c r="C64" s="446"/>
      <c r="D64" s="122"/>
      <c r="E64" s="62"/>
      <c r="F64" s="62"/>
      <c r="G64" s="62"/>
      <c r="H64" s="62"/>
      <c r="I64" s="62"/>
    </row>
    <row r="65" spans="1:9">
      <c r="A65" s="14"/>
      <c r="B65" s="447" t="s">
        <v>88</v>
      </c>
      <c r="C65" s="446"/>
      <c r="D65" s="122"/>
      <c r="E65" s="10"/>
      <c r="F65" s="62"/>
      <c r="G65" s="62"/>
      <c r="H65" s="62"/>
      <c r="I65" s="62"/>
    </row>
    <row r="66" spans="1:9">
      <c r="A66" s="15" t="s">
        <v>36</v>
      </c>
      <c r="B66" s="449" t="s">
        <v>133</v>
      </c>
      <c r="C66" s="450"/>
      <c r="D66" s="9"/>
      <c r="E66" s="11">
        <f>SUM(E55:E65)</f>
        <v>0</v>
      </c>
      <c r="F66" s="11">
        <f>SUM(F55:F65)</f>
        <v>0</v>
      </c>
      <c r="G66" s="11">
        <f>SUM(G55:G65)</f>
        <v>0</v>
      </c>
      <c r="H66" s="11">
        <f>SUM(H55:H65)</f>
        <v>0</v>
      </c>
      <c r="I66" s="11">
        <f>SUM(I55:I65)</f>
        <v>0</v>
      </c>
    </row>
    <row r="67" spans="1:9">
      <c r="A67" s="19"/>
      <c r="B67" s="445" t="s">
        <v>134</v>
      </c>
      <c r="C67" s="446"/>
      <c r="D67" s="122"/>
      <c r="E67" s="10"/>
      <c r="F67" s="62"/>
      <c r="G67" s="62"/>
      <c r="H67" s="62"/>
      <c r="I67" s="62"/>
    </row>
    <row r="68" spans="1:9">
      <c r="A68" s="14"/>
      <c r="B68" s="445" t="s">
        <v>135</v>
      </c>
      <c r="C68" s="446"/>
      <c r="D68" s="122"/>
      <c r="E68" s="10"/>
      <c r="F68" s="62"/>
      <c r="G68" s="62"/>
      <c r="H68" s="62"/>
      <c r="I68" s="62"/>
    </row>
    <row r="69" spans="1:9">
      <c r="A69" s="15" t="s">
        <v>48</v>
      </c>
      <c r="B69" s="445" t="s">
        <v>136</v>
      </c>
      <c r="C69" s="446"/>
      <c r="D69" s="122"/>
      <c r="E69" s="62"/>
      <c r="F69" s="62"/>
      <c r="G69" s="62"/>
      <c r="H69" s="62"/>
      <c r="I69" s="62"/>
    </row>
    <row r="70" spans="1:9">
      <c r="A70" s="14"/>
      <c r="B70" s="445" t="s">
        <v>137</v>
      </c>
      <c r="C70" s="446"/>
      <c r="D70" s="122"/>
      <c r="E70" s="10"/>
      <c r="F70" s="62"/>
      <c r="G70" s="62"/>
      <c r="H70" s="62"/>
      <c r="I70" s="62"/>
    </row>
    <row r="71" spans="1:9">
      <c r="A71" s="14"/>
      <c r="B71" s="445" t="s">
        <v>138</v>
      </c>
      <c r="C71" s="446"/>
      <c r="D71" s="122"/>
      <c r="E71" s="10"/>
      <c r="F71" s="62"/>
      <c r="G71" s="62"/>
      <c r="H71" s="62"/>
      <c r="I71" s="62"/>
    </row>
    <row r="72" spans="1:9">
      <c r="A72" s="15" t="s">
        <v>35</v>
      </c>
      <c r="B72" s="445" t="s">
        <v>139</v>
      </c>
      <c r="C72" s="446"/>
      <c r="D72" s="122"/>
      <c r="E72" s="10"/>
      <c r="F72" s="62"/>
      <c r="G72" s="62"/>
      <c r="H72" s="62"/>
      <c r="I72" s="62"/>
    </row>
    <row r="73" spans="1:9">
      <c r="A73" s="14"/>
      <c r="B73" s="445" t="s">
        <v>140</v>
      </c>
      <c r="C73" s="446"/>
      <c r="D73" s="122"/>
      <c r="E73" s="10"/>
      <c r="F73" s="62"/>
      <c r="G73" s="62"/>
      <c r="H73" s="62"/>
      <c r="I73" s="62"/>
    </row>
    <row r="74" spans="1:9">
      <c r="A74" s="14"/>
      <c r="B74" s="445" t="s">
        <v>141</v>
      </c>
      <c r="C74" s="446"/>
      <c r="D74" s="122"/>
      <c r="E74" s="10"/>
      <c r="F74" s="62"/>
      <c r="G74" s="62"/>
      <c r="H74" s="62"/>
      <c r="I74" s="62"/>
    </row>
    <row r="75" spans="1:9">
      <c r="A75" s="15" t="s">
        <v>49</v>
      </c>
      <c r="B75" s="445" t="s">
        <v>142</v>
      </c>
      <c r="C75" s="446"/>
      <c r="D75" s="122"/>
      <c r="E75" s="10"/>
      <c r="F75" s="62"/>
      <c r="G75" s="62"/>
      <c r="H75" s="62"/>
      <c r="I75" s="62"/>
    </row>
    <row r="76" spans="1:9">
      <c r="A76" s="14"/>
      <c r="B76" s="445" t="s">
        <v>143</v>
      </c>
      <c r="C76" s="446"/>
      <c r="D76" s="122"/>
      <c r="E76" s="10"/>
      <c r="F76" s="62"/>
      <c r="G76" s="62"/>
      <c r="H76" s="62"/>
      <c r="I76" s="62"/>
    </row>
    <row r="77" spans="1:9">
      <c r="A77" s="14"/>
      <c r="B77" s="445" t="s">
        <v>144</v>
      </c>
      <c r="C77" s="446"/>
      <c r="D77" s="122"/>
      <c r="E77" s="10"/>
      <c r="F77" s="10"/>
      <c r="G77" s="10"/>
      <c r="H77" s="10"/>
      <c r="I77" s="10"/>
    </row>
    <row r="78" spans="1:9">
      <c r="A78" s="14"/>
      <c r="B78" s="445" t="s">
        <v>107</v>
      </c>
      <c r="C78" s="446"/>
      <c r="D78" s="122"/>
      <c r="E78" s="10"/>
      <c r="F78" s="10"/>
      <c r="G78" s="10"/>
      <c r="H78" s="10"/>
      <c r="I78" s="10"/>
    </row>
    <row r="79" spans="1:9">
      <c r="A79" s="14"/>
      <c r="B79" s="447" t="s">
        <v>88</v>
      </c>
      <c r="C79" s="446"/>
      <c r="D79" s="122"/>
      <c r="E79" s="10"/>
      <c r="F79" s="10"/>
      <c r="G79" s="10"/>
      <c r="H79" s="10"/>
      <c r="I79" s="10"/>
    </row>
    <row r="80" spans="1:9">
      <c r="A80" s="18"/>
      <c r="B80" s="449" t="s">
        <v>145</v>
      </c>
      <c r="C80" s="450"/>
      <c r="D80" s="9"/>
      <c r="E80" s="11">
        <f>SUM(E67:E79)</f>
        <v>0</v>
      </c>
      <c r="F80" s="11">
        <f>SUM(F67:F79)</f>
        <v>0</v>
      </c>
      <c r="G80" s="11">
        <f>SUM(G67:G79)</f>
        <v>0</v>
      </c>
      <c r="H80" s="11">
        <f>SUM(H67:H79)</f>
        <v>0</v>
      </c>
      <c r="I80" s="11">
        <f>SUM(I67:I79)</f>
        <v>0</v>
      </c>
    </row>
    <row r="81" spans="1:9">
      <c r="A81" s="20"/>
      <c r="B81" s="447" t="s">
        <v>146</v>
      </c>
      <c r="C81" s="446"/>
      <c r="D81" s="4"/>
      <c r="E81" s="27">
        <f>E54+E66+E80</f>
        <v>0</v>
      </c>
      <c r="F81" s="27">
        <f>F54+F66+F80</f>
        <v>0</v>
      </c>
      <c r="G81" s="27">
        <f>G54+G66+G80</f>
        <v>0</v>
      </c>
      <c r="H81" s="27">
        <f>H54+H66+H80</f>
        <v>0</v>
      </c>
      <c r="I81" s="27">
        <f>I54+I66+I80</f>
        <v>0</v>
      </c>
    </row>
    <row r="82" spans="1:9">
      <c r="A82" s="17" t="s">
        <v>50</v>
      </c>
      <c r="B82" s="445" t="s">
        <v>147</v>
      </c>
      <c r="C82" s="446"/>
      <c r="D82" s="122"/>
      <c r="E82" s="10"/>
      <c r="F82" s="10"/>
      <c r="G82" s="10"/>
      <c r="H82" s="10"/>
      <c r="I82" s="10"/>
    </row>
    <row r="83" spans="1:9">
      <c r="A83" s="15" t="s">
        <v>51</v>
      </c>
      <c r="B83" s="445" t="s">
        <v>148</v>
      </c>
      <c r="C83" s="446"/>
      <c r="D83" s="122"/>
      <c r="E83" s="10"/>
      <c r="F83" s="10"/>
      <c r="G83" s="10"/>
      <c r="H83" s="10"/>
      <c r="I83" s="10"/>
    </row>
    <row r="84" spans="1:9">
      <c r="A84" s="15" t="s">
        <v>35</v>
      </c>
      <c r="B84" s="445" t="s">
        <v>149</v>
      </c>
      <c r="C84" s="446"/>
      <c r="D84" s="122"/>
      <c r="E84" s="10"/>
      <c r="F84" s="10"/>
      <c r="G84" s="10"/>
      <c r="H84" s="10"/>
      <c r="I84" s="10"/>
    </row>
    <row r="85" spans="1:9">
      <c r="A85" s="15" t="s">
        <v>36</v>
      </c>
      <c r="B85" s="447" t="s">
        <v>88</v>
      </c>
      <c r="C85" s="446"/>
      <c r="D85" s="122"/>
      <c r="E85" s="10"/>
      <c r="F85" s="10"/>
      <c r="G85" s="10"/>
      <c r="H85" s="10"/>
      <c r="I85" s="10"/>
    </row>
    <row r="86" spans="1:9">
      <c r="A86" s="25"/>
      <c r="B86" s="449" t="s">
        <v>150</v>
      </c>
      <c r="C86" s="450"/>
      <c r="D86" s="9"/>
      <c r="E86" s="11">
        <f>SUM(E82:E85)</f>
        <v>0</v>
      </c>
      <c r="F86" s="11">
        <f>SUM(F82:F85)</f>
        <v>0</v>
      </c>
      <c r="G86" s="11">
        <f>SUM(G82:G85)</f>
        <v>0</v>
      </c>
      <c r="H86" s="11">
        <f>SUM(H82:H85)</f>
        <v>0</v>
      </c>
      <c r="I86" s="11">
        <f>SUM(I82:I85)</f>
        <v>0</v>
      </c>
    </row>
    <row r="87" spans="1:9">
      <c r="A87" s="70" t="s">
        <v>151</v>
      </c>
      <c r="B87" s="70"/>
      <c r="C87" s="71"/>
      <c r="D87" s="71"/>
      <c r="E87" s="72">
        <f>E39+E81+E86</f>
        <v>0</v>
      </c>
      <c r="F87" s="72">
        <f>F39+F81+F86</f>
        <v>0</v>
      </c>
      <c r="G87" s="72">
        <f>G39+G81+G86</f>
        <v>0</v>
      </c>
      <c r="H87" s="72">
        <f>H39+H81+H86</f>
        <v>0</v>
      </c>
      <c r="I87" s="72">
        <f>I39+I81+I86</f>
        <v>0</v>
      </c>
    </row>
    <row r="88" spans="1:9">
      <c r="A88" s="19"/>
      <c r="B88" s="445" t="s">
        <v>152</v>
      </c>
      <c r="C88" s="446"/>
      <c r="D88" s="122"/>
      <c r="E88" s="10"/>
      <c r="F88" s="62"/>
      <c r="G88" s="62"/>
      <c r="H88" s="62"/>
      <c r="I88" s="62"/>
    </row>
    <row r="89" spans="1:9">
      <c r="A89" s="15" t="s">
        <v>41</v>
      </c>
      <c r="B89" s="445" t="s">
        <v>153</v>
      </c>
      <c r="C89" s="446"/>
      <c r="D89" s="122"/>
      <c r="E89" s="10"/>
      <c r="F89" s="62"/>
      <c r="G89" s="62"/>
      <c r="H89" s="62"/>
      <c r="I89" s="62"/>
    </row>
    <row r="90" spans="1:9">
      <c r="A90" s="15"/>
      <c r="B90" s="451" t="s">
        <v>346</v>
      </c>
      <c r="C90" s="446"/>
      <c r="D90" s="122"/>
      <c r="E90" s="10"/>
      <c r="F90" s="62"/>
      <c r="G90" s="62"/>
      <c r="H90" s="62"/>
      <c r="I90" s="62"/>
    </row>
    <row r="91" spans="1:9">
      <c r="A91" s="15" t="s">
        <v>42</v>
      </c>
      <c r="B91" s="445" t="s">
        <v>154</v>
      </c>
      <c r="C91" s="446"/>
      <c r="D91" s="122"/>
      <c r="E91" s="62"/>
      <c r="F91" s="62"/>
      <c r="G91" s="62"/>
      <c r="H91" s="62"/>
      <c r="I91" s="62"/>
    </row>
    <row r="92" spans="1:9">
      <c r="A92" s="14"/>
      <c r="B92" s="445" t="s">
        <v>155</v>
      </c>
      <c r="C92" s="446"/>
      <c r="D92" s="122"/>
      <c r="E92" s="62"/>
      <c r="F92" s="62"/>
      <c r="G92" s="62"/>
      <c r="H92" s="62"/>
      <c r="I92" s="62"/>
    </row>
    <row r="93" spans="1:9">
      <c r="A93" s="15" t="s">
        <v>52</v>
      </c>
      <c r="B93" s="445" t="s">
        <v>156</v>
      </c>
      <c r="C93" s="446"/>
      <c r="D93" s="122"/>
      <c r="E93" s="62"/>
      <c r="F93" s="62"/>
      <c r="G93" s="62"/>
      <c r="H93" s="62"/>
      <c r="I93" s="62"/>
    </row>
    <row r="94" spans="1:9">
      <c r="A94" s="14"/>
      <c r="B94" s="445" t="s">
        <v>157</v>
      </c>
      <c r="C94" s="446"/>
      <c r="D94" s="122"/>
      <c r="E94" s="62"/>
      <c r="F94" s="62"/>
      <c r="G94" s="62"/>
      <c r="H94" s="62"/>
      <c r="I94" s="62"/>
    </row>
    <row r="95" spans="1:9">
      <c r="A95" s="15" t="s">
        <v>53</v>
      </c>
      <c r="B95" s="445" t="s">
        <v>158</v>
      </c>
      <c r="C95" s="446"/>
      <c r="D95" s="122"/>
      <c r="E95" s="62"/>
      <c r="F95" s="62"/>
      <c r="G95" s="62"/>
      <c r="H95" s="62"/>
      <c r="I95" s="62"/>
    </row>
    <row r="96" spans="1:9">
      <c r="A96" s="15"/>
      <c r="B96" s="445" t="s">
        <v>159</v>
      </c>
      <c r="C96" s="446"/>
      <c r="D96" s="122"/>
      <c r="E96" s="62"/>
      <c r="F96" s="62"/>
      <c r="G96" s="62"/>
      <c r="H96" s="62"/>
      <c r="I96" s="62"/>
    </row>
    <row r="97" spans="1:9">
      <c r="A97" s="14"/>
      <c r="B97" s="445" t="s">
        <v>160</v>
      </c>
      <c r="C97" s="446"/>
      <c r="D97" s="122"/>
      <c r="E97" s="62"/>
      <c r="F97" s="62"/>
      <c r="G97" s="62"/>
      <c r="H97" s="62"/>
      <c r="I97" s="62"/>
    </row>
    <row r="98" spans="1:9">
      <c r="A98" s="14"/>
      <c r="B98" s="445" t="s">
        <v>161</v>
      </c>
      <c r="C98" s="446"/>
      <c r="D98" s="122"/>
      <c r="E98" s="10"/>
      <c r="F98" s="10"/>
      <c r="G98" s="10"/>
      <c r="H98" s="10"/>
      <c r="I98" s="10"/>
    </row>
    <row r="99" spans="1:9">
      <c r="A99" s="14"/>
      <c r="B99" s="451" t="s">
        <v>314</v>
      </c>
      <c r="C99" s="446"/>
      <c r="D99" s="122"/>
      <c r="E99" s="10"/>
      <c r="F99" s="10"/>
      <c r="G99" s="10"/>
      <c r="H99" s="10"/>
      <c r="I99" s="10"/>
    </row>
    <row r="100" spans="1:9">
      <c r="A100" s="14"/>
      <c r="B100" s="445" t="s">
        <v>162</v>
      </c>
      <c r="C100" s="446"/>
      <c r="D100" s="122"/>
      <c r="E100" s="10"/>
      <c r="F100" s="10"/>
      <c r="G100" s="10"/>
      <c r="H100" s="10"/>
      <c r="I100" s="10"/>
    </row>
    <row r="101" spans="1:9">
      <c r="A101" s="14"/>
      <c r="B101" s="445" t="s">
        <v>163</v>
      </c>
      <c r="C101" s="446"/>
      <c r="D101" s="122"/>
      <c r="E101" s="10"/>
      <c r="F101" s="10"/>
      <c r="G101" s="10"/>
      <c r="H101" s="10"/>
      <c r="I101" s="10"/>
    </row>
    <row r="102" spans="1:9">
      <c r="A102" s="14"/>
      <c r="B102" s="447" t="s">
        <v>88</v>
      </c>
      <c r="C102" s="446"/>
      <c r="D102" s="122"/>
      <c r="E102" s="10"/>
      <c r="F102" s="10"/>
      <c r="G102" s="10"/>
      <c r="H102" s="10"/>
      <c r="I102" s="10"/>
    </row>
    <row r="103" spans="1:9">
      <c r="A103" s="25"/>
      <c r="B103" s="449" t="s">
        <v>164</v>
      </c>
      <c r="C103" s="450"/>
      <c r="D103" s="9"/>
      <c r="E103" s="11">
        <f>SUM(E88:E102)</f>
        <v>0</v>
      </c>
      <c r="F103" s="11">
        <f>SUM(F88:F102)</f>
        <v>0</v>
      </c>
      <c r="G103" s="11">
        <f>SUM(G88:G102)</f>
        <v>0</v>
      </c>
      <c r="H103" s="11">
        <f>SUM(H88:H102)</f>
        <v>0</v>
      </c>
      <c r="I103" s="11">
        <f>SUM(I88:I102)</f>
        <v>0</v>
      </c>
    </row>
    <row r="104" spans="1:9">
      <c r="A104" s="19"/>
      <c r="B104" s="443" t="s">
        <v>165</v>
      </c>
      <c r="C104" s="453"/>
      <c r="D104" s="122"/>
      <c r="E104" s="10"/>
      <c r="F104" s="62"/>
      <c r="G104" s="62"/>
      <c r="H104" s="62"/>
      <c r="I104" s="62"/>
    </row>
    <row r="105" spans="1:9">
      <c r="A105" s="15" t="s">
        <v>316</v>
      </c>
      <c r="B105" s="445" t="s">
        <v>166</v>
      </c>
      <c r="C105" s="446"/>
      <c r="D105" s="122"/>
      <c r="E105" s="10"/>
      <c r="F105" s="10"/>
      <c r="G105" s="10"/>
      <c r="H105" s="10"/>
      <c r="I105" s="10"/>
    </row>
    <row r="106" spans="1:9">
      <c r="A106" s="15"/>
      <c r="B106" s="445" t="s">
        <v>167</v>
      </c>
      <c r="C106" s="446"/>
      <c r="D106" s="122"/>
      <c r="E106" s="10"/>
      <c r="F106" s="10"/>
      <c r="G106" s="10"/>
      <c r="H106" s="10"/>
      <c r="I106" s="10"/>
    </row>
    <row r="107" spans="1:9">
      <c r="A107" s="15" t="s">
        <v>46</v>
      </c>
      <c r="B107" s="445" t="s">
        <v>168</v>
      </c>
      <c r="C107" s="446"/>
      <c r="D107" s="122"/>
      <c r="E107" s="10"/>
      <c r="F107" s="10"/>
      <c r="G107" s="10"/>
      <c r="H107" s="10"/>
      <c r="I107" s="10"/>
    </row>
    <row r="108" spans="1:9">
      <c r="A108" s="14"/>
      <c r="B108" s="445" t="s">
        <v>163</v>
      </c>
      <c r="C108" s="446"/>
      <c r="D108" s="122"/>
      <c r="E108" s="10"/>
      <c r="F108" s="10"/>
      <c r="G108" s="10"/>
      <c r="H108" s="10"/>
      <c r="I108" s="10"/>
    </row>
    <row r="109" spans="1:9">
      <c r="A109" s="15" t="s">
        <v>52</v>
      </c>
      <c r="B109" s="454" t="s">
        <v>169</v>
      </c>
      <c r="C109" s="446"/>
      <c r="D109" s="49"/>
      <c r="E109" s="27"/>
      <c r="F109" s="27"/>
      <c r="G109" s="27"/>
      <c r="H109" s="27"/>
      <c r="I109" s="27"/>
    </row>
    <row r="110" spans="1:9">
      <c r="A110" s="14"/>
      <c r="B110" s="454" t="s">
        <v>170</v>
      </c>
      <c r="C110" s="446"/>
      <c r="D110" s="49"/>
      <c r="E110" s="27"/>
      <c r="F110" s="27"/>
      <c r="G110" s="27"/>
      <c r="H110" s="27"/>
      <c r="I110" s="27"/>
    </row>
    <row r="111" spans="1:9">
      <c r="A111" s="15" t="s">
        <v>53</v>
      </c>
      <c r="B111" s="454" t="s">
        <v>171</v>
      </c>
      <c r="C111" s="446"/>
      <c r="D111" s="49"/>
      <c r="E111" s="27"/>
      <c r="F111" s="27"/>
      <c r="G111" s="27"/>
      <c r="H111" s="27"/>
      <c r="I111" s="27"/>
    </row>
    <row r="112" spans="1:9">
      <c r="A112" s="14"/>
      <c r="B112" s="447" t="s">
        <v>88</v>
      </c>
      <c r="C112" s="446"/>
      <c r="D112" s="122"/>
      <c r="E112" s="10"/>
      <c r="F112" s="10"/>
      <c r="G112" s="10"/>
      <c r="H112" s="10"/>
      <c r="I112" s="10"/>
    </row>
    <row r="113" spans="1:9">
      <c r="A113" s="18"/>
      <c r="B113" s="449" t="s">
        <v>172</v>
      </c>
      <c r="C113" s="450"/>
      <c r="D113" s="9"/>
      <c r="E113" s="11">
        <f>SUM(E104:E112)</f>
        <v>0</v>
      </c>
      <c r="F113" s="11">
        <f>SUM(F104:F112)</f>
        <v>0</v>
      </c>
      <c r="G113" s="11">
        <f>SUM(G104:G112)</f>
        <v>0</v>
      </c>
      <c r="H113" s="11">
        <f>SUM(H104:H112)</f>
        <v>0</v>
      </c>
      <c r="I113" s="11">
        <f>SUM(I104:I112)</f>
        <v>0</v>
      </c>
    </row>
    <row r="114" spans="1:9">
      <c r="A114" s="9" t="s">
        <v>173</v>
      </c>
      <c r="B114" s="9"/>
      <c r="C114" s="9"/>
      <c r="D114" s="9"/>
      <c r="E114" s="11">
        <f>E103+E113</f>
        <v>0</v>
      </c>
      <c r="F114" s="11">
        <f>F103+F113</f>
        <v>0</v>
      </c>
      <c r="G114" s="11">
        <f>G103+G113</f>
        <v>0</v>
      </c>
      <c r="H114" s="11">
        <f>H103+H113</f>
        <v>0</v>
      </c>
      <c r="I114" s="11">
        <f>I103+I113</f>
        <v>0</v>
      </c>
    </row>
    <row r="115" spans="1:9">
      <c r="A115" s="19"/>
      <c r="B115" s="445" t="s">
        <v>174</v>
      </c>
      <c r="C115" s="446"/>
      <c r="D115" s="122"/>
      <c r="E115" s="62"/>
      <c r="F115" s="62"/>
      <c r="G115" s="62"/>
      <c r="H115" s="62"/>
      <c r="I115" s="62"/>
    </row>
    <row r="116" spans="1:9">
      <c r="A116" s="15" t="s">
        <v>54</v>
      </c>
      <c r="B116" s="445" t="s">
        <v>175</v>
      </c>
      <c r="C116" s="446"/>
      <c r="D116" s="122"/>
      <c r="E116" s="62"/>
      <c r="F116" s="62"/>
      <c r="G116" s="62"/>
      <c r="H116" s="62"/>
      <c r="I116" s="62"/>
    </row>
    <row r="117" spans="1:9">
      <c r="A117" s="14"/>
      <c r="B117" s="445" t="s">
        <v>176</v>
      </c>
      <c r="C117" s="446"/>
      <c r="D117" s="122"/>
      <c r="E117" s="62"/>
      <c r="F117" s="62"/>
      <c r="G117" s="62"/>
      <c r="H117" s="62"/>
      <c r="I117" s="62"/>
    </row>
    <row r="118" spans="1:9">
      <c r="A118" s="15" t="s">
        <v>35</v>
      </c>
      <c r="B118" s="445" t="s">
        <v>177</v>
      </c>
      <c r="C118" s="446"/>
      <c r="D118" s="122"/>
      <c r="E118" s="62"/>
      <c r="F118" s="62"/>
      <c r="G118" s="62"/>
      <c r="H118" s="62"/>
      <c r="I118" s="62"/>
    </row>
    <row r="119" spans="1:9">
      <c r="A119" s="14"/>
      <c r="B119" s="445" t="s">
        <v>178</v>
      </c>
      <c r="C119" s="446"/>
      <c r="D119" s="122"/>
      <c r="E119" s="10"/>
      <c r="F119" s="62"/>
      <c r="G119" s="62"/>
      <c r="H119" s="62"/>
      <c r="I119" s="62"/>
    </row>
    <row r="120" spans="1:9">
      <c r="A120" s="15" t="s">
        <v>36</v>
      </c>
      <c r="B120" s="445" t="s">
        <v>170</v>
      </c>
      <c r="C120" s="446"/>
      <c r="D120" s="122"/>
      <c r="E120" s="10"/>
      <c r="F120" s="62"/>
      <c r="G120" s="62"/>
      <c r="H120" s="62"/>
      <c r="I120" s="62"/>
    </row>
    <row r="121" spans="1:9">
      <c r="A121" s="14"/>
      <c r="B121" s="445" t="s">
        <v>171</v>
      </c>
      <c r="C121" s="446"/>
      <c r="D121" s="122"/>
      <c r="E121" s="10"/>
      <c r="F121" s="66"/>
      <c r="G121" s="66"/>
      <c r="H121" s="66"/>
      <c r="I121" s="66"/>
    </row>
    <row r="122" spans="1:9">
      <c r="A122" s="14"/>
      <c r="B122" s="445" t="s">
        <v>179</v>
      </c>
      <c r="C122" s="446"/>
      <c r="D122" s="122"/>
      <c r="E122" s="10"/>
      <c r="F122" s="62"/>
      <c r="G122" s="62"/>
      <c r="H122" s="62"/>
      <c r="I122" s="62"/>
    </row>
    <row r="123" spans="1:9">
      <c r="A123" s="14"/>
      <c r="B123" s="445" t="s">
        <v>169</v>
      </c>
      <c r="C123" s="446"/>
      <c r="D123" s="122"/>
      <c r="E123" s="62"/>
      <c r="F123" s="62"/>
      <c r="G123" s="62"/>
      <c r="H123" s="62"/>
      <c r="I123" s="62"/>
    </row>
    <row r="124" spans="1:9">
      <c r="A124" s="14"/>
      <c r="B124" s="445" t="s">
        <v>180</v>
      </c>
      <c r="C124" s="446"/>
      <c r="D124" s="122"/>
      <c r="E124" s="10"/>
      <c r="F124" s="62"/>
      <c r="G124" s="62"/>
      <c r="H124" s="62"/>
      <c r="I124" s="62"/>
    </row>
    <row r="125" spans="1:9">
      <c r="A125" s="14"/>
      <c r="B125" s="445" t="s">
        <v>181</v>
      </c>
      <c r="C125" s="446"/>
      <c r="D125" s="122"/>
      <c r="E125" s="10"/>
      <c r="F125" s="10"/>
      <c r="G125" s="10"/>
      <c r="H125" s="10"/>
      <c r="I125" s="10"/>
    </row>
    <row r="126" spans="1:9">
      <c r="A126" s="14"/>
      <c r="B126" s="455" t="s">
        <v>581</v>
      </c>
      <c r="C126" s="456"/>
      <c r="D126" s="126"/>
      <c r="E126" s="208"/>
      <c r="F126" s="50"/>
      <c r="G126" s="50"/>
      <c r="H126" s="50"/>
      <c r="I126" s="50"/>
    </row>
    <row r="127" spans="1:9">
      <c r="A127" s="14"/>
      <c r="B127" s="457" t="s">
        <v>451</v>
      </c>
      <c r="C127" s="458"/>
      <c r="D127" s="184"/>
      <c r="E127" s="52"/>
      <c r="F127" s="185"/>
      <c r="G127" s="185"/>
      <c r="H127" s="185"/>
      <c r="I127" s="185"/>
    </row>
    <row r="128" spans="1:9">
      <c r="A128" s="14"/>
      <c r="B128" s="17" t="s">
        <v>30</v>
      </c>
      <c r="C128" s="8" t="s">
        <v>177</v>
      </c>
      <c r="D128" s="126"/>
      <c r="E128" s="50"/>
      <c r="F128" s="50"/>
      <c r="G128" s="50"/>
      <c r="H128" s="50"/>
      <c r="I128" s="50"/>
    </row>
    <row r="129" spans="1:10">
      <c r="A129" s="14"/>
      <c r="B129" s="15" t="s">
        <v>26</v>
      </c>
      <c r="C129" s="53" t="s">
        <v>212</v>
      </c>
      <c r="D129" s="128"/>
      <c r="E129" s="54"/>
      <c r="F129" s="54"/>
      <c r="G129" s="54"/>
      <c r="H129" s="54"/>
      <c r="I129" s="54"/>
    </row>
    <row r="130" spans="1:10">
      <c r="A130" s="14"/>
      <c r="B130" s="15" t="s">
        <v>690</v>
      </c>
      <c r="C130" s="58" t="s">
        <v>171</v>
      </c>
      <c r="D130" s="128"/>
      <c r="E130" s="54"/>
      <c r="F130" s="54"/>
      <c r="G130" s="54"/>
      <c r="H130" s="54"/>
      <c r="I130" s="54"/>
    </row>
    <row r="131" spans="1:10">
      <c r="A131" s="14"/>
      <c r="B131" s="29" t="s">
        <v>691</v>
      </c>
      <c r="C131" s="51" t="s">
        <v>692</v>
      </c>
      <c r="D131" s="127"/>
      <c r="E131" s="52"/>
      <c r="F131" s="52"/>
      <c r="G131" s="52"/>
      <c r="H131" s="52"/>
      <c r="I131" s="52"/>
    </row>
    <row r="132" spans="1:10">
      <c r="A132" s="23"/>
      <c r="B132" s="462" t="s">
        <v>693</v>
      </c>
      <c r="C132" s="463"/>
      <c r="D132" s="122"/>
      <c r="E132" s="10"/>
      <c r="F132" s="10"/>
      <c r="G132" s="10"/>
      <c r="H132" s="10"/>
      <c r="I132" s="10"/>
      <c r="J132" s="33"/>
    </row>
    <row r="133" spans="1:10">
      <c r="A133" s="30" t="s">
        <v>182</v>
      </c>
      <c r="B133" s="86"/>
      <c r="C133" s="31"/>
      <c r="D133" s="31"/>
      <c r="E133" s="186">
        <f>SUM(E115:E132)-E127</f>
        <v>0</v>
      </c>
      <c r="F133" s="186">
        <f>SUM(F115:F132)-F127</f>
        <v>0</v>
      </c>
      <c r="G133" s="186">
        <f>SUM(G115:G132)-G127</f>
        <v>0</v>
      </c>
      <c r="H133" s="186">
        <f>SUM(H115:H132)-H127</f>
        <v>0</v>
      </c>
      <c r="I133" s="186">
        <f>SUM(I115:I132)-I127</f>
        <v>0</v>
      </c>
    </row>
    <row r="134" spans="1:10">
      <c r="A134" s="73" t="s">
        <v>183</v>
      </c>
      <c r="B134" s="401"/>
      <c r="C134" s="74"/>
      <c r="D134" s="74"/>
      <c r="E134" s="72">
        <f>E133+E114</f>
        <v>0</v>
      </c>
      <c r="F134" s="72">
        <f>F114+F133</f>
        <v>0</v>
      </c>
      <c r="G134" s="72">
        <f>G114+G133</f>
        <v>0</v>
      </c>
      <c r="H134" s="72">
        <f>H114+H133</f>
        <v>0</v>
      </c>
      <c r="I134" s="72">
        <f>I114+I133</f>
        <v>0</v>
      </c>
    </row>
    <row r="135" spans="1:10" customFormat="1" ht="6.75" customHeight="1" thickBot="1">
      <c r="C135" s="55"/>
      <c r="D135" s="56"/>
      <c r="E135" s="44"/>
      <c r="F135" s="44"/>
      <c r="G135" s="44"/>
      <c r="H135" s="44"/>
      <c r="I135" s="44"/>
    </row>
    <row r="136" spans="1:10" customFormat="1" ht="13.5" customHeight="1">
      <c r="A136" s="427"/>
      <c r="B136" s="426"/>
      <c r="C136" s="341" t="s">
        <v>359</v>
      </c>
      <c r="D136" s="341"/>
      <c r="E136" s="342" t="str">
        <f>IF(E87-E134=0,"OK","左右合わず")</f>
        <v>OK</v>
      </c>
      <c r="F136" s="342" t="str">
        <f>IF(F87-F134=0,"OK","左右合わず")</f>
        <v>OK</v>
      </c>
      <c r="G136" s="342" t="str">
        <f>IF(G87-G134=0,"OK","左右合わず")</f>
        <v>OK</v>
      </c>
      <c r="H136" s="342" t="str">
        <f>IF(H87-H134=0,"OK","左右合わず")</f>
        <v>OK</v>
      </c>
      <c r="I136" s="342" t="str">
        <f>IF(I87-I134=0,"OK","左右合わず")</f>
        <v>OK</v>
      </c>
      <c r="J136" t="s">
        <v>697</v>
      </c>
    </row>
    <row r="137" spans="1:10" customFormat="1" ht="14.25" thickBot="1">
      <c r="A137" s="427"/>
      <c r="B137" s="426"/>
      <c r="C137" s="343" t="s">
        <v>580</v>
      </c>
      <c r="D137" s="343"/>
      <c r="E137" s="346">
        <f>E87-E134</f>
        <v>0</v>
      </c>
      <c r="F137" s="346">
        <f>F87-F134</f>
        <v>0</v>
      </c>
      <c r="G137" s="346">
        <f>G87-G134</f>
        <v>0</v>
      </c>
      <c r="H137" s="346">
        <f>H87-H134</f>
        <v>0</v>
      </c>
      <c r="I137" s="346">
        <f>I87-I134</f>
        <v>0</v>
      </c>
      <c r="J137" t="s">
        <v>698</v>
      </c>
    </row>
    <row r="138" spans="1:10" customFormat="1">
      <c r="A138" s="427"/>
      <c r="B138" s="426"/>
      <c r="C138" s="441" t="s">
        <v>694</v>
      </c>
      <c r="D138" s="341"/>
      <c r="E138" s="342" t="str">
        <f>IF(E132+E126-損益計算書入力!C95=0,"OK","×")</f>
        <v>OK</v>
      </c>
      <c r="F138" s="342" t="str">
        <f>IF(F132+F126-損益計算書入力!D95=0,"OK","×")</f>
        <v>OK</v>
      </c>
      <c r="G138" s="342" t="str">
        <f>IF(G132+G126-損益計算書入力!E95=0,"OK","×")</f>
        <v>OK</v>
      </c>
      <c r="H138" s="342" t="str">
        <f>IF(H132+H126-損益計算書入力!F95=0,"OK","×")</f>
        <v>OK</v>
      </c>
      <c r="I138" s="342" t="str">
        <f>IF(I132+I126-損益計算書入力!G95=0,"OK","×")</f>
        <v>OK</v>
      </c>
      <c r="J138" t="s">
        <v>695</v>
      </c>
    </row>
    <row r="139" spans="1:10" customFormat="1" ht="14.25" thickBot="1">
      <c r="A139" s="427"/>
      <c r="B139" s="426"/>
      <c r="C139" s="442"/>
      <c r="D139" s="344"/>
      <c r="E139" s="345">
        <f>E126+E132-損益計算書入力!C95</f>
        <v>0</v>
      </c>
      <c r="F139" s="345">
        <f>F126+F132-損益計算書入力!D95</f>
        <v>0</v>
      </c>
      <c r="G139" s="345">
        <f>G126+G132-損益計算書入力!E95</f>
        <v>0</v>
      </c>
      <c r="H139" s="345">
        <f>H126+H132-損益計算書入力!F95</f>
        <v>0</v>
      </c>
      <c r="I139" s="345">
        <f>I126+I132-損益計算書入力!G95</f>
        <v>0</v>
      </c>
      <c r="J139" t="s">
        <v>696</v>
      </c>
    </row>
    <row r="140" spans="1:10" customFormat="1">
      <c r="C140" s="56"/>
      <c r="D140" s="56"/>
      <c r="E140" s="47"/>
      <c r="F140" s="47"/>
      <c r="G140" s="47"/>
      <c r="H140" s="47"/>
      <c r="I140" s="47"/>
    </row>
    <row r="141" spans="1:10" customFormat="1" ht="12">
      <c r="C141" s="57" t="s">
        <v>315</v>
      </c>
      <c r="D141" s="57"/>
      <c r="E141" s="32">
        <f>E118+E128</f>
        <v>0</v>
      </c>
      <c r="F141" s="32">
        <f>F118+F128</f>
        <v>0</v>
      </c>
      <c r="G141" s="32">
        <f>G118+G128</f>
        <v>0</v>
      </c>
      <c r="H141" s="32">
        <f>H118+H128</f>
        <v>0</v>
      </c>
      <c r="I141" s="32">
        <f>I118+I128</f>
        <v>0</v>
      </c>
    </row>
    <row r="142" spans="1:10" customFormat="1">
      <c r="C142" s="56" t="s">
        <v>321</v>
      </c>
      <c r="D142" s="56"/>
      <c r="E142" s="32">
        <f>E121+E130</f>
        <v>0</v>
      </c>
      <c r="F142" s="32">
        <f>F121+F130</f>
        <v>0</v>
      </c>
      <c r="G142" s="32">
        <f>G121+G130</f>
        <v>0</v>
      </c>
      <c r="H142" s="32">
        <f>H121+H130</f>
        <v>0</v>
      </c>
      <c r="I142" s="32">
        <f>I121+I130</f>
        <v>0</v>
      </c>
    </row>
    <row r="143" spans="1:10" customFormat="1">
      <c r="C143" s="56" t="s">
        <v>450</v>
      </c>
    </row>
    <row r="144" spans="1:10" customFormat="1">
      <c r="C144" s="56" t="s">
        <v>483</v>
      </c>
      <c r="E144" s="32">
        <f>E32-E129-E131</f>
        <v>0</v>
      </c>
      <c r="F144" s="32">
        <f>F32-F129-F131</f>
        <v>0</v>
      </c>
      <c r="G144" s="32">
        <f>G32-G129-G131</f>
        <v>0</v>
      </c>
      <c r="H144" s="32">
        <f>H32-H129-H131</f>
        <v>0</v>
      </c>
      <c r="I144" s="32">
        <f>I32-I129-I131</f>
        <v>0</v>
      </c>
    </row>
    <row r="145" spans="1:9" customFormat="1">
      <c r="C145" s="56"/>
    </row>
    <row r="146" spans="1:9" customFormat="1" ht="12">
      <c r="A146" s="146" t="s">
        <v>484</v>
      </c>
      <c r="B146" s="146"/>
    </row>
    <row r="147" spans="1:9" customFormat="1" ht="12">
      <c r="A147" s="100"/>
      <c r="B147" s="402"/>
      <c r="C147" s="101" t="s">
        <v>77</v>
      </c>
      <c r="D147" s="101"/>
      <c r="E147" s="130">
        <f>E160</f>
        <v>22</v>
      </c>
      <c r="F147" s="130">
        <f>F160</f>
        <v>23</v>
      </c>
      <c r="G147" s="130">
        <f>G160</f>
        <v>24</v>
      </c>
      <c r="H147" s="130">
        <f>H160</f>
        <v>25</v>
      </c>
      <c r="I147" s="130">
        <f>I160</f>
        <v>26</v>
      </c>
    </row>
    <row r="148" spans="1:9" customFormat="1" ht="12">
      <c r="A148" s="97"/>
      <c r="B148" s="97"/>
      <c r="C148" s="95" t="s">
        <v>351</v>
      </c>
      <c r="D148" s="97"/>
      <c r="E148" s="211">
        <f>E39</f>
        <v>0</v>
      </c>
      <c r="F148" s="211">
        <f>F39</f>
        <v>0</v>
      </c>
      <c r="G148" s="211">
        <f>G39</f>
        <v>0</v>
      </c>
      <c r="H148" s="211">
        <f>H39</f>
        <v>0</v>
      </c>
      <c r="I148" s="211">
        <f>I39</f>
        <v>0</v>
      </c>
    </row>
    <row r="149" spans="1:9" customFormat="1" ht="12">
      <c r="A149" s="99" t="s">
        <v>35</v>
      </c>
      <c r="B149" s="99"/>
      <c r="C149" s="95" t="s">
        <v>356</v>
      </c>
      <c r="D149" s="212"/>
      <c r="E149" s="213">
        <f>E14</f>
        <v>0</v>
      </c>
      <c r="F149" s="213">
        <f>F14</f>
        <v>0</v>
      </c>
      <c r="G149" s="213">
        <f>G14</f>
        <v>0</v>
      </c>
      <c r="H149" s="213">
        <f>H14</f>
        <v>0</v>
      </c>
      <c r="I149" s="213">
        <f>I14</f>
        <v>0</v>
      </c>
    </row>
    <row r="150" spans="1:9" customFormat="1" ht="12">
      <c r="A150" s="99" t="s">
        <v>36</v>
      </c>
      <c r="B150" s="99"/>
      <c r="C150" s="95" t="s">
        <v>352</v>
      </c>
      <c r="D150" s="95"/>
      <c r="E150" s="96">
        <f>E81</f>
        <v>0</v>
      </c>
      <c r="F150" s="96">
        <f>F81</f>
        <v>0</v>
      </c>
      <c r="G150" s="96">
        <f>G81</f>
        <v>0</v>
      </c>
      <c r="H150" s="96">
        <f>H81</f>
        <v>0</v>
      </c>
      <c r="I150" s="96">
        <f>I81</f>
        <v>0</v>
      </c>
    </row>
    <row r="151" spans="1:9" customFormat="1" ht="12">
      <c r="A151" s="98"/>
      <c r="B151" s="98"/>
      <c r="C151" s="95" t="s">
        <v>357</v>
      </c>
      <c r="D151" s="95"/>
      <c r="E151" s="96">
        <f>E150+E148</f>
        <v>0</v>
      </c>
      <c r="F151" s="96">
        <f>F150+F148</f>
        <v>0</v>
      </c>
      <c r="G151" s="96">
        <f>G150+G148</f>
        <v>0</v>
      </c>
      <c r="H151" s="96">
        <f>H150+H148</f>
        <v>0</v>
      </c>
      <c r="I151" s="96">
        <f>I150+I148</f>
        <v>0</v>
      </c>
    </row>
    <row r="152" spans="1:9" customFormat="1" ht="12">
      <c r="A152" s="97" t="s">
        <v>360</v>
      </c>
      <c r="B152" s="97"/>
      <c r="C152" s="95" t="s">
        <v>353</v>
      </c>
      <c r="D152" s="95"/>
      <c r="E152" s="96">
        <f>E103</f>
        <v>0</v>
      </c>
      <c r="F152" s="96">
        <f>F103</f>
        <v>0</v>
      </c>
      <c r="G152" s="96">
        <f>G103</f>
        <v>0</v>
      </c>
      <c r="H152" s="96">
        <f>H103</f>
        <v>0</v>
      </c>
      <c r="I152" s="96">
        <f>I103</f>
        <v>0</v>
      </c>
    </row>
    <row r="153" spans="1:9" customFormat="1" ht="12">
      <c r="A153" s="98"/>
      <c r="B153" s="98"/>
      <c r="C153" s="95" t="s">
        <v>354</v>
      </c>
      <c r="D153" s="95"/>
      <c r="E153" s="96">
        <f>E113</f>
        <v>0</v>
      </c>
      <c r="F153" s="96">
        <f>F113</f>
        <v>0</v>
      </c>
      <c r="G153" s="96">
        <f>G113</f>
        <v>0</v>
      </c>
      <c r="H153" s="96">
        <f>H113</f>
        <v>0</v>
      </c>
      <c r="I153" s="96">
        <f>I113</f>
        <v>0</v>
      </c>
    </row>
    <row r="154" spans="1:9" customFormat="1" ht="12">
      <c r="A154" s="100" t="s">
        <v>485</v>
      </c>
      <c r="B154" s="402"/>
      <c r="C154" s="101"/>
      <c r="D154" s="101"/>
      <c r="E154" s="96">
        <f>E133</f>
        <v>0</v>
      </c>
      <c r="F154" s="96">
        <f>F133</f>
        <v>0</v>
      </c>
      <c r="G154" s="96">
        <f>G133</f>
        <v>0</v>
      </c>
      <c r="H154" s="96">
        <f>H133</f>
        <v>0</v>
      </c>
      <c r="I154" s="96">
        <f>I133</f>
        <v>0</v>
      </c>
    </row>
    <row r="155" spans="1:9" customFormat="1" ht="12">
      <c r="A155" s="100" t="s">
        <v>358</v>
      </c>
      <c r="B155" s="402"/>
      <c r="C155" s="101"/>
      <c r="D155" s="101"/>
      <c r="E155" s="96">
        <f>SUM(E152:E154)</f>
        <v>0</v>
      </c>
      <c r="F155" s="96">
        <f>SUM(F152:F154)</f>
        <v>0</v>
      </c>
      <c r="G155" s="96">
        <f>SUM(G152:G154)</f>
        <v>0</v>
      </c>
      <c r="H155" s="96">
        <f>SUM(H152:H154)</f>
        <v>0</v>
      </c>
      <c r="I155" s="96">
        <f>SUM(I152:I154)</f>
        <v>0</v>
      </c>
    </row>
    <row r="156" spans="1:9" customFormat="1" ht="12">
      <c r="A156" s="100" t="s">
        <v>359</v>
      </c>
      <c r="B156" s="402"/>
      <c r="C156" s="101"/>
      <c r="D156" s="101"/>
      <c r="E156" s="96">
        <f>E151-E155</f>
        <v>0</v>
      </c>
      <c r="F156" s="96">
        <f>F151-F155</f>
        <v>0</v>
      </c>
      <c r="G156" s="96">
        <f>G151-G155</f>
        <v>0</v>
      </c>
      <c r="H156" s="96">
        <f>H151-H155</f>
        <v>0</v>
      </c>
      <c r="I156" s="96">
        <f>I151-I155</f>
        <v>0</v>
      </c>
    </row>
    <row r="157" spans="1:9" customFormat="1" ht="12">
      <c r="A157" s="131"/>
      <c r="B157" s="131"/>
      <c r="C157" s="131"/>
    </row>
    <row r="158" spans="1:9" customFormat="1" ht="12">
      <c r="A158" s="131"/>
      <c r="B158" s="131"/>
      <c r="C158" s="131"/>
    </row>
    <row r="159" spans="1:9" customFormat="1" ht="12">
      <c r="A159" s="146" t="s">
        <v>526</v>
      </c>
      <c r="B159" s="146"/>
      <c r="E159" s="32"/>
    </row>
    <row r="160" spans="1:9" customFormat="1" ht="12">
      <c r="A160" s="100"/>
      <c r="B160" s="402"/>
      <c r="C160" s="101" t="s">
        <v>77</v>
      </c>
      <c r="D160" s="101"/>
      <c r="E160" s="130">
        <f>E2</f>
        <v>22</v>
      </c>
      <c r="F160" s="130">
        <f>F2</f>
        <v>23</v>
      </c>
      <c r="G160" s="130">
        <f>G2</f>
        <v>24</v>
      </c>
      <c r="H160" s="130">
        <f>H2</f>
        <v>25</v>
      </c>
      <c r="I160" s="130">
        <f>I2</f>
        <v>26</v>
      </c>
    </row>
    <row r="161" spans="1:13" customFormat="1" ht="12">
      <c r="A161" s="97"/>
      <c r="B161" s="97"/>
      <c r="C161" s="97" t="s">
        <v>351</v>
      </c>
      <c r="D161" s="97"/>
      <c r="E161" s="211">
        <f>IF($D$1="期首データなし",E39-E32+E144,(E39+D39-E32-D32+E144+D144)/2)</f>
        <v>0</v>
      </c>
      <c r="F161" s="211">
        <f>IF($D$1="期首データなし",F39-F32+F144,(F39+E39-F32-E32+F144+E144)/2)</f>
        <v>0</v>
      </c>
      <c r="G161" s="211">
        <f>IF($D$1="期首データなし",G39-G32+G144,(G39+F39-G32-F32+G144+F144)/2)</f>
        <v>0</v>
      </c>
      <c r="H161" s="211">
        <f>IF($D$1="期首データなし",H39-H32+H144,(H39+G39-H32-G32+H144+G144)/2)</f>
        <v>0</v>
      </c>
      <c r="I161" s="211">
        <f>IF($D$1="期首データなし",I39-I32+I144,(I39+H39-I32-H32+I144+H144)/2)</f>
        <v>0</v>
      </c>
      <c r="K161" s="103"/>
      <c r="L161" s="103"/>
      <c r="M161" s="103"/>
    </row>
    <row r="162" spans="1:13" customFormat="1" ht="12">
      <c r="A162" s="99" t="s">
        <v>35</v>
      </c>
      <c r="B162" s="99"/>
      <c r="C162" s="212" t="s">
        <v>356</v>
      </c>
      <c r="D162" s="212"/>
      <c r="E162" s="213">
        <f>IF($D$1="期首データなし",E14+E144,(D14+E14+E144+D144)/2)</f>
        <v>0</v>
      </c>
      <c r="F162" s="213">
        <f>IF($D$1="期首データなし",F14+F144,(E14+F14+F144+E144)/2)</f>
        <v>0</v>
      </c>
      <c r="G162" s="213">
        <f>IF($D$1="期首データなし",G14+G144,(F14+G14+G144+F144)/2)</f>
        <v>0</v>
      </c>
      <c r="H162" s="213">
        <f>IF($D$1="期首データなし",H14+H144,(G14+H14+H144+G144)/2)</f>
        <v>0</v>
      </c>
      <c r="I162" s="213">
        <f>IF($D$1="期首データなし",I14+I144,(H14+I14+I144+H144)/2)</f>
        <v>0</v>
      </c>
      <c r="K162" s="103"/>
      <c r="L162" s="103"/>
      <c r="M162" s="103"/>
    </row>
    <row r="163" spans="1:13" customFormat="1" ht="12">
      <c r="A163" s="99" t="s">
        <v>36</v>
      </c>
      <c r="B163" s="99"/>
      <c r="C163" s="95" t="s">
        <v>352</v>
      </c>
      <c r="D163" s="95"/>
      <c r="E163" s="96">
        <f>IF($D$1="期首データなし",E81,(D81+E81)/2)</f>
        <v>0</v>
      </c>
      <c r="F163" s="96">
        <f>IF($D$1="期首データなし",F81,(E81+F81)/2)</f>
        <v>0</v>
      </c>
      <c r="G163" s="96">
        <f>IF($D$1="期首データなし",G81,(F81+G81)/2)</f>
        <v>0</v>
      </c>
      <c r="H163" s="96">
        <f>IF($D$1="期首データなし",H81,(G81+H81)/2)</f>
        <v>0</v>
      </c>
      <c r="I163" s="96">
        <f>IF($D$1="期首データなし",I81,(H81+I81)/2)</f>
        <v>0</v>
      </c>
      <c r="K163" s="103"/>
      <c r="L163" s="103"/>
      <c r="M163" s="103"/>
    </row>
    <row r="164" spans="1:13" customFormat="1" ht="12">
      <c r="A164" s="98"/>
      <c r="B164" s="98"/>
      <c r="C164" s="95" t="s">
        <v>357</v>
      </c>
      <c r="D164" s="95"/>
      <c r="E164" s="96">
        <f>E163+E161</f>
        <v>0</v>
      </c>
      <c r="F164" s="96">
        <f>F163+F161</f>
        <v>0</v>
      </c>
      <c r="G164" s="96">
        <f>G163+G161</f>
        <v>0</v>
      </c>
      <c r="H164" s="96">
        <f>H163+H161</f>
        <v>0</v>
      </c>
      <c r="I164" s="96">
        <f>I163+I161</f>
        <v>0</v>
      </c>
      <c r="K164" s="103"/>
      <c r="L164" s="103"/>
      <c r="M164" s="103"/>
    </row>
    <row r="165" spans="1:13" customFormat="1" ht="12">
      <c r="A165" s="97" t="s">
        <v>360</v>
      </c>
      <c r="B165" s="97"/>
      <c r="C165" s="95" t="s">
        <v>353</v>
      </c>
      <c r="D165" s="95"/>
      <c r="E165" s="96">
        <f>IF($D$1="期首データなし",E103,(D103+E103)/2)</f>
        <v>0</v>
      </c>
      <c r="F165" s="96">
        <f>IF($D$1="期首データなし",F103,(E103+F103)/2)</f>
        <v>0</v>
      </c>
      <c r="G165" s="96">
        <f>IF($D$1="期首データなし",G103,(F103+G103)/2)</f>
        <v>0</v>
      </c>
      <c r="H165" s="96">
        <f>IF($D$1="期首データなし",H103,(G103+H103)/2)</f>
        <v>0</v>
      </c>
      <c r="I165" s="96">
        <f>IF($D$1="期首データなし",I103,(H103+I103)/2)</f>
        <v>0</v>
      </c>
      <c r="K165" s="103"/>
      <c r="L165" s="103"/>
      <c r="M165" s="103"/>
    </row>
    <row r="166" spans="1:13" customFormat="1" ht="12">
      <c r="A166" s="98"/>
      <c r="B166" s="98"/>
      <c r="C166" s="95" t="s">
        <v>354</v>
      </c>
      <c r="D166" s="95"/>
      <c r="E166" s="96">
        <f>IF($D$1="期首データなし",E113,(D113+E113)/2)</f>
        <v>0</v>
      </c>
      <c r="F166" s="96">
        <f>IF($D$1="期首データなし",F113,(E113+F113)/2)</f>
        <v>0</v>
      </c>
      <c r="G166" s="96">
        <f>IF($D$1="期首データなし",G113,(F113+G113)/2)</f>
        <v>0</v>
      </c>
      <c r="H166" s="96">
        <f>IF($D$1="期首データなし",H113,(G113+H113)/2)</f>
        <v>0</v>
      </c>
      <c r="I166" s="96">
        <f>IF($D$1="期首データなし",I113,(H113+I113)/2)</f>
        <v>0</v>
      </c>
      <c r="K166" s="103"/>
      <c r="L166" s="103"/>
      <c r="M166" s="103"/>
    </row>
    <row r="167" spans="1:13" customFormat="1" ht="12">
      <c r="A167" s="100" t="s">
        <v>355</v>
      </c>
      <c r="B167" s="402"/>
      <c r="C167" s="101"/>
      <c r="D167" s="101"/>
      <c r="E167" s="96">
        <f>IF($D$1="期首データなし",E133-E129-E131,(E133-E129-E131+D133-D129-D131)/2)</f>
        <v>0</v>
      </c>
      <c r="F167" s="96">
        <f>IF($D$1="期首データなし",F133-F129-F131,(F133-F129-F131+E133-E129-E131)/2)</f>
        <v>0</v>
      </c>
      <c r="G167" s="96">
        <f>IF($D$1="期首データなし",G133-G129-G131,(G133-G129-G131+F133-F129-F131)/2)</f>
        <v>0</v>
      </c>
      <c r="H167" s="96">
        <f>IF($D$1="期首データなし",H133-H129-H131,(H133-H129-H131+G133-G129-G131)/2)</f>
        <v>0</v>
      </c>
      <c r="I167" s="96">
        <f>IF($D$1="期首データなし",I133-I129-I131,(I133-I129-I131+H133-H129-H131)/2)</f>
        <v>0</v>
      </c>
      <c r="K167" s="103"/>
      <c r="L167" s="103"/>
      <c r="M167" s="103"/>
    </row>
    <row r="168" spans="1:13" customFormat="1" ht="12">
      <c r="A168" s="100" t="s">
        <v>358</v>
      </c>
      <c r="B168" s="402"/>
      <c r="C168" s="101"/>
      <c r="D168" s="101"/>
      <c r="E168" s="96">
        <f>E167+E166+E165</f>
        <v>0</v>
      </c>
      <c r="F168" s="96">
        <f>F167+F166+F165</f>
        <v>0</v>
      </c>
      <c r="G168" s="96">
        <f>G167+G166+G165</f>
        <v>0</v>
      </c>
      <c r="H168" s="96">
        <f>H167+H166+H165</f>
        <v>0</v>
      </c>
      <c r="I168" s="96">
        <f>I167+I166+I165</f>
        <v>0</v>
      </c>
      <c r="K168" s="103"/>
      <c r="L168" s="103"/>
      <c r="M168" s="103"/>
    </row>
    <row r="169" spans="1:13" customFormat="1" ht="12">
      <c r="A169" s="100" t="s">
        <v>359</v>
      </c>
      <c r="B169" s="402"/>
      <c r="C169" s="101"/>
      <c r="D169" s="101"/>
      <c r="E169" s="96">
        <f>E164-E168</f>
        <v>0</v>
      </c>
      <c r="F169" s="96">
        <f>F164-F168</f>
        <v>0</v>
      </c>
      <c r="G169" s="96">
        <f>G164-G168</f>
        <v>0</v>
      </c>
      <c r="H169" s="96">
        <f>H164-H168</f>
        <v>0</v>
      </c>
      <c r="I169" s="96">
        <f>I164-I168</f>
        <v>0</v>
      </c>
      <c r="K169" s="103"/>
      <c r="L169" s="103"/>
      <c r="M169" s="103"/>
    </row>
    <row r="170" spans="1:13" customFormat="1" ht="12">
      <c r="A170" s="131"/>
      <c r="B170" s="131"/>
      <c r="C170" s="131" t="s">
        <v>416</v>
      </c>
      <c r="D170" s="131"/>
      <c r="E170" s="132"/>
      <c r="F170" s="132"/>
      <c r="G170" s="132"/>
      <c r="H170" s="132"/>
      <c r="I170" s="132"/>
      <c r="K170" s="103"/>
      <c r="L170" s="103"/>
      <c r="M170" s="103"/>
    </row>
    <row r="171" spans="1:13" customFormat="1" ht="12">
      <c r="A171" s="131"/>
      <c r="B171" s="131"/>
      <c r="C171" s="131" t="s">
        <v>417</v>
      </c>
      <c r="D171" s="131"/>
      <c r="E171" s="132"/>
      <c r="F171" s="132"/>
      <c r="G171" s="132"/>
      <c r="H171" s="132"/>
      <c r="I171" s="132"/>
      <c r="K171" s="103"/>
      <c r="L171" s="103"/>
      <c r="M171" s="103"/>
    </row>
    <row r="172" spans="1:13" customFormat="1" ht="12"/>
    <row r="173" spans="1:13" customFormat="1" ht="12">
      <c r="A173" t="s">
        <v>361</v>
      </c>
    </row>
    <row r="174" spans="1:13" customFormat="1" ht="12">
      <c r="C174" s="95" t="s">
        <v>362</v>
      </c>
      <c r="D174" s="95"/>
      <c r="E174" s="141" t="str">
        <f>IF(E161=0,"",E161/E165)</f>
        <v/>
      </c>
      <c r="F174" s="141" t="str">
        <f>IF(F161=0,"",F161/F165)</f>
        <v/>
      </c>
      <c r="G174" s="141" t="str">
        <f>IF(G161=0,"",G161/G165)</f>
        <v/>
      </c>
      <c r="H174" s="141" t="str">
        <f>IF(H161=0,"",H161/H165)</f>
        <v/>
      </c>
      <c r="I174" s="141" t="str">
        <f>IF(I161=0,"",I161/I165)</f>
        <v/>
      </c>
    </row>
    <row r="175" spans="1:13" customFormat="1" ht="12">
      <c r="C175" s="95" t="s">
        <v>363</v>
      </c>
      <c r="D175" s="95"/>
      <c r="E175" s="141" t="str">
        <f>IF(E162=0,"",E162/E165)</f>
        <v/>
      </c>
      <c r="F175" s="141" t="str">
        <f>IF(F162=0,"",F162/F165)</f>
        <v/>
      </c>
      <c r="G175" s="141" t="str">
        <f>IF(G162=0,"",G162/G165)</f>
        <v/>
      </c>
      <c r="H175" s="141" t="str">
        <f>IF(H162=0,"",H162/H165)</f>
        <v/>
      </c>
      <c r="I175" s="141" t="str">
        <f>IF(I162=0,"",I162/I165)</f>
        <v/>
      </c>
    </row>
    <row r="176" spans="1:13" customFormat="1" ht="12">
      <c r="C176" s="95" t="s">
        <v>364</v>
      </c>
      <c r="D176" s="95"/>
      <c r="E176" s="141" t="str">
        <f>IF(E167=0,"",E167/E164)</f>
        <v/>
      </c>
      <c r="F176" s="141" t="str">
        <f>IF(F167=0,"",F167/F164)</f>
        <v/>
      </c>
      <c r="G176" s="141" t="str">
        <f>IF(G167=0,"",G167/G164)</f>
        <v/>
      </c>
      <c r="H176" s="141" t="str">
        <f>IF(H167=0,"",H167/H164)</f>
        <v/>
      </c>
      <c r="I176" s="141" t="str">
        <f>IF(I167=0,"",I167/I164)</f>
        <v/>
      </c>
    </row>
    <row r="177" spans="1:9" customFormat="1" ht="12">
      <c r="C177" s="95" t="s">
        <v>365</v>
      </c>
      <c r="D177" s="95"/>
      <c r="E177" s="141" t="str">
        <f>IF(E163=0,"",E163/(E166+E167))</f>
        <v/>
      </c>
      <c r="F177" s="141" t="str">
        <f>IF(F163=0,"",F163/(F166+F167))</f>
        <v/>
      </c>
      <c r="G177" s="141" t="str">
        <f>IF(G163=0,"",G163/(G166+G167))</f>
        <v/>
      </c>
      <c r="H177" s="141" t="str">
        <f>IF(H163=0,"",H163/(H166+H167))</f>
        <v/>
      </c>
      <c r="I177" s="141" t="str">
        <f>IF(I163=0,"",I163/(I166+I167))</f>
        <v/>
      </c>
    </row>
    <row r="178" spans="1:9" customFormat="1" ht="12">
      <c r="C178" s="95" t="s">
        <v>425</v>
      </c>
      <c r="D178" s="95"/>
      <c r="E178" s="141" t="str">
        <f>IF(E163=0,"",(E163+損益計算書入力!C148)/(貸借対照表入力!E167+貸借対照表入力!E166))</f>
        <v/>
      </c>
      <c r="F178" s="141" t="str">
        <f>IF(F163=0,"",(F163+損益計算書入力!D148)/(貸借対照表入力!F167+貸借対照表入力!F166))</f>
        <v/>
      </c>
      <c r="G178" s="141" t="str">
        <f>IF(G163=0,"",(G163+損益計算書入力!E148)/(貸借対照表入力!G167+貸借対照表入力!G166))</f>
        <v/>
      </c>
      <c r="H178" s="141" t="str">
        <f>IF(H163=0,"",(H163+損益計算書入力!F148)/(貸借対照表入力!H167+貸借対照表入力!H166))</f>
        <v/>
      </c>
      <c r="I178" s="141" t="str">
        <f>IF(I163=0,"",(I163+損益計算書入力!G148)/(貸借対照表入力!I167+貸借対照表入力!I166))</f>
        <v/>
      </c>
    </row>
    <row r="179" spans="1:9" customFormat="1" ht="12">
      <c r="C179" s="95" t="s">
        <v>396</v>
      </c>
      <c r="D179" s="95"/>
      <c r="E179" s="141" t="str">
        <f>IF(E163=0,"",E163/E167)</f>
        <v/>
      </c>
      <c r="F179" s="141" t="str">
        <f>IF(F163=0,"",F163/F167)</f>
        <v/>
      </c>
      <c r="G179" s="141" t="str">
        <f>IF(G163=0,"",G163/G167)</f>
        <v/>
      </c>
      <c r="H179" s="141" t="str">
        <f>IF(H163=0,"",H163/H167)</f>
        <v/>
      </c>
      <c r="I179" s="141" t="str">
        <f>IF(I163=0,"",I163/I167)</f>
        <v/>
      </c>
    </row>
    <row r="180" spans="1:9" customFormat="1" ht="12">
      <c r="C180" s="95" t="s">
        <v>366</v>
      </c>
      <c r="D180" s="95"/>
      <c r="E180" s="347" t="str">
        <f>IF(損益計算書入力!C46=0,"",損益計算書入力!C46/損益計算書入力!C19)</f>
        <v/>
      </c>
      <c r="F180" s="347" t="str">
        <f>IF(損益計算書入力!D46=0,"",損益計算書入力!D46/損益計算書入力!D19)</f>
        <v/>
      </c>
      <c r="G180" s="347" t="str">
        <f>IF(損益計算書入力!E46=0,"",損益計算書入力!E46/損益計算書入力!E19)</f>
        <v/>
      </c>
      <c r="H180" s="347" t="str">
        <f>IF(損益計算書入力!F46=0,"",損益計算書入力!F46/損益計算書入力!F19)</f>
        <v/>
      </c>
      <c r="I180" s="347" t="str">
        <f>IF(損益計算書入力!G46=0,"",損益計算書入力!G46/損益計算書入力!G19)</f>
        <v/>
      </c>
    </row>
    <row r="181" spans="1:9" customFormat="1" ht="12">
      <c r="C181" s="95" t="s">
        <v>367</v>
      </c>
      <c r="D181" s="95"/>
      <c r="E181" s="347" t="str">
        <f>IF(損益計算書入力!C46=0,"",損益計算書入力!C46/損益計算書入力!C187)</f>
        <v/>
      </c>
      <c r="F181" s="347" t="str">
        <f>IF(損益計算書入力!D46=0,"",損益計算書入力!D46/損益計算書入力!D187)</f>
        <v/>
      </c>
      <c r="G181" s="347" t="str">
        <f>IF(損益計算書入力!E46=0,"",損益計算書入力!E46/損益計算書入力!E187)</f>
        <v/>
      </c>
      <c r="H181" s="347" t="str">
        <f>IF(損益計算書入力!F46=0,"",損益計算書入力!F46/損益計算書入力!F187)</f>
        <v/>
      </c>
      <c r="I181" s="347" t="str">
        <f>IF(損益計算書入力!G46=0,"",損益計算書入力!G46/損益計算書入力!G187)</f>
        <v/>
      </c>
    </row>
    <row r="182" spans="1:9" customFormat="1" ht="12">
      <c r="C182" s="95" t="s">
        <v>368</v>
      </c>
      <c r="D182" s="95"/>
      <c r="E182" s="141" t="str">
        <f>IF(E165=0,"",(E165+E166)/損益計算書入力!C19)</f>
        <v/>
      </c>
      <c r="F182" s="141" t="str">
        <f>IF(F165=0,"",(F165+F166)/損益計算書入力!D19)</f>
        <v/>
      </c>
      <c r="G182" s="141" t="str">
        <f>IF(G165=0,"",(G165+G166)/損益計算書入力!E19)</f>
        <v/>
      </c>
      <c r="H182" s="141" t="str">
        <f>IF(H165=0,"",(H165+H166)/損益計算書入力!F19)</f>
        <v/>
      </c>
      <c r="I182" s="141" t="str">
        <f>IF(I165=0,"",(I165+I166)/損益計算書入力!G19)</f>
        <v/>
      </c>
    </row>
    <row r="183" spans="1:9" customFormat="1" ht="12">
      <c r="C183" s="95" t="s">
        <v>369</v>
      </c>
      <c r="D183" s="95"/>
      <c r="E183" s="141" t="str">
        <f>IF(E165=0,"",(E165+E166)/損益計算書入力!C187)</f>
        <v/>
      </c>
      <c r="F183" s="141" t="str">
        <f>IF(F165=0,"",(F165+F166)/損益計算書入力!D187)</f>
        <v/>
      </c>
      <c r="G183" s="141" t="str">
        <f>IF(G165=0,"",(G165+G166)/損益計算書入力!E187)</f>
        <v/>
      </c>
      <c r="H183" s="141" t="str">
        <f>IF(H165=0,"",(H165+H166)/損益計算書入力!F187)</f>
        <v/>
      </c>
      <c r="I183" s="141" t="str">
        <f>IF(I165=0,"",(I165+I166)/損益計算書入力!G187)</f>
        <v/>
      </c>
    </row>
    <row r="184" spans="1:9" customFormat="1" ht="12">
      <c r="E184" s="102"/>
      <c r="F184" s="102"/>
      <c r="G184" s="102"/>
      <c r="H184" s="102"/>
      <c r="I184" s="102"/>
    </row>
    <row r="185" spans="1:9" customFormat="1" ht="12">
      <c r="A185" t="s">
        <v>370</v>
      </c>
    </row>
    <row r="186" spans="1:9" customFormat="1" ht="12">
      <c r="C186" s="97" t="s">
        <v>371</v>
      </c>
      <c r="D186" s="97"/>
      <c r="E186" s="348" t="str">
        <f>IF(損益計算書入力!C34=0,"",損益計算書入力!C34/貸借対照表入力!E164)</f>
        <v/>
      </c>
      <c r="F186" s="348" t="str">
        <f>IF(損益計算書入力!D34=0,"",損益計算書入力!D34/貸借対照表入力!F164)</f>
        <v/>
      </c>
      <c r="G186" s="348" t="str">
        <f>IF(損益計算書入力!E34=0,"",損益計算書入力!E34/貸借対照表入力!G164)</f>
        <v/>
      </c>
      <c r="H186" s="348" t="str">
        <f>IF(損益計算書入力!F34=0,"",損益計算書入力!F34/貸借対照表入力!H164)</f>
        <v/>
      </c>
      <c r="I186" s="348" t="str">
        <f>IF(損益計算書入力!G34=0,"",損益計算書入力!G34/貸借対照表入力!I164)</f>
        <v/>
      </c>
    </row>
    <row r="187" spans="1:9" customFormat="1" ht="12">
      <c r="C187" s="98" t="s">
        <v>372</v>
      </c>
      <c r="D187" s="98"/>
      <c r="E187" s="349" t="str">
        <f>IF(損益計算書入力!C34=0,"",(損益計算書入力!C34-貸借対照表入力!E129)/E164)</f>
        <v/>
      </c>
      <c r="F187" s="349" t="str">
        <f>IF(損益計算書入力!D34=0,"",(損益計算書入力!D34-貸借対照表入力!F129)/F164)</f>
        <v/>
      </c>
      <c r="G187" s="349" t="str">
        <f>IF(損益計算書入力!E34=0,"",(損益計算書入力!E34-貸借対照表入力!G129)/G164)</f>
        <v/>
      </c>
      <c r="H187" s="349" t="str">
        <f>IF(損益計算書入力!F34=0,"",(損益計算書入力!F34-貸借対照表入力!H129)/H164)</f>
        <v/>
      </c>
      <c r="I187" s="349" t="str">
        <f>IF(損益計算書入力!G34=0,"",(損益計算書入力!G34-貸借対照表入力!I129)/I164)</f>
        <v/>
      </c>
    </row>
    <row r="188" spans="1:9" customFormat="1" ht="12">
      <c r="C188" s="97" t="s">
        <v>373</v>
      </c>
      <c r="D188" s="97"/>
      <c r="E188" s="348" t="str">
        <f>IF(損益計算書入力!C55=0,"",損益計算書入力!C55/貸借対照表入力!E164)</f>
        <v/>
      </c>
      <c r="F188" s="348" t="str">
        <f>IF(損益計算書入力!D55=0,"",損益計算書入力!D55/貸借対照表入力!F164)</f>
        <v/>
      </c>
      <c r="G188" s="348" t="str">
        <f>IF(損益計算書入力!E55=0,"",損益計算書入力!E55/貸借対照表入力!G164)</f>
        <v/>
      </c>
      <c r="H188" s="348" t="str">
        <f>IF(損益計算書入力!F55=0,"",損益計算書入力!F55/貸借対照表入力!H164)</f>
        <v/>
      </c>
      <c r="I188" s="348" t="str">
        <f>IF(損益計算書入力!G55=0,"",損益計算書入力!G55/貸借対照表入力!I164)</f>
        <v/>
      </c>
    </row>
    <row r="189" spans="1:9" customFormat="1" ht="12">
      <c r="C189" s="98" t="s">
        <v>374</v>
      </c>
      <c r="D189" s="98"/>
      <c r="E189" s="349" t="str">
        <f>IF(損益計算書入力!C55=0,"",(損益計算書入力!C55-貸借対照表入力!E129)/貸借対照表入力!E164)</f>
        <v/>
      </c>
      <c r="F189" s="349" t="str">
        <f>IF(損益計算書入力!D55=0,"",(損益計算書入力!D55-貸借対照表入力!F129)/貸借対照表入力!F164)</f>
        <v/>
      </c>
      <c r="G189" s="349" t="str">
        <f>IF(損益計算書入力!E55=0,"",(損益計算書入力!E55-貸借対照表入力!G129)/貸借対照表入力!G164)</f>
        <v/>
      </c>
      <c r="H189" s="349" t="str">
        <f>IF(損益計算書入力!F55=0,"",(損益計算書入力!F55-貸借対照表入力!H129)/貸借対照表入力!H164)</f>
        <v/>
      </c>
      <c r="I189" s="349" t="str">
        <f>IF(損益計算書入力!G55=0,"",(損益計算書入力!G55-貸借対照表入力!I129)/貸借対照表入力!I164)</f>
        <v/>
      </c>
    </row>
    <row r="190" spans="1:9" customFormat="1" ht="12">
      <c r="C190" s="95" t="s">
        <v>395</v>
      </c>
      <c r="D190" s="95"/>
      <c r="E190" s="141" t="str">
        <f>IF(損益計算書入力!C195=0,"",損益計算書入力!C195/貸借対照表入力!E167)</f>
        <v/>
      </c>
      <c r="F190" s="141" t="str">
        <f>IF(損益計算書入力!D195=0,"",損益計算書入力!D195/貸借対照表入力!F167)</f>
        <v/>
      </c>
      <c r="G190" s="141" t="str">
        <f>IF(損益計算書入力!E195=0,"",損益計算書入力!E195/貸借対照表入力!G167)</f>
        <v/>
      </c>
      <c r="H190" s="141" t="str">
        <f>IF(損益計算書入力!F195=0,"",損益計算書入力!F195/貸借対照表入力!H167)</f>
        <v/>
      </c>
      <c r="I190" s="141" t="str">
        <f>IF(損益計算書入力!G195=0,"",損益計算書入力!G195/貸借対照表入力!I167)</f>
        <v/>
      </c>
    </row>
    <row r="191" spans="1:9" customFormat="1" ht="12">
      <c r="C191" s="95" t="s">
        <v>375</v>
      </c>
      <c r="D191" s="95"/>
      <c r="E191" s="141" t="str">
        <f>IF(損益計算書入力!C19=0,"",損益計算書入力!C19/貸借対照表入力!E164)</f>
        <v/>
      </c>
      <c r="F191" s="141" t="str">
        <f>IF(損益計算書入力!D19=0,"",損益計算書入力!D19/貸借対照表入力!F164)</f>
        <v/>
      </c>
      <c r="G191" s="141" t="str">
        <f>IF(損益計算書入力!E19=0,"",損益計算書入力!E19/貸借対照表入力!G164)</f>
        <v/>
      </c>
      <c r="H191" s="141" t="str">
        <f>IF(損益計算書入力!F19=0,"",損益計算書入力!F19/貸借対照表入力!H164)</f>
        <v/>
      </c>
      <c r="I191" s="141" t="str">
        <f>IF(損益計算書入力!G19=0,"",損益計算書入力!G19/貸借対照表入力!I164)</f>
        <v/>
      </c>
    </row>
    <row r="192" spans="1:9" customFormat="1" ht="12">
      <c r="C192" s="95" t="s">
        <v>376</v>
      </c>
      <c r="D192" s="95"/>
      <c r="E192" s="141" t="str">
        <f>IF(損益計算書入力!C19=0,"",(損益計算書入力!C19+損益計算書入力!C44)/貸借対照表入力!E164)</f>
        <v/>
      </c>
      <c r="F192" s="141" t="str">
        <f>IF(損益計算書入力!D19=0,"",(損益計算書入力!D19+損益計算書入力!D44)/貸借対照表入力!F164)</f>
        <v/>
      </c>
      <c r="G192" s="141" t="str">
        <f>IF(損益計算書入力!E19=0,"",(損益計算書入力!E19+損益計算書入力!E44)/貸借対照表入力!G164)</f>
        <v/>
      </c>
      <c r="H192" s="141" t="str">
        <f>IF(損益計算書入力!F19=0,"",(損益計算書入力!F19+損益計算書入力!F44)/貸借対照表入力!H164)</f>
        <v/>
      </c>
      <c r="I192" s="141" t="str">
        <f>IF(損益計算書入力!G19=0,"",(損益計算書入力!G19+損益計算書入力!G44)/貸借対照表入力!I164)</f>
        <v/>
      </c>
    </row>
    <row r="193" spans="1:12" customFormat="1" ht="12">
      <c r="C193" s="97" t="s">
        <v>377</v>
      </c>
      <c r="D193" s="97"/>
      <c r="E193" s="348" t="str">
        <f>IF(損益計算書入力!C34=0,"",損益計算書入力!C34/損益計算書入力!C19)</f>
        <v/>
      </c>
      <c r="F193" s="348" t="str">
        <f>IF(損益計算書入力!D34=0,"",損益計算書入力!D34/損益計算書入力!D19)</f>
        <v/>
      </c>
      <c r="G193" s="348" t="str">
        <f>IF(損益計算書入力!E34=0,"",損益計算書入力!E34/損益計算書入力!E19)</f>
        <v/>
      </c>
      <c r="H193" s="348" t="str">
        <f>IF(損益計算書入力!F34=0,"",損益計算書入力!F34/損益計算書入力!F19)</f>
        <v/>
      </c>
      <c r="I193" s="348" t="str">
        <f>IF(損益計算書入力!G34=0,"",損益計算書入力!G34/損益計算書入力!G19)</f>
        <v/>
      </c>
    </row>
    <row r="194" spans="1:12" customFormat="1" ht="12">
      <c r="C194" s="98" t="s">
        <v>594</v>
      </c>
      <c r="D194" s="98"/>
      <c r="E194" s="349" t="str">
        <f>IF(損益計算書入力!C193=0,"",損益計算書入力!C193/損益計算書入力!C186)</f>
        <v/>
      </c>
      <c r="F194" s="349" t="str">
        <f>IF(損益計算書入力!D193=0,"",損益計算書入力!D193/損益計算書入力!D186)</f>
        <v/>
      </c>
      <c r="G194" s="349" t="str">
        <f>IF(損益計算書入力!E193=0,"",損益計算書入力!E193/損益計算書入力!E186)</f>
        <v/>
      </c>
      <c r="H194" s="349" t="str">
        <f>IF(損益計算書入力!F193=0,"",損益計算書入力!F193/損益計算書入力!F186)</f>
        <v/>
      </c>
      <c r="I194" s="349" t="str">
        <f>IF(損益計算書入力!G193=0,"",損益計算書入力!G193/損益計算書入力!G186)</f>
        <v/>
      </c>
    </row>
    <row r="195" spans="1:12" customFormat="1" ht="12">
      <c r="C195" s="98" t="s">
        <v>597</v>
      </c>
      <c r="D195" s="99"/>
      <c r="E195" s="352" t="str">
        <f>IF(損益計算書入力!C193=0,"",損益計算書入力!C193/損益計算書入力!C187)</f>
        <v/>
      </c>
      <c r="F195" s="352" t="str">
        <f>IF(損益計算書入力!D193=0,"",損益計算書入力!D193/損益計算書入力!D187)</f>
        <v/>
      </c>
      <c r="G195" s="352" t="str">
        <f>IF(損益計算書入力!E193=0,"",損益計算書入力!E193/損益計算書入力!E187)</f>
        <v/>
      </c>
      <c r="H195" s="352" t="str">
        <f>IF(損益計算書入力!F193=0,"",損益計算書入力!F193/損益計算書入力!F187)</f>
        <v/>
      </c>
      <c r="I195" s="352" t="str">
        <f>IF(損益計算書入力!G193=0,"",損益計算書入力!G193/損益計算書入力!G187)</f>
        <v/>
      </c>
    </row>
    <row r="196" spans="1:12" customFormat="1" ht="12">
      <c r="C196" s="97" t="s">
        <v>378</v>
      </c>
      <c r="D196" s="97"/>
      <c r="E196" s="348" t="str">
        <f>IF(損益計算書入力!C55=0,"",損益計算書入力!C55/損益計算書入力!C19)</f>
        <v/>
      </c>
      <c r="F196" s="348" t="str">
        <f>IF(損益計算書入力!D55=0,"",損益計算書入力!D55/損益計算書入力!D19)</f>
        <v/>
      </c>
      <c r="G196" s="348" t="str">
        <f>IF(損益計算書入力!E55=0,"",損益計算書入力!E55/損益計算書入力!E19)</f>
        <v/>
      </c>
      <c r="H196" s="348" t="str">
        <f>IF(損益計算書入力!F55=0,"",損益計算書入力!F55/損益計算書入力!F19)</f>
        <v/>
      </c>
      <c r="I196" s="348" t="str">
        <f>IF(損益計算書入力!G55=0,"",損益計算書入力!G55/損益計算書入力!G19)</f>
        <v/>
      </c>
    </row>
    <row r="197" spans="1:12" customFormat="1" ht="12">
      <c r="C197" s="98" t="s">
        <v>595</v>
      </c>
      <c r="D197" s="98"/>
      <c r="E197" s="349" t="str">
        <f>IF(損益計算書入力!C195=0,"",損益計算書入力!C195/損益計算書入力!C186)</f>
        <v/>
      </c>
      <c r="F197" s="349" t="str">
        <f>IF(損益計算書入力!D195=0,"",損益計算書入力!D195/損益計算書入力!D186)</f>
        <v/>
      </c>
      <c r="G197" s="349" t="str">
        <f>IF(損益計算書入力!E195=0,"",損益計算書入力!E195/損益計算書入力!E186)</f>
        <v/>
      </c>
      <c r="H197" s="349" t="str">
        <f>IF(損益計算書入力!F195=0,"",損益計算書入力!F195/損益計算書入力!F186)</f>
        <v/>
      </c>
      <c r="I197" s="349" t="str">
        <f>IF(損益計算書入力!G195=0,"",損益計算書入力!G195/損益計算書入力!G186)</f>
        <v/>
      </c>
    </row>
    <row r="198" spans="1:12" customFormat="1" ht="12">
      <c r="C198" s="98" t="s">
        <v>598</v>
      </c>
      <c r="D198" s="98"/>
      <c r="E198" s="349" t="str">
        <f>IF(損益計算書入力!C195=0,"",損益計算書入力!C195/損益計算書入力!C187)</f>
        <v/>
      </c>
      <c r="F198" s="349" t="str">
        <f>IF(損益計算書入力!D195=0,"",損益計算書入力!D195/損益計算書入力!D187)</f>
        <v/>
      </c>
      <c r="G198" s="349" t="str">
        <f>IF(損益計算書入力!E195=0,"",損益計算書入力!E195/損益計算書入力!E187)</f>
        <v/>
      </c>
      <c r="H198" s="349" t="str">
        <f>IF(損益計算書入力!F195=0,"",損益計算書入力!F195/損益計算書入力!F187)</f>
        <v/>
      </c>
      <c r="I198" s="349" t="str">
        <f>IF(損益計算書入力!G195=0,"",損益計算書入力!G195/損益計算書入力!G187)</f>
        <v/>
      </c>
    </row>
    <row r="199" spans="1:12" customFormat="1" ht="12">
      <c r="C199" s="95" t="s">
        <v>585</v>
      </c>
      <c r="D199" s="95"/>
      <c r="E199" s="141" t="str">
        <f>IF(損益計算書入力!C184=0,"",損益計算書入力!C184/損益計算書入力!C19)</f>
        <v/>
      </c>
      <c r="F199" s="141" t="str">
        <f>IF(損益計算書入力!D184=0,"",損益計算書入力!D184/損益計算書入力!D19)</f>
        <v/>
      </c>
      <c r="G199" s="141" t="str">
        <f>IF(損益計算書入力!E184=0,"",損益計算書入力!E184/損益計算書入力!E19)</f>
        <v/>
      </c>
      <c r="H199" s="141" t="str">
        <f>IF(損益計算書入力!F184=0,"",損益計算書入力!F184/損益計算書入力!F19)</f>
        <v/>
      </c>
      <c r="I199" s="141" t="str">
        <f>IF(損益計算書入力!G184=0,"",損益計算書入力!G184/損益計算書入力!G19)</f>
        <v/>
      </c>
    </row>
    <row r="200" spans="1:12" customFormat="1" ht="12">
      <c r="C200" s="95" t="s">
        <v>599</v>
      </c>
      <c r="D200" s="97"/>
      <c r="E200" s="348" t="str">
        <f>IF(損益計算書入力!C184=0,"",損益計算書入力!C184/損益計算書入力!C187)</f>
        <v/>
      </c>
      <c r="F200" s="348" t="str">
        <f>IF(損益計算書入力!D184=0,"",損益計算書入力!D184/損益計算書入力!D187)</f>
        <v/>
      </c>
      <c r="G200" s="348" t="str">
        <f>IF(損益計算書入力!E184=0,"",損益計算書入力!E184/損益計算書入力!E187)</f>
        <v/>
      </c>
      <c r="H200" s="348" t="str">
        <f>IF(損益計算書入力!F184=0,"",損益計算書入力!F184/損益計算書入力!F187)</f>
        <v/>
      </c>
      <c r="I200" s="348" t="str">
        <f>IF(損益計算書入力!G184=0,"",損益計算書入力!G184/損益計算書入力!G187)</f>
        <v/>
      </c>
    </row>
    <row r="201" spans="1:12" customFormat="1" ht="12">
      <c r="C201" s="97" t="s">
        <v>701</v>
      </c>
      <c r="D201" s="97"/>
      <c r="E201" s="481" t="str">
        <f>IF(損益計算書入力!C31=0,"",損益計算書入力!C31/損益計算書入力!C186)</f>
        <v/>
      </c>
      <c r="F201" s="481" t="str">
        <f>IF(損益計算書入力!D31=0,"",損益計算書入力!D31/損益計算書入力!D186)</f>
        <v/>
      </c>
      <c r="G201" s="481" t="str">
        <f>IF(損益計算書入力!E31=0,"",損益計算書入力!E31/損益計算書入力!E186)</f>
        <v/>
      </c>
      <c r="H201" s="481" t="str">
        <f>IF(損益計算書入力!F31=0,"",損益計算書入力!F31/損益計算書入力!F186)</f>
        <v/>
      </c>
      <c r="I201" s="481" t="str">
        <f>IF(損益計算書入力!G31=0,"",損益計算書入力!G31/損益計算書入力!G186)</f>
        <v/>
      </c>
      <c r="K201" s="102"/>
      <c r="L201" s="102"/>
    </row>
    <row r="202" spans="1:12" customFormat="1" ht="12">
      <c r="C202" s="98" t="s">
        <v>702</v>
      </c>
      <c r="D202" s="98"/>
      <c r="E202" s="349" t="str">
        <f>IF(損益計算書入力!C190=0,"",損益計算書入力!C190/損益計算書入力!C186)</f>
        <v/>
      </c>
      <c r="F202" s="349" t="str">
        <f>IF(損益計算書入力!D190=0,"",損益計算書入力!D190/損益計算書入力!D186)</f>
        <v/>
      </c>
      <c r="G202" s="349" t="str">
        <f>IF(損益計算書入力!E190=0,"",損益計算書入力!E190/損益計算書入力!E186)</f>
        <v/>
      </c>
      <c r="H202" s="349" t="str">
        <f>IF(損益計算書入力!F190=0,"",損益計算書入力!F190/損益計算書入力!F186)</f>
        <v/>
      </c>
      <c r="I202" s="349" t="str">
        <f>IF(損益計算書入力!G190=0,"",損益計算書入力!G190/損益計算書入力!G186)</f>
        <v/>
      </c>
      <c r="K202" s="102"/>
      <c r="L202" s="102"/>
    </row>
    <row r="203" spans="1:12" customFormat="1" ht="12">
      <c r="C203" s="95" t="s">
        <v>703</v>
      </c>
      <c r="D203" s="95"/>
      <c r="E203" s="141" t="str">
        <f>IF(損益計算書入力!C190=0,"",(損益計算書入力!C190/損益計算書入力!C187))</f>
        <v/>
      </c>
      <c r="F203" s="141" t="str">
        <f>IF(損益計算書入力!D190=0,"",(損益計算書入力!D190/損益計算書入力!D187))</f>
        <v/>
      </c>
      <c r="G203" s="141" t="str">
        <f>IF(損益計算書入力!E190=0,"",(損益計算書入力!E190/損益計算書入力!E187))</f>
        <v/>
      </c>
      <c r="H203" s="141" t="str">
        <f>IF(損益計算書入力!F190=0,"",(損益計算書入力!F190/損益計算書入力!F187))</f>
        <v/>
      </c>
      <c r="I203" s="141" t="str">
        <f>IF(損益計算書入力!G190=0,"",(損益計算書入力!G190/損益計算書入力!G187))</f>
        <v/>
      </c>
    </row>
    <row r="204" spans="1:12" customFormat="1" ht="12">
      <c r="E204" s="102"/>
      <c r="F204" s="102"/>
      <c r="G204" s="102"/>
      <c r="H204" s="102"/>
      <c r="I204" s="102"/>
    </row>
    <row r="205" spans="1:12" customFormat="1" ht="12">
      <c r="A205" t="s">
        <v>379</v>
      </c>
    </row>
    <row r="206" spans="1:12" customFormat="1" ht="12">
      <c r="C206" s="95" t="s">
        <v>642</v>
      </c>
      <c r="D206" s="95"/>
      <c r="E206" s="142" t="str">
        <f>IF(損益計算書入力!C19=0,"",(損益計算書入力!C19/基礎データ!D8)/1000)</f>
        <v/>
      </c>
      <c r="F206" s="142" t="str">
        <f>IF(損益計算書入力!D19=0,"",(損益計算書入力!D19/基礎データ!E8)/1000)</f>
        <v/>
      </c>
      <c r="G206" s="142" t="str">
        <f>IF(損益計算書入力!E19=0,"",(損益計算書入力!E19/基礎データ!F8)/1000)</f>
        <v/>
      </c>
      <c r="H206" s="142" t="str">
        <f>IF(損益計算書入力!F19=0,"",(損益計算書入力!F19/基礎データ!G8)/1000)</f>
        <v/>
      </c>
      <c r="I206" s="142" t="str">
        <f>IF(損益計算書入力!G19=0,"",(損益計算書入力!G19/基礎データ!H8)/1000)</f>
        <v/>
      </c>
    </row>
    <row r="207" spans="1:12" customFormat="1" ht="12">
      <c r="C207" s="95" t="s">
        <v>643</v>
      </c>
      <c r="D207" s="95"/>
      <c r="E207" s="142" t="str">
        <f>IF(損益計算書入力!C19=0,"",(損益計算書入力!C19/基礎データ!D15)/1000)</f>
        <v/>
      </c>
      <c r="F207" s="142" t="str">
        <f>IF(損益計算書入力!D19=0,"",(損益計算書入力!D19/基礎データ!E15)/1000)</f>
        <v/>
      </c>
      <c r="G207" s="142" t="str">
        <f>IF(損益計算書入力!E19=0,"",(損益計算書入力!E19/基礎データ!F15)/1000)</f>
        <v/>
      </c>
      <c r="H207" s="142" t="str">
        <f>IF(損益計算書入力!F19=0,"",(損益計算書入力!F19/基礎データ!G15)/1000)</f>
        <v/>
      </c>
      <c r="I207" s="142" t="str">
        <f>IF(損益計算書入力!G19=0,"",(損益計算書入力!G19/基礎データ!H15)/1000)</f>
        <v/>
      </c>
    </row>
    <row r="208" spans="1:12" customFormat="1" ht="12">
      <c r="C208" s="95" t="s">
        <v>644</v>
      </c>
      <c r="D208" s="95"/>
      <c r="E208" s="142" t="str">
        <f>IF(損益計算書入力!C202=0,"",(損益計算書入力!C202/基礎データ!D8)/1000)</f>
        <v/>
      </c>
      <c r="F208" s="142" t="str">
        <f>IF(損益計算書入力!D202=0,"",(損益計算書入力!D202/基礎データ!E8)/1000)</f>
        <v/>
      </c>
      <c r="G208" s="142" t="str">
        <f>IF(損益計算書入力!E202=0,"",(損益計算書入力!E202/基礎データ!F8)/1000)</f>
        <v/>
      </c>
      <c r="H208" s="142" t="str">
        <f>IF(損益計算書入力!F202=0,"",(損益計算書入力!F202/基礎データ!G8)/1000)</f>
        <v/>
      </c>
      <c r="I208" s="142" t="str">
        <f>IF(損益計算書入力!G202=0,"",(損益計算書入力!G202/基礎データ!H8)/1000)</f>
        <v/>
      </c>
    </row>
    <row r="209" spans="1:9" customFormat="1" ht="12">
      <c r="C209" s="95" t="s">
        <v>380</v>
      </c>
      <c r="D209" s="95"/>
      <c r="E209" s="141" t="str">
        <f>IF(損益計算書入力!C202=0,"",損益計算書入力!C202/損益計算書入力!C19)</f>
        <v/>
      </c>
      <c r="F209" s="141" t="str">
        <f>IF(損益計算書入力!D202=0,"",損益計算書入力!D202/損益計算書入力!D19)</f>
        <v/>
      </c>
      <c r="G209" s="141" t="str">
        <f>IF(損益計算書入力!E202=0,"",損益計算書入力!E202/損益計算書入力!E19)</f>
        <v/>
      </c>
      <c r="H209" s="141" t="str">
        <f>IF(損益計算書入力!F202=0,"",損益計算書入力!F202/損益計算書入力!F19)</f>
        <v/>
      </c>
      <c r="I209" s="141" t="str">
        <f>IF(損益計算書入力!G202=0,"",損益計算書入力!G202/損益計算書入力!G19)</f>
        <v/>
      </c>
    </row>
    <row r="210" spans="1:9" customFormat="1" ht="12">
      <c r="C210" s="95" t="s">
        <v>381</v>
      </c>
      <c r="D210" s="95"/>
      <c r="E210" s="141" t="str">
        <f>IF(損益計算書入力!C202=0,"",損益計算書入力!C202/損益計算書入力!C187)</f>
        <v/>
      </c>
      <c r="F210" s="141" t="str">
        <f>IF(損益計算書入力!D202=0,"",損益計算書入力!D202/損益計算書入力!D187)</f>
        <v/>
      </c>
      <c r="G210" s="141" t="str">
        <f>IF(損益計算書入力!E202=0,"",損益計算書入力!E202/損益計算書入力!E187)</f>
        <v/>
      </c>
      <c r="H210" s="141" t="str">
        <f>IF(損益計算書入力!F202=0,"",損益計算書入力!F202/損益計算書入力!F187)</f>
        <v/>
      </c>
      <c r="I210" s="141" t="str">
        <f>IF(損益計算書入力!G202=0,"",損益計算書入力!G202/損益計算書入力!G187)</f>
        <v/>
      </c>
    </row>
    <row r="211" spans="1:9" customFormat="1" ht="12">
      <c r="C211" s="95" t="s">
        <v>382</v>
      </c>
      <c r="D211" s="95"/>
      <c r="E211" s="141" t="str">
        <f>IF(損益計算書入力!C203=0,"",損益計算書入力!C203/損益計算書入力!C202)</f>
        <v/>
      </c>
      <c r="F211" s="141" t="str">
        <f>IF(損益計算書入力!D203=0,"",損益計算書入力!D203/損益計算書入力!D202)</f>
        <v/>
      </c>
      <c r="G211" s="141" t="str">
        <f>IF(損益計算書入力!E203=0,"",損益計算書入力!E203/損益計算書入力!E202)</f>
        <v/>
      </c>
      <c r="H211" s="141" t="str">
        <f>IF(損益計算書入力!F203=0,"",損益計算書入力!F203/損益計算書入力!F202)</f>
        <v/>
      </c>
      <c r="I211" s="141" t="str">
        <f>IF(損益計算書入力!G203=0,"",損益計算書入力!G203/損益計算書入力!G202)</f>
        <v/>
      </c>
    </row>
    <row r="212" spans="1:9" customFormat="1" ht="12">
      <c r="C212" s="131"/>
      <c r="D212" s="131"/>
      <c r="E212" s="143"/>
      <c r="F212" s="143"/>
      <c r="G212" s="143"/>
      <c r="H212" s="143"/>
      <c r="I212" s="143"/>
    </row>
    <row r="213" spans="1:9" customFormat="1" ht="12">
      <c r="A213" t="s">
        <v>397</v>
      </c>
    </row>
    <row r="214" spans="1:9" customFormat="1" ht="12">
      <c r="C214" s="95" t="s">
        <v>398</v>
      </c>
      <c r="D214" s="95"/>
      <c r="E214" s="141" t="str">
        <f>IF(損益計算書入力!C$19=0,"",損益計算書入力!C$19/損益計算書入力!$C$19)</f>
        <v/>
      </c>
      <c r="F214" s="141" t="str">
        <f>IF(損益計算書入力!D$19=0,"",損益計算書入力!D$19/損益計算書入力!$C$19)</f>
        <v/>
      </c>
      <c r="G214" s="141" t="str">
        <f>IF(損益計算書入力!E$19=0,"",損益計算書入力!E$19/損益計算書入力!$C$19)</f>
        <v/>
      </c>
      <c r="H214" s="141" t="str">
        <f>IF(損益計算書入力!F$19=0,"",損益計算書入力!F$19/損益計算書入力!$C$19)</f>
        <v/>
      </c>
      <c r="I214" s="141" t="str">
        <f>IF(損益計算書入力!G$19=0,"",損益計算書入力!G$19/損益計算書入力!$C$19)</f>
        <v/>
      </c>
    </row>
    <row r="215" spans="1:9" customFormat="1" ht="12">
      <c r="C215" s="95" t="s">
        <v>399</v>
      </c>
      <c r="D215" s="95"/>
      <c r="E215" s="141" t="str">
        <f>IF(損益計算書入力!C$202=0,"",損益計算書入力!C$202/損益計算書入力!$C$202)</f>
        <v/>
      </c>
      <c r="F215" s="141" t="str">
        <f>IF(損益計算書入力!D$202=0,"",損益計算書入力!D$202/損益計算書入力!$C$202)</f>
        <v/>
      </c>
      <c r="G215" s="141" t="str">
        <f>IF(損益計算書入力!E$202=0,"",損益計算書入力!E$202/損益計算書入力!$C$202)</f>
        <v/>
      </c>
      <c r="H215" s="141" t="str">
        <f>IF(損益計算書入力!F$202=0,"",損益計算書入力!F$202/損益計算書入力!$C$202)</f>
        <v/>
      </c>
      <c r="I215" s="141" t="str">
        <f>IF(損益計算書入力!G$202=0,"",損益計算書入力!G$202/損益計算書入力!$C$202)</f>
        <v/>
      </c>
    </row>
    <row r="216" spans="1:9" customFormat="1" ht="12">
      <c r="C216" s="95" t="s">
        <v>400</v>
      </c>
      <c r="D216" s="95"/>
      <c r="E216" s="141" t="str">
        <f>IF(損益計算書入力!C$55=0,"",損益計算書入力!C$55/損益計算書入力!$C$55)</f>
        <v/>
      </c>
      <c r="F216" s="141" t="str">
        <f>IF(損益計算書入力!D$55=0,"",損益計算書入力!D$55/損益計算書入力!$C$55)</f>
        <v/>
      </c>
      <c r="G216" s="141" t="str">
        <f>IF(損益計算書入力!E$55=0,"",損益計算書入力!E$55/損益計算書入力!$C$55)</f>
        <v/>
      </c>
      <c r="H216" s="141" t="str">
        <f>IF(損益計算書入力!F$55=0,"",損益計算書入力!F$55/損益計算書入力!$C$55)</f>
        <v/>
      </c>
      <c r="I216" s="141" t="str">
        <f>IF(損益計算書入力!G$55=0,"",損益計算書入力!G$55/損益計算書入力!$C$55)</f>
        <v/>
      </c>
    </row>
    <row r="217" spans="1:9" customFormat="1" ht="12">
      <c r="C217" s="95" t="s">
        <v>403</v>
      </c>
      <c r="D217" s="95"/>
      <c r="E217" s="141" t="str">
        <f>IF(損益計算書入力!C$195=0,"",損益計算書入力!C$195/損益計算書入力!$C$195)</f>
        <v/>
      </c>
      <c r="F217" s="141" t="str">
        <f>IF(損益計算書入力!D$195=0,"",損益計算書入力!D$195/損益計算書入力!$C$195)</f>
        <v/>
      </c>
      <c r="G217" s="141" t="str">
        <f>IF(損益計算書入力!E$195=0,"",損益計算書入力!E$195/損益計算書入力!$C$195)</f>
        <v/>
      </c>
      <c r="H217" s="141" t="str">
        <f>IF(損益計算書入力!F$195=0,"",損益計算書入力!F$195/損益計算書入力!$C$195)</f>
        <v/>
      </c>
      <c r="I217" s="141" t="str">
        <f>IF(損益計算書入力!G$195=0,"",損益計算書入力!G$195/損益計算書入力!$C$195)</f>
        <v/>
      </c>
    </row>
    <row r="218" spans="1:9" customFormat="1" ht="12">
      <c r="C218" s="95" t="s">
        <v>401</v>
      </c>
      <c r="D218" s="95"/>
      <c r="E218" s="141" t="str">
        <f>IF(E$167=0,"",E$167/$E$167)</f>
        <v/>
      </c>
      <c r="F218" s="141" t="str">
        <f>IF(F$167=0,"",F$167/$E$167)</f>
        <v/>
      </c>
      <c r="G218" s="141" t="str">
        <f>IF(G$167=0,"",G$167/$E$167)</f>
        <v/>
      </c>
      <c r="H218" s="141" t="str">
        <f>IF(H$167=0,"",H$167/$E$167)</f>
        <v/>
      </c>
      <c r="I218" s="141" t="str">
        <f>IF(I$167=0,"",I$167/$E$167)</f>
        <v/>
      </c>
    </row>
    <row r="219" spans="1:9" customFormat="1" ht="12">
      <c r="C219" s="95" t="s">
        <v>402</v>
      </c>
      <c r="D219" s="95"/>
      <c r="E219" s="141" t="str">
        <f>IF(E$164=0,"",E$164/$E$164)</f>
        <v/>
      </c>
      <c r="F219" s="141" t="str">
        <f>IF(F$164=0,"",F$164/$E$164)</f>
        <v/>
      </c>
      <c r="G219" s="141" t="str">
        <f>IF(G$164=0,"",G$164/$E$164)</f>
        <v/>
      </c>
      <c r="H219" s="141" t="str">
        <f>IF(H$164=0,"",H$164/$E$164)</f>
        <v/>
      </c>
      <c r="I219" s="141" t="str">
        <f>IF(I$164=0,"",I$164/$E$164)</f>
        <v/>
      </c>
    </row>
    <row r="220" spans="1:9" customFormat="1" ht="12"/>
    <row r="221" spans="1:9" customFormat="1" ht="12"/>
    <row r="222" spans="1:9" customFormat="1" ht="12">
      <c r="A222" t="s">
        <v>383</v>
      </c>
    </row>
    <row r="223" spans="1:9" customFormat="1" ht="12">
      <c r="C223" s="95" t="s">
        <v>645</v>
      </c>
      <c r="D223" s="95"/>
      <c r="E223" s="96" t="str">
        <f>IF(損益計算書入力!C200=0,"",(損益計算書入力!C200)/1000)</f>
        <v/>
      </c>
      <c r="F223" s="96" t="str">
        <f>IF(損益計算書入力!D200=0,"",(損益計算書入力!D200)/1000)</f>
        <v/>
      </c>
      <c r="G223" s="96" t="str">
        <f>IF(損益計算書入力!E200=0,"",(損益計算書入力!E200)/1000)</f>
        <v/>
      </c>
      <c r="H223" s="96" t="str">
        <f>IF(損益計算書入力!F200=0,"",(損益計算書入力!F200)/1000)</f>
        <v/>
      </c>
      <c r="I223" s="96" t="str">
        <f>IF(損益計算書入力!G200=0,"",(損益計算書入力!G200)/1000)</f>
        <v/>
      </c>
    </row>
    <row r="224" spans="1:9" customFormat="1" ht="12">
      <c r="C224" s="95" t="s">
        <v>646</v>
      </c>
      <c r="D224" s="95"/>
      <c r="E224" s="142" t="str">
        <f>IF(損益計算書入力!C200=0,"",(損益計算書入力!C200/基礎データ!D8)/1000)</f>
        <v/>
      </c>
      <c r="F224" s="142" t="str">
        <f>IF(損益計算書入力!D200=0,"",(損益計算書入力!D200/基礎データ!E8)/1000)</f>
        <v/>
      </c>
      <c r="G224" s="142" t="str">
        <f>IF(損益計算書入力!E200=0,"",(損益計算書入力!E200/基礎データ!F8)/1000)</f>
        <v/>
      </c>
      <c r="H224" s="142" t="str">
        <f>IF(損益計算書入力!F200=0,"",(損益計算書入力!F200/基礎データ!G8)/1000)</f>
        <v/>
      </c>
      <c r="I224" s="142" t="str">
        <f>IF(損益計算書入力!G200=0,"",(損益計算書入力!G200/基礎データ!H8)/1000)</f>
        <v/>
      </c>
    </row>
    <row r="225" spans="1:9" customFormat="1" ht="12">
      <c r="C225" s="95" t="s">
        <v>391</v>
      </c>
      <c r="D225" s="95"/>
      <c r="E225" s="141" t="str">
        <f>IF(損益計算書入力!C200=0,"",損益計算書入力!C200/損益計算書入力!C187)</f>
        <v/>
      </c>
      <c r="F225" s="141" t="str">
        <f>IF(損益計算書入力!D200=0,"",損益計算書入力!D200/損益計算書入力!D187)</f>
        <v/>
      </c>
      <c r="G225" s="141" t="str">
        <f>IF(損益計算書入力!E200=0,"",損益計算書入力!E200/損益計算書入力!E187)</f>
        <v/>
      </c>
      <c r="H225" s="141" t="str">
        <f>IF(損益計算書入力!F200=0,"",損益計算書入力!F200/損益計算書入力!F187)</f>
        <v/>
      </c>
      <c r="I225" s="141" t="str">
        <f>IF(損益計算書入力!G200=0,"",損益計算書入力!G200/損益計算書入力!G187)</f>
        <v/>
      </c>
    </row>
    <row r="226" spans="1:9" customFormat="1" ht="12">
      <c r="C226" s="95" t="s">
        <v>647</v>
      </c>
      <c r="D226" s="95"/>
      <c r="E226" s="142" t="str">
        <f>IF(損益計算書入力!C201=0,"",(損益計算書入力!C201)/1000)</f>
        <v/>
      </c>
      <c r="F226" s="142" t="str">
        <f>IF(損益計算書入力!D201=0,"",(損益計算書入力!D201)/1000)</f>
        <v/>
      </c>
      <c r="G226" s="142" t="str">
        <f>IF(損益計算書入力!E201=0,"",(損益計算書入力!E201)/1000)</f>
        <v/>
      </c>
      <c r="H226" s="142" t="str">
        <f>IF(損益計算書入力!F201=0,"",(損益計算書入力!F201)/1000)</f>
        <v/>
      </c>
      <c r="I226" s="142" t="str">
        <f>IF(損益計算書入力!G201=0,"",(損益計算書入力!G201)/1000)</f>
        <v/>
      </c>
    </row>
    <row r="227" spans="1:9" customFormat="1" ht="12">
      <c r="C227" s="95" t="s">
        <v>392</v>
      </c>
      <c r="D227" s="95"/>
      <c r="E227" s="141" t="str">
        <f>IF(損益計算書入力!C201=0,"",損益計算書入力!C201/損益計算書入力!C187)</f>
        <v/>
      </c>
      <c r="F227" s="141" t="str">
        <f>IF(損益計算書入力!D201=0,"",損益計算書入力!D201/損益計算書入力!D187)</f>
        <v/>
      </c>
      <c r="G227" s="141" t="str">
        <f>IF(損益計算書入力!E201=0,"",損益計算書入力!E201/損益計算書入力!E187)</f>
        <v/>
      </c>
      <c r="H227" s="141" t="str">
        <f>IF(損益計算書入力!F201=0,"",損益計算書入力!F201/損益計算書入力!F187)</f>
        <v/>
      </c>
      <c r="I227" s="141" t="str">
        <f>IF(損益計算書入力!G201=0,"",損益計算書入力!G201/損益計算書入力!G187)</f>
        <v/>
      </c>
    </row>
    <row r="228" spans="1:9" customFormat="1" ht="12"/>
    <row r="229" spans="1:9" customFormat="1" ht="12"/>
    <row r="230" spans="1:9" customFormat="1" ht="12">
      <c r="A230" t="s">
        <v>384</v>
      </c>
      <c r="E230" s="32">
        <f>E128+E130+E132</f>
        <v>0</v>
      </c>
      <c r="F230" s="32">
        <f>F128+F130+F132</f>
        <v>0</v>
      </c>
      <c r="G230" s="32">
        <f>G128+G130+G132</f>
        <v>0</v>
      </c>
      <c r="H230" s="32">
        <f>H128+H130+H132</f>
        <v>0</v>
      </c>
      <c r="I230" s="32">
        <f>I128+I130+I132</f>
        <v>0</v>
      </c>
    </row>
    <row r="231" spans="1:9" customFormat="1" ht="12">
      <c r="A231" t="s">
        <v>567</v>
      </c>
      <c r="E231" s="266" t="str">
        <f>IF(E230=0,"",E230/損益計算書入力!C187)</f>
        <v/>
      </c>
      <c r="F231" s="266" t="str">
        <f>IF(F230=0,"",F230/損益計算書入力!D187)</f>
        <v/>
      </c>
      <c r="G231" s="266" t="str">
        <f>IF(G230=0,"",G230/損益計算書入力!E187)</f>
        <v/>
      </c>
      <c r="H231" s="266" t="str">
        <f>IF(H230=0,"",H230/損益計算書入力!F187)</f>
        <v/>
      </c>
      <c r="I231" s="266" t="str">
        <f>IF(I230=0,"",I230/損益計算書入力!G187)</f>
        <v/>
      </c>
    </row>
    <row r="232" spans="1:9" customFormat="1" ht="12"/>
    <row r="233" spans="1:9" customFormat="1" ht="12"/>
    <row r="234" spans="1:9" customFormat="1" ht="12"/>
    <row r="235" spans="1:9" customFormat="1" ht="12"/>
    <row r="236" spans="1:9" customFormat="1" ht="12"/>
    <row r="237" spans="1:9" customFormat="1" ht="12"/>
    <row r="238" spans="1:9" customFormat="1" ht="12"/>
    <row r="239" spans="1:9" customFormat="1" ht="12"/>
    <row r="240" spans="1:9" customFormat="1" ht="12"/>
    <row r="241" customFormat="1" ht="12"/>
    <row r="242" customFormat="1" ht="12"/>
    <row r="243" customFormat="1" ht="12"/>
    <row r="244" customFormat="1" ht="12"/>
    <row r="245" customFormat="1" ht="12"/>
    <row r="246" customFormat="1" ht="12"/>
    <row r="247" customFormat="1" ht="12"/>
    <row r="248" customFormat="1" ht="12"/>
    <row r="249" customFormat="1" ht="12"/>
    <row r="250" customFormat="1" ht="12"/>
    <row r="251" customFormat="1" ht="12"/>
    <row r="252" customFormat="1" ht="12"/>
    <row r="253" customFormat="1" ht="12"/>
    <row r="254" customFormat="1" ht="12"/>
    <row r="255" customFormat="1" ht="12"/>
    <row r="256" customFormat="1" ht="12"/>
    <row r="257" customFormat="1" ht="12"/>
    <row r="258" customFormat="1" ht="12"/>
    <row r="259" customFormat="1" ht="12"/>
    <row r="260" customFormat="1" ht="12"/>
    <row r="261" customFormat="1" ht="12"/>
    <row r="262" customFormat="1" ht="12"/>
    <row r="263" customFormat="1" ht="12"/>
    <row r="264" customFormat="1" ht="12"/>
    <row r="265" customFormat="1" ht="12"/>
    <row r="266" customFormat="1" ht="12"/>
    <row r="267" customFormat="1" ht="12"/>
    <row r="268" customFormat="1" ht="12"/>
    <row r="269" customFormat="1" ht="12"/>
    <row r="270" customFormat="1" ht="12"/>
    <row r="271" customFormat="1" ht="12"/>
    <row r="272" customFormat="1" ht="12"/>
    <row r="273" customFormat="1" ht="12"/>
    <row r="274" customFormat="1" ht="12"/>
    <row r="275" customFormat="1" ht="12"/>
    <row r="276" customFormat="1" ht="12"/>
    <row r="277" customFormat="1" ht="12"/>
    <row r="278" customFormat="1" ht="12"/>
    <row r="279" customFormat="1" ht="12"/>
    <row r="280" customFormat="1" ht="12"/>
    <row r="281" customFormat="1" ht="12"/>
    <row r="282" customFormat="1" ht="12"/>
    <row r="283" customFormat="1" ht="12"/>
    <row r="284" customFormat="1" ht="12"/>
    <row r="285" customFormat="1" ht="12"/>
    <row r="286" customFormat="1" ht="12"/>
    <row r="287" customFormat="1" ht="12"/>
    <row r="288" customFormat="1" ht="12"/>
    <row r="289" customFormat="1" ht="12"/>
    <row r="290" customFormat="1" ht="12"/>
    <row r="291" customFormat="1" ht="12"/>
    <row r="292" customFormat="1" ht="12"/>
    <row r="293" customFormat="1" ht="12"/>
    <row r="294" customFormat="1" ht="12"/>
    <row r="295" customFormat="1" ht="12"/>
    <row r="296" customFormat="1" ht="12"/>
    <row r="297" customFormat="1" ht="12"/>
    <row r="298" customFormat="1" ht="12"/>
    <row r="299" customFormat="1" ht="12"/>
    <row r="300" customFormat="1" ht="12"/>
    <row r="301" customFormat="1" ht="12"/>
    <row r="302" customFormat="1" ht="12"/>
    <row r="303" customFormat="1" ht="12"/>
    <row r="304" customFormat="1" ht="12"/>
    <row r="305" customFormat="1" ht="12"/>
    <row r="306" customFormat="1" ht="12"/>
    <row r="307" customFormat="1" ht="12"/>
    <row r="308" customFormat="1" ht="12"/>
    <row r="309" customFormat="1" ht="12"/>
    <row r="310" customFormat="1" ht="12"/>
    <row r="311" customFormat="1" ht="12"/>
    <row r="312" customFormat="1" ht="12"/>
    <row r="313" customFormat="1" ht="12"/>
    <row r="314" customFormat="1" ht="12"/>
    <row r="315" customFormat="1" ht="12"/>
    <row r="316" customFormat="1" ht="12"/>
    <row r="317" customFormat="1" ht="12"/>
    <row r="318" customFormat="1" ht="12"/>
    <row r="319" customFormat="1" ht="12"/>
    <row r="320" customFormat="1" ht="12"/>
    <row r="321" customFormat="1" ht="12"/>
    <row r="322" customFormat="1" ht="12"/>
    <row r="323" customFormat="1" ht="12"/>
    <row r="324" customFormat="1" ht="12"/>
    <row r="325" customFormat="1" ht="12"/>
    <row r="326" customFormat="1" ht="12"/>
    <row r="327" customFormat="1" ht="12"/>
    <row r="328" customFormat="1" ht="12"/>
    <row r="329" customFormat="1" ht="12"/>
    <row r="330" customFormat="1" ht="12"/>
    <row r="331" customFormat="1" ht="12"/>
    <row r="332" customFormat="1" ht="12"/>
    <row r="333" customFormat="1" ht="12"/>
    <row r="334" customFormat="1" ht="12"/>
    <row r="335" customFormat="1" ht="12"/>
    <row r="336" customFormat="1" ht="12"/>
    <row r="337" spans="1:10" customFormat="1" ht="12"/>
    <row r="338" spans="1:10" customFormat="1" ht="12"/>
    <row r="339" spans="1:10" customFormat="1" ht="12"/>
    <row r="340" spans="1:10" customFormat="1" ht="12"/>
    <row r="341" spans="1:10" customFormat="1" ht="12"/>
    <row r="342" spans="1:10" customFormat="1" ht="12"/>
    <row r="343" spans="1:10" customFormat="1" ht="12"/>
    <row r="344" spans="1:10" customFormat="1" ht="12"/>
    <row r="345" spans="1:10" customFormat="1" ht="12"/>
    <row r="346" spans="1:10">
      <c r="A346"/>
      <c r="B346"/>
      <c r="C346"/>
      <c r="D346"/>
      <c r="E346"/>
      <c r="F346"/>
      <c r="G346"/>
      <c r="H346"/>
      <c r="I346"/>
      <c r="J346"/>
    </row>
    <row r="347" spans="1:10">
      <c r="A347"/>
      <c r="B347"/>
      <c r="C347"/>
      <c r="D347"/>
      <c r="E347"/>
      <c r="F347"/>
      <c r="G347"/>
      <c r="H347"/>
      <c r="I347"/>
      <c r="J347"/>
    </row>
    <row r="348" spans="1:10">
      <c r="A348"/>
      <c r="B348"/>
      <c r="C348"/>
      <c r="D348"/>
      <c r="E348"/>
      <c r="F348"/>
      <c r="G348"/>
      <c r="H348"/>
      <c r="I348"/>
      <c r="J348"/>
    </row>
    <row r="349" spans="1:10">
      <c r="A349"/>
      <c r="B349"/>
      <c r="C349"/>
      <c r="D349"/>
      <c r="E349"/>
      <c r="F349"/>
      <c r="G349"/>
      <c r="H349"/>
      <c r="I349"/>
      <c r="J349"/>
    </row>
  </sheetData>
  <mergeCells count="125">
    <mergeCell ref="B126:C126"/>
    <mergeCell ref="B127:C127"/>
    <mergeCell ref="A2:C2"/>
    <mergeCell ref="B132:C132"/>
    <mergeCell ref="B122:C122"/>
    <mergeCell ref="B123:C123"/>
    <mergeCell ref="B124:C124"/>
    <mergeCell ref="B125:C125"/>
    <mergeCell ref="B118:C118"/>
    <mergeCell ref="B119:C119"/>
    <mergeCell ref="B109:C109"/>
    <mergeCell ref="B110:C110"/>
    <mergeCell ref="B111:C111"/>
    <mergeCell ref="B112:C112"/>
    <mergeCell ref="B120:C120"/>
    <mergeCell ref="B121:C121"/>
    <mergeCell ref="B113:C113"/>
    <mergeCell ref="B115:C115"/>
    <mergeCell ref="B116:C116"/>
    <mergeCell ref="B117:C117"/>
    <mergeCell ref="B100:C100"/>
    <mergeCell ref="B101:C101"/>
    <mergeCell ref="B102:C102"/>
    <mergeCell ref="B103:C103"/>
    <mergeCell ref="B104:C104"/>
    <mergeCell ref="B105:C105"/>
    <mergeCell ref="B106:C106"/>
    <mergeCell ref="B107:C107"/>
    <mergeCell ref="B108:C108"/>
    <mergeCell ref="B91:C91"/>
    <mergeCell ref="B92:C92"/>
    <mergeCell ref="B93:C93"/>
    <mergeCell ref="B94:C94"/>
    <mergeCell ref="B95:C95"/>
    <mergeCell ref="B96:C96"/>
    <mergeCell ref="B97:C97"/>
    <mergeCell ref="B98:C98"/>
    <mergeCell ref="B99:C99"/>
    <mergeCell ref="B81:C81"/>
    <mergeCell ref="B82:C82"/>
    <mergeCell ref="B83:C83"/>
    <mergeCell ref="B84:C84"/>
    <mergeCell ref="B85:C85"/>
    <mergeCell ref="B86:C86"/>
    <mergeCell ref="B88:C88"/>
    <mergeCell ref="B89:C89"/>
    <mergeCell ref="B90:C90"/>
    <mergeCell ref="B72:C72"/>
    <mergeCell ref="B73:C73"/>
    <mergeCell ref="B74:C74"/>
    <mergeCell ref="B75:C75"/>
    <mergeCell ref="B76:C76"/>
    <mergeCell ref="B77:C77"/>
    <mergeCell ref="B78:C78"/>
    <mergeCell ref="B79:C79"/>
    <mergeCell ref="B80:C80"/>
    <mergeCell ref="B63:C63"/>
    <mergeCell ref="B64:C64"/>
    <mergeCell ref="B65:C65"/>
    <mergeCell ref="B66:C66"/>
    <mergeCell ref="B67:C67"/>
    <mergeCell ref="B68:C68"/>
    <mergeCell ref="B69:C69"/>
    <mergeCell ref="B70:C70"/>
    <mergeCell ref="B71:C71"/>
    <mergeCell ref="B54:C54"/>
    <mergeCell ref="B55:C55"/>
    <mergeCell ref="B56:C56"/>
    <mergeCell ref="B57:C57"/>
    <mergeCell ref="B58:C58"/>
    <mergeCell ref="B59:C59"/>
    <mergeCell ref="B60:C60"/>
    <mergeCell ref="B61:C61"/>
    <mergeCell ref="B62:C62"/>
    <mergeCell ref="B45:C45"/>
    <mergeCell ref="B46:C46"/>
    <mergeCell ref="B47:C47"/>
    <mergeCell ref="B48:C48"/>
    <mergeCell ref="B49:C49"/>
    <mergeCell ref="B50:C50"/>
    <mergeCell ref="B51:C51"/>
    <mergeCell ref="B52:C52"/>
    <mergeCell ref="B53:C53"/>
    <mergeCell ref="B35:C35"/>
    <mergeCell ref="B36:C36"/>
    <mergeCell ref="B37:C37"/>
    <mergeCell ref="B38:C38"/>
    <mergeCell ref="B40:C40"/>
    <mergeCell ref="B41:C41"/>
    <mergeCell ref="B42:C42"/>
    <mergeCell ref="B43:C43"/>
    <mergeCell ref="B44:C44"/>
    <mergeCell ref="B26:C26"/>
    <mergeCell ref="B27:C27"/>
    <mergeCell ref="B28:C28"/>
    <mergeCell ref="B29:C29"/>
    <mergeCell ref="B30:C30"/>
    <mergeCell ref="B31:C31"/>
    <mergeCell ref="B32:C32"/>
    <mergeCell ref="B33:C33"/>
    <mergeCell ref="B34:C34"/>
    <mergeCell ref="C138:C139"/>
    <mergeCell ref="B3:C3"/>
    <mergeCell ref="B4:C4"/>
    <mergeCell ref="B5:C5"/>
    <mergeCell ref="B6:C6"/>
    <mergeCell ref="B7:C7"/>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s>
  <phoneticPr fontId="3"/>
  <dataValidations disablePrompts="1" count="1">
    <dataValidation type="list" allowBlank="1" showInputMessage="1" showErrorMessage="1" sqref="D1">
      <formula1>"期首データなし,期首データあり"</formula1>
    </dataValidation>
  </dataValidations>
  <pageMargins left="0.75" right="0.33" top="0.65" bottom="0.43" header="0.51200000000000001" footer="0.24"/>
  <pageSetup paperSize="9" orientation="portrait" r:id="rId1"/>
  <headerFooter alignWithMargins="0"/>
  <rowBreaks count="2" manualBreakCount="2">
    <brk id="54" max="7" man="1"/>
    <brk id="87" max="7"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FFFF00"/>
  </sheetPr>
  <dimension ref="A1:L227"/>
  <sheetViews>
    <sheetView showGridLines="0" zoomScaleNormal="100" workbookViewId="0">
      <pane xSplit="2" ySplit="2" topLeftCell="C3" activePane="bottomRight" state="frozen"/>
      <selection pane="topRight" activeCell="C1" sqref="C1"/>
      <selection pane="bottomLeft" activeCell="A3" sqref="A3"/>
      <selection pane="bottomRight" activeCell="C188" sqref="C188"/>
    </sheetView>
  </sheetViews>
  <sheetFormatPr defaultColWidth="10.28515625" defaultRowHeight="13.5"/>
  <cols>
    <col min="1" max="1" width="4" style="1" customWidth="1"/>
    <col min="2" max="2" width="31.85546875" style="1" customWidth="1"/>
    <col min="3" max="7" width="13.28515625" style="2" customWidth="1"/>
    <col min="8" max="8" width="10.28515625" style="2"/>
    <col min="9" max="9" width="12" style="2" bestFit="1" customWidth="1"/>
    <col min="10" max="10" width="11.85546875" style="2" bestFit="1" customWidth="1"/>
    <col min="11" max="12" width="10.42578125" style="2" bestFit="1" customWidth="1"/>
    <col min="13" max="16384" width="10.28515625" style="2"/>
  </cols>
  <sheetData>
    <row r="1" spans="1:12" ht="19.5" customHeight="1">
      <c r="A1" s="7" t="s">
        <v>55</v>
      </c>
      <c r="B1" s="26"/>
      <c r="C1" s="261">
        <v>1</v>
      </c>
      <c r="D1" s="261">
        <f>C1+1</f>
        <v>2</v>
      </c>
      <c r="E1" s="261">
        <f t="shared" ref="E1:L1" si="0">D1+1</f>
        <v>3</v>
      </c>
      <c r="F1" s="261">
        <f t="shared" si="0"/>
        <v>4</v>
      </c>
      <c r="G1" s="261">
        <f t="shared" si="0"/>
        <v>5</v>
      </c>
      <c r="H1" s="261">
        <f t="shared" si="0"/>
        <v>6</v>
      </c>
      <c r="I1" s="261">
        <f t="shared" si="0"/>
        <v>7</v>
      </c>
      <c r="J1" s="261">
        <f t="shared" si="0"/>
        <v>8</v>
      </c>
      <c r="K1" s="261">
        <f t="shared" si="0"/>
        <v>9</v>
      </c>
      <c r="L1" s="261">
        <f t="shared" si="0"/>
        <v>10</v>
      </c>
    </row>
    <row r="2" spans="1:12">
      <c r="A2" s="137"/>
      <c r="B2" s="138" t="s">
        <v>348</v>
      </c>
      <c r="C2" s="139">
        <f>貸借対照表入力!E2</f>
        <v>22</v>
      </c>
      <c r="D2" s="139">
        <f>貸借対照表入力!F2</f>
        <v>23</v>
      </c>
      <c r="E2" s="139">
        <f>貸借対照表入力!G2</f>
        <v>24</v>
      </c>
      <c r="F2" s="139">
        <f>貸借対照表入力!H2</f>
        <v>25</v>
      </c>
      <c r="G2" s="139">
        <f>貸借対照表入力!I2</f>
        <v>26</v>
      </c>
    </row>
    <row r="3" spans="1:12">
      <c r="A3" s="13"/>
      <c r="B3" s="6" t="s">
        <v>184</v>
      </c>
      <c r="C3" s="62"/>
      <c r="D3" s="62"/>
      <c r="E3" s="62"/>
      <c r="F3" s="62"/>
      <c r="G3" s="62"/>
    </row>
    <row r="4" spans="1:12">
      <c r="A4" s="15"/>
      <c r="B4" s="6" t="s">
        <v>185</v>
      </c>
      <c r="C4" s="62"/>
      <c r="D4" s="62"/>
      <c r="E4" s="62"/>
      <c r="F4" s="62"/>
      <c r="G4" s="62"/>
      <c r="H4" s="35"/>
      <c r="I4" s="33"/>
    </row>
    <row r="5" spans="1:12">
      <c r="A5" s="15"/>
      <c r="B5" s="6" t="s">
        <v>186</v>
      </c>
      <c r="C5" s="62"/>
      <c r="D5" s="62"/>
      <c r="E5" s="62"/>
      <c r="F5" s="62"/>
      <c r="G5" s="62"/>
    </row>
    <row r="6" spans="1:12">
      <c r="A6" s="15"/>
      <c r="B6" s="6" t="s">
        <v>187</v>
      </c>
      <c r="C6" s="62"/>
      <c r="D6" s="62"/>
      <c r="E6" s="62"/>
      <c r="F6" s="62"/>
      <c r="G6" s="62"/>
      <c r="H6" s="35"/>
      <c r="I6" s="33"/>
    </row>
    <row r="7" spans="1:12">
      <c r="A7" s="15" t="s">
        <v>0</v>
      </c>
      <c r="B7" s="6" t="s">
        <v>188</v>
      </c>
      <c r="C7" s="62"/>
      <c r="D7" s="62"/>
      <c r="E7" s="62"/>
      <c r="F7" s="62"/>
      <c r="G7" s="62"/>
      <c r="H7" s="35"/>
      <c r="I7" s="33"/>
    </row>
    <row r="8" spans="1:12">
      <c r="A8" s="15"/>
      <c r="B8" s="6" t="s">
        <v>189</v>
      </c>
      <c r="C8" s="62"/>
      <c r="D8" s="62"/>
      <c r="E8" s="62"/>
      <c r="F8" s="62"/>
      <c r="G8" s="62"/>
      <c r="I8" s="33"/>
    </row>
    <row r="9" spans="1:12">
      <c r="A9" s="15"/>
      <c r="B9" s="6" t="s">
        <v>190</v>
      </c>
      <c r="C9" s="62"/>
      <c r="D9" s="62"/>
      <c r="E9" s="62"/>
      <c r="F9" s="62"/>
      <c r="G9" s="62"/>
    </row>
    <row r="10" spans="1:12">
      <c r="A10" s="15"/>
      <c r="B10" s="6" t="s">
        <v>191</v>
      </c>
      <c r="C10" s="62"/>
      <c r="D10" s="62"/>
      <c r="E10" s="62"/>
      <c r="F10" s="62"/>
      <c r="G10" s="62"/>
    </row>
    <row r="11" spans="1:12">
      <c r="A11" s="15" t="s">
        <v>1</v>
      </c>
      <c r="B11" s="6" t="s">
        <v>192</v>
      </c>
      <c r="C11" s="62"/>
      <c r="D11" s="62"/>
      <c r="E11" s="62"/>
      <c r="F11" s="62"/>
      <c r="G11" s="62"/>
    </row>
    <row r="12" spans="1:12">
      <c r="A12" s="15"/>
      <c r="B12" s="6" t="s">
        <v>193</v>
      </c>
      <c r="C12" s="62"/>
      <c r="D12" s="62"/>
      <c r="E12" s="62"/>
      <c r="F12" s="62"/>
      <c r="G12" s="62"/>
      <c r="I12" s="33"/>
    </row>
    <row r="13" spans="1:12">
      <c r="A13" s="15"/>
      <c r="B13" s="6" t="s">
        <v>194</v>
      </c>
      <c r="C13" s="62"/>
      <c r="D13" s="62"/>
      <c r="E13" s="62"/>
      <c r="F13" s="62"/>
      <c r="G13" s="62"/>
    </row>
    <row r="14" spans="1:12">
      <c r="A14" s="15"/>
      <c r="B14" s="5" t="s">
        <v>195</v>
      </c>
      <c r="C14" s="62"/>
      <c r="D14" s="62"/>
      <c r="E14" s="62"/>
      <c r="F14" s="62"/>
      <c r="G14" s="62"/>
    </row>
    <row r="15" spans="1:12">
      <c r="A15" s="15" t="s">
        <v>2</v>
      </c>
      <c r="B15" s="5" t="s">
        <v>196</v>
      </c>
      <c r="C15" s="62"/>
      <c r="D15" s="62"/>
      <c r="E15" s="62"/>
      <c r="F15" s="62"/>
      <c r="G15" s="62"/>
    </row>
    <row r="16" spans="1:12">
      <c r="A16" s="15"/>
      <c r="B16" s="5" t="s">
        <v>197</v>
      </c>
      <c r="C16" s="62"/>
      <c r="D16" s="62"/>
      <c r="E16" s="62"/>
      <c r="F16" s="62"/>
      <c r="G16" s="62"/>
      <c r="I16" s="33"/>
    </row>
    <row r="17" spans="1:9">
      <c r="A17" s="15"/>
      <c r="B17" s="5" t="s">
        <v>198</v>
      </c>
      <c r="C17" s="62"/>
      <c r="D17" s="62"/>
      <c r="E17" s="62"/>
      <c r="F17" s="62"/>
      <c r="G17" s="62"/>
    </row>
    <row r="18" spans="1:9">
      <c r="A18" s="15"/>
      <c r="B18" s="5" t="s">
        <v>88</v>
      </c>
      <c r="C18" s="62"/>
      <c r="D18" s="62"/>
      <c r="E18" s="62"/>
      <c r="F18" s="62"/>
      <c r="G18" s="62"/>
      <c r="I18" s="33"/>
    </row>
    <row r="19" spans="1:9">
      <c r="A19" s="42"/>
      <c r="B19" s="12" t="s">
        <v>75</v>
      </c>
      <c r="C19" s="63">
        <f>SUM(C3:C18)</f>
        <v>0</v>
      </c>
      <c r="D19" s="63">
        <f>SUM(D3:D18)</f>
        <v>0</v>
      </c>
      <c r="E19" s="63">
        <f>SUM(E3:E18)</f>
        <v>0</v>
      </c>
      <c r="F19" s="63">
        <f>SUM(F3:F18)</f>
        <v>0</v>
      </c>
      <c r="G19" s="63">
        <f>SUM(G3:G18)</f>
        <v>0</v>
      </c>
      <c r="I19" s="33"/>
    </row>
    <row r="20" spans="1:9">
      <c r="A20" s="21"/>
      <c r="B20" s="6" t="s">
        <v>304</v>
      </c>
      <c r="C20" s="63">
        <f>SUM(C4:C6)</f>
        <v>0</v>
      </c>
      <c r="D20" s="63">
        <f>SUM(D4:D6)</f>
        <v>0</v>
      </c>
      <c r="E20" s="63">
        <f>SUM(E4:E6)</f>
        <v>0</v>
      </c>
      <c r="F20" s="63">
        <f>SUM(F4:F6)</f>
        <v>0</v>
      </c>
      <c r="G20" s="63">
        <f>SUM(G4:G6)</f>
        <v>0</v>
      </c>
    </row>
    <row r="21" spans="1:9">
      <c r="A21" s="21"/>
      <c r="B21" s="6" t="s">
        <v>305</v>
      </c>
      <c r="C21" s="63">
        <f>SUM(C7:C9)+C11</f>
        <v>0</v>
      </c>
      <c r="D21" s="63">
        <f>SUM(D7:D9)+D11</f>
        <v>0</v>
      </c>
      <c r="E21" s="63">
        <f>SUM(E7:E9)+E11</f>
        <v>0</v>
      </c>
      <c r="F21" s="63">
        <f>SUM(F7:F9)+F11</f>
        <v>0</v>
      </c>
      <c r="G21" s="63">
        <f>SUM(G7:G9)+G11</f>
        <v>0</v>
      </c>
    </row>
    <row r="22" spans="1:9">
      <c r="A22" s="21"/>
      <c r="B22" s="6" t="s">
        <v>306</v>
      </c>
      <c r="C22" s="63">
        <f>C16</f>
        <v>0</v>
      </c>
      <c r="D22" s="63">
        <f>D16</f>
        <v>0</v>
      </c>
      <c r="E22" s="63">
        <f>E16</f>
        <v>0</v>
      </c>
      <c r="F22" s="63">
        <f>F16</f>
        <v>0</v>
      </c>
      <c r="G22" s="63">
        <f>G16</f>
        <v>0</v>
      </c>
    </row>
    <row r="23" spans="1:9">
      <c r="A23" s="21"/>
      <c r="B23" s="6" t="s">
        <v>307</v>
      </c>
      <c r="C23" s="63">
        <f>C12</f>
        <v>0</v>
      </c>
      <c r="D23" s="63">
        <f>D12</f>
        <v>0</v>
      </c>
      <c r="E23" s="63">
        <f>E12</f>
        <v>0</v>
      </c>
      <c r="F23" s="63">
        <f>F12</f>
        <v>0</v>
      </c>
      <c r="G23" s="63">
        <f>G12</f>
        <v>0</v>
      </c>
    </row>
    <row r="24" spans="1:9" ht="14.25" thickBot="1">
      <c r="A24" s="21"/>
      <c r="B24" s="8" t="s">
        <v>308</v>
      </c>
      <c r="C24" s="64">
        <f>C17</f>
        <v>0</v>
      </c>
      <c r="D24" s="64">
        <f>D17</f>
        <v>0</v>
      </c>
      <c r="E24" s="64">
        <f>E17</f>
        <v>0</v>
      </c>
      <c r="F24" s="64">
        <f>F17</f>
        <v>0</v>
      </c>
      <c r="G24" s="64">
        <f>G17</f>
        <v>0</v>
      </c>
    </row>
    <row r="25" spans="1:9" ht="14.25" thickTop="1">
      <c r="A25" s="16"/>
      <c r="B25" s="37" t="s">
        <v>199</v>
      </c>
      <c r="C25" s="65"/>
      <c r="D25" s="65"/>
      <c r="E25" s="65"/>
      <c r="F25" s="65"/>
      <c r="G25" s="65"/>
    </row>
    <row r="26" spans="1:9">
      <c r="A26" s="15"/>
      <c r="B26" s="5" t="s">
        <v>200</v>
      </c>
      <c r="C26" s="62"/>
      <c r="D26" s="62"/>
      <c r="E26" s="62"/>
      <c r="F26" s="62"/>
      <c r="G26" s="62"/>
    </row>
    <row r="27" spans="1:9">
      <c r="A27" s="15"/>
      <c r="B27" s="5" t="s">
        <v>237</v>
      </c>
      <c r="C27" s="63">
        <f>C148</f>
        <v>0</v>
      </c>
      <c r="D27" s="63">
        <f>D148</f>
        <v>0</v>
      </c>
      <c r="E27" s="63">
        <f>E148</f>
        <v>0</v>
      </c>
      <c r="F27" s="63">
        <f>F148</f>
        <v>0</v>
      </c>
      <c r="G27" s="63">
        <f>G148</f>
        <v>0</v>
      </c>
    </row>
    <row r="28" spans="1:9">
      <c r="A28" s="15"/>
      <c r="B28" s="5" t="s">
        <v>238</v>
      </c>
      <c r="C28" s="62"/>
      <c r="D28" s="62"/>
      <c r="E28" s="62"/>
      <c r="F28" s="62"/>
      <c r="G28" s="62"/>
    </row>
    <row r="29" spans="1:9">
      <c r="A29" s="15"/>
      <c r="B29" s="5" t="s">
        <v>239</v>
      </c>
      <c r="C29" s="62"/>
      <c r="D29" s="62"/>
      <c r="E29" s="62"/>
      <c r="F29" s="62"/>
      <c r="G29" s="62"/>
    </row>
    <row r="30" spans="1:9">
      <c r="A30" s="29"/>
      <c r="B30" s="5" t="s">
        <v>71</v>
      </c>
      <c r="C30" s="119"/>
      <c r="D30" s="119"/>
      <c r="E30" s="119"/>
      <c r="F30" s="119"/>
      <c r="G30" s="119"/>
    </row>
    <row r="31" spans="1:9">
      <c r="A31" s="38" t="s">
        <v>240</v>
      </c>
      <c r="B31" s="6"/>
      <c r="C31" s="63">
        <f>SUM(C25:C28)+C29+C30</f>
        <v>0</v>
      </c>
      <c r="D31" s="63">
        <f>SUM(D25:D28)+D29+D30</f>
        <v>0</v>
      </c>
      <c r="E31" s="63">
        <f>SUM(E25:E28)+E29+E30</f>
        <v>0</v>
      </c>
      <c r="F31" s="63">
        <f>SUM(F25:F28)+F29+F30</f>
        <v>0</v>
      </c>
      <c r="G31" s="63">
        <f>SUM(G25:G28)+G29+G30</f>
        <v>0</v>
      </c>
    </row>
    <row r="32" spans="1:9">
      <c r="A32" s="6" t="s">
        <v>241</v>
      </c>
      <c r="B32" s="6"/>
      <c r="C32" s="63">
        <f>C19-C31</f>
        <v>0</v>
      </c>
      <c r="D32" s="63">
        <f>D19-D31</f>
        <v>0</v>
      </c>
      <c r="E32" s="63">
        <f>E19-E31</f>
        <v>0</v>
      </c>
      <c r="F32" s="63">
        <f>F19-F31</f>
        <v>0</v>
      </c>
      <c r="G32" s="63">
        <f>G19-G31</f>
        <v>0</v>
      </c>
    </row>
    <row r="33" spans="1:12">
      <c r="A33" s="35" t="s">
        <v>242</v>
      </c>
      <c r="B33" s="35"/>
      <c r="C33" s="63">
        <f>C184</f>
        <v>0</v>
      </c>
      <c r="D33" s="63">
        <f>D184</f>
        <v>0</v>
      </c>
      <c r="E33" s="63">
        <f>E184</f>
        <v>0</v>
      </c>
      <c r="F33" s="63">
        <f>F184</f>
        <v>0</v>
      </c>
      <c r="G33" s="63">
        <f>G184</f>
        <v>0</v>
      </c>
    </row>
    <row r="34" spans="1:12">
      <c r="A34" s="38" t="s">
        <v>262</v>
      </c>
      <c r="B34" s="6"/>
      <c r="C34" s="63">
        <f>C32-C184</f>
        <v>0</v>
      </c>
      <c r="D34" s="63">
        <f>D32-D184</f>
        <v>0</v>
      </c>
      <c r="E34" s="63">
        <f>E32-E184</f>
        <v>0</v>
      </c>
      <c r="F34" s="63">
        <f>F32-F184</f>
        <v>0</v>
      </c>
      <c r="G34" s="63">
        <f>G32-G184</f>
        <v>0</v>
      </c>
    </row>
    <row r="35" spans="1:12">
      <c r="A35" s="17"/>
      <c r="B35" s="5" t="s">
        <v>263</v>
      </c>
      <c r="C35" s="62"/>
      <c r="D35" s="62"/>
      <c r="E35" s="62"/>
      <c r="F35" s="62"/>
      <c r="G35" s="62"/>
    </row>
    <row r="36" spans="1:12">
      <c r="A36" s="15" t="s">
        <v>23</v>
      </c>
      <c r="B36" s="5" t="s">
        <v>264</v>
      </c>
      <c r="C36" s="62"/>
      <c r="D36" s="62"/>
      <c r="E36" s="62"/>
      <c r="F36" s="62"/>
      <c r="G36" s="62"/>
    </row>
    <row r="37" spans="1:12">
      <c r="A37" s="15" t="s">
        <v>24</v>
      </c>
      <c r="B37" s="5" t="s">
        <v>265</v>
      </c>
      <c r="C37" s="62"/>
      <c r="D37" s="62"/>
      <c r="E37" s="62"/>
      <c r="F37" s="62"/>
      <c r="G37" s="62"/>
      <c r="H37" s="35"/>
    </row>
    <row r="38" spans="1:12">
      <c r="A38" s="15" t="s">
        <v>7</v>
      </c>
      <c r="B38" s="5" t="s">
        <v>266</v>
      </c>
      <c r="C38" s="62"/>
      <c r="D38" s="62"/>
      <c r="E38" s="62"/>
      <c r="F38" s="62"/>
      <c r="G38" s="62"/>
    </row>
    <row r="39" spans="1:12">
      <c r="A39" s="15" t="s">
        <v>25</v>
      </c>
      <c r="B39" s="6" t="s">
        <v>267</v>
      </c>
      <c r="C39" s="62"/>
      <c r="D39" s="62"/>
      <c r="E39" s="62"/>
      <c r="F39" s="62"/>
      <c r="G39" s="62"/>
    </row>
    <row r="40" spans="1:12">
      <c r="A40" s="15" t="s">
        <v>26</v>
      </c>
      <c r="B40" s="5" t="s">
        <v>268</v>
      </c>
      <c r="C40" s="62"/>
      <c r="D40" s="62"/>
      <c r="E40" s="62"/>
      <c r="F40" s="62"/>
      <c r="G40" s="62"/>
    </row>
    <row r="41" spans="1:12">
      <c r="A41" s="15"/>
      <c r="B41" s="5" t="s">
        <v>65</v>
      </c>
      <c r="C41" s="62"/>
      <c r="D41" s="62"/>
      <c r="E41" s="62"/>
      <c r="F41" s="62"/>
      <c r="G41" s="62"/>
    </row>
    <row r="42" spans="1:12">
      <c r="A42" s="15"/>
      <c r="B42" s="5" t="s">
        <v>283</v>
      </c>
      <c r="C42" s="62"/>
      <c r="D42" s="62"/>
      <c r="E42" s="62"/>
      <c r="F42" s="62"/>
      <c r="G42" s="62"/>
    </row>
    <row r="43" spans="1:12">
      <c r="A43" s="15"/>
      <c r="B43" s="6" t="s">
        <v>269</v>
      </c>
      <c r="C43" s="62"/>
      <c r="D43" s="62"/>
      <c r="E43" s="62"/>
      <c r="F43" s="62"/>
      <c r="G43" s="62"/>
      <c r="I43" s="33"/>
    </row>
    <row r="44" spans="1:12">
      <c r="A44" s="42"/>
      <c r="B44" s="12" t="s">
        <v>73</v>
      </c>
      <c r="C44" s="63">
        <f>SUM(C35:C43)</f>
        <v>0</v>
      </c>
      <c r="D44" s="63">
        <f>SUM(D35:D43)</f>
        <v>0</v>
      </c>
      <c r="E44" s="63">
        <f>SUM(E35:E43)</f>
        <v>0</v>
      </c>
      <c r="F44" s="63">
        <f>SUM(F35:F43)</f>
        <v>0</v>
      </c>
      <c r="G44" s="63">
        <f>SUM(G35:G43)</f>
        <v>0</v>
      </c>
    </row>
    <row r="45" spans="1:12">
      <c r="A45" s="43"/>
      <c r="B45" s="6" t="s">
        <v>74</v>
      </c>
      <c r="C45" s="63">
        <f>SUM(C38:C41)</f>
        <v>0</v>
      </c>
      <c r="D45" s="63">
        <f>SUM(D38:D41)</f>
        <v>0</v>
      </c>
      <c r="E45" s="63">
        <f>SUM(E38:E41)</f>
        <v>0</v>
      </c>
      <c r="F45" s="63">
        <f>SUM(F38:F41)</f>
        <v>0</v>
      </c>
      <c r="G45" s="63">
        <f>SUM(G38:G41)</f>
        <v>0</v>
      </c>
    </row>
    <row r="46" spans="1:12">
      <c r="A46" s="17"/>
      <c r="B46" s="5" t="s">
        <v>270</v>
      </c>
      <c r="C46" s="62"/>
      <c r="D46" s="62"/>
      <c r="E46" s="62"/>
      <c r="F46" s="62"/>
      <c r="G46" s="62"/>
      <c r="J46" s="33"/>
      <c r="K46" s="33"/>
      <c r="L46" s="33"/>
    </row>
    <row r="47" spans="1:12">
      <c r="A47" s="15" t="s">
        <v>23</v>
      </c>
      <c r="B47" s="5" t="s">
        <v>271</v>
      </c>
      <c r="C47" s="62"/>
      <c r="D47" s="62"/>
      <c r="E47" s="62"/>
      <c r="F47" s="62"/>
      <c r="G47" s="62"/>
    </row>
    <row r="48" spans="1:12">
      <c r="A48" s="15" t="s">
        <v>24</v>
      </c>
      <c r="B48" s="5" t="s">
        <v>272</v>
      </c>
      <c r="C48" s="62"/>
      <c r="D48" s="62"/>
      <c r="E48" s="62"/>
      <c r="F48" s="62"/>
      <c r="G48" s="62"/>
    </row>
    <row r="49" spans="1:10">
      <c r="A49" s="15" t="s">
        <v>7</v>
      </c>
      <c r="B49" s="6" t="s">
        <v>273</v>
      </c>
      <c r="C49" s="62"/>
      <c r="D49" s="62"/>
      <c r="E49" s="62"/>
      <c r="F49" s="62"/>
      <c r="G49" s="62"/>
    </row>
    <row r="50" spans="1:10">
      <c r="A50" s="15" t="s">
        <v>5</v>
      </c>
      <c r="B50" s="5" t="s">
        <v>274</v>
      </c>
      <c r="C50" s="62"/>
      <c r="D50" s="62"/>
      <c r="E50" s="62"/>
      <c r="F50" s="62"/>
      <c r="G50" s="62"/>
    </row>
    <row r="51" spans="1:10">
      <c r="A51" s="15" t="s">
        <v>27</v>
      </c>
      <c r="B51" s="5" t="s">
        <v>275</v>
      </c>
      <c r="C51" s="62"/>
      <c r="D51" s="62"/>
      <c r="E51" s="62"/>
      <c r="F51" s="62"/>
      <c r="G51" s="62"/>
    </row>
    <row r="52" spans="1:10">
      <c r="A52" s="15"/>
      <c r="B52" s="5" t="s">
        <v>276</v>
      </c>
      <c r="C52" s="62"/>
      <c r="D52" s="62"/>
      <c r="E52" s="62"/>
      <c r="F52" s="62"/>
      <c r="G52" s="62"/>
    </row>
    <row r="53" spans="1:10">
      <c r="A53" s="15"/>
      <c r="B53" s="6" t="s">
        <v>88</v>
      </c>
      <c r="C53" s="62"/>
      <c r="D53" s="62"/>
      <c r="E53" s="62"/>
      <c r="F53" s="62"/>
      <c r="G53" s="62"/>
      <c r="I53" s="33"/>
      <c r="J53" s="33"/>
    </row>
    <row r="54" spans="1:10">
      <c r="A54" s="22"/>
      <c r="B54" s="6" t="s">
        <v>277</v>
      </c>
      <c r="C54" s="63">
        <f>SUM(C46:C53)</f>
        <v>0</v>
      </c>
      <c r="D54" s="63">
        <f>SUM(D46:D53)</f>
        <v>0</v>
      </c>
      <c r="E54" s="63">
        <f>SUM(E46:E53)</f>
        <v>0</v>
      </c>
      <c r="F54" s="63">
        <f>SUM(F46:F53)</f>
        <v>0</v>
      </c>
      <c r="G54" s="63">
        <f>SUM(G46:G53)</f>
        <v>0</v>
      </c>
    </row>
    <row r="55" spans="1:10">
      <c r="A55" s="38" t="s">
        <v>278</v>
      </c>
      <c r="B55" s="6"/>
      <c r="C55" s="63">
        <f>C34+C44-C54</f>
        <v>0</v>
      </c>
      <c r="D55" s="63">
        <f>D34+D44-D54</f>
        <v>0</v>
      </c>
      <c r="E55" s="63">
        <f>E34+E44-E54</f>
        <v>0</v>
      </c>
      <c r="F55" s="63">
        <f>F34+F44-F54</f>
        <v>0</v>
      </c>
      <c r="G55" s="63">
        <f>G34+G44-G54</f>
        <v>0</v>
      </c>
    </row>
    <row r="56" spans="1:10">
      <c r="A56" s="17"/>
      <c r="B56" s="5" t="s">
        <v>279</v>
      </c>
      <c r="C56" s="62"/>
      <c r="D56" s="62"/>
      <c r="E56" s="62"/>
      <c r="F56" s="62"/>
      <c r="G56" s="62"/>
    </row>
    <row r="57" spans="1:10">
      <c r="A57" s="15" t="s">
        <v>28</v>
      </c>
      <c r="B57" s="5" t="s">
        <v>280</v>
      </c>
      <c r="C57" s="62"/>
      <c r="D57" s="62"/>
      <c r="E57" s="62"/>
      <c r="F57" s="62"/>
      <c r="G57" s="62"/>
      <c r="I57" s="33"/>
    </row>
    <row r="58" spans="1:10">
      <c r="A58" s="15"/>
      <c r="B58" s="5" t="s">
        <v>281</v>
      </c>
      <c r="C58" s="62"/>
      <c r="D58" s="62"/>
      <c r="E58" s="62"/>
      <c r="F58" s="62"/>
      <c r="G58" s="62"/>
    </row>
    <row r="59" spans="1:10">
      <c r="A59" s="15" t="s">
        <v>29</v>
      </c>
      <c r="B59" s="5" t="s">
        <v>282</v>
      </c>
      <c r="C59" s="62"/>
      <c r="D59" s="62"/>
      <c r="E59" s="62"/>
      <c r="F59" s="62"/>
      <c r="G59" s="62"/>
    </row>
    <row r="60" spans="1:10">
      <c r="A60" s="15"/>
      <c r="B60" s="5" t="s">
        <v>283</v>
      </c>
      <c r="C60" s="62"/>
      <c r="D60" s="62"/>
      <c r="E60" s="62"/>
      <c r="F60" s="62"/>
      <c r="G60" s="62"/>
    </row>
    <row r="61" spans="1:10">
      <c r="A61" s="15" t="s">
        <v>30</v>
      </c>
      <c r="B61" s="5" t="s">
        <v>284</v>
      </c>
      <c r="C61" s="62"/>
      <c r="D61" s="62"/>
      <c r="E61" s="62"/>
      <c r="F61" s="62"/>
      <c r="G61" s="62"/>
    </row>
    <row r="62" spans="1:10">
      <c r="A62" s="15"/>
      <c r="B62" s="5" t="s">
        <v>285</v>
      </c>
      <c r="C62" s="62"/>
      <c r="D62" s="62"/>
      <c r="E62" s="62"/>
      <c r="F62" s="62"/>
      <c r="G62" s="62"/>
    </row>
    <row r="63" spans="1:10">
      <c r="A63" s="15" t="s">
        <v>26</v>
      </c>
      <c r="B63" s="5" t="s">
        <v>286</v>
      </c>
      <c r="C63" s="62"/>
      <c r="D63" s="62"/>
      <c r="E63" s="62"/>
      <c r="F63" s="62"/>
      <c r="G63" s="62"/>
    </row>
    <row r="64" spans="1:10">
      <c r="A64" s="15"/>
      <c r="B64" s="5" t="s">
        <v>287</v>
      </c>
      <c r="C64" s="62"/>
      <c r="D64" s="62"/>
      <c r="E64" s="62"/>
      <c r="F64" s="62"/>
      <c r="G64" s="62"/>
    </row>
    <row r="65" spans="1:8">
      <c r="A65" s="15"/>
      <c r="B65" s="5" t="s">
        <v>288</v>
      </c>
      <c r="C65" s="62"/>
      <c r="D65" s="62"/>
      <c r="E65" s="62"/>
      <c r="F65" s="62"/>
      <c r="G65" s="62"/>
    </row>
    <row r="66" spans="1:8">
      <c r="A66" s="15"/>
      <c r="B66" s="6" t="s">
        <v>289</v>
      </c>
      <c r="C66" s="62"/>
      <c r="D66" s="66"/>
      <c r="E66" s="66"/>
      <c r="F66" s="66"/>
      <c r="G66" s="66"/>
    </row>
    <row r="67" spans="1:8">
      <c r="A67" s="15"/>
      <c r="B67" s="5"/>
      <c r="C67" s="62"/>
      <c r="D67" s="62"/>
      <c r="E67" s="62"/>
      <c r="F67" s="62"/>
      <c r="G67" s="62"/>
    </row>
    <row r="68" spans="1:8">
      <c r="A68" s="15"/>
      <c r="B68" s="5" t="s">
        <v>462</v>
      </c>
      <c r="C68" s="200">
        <f>貸借対照表入力!E127</f>
        <v>0</v>
      </c>
      <c r="D68" s="200">
        <f>貸借対照表入力!F127</f>
        <v>0</v>
      </c>
      <c r="E68" s="200">
        <f>貸借対照表入力!G127</f>
        <v>0</v>
      </c>
      <c r="F68" s="200">
        <f>貸借対照表入力!H127</f>
        <v>0</v>
      </c>
      <c r="G68" s="200">
        <f>貸借対照表入力!I127</f>
        <v>0</v>
      </c>
    </row>
    <row r="69" spans="1:8">
      <c r="A69" s="15"/>
      <c r="B69" s="6" t="s">
        <v>88</v>
      </c>
      <c r="C69" s="62"/>
      <c r="D69" s="62"/>
      <c r="E69" s="62"/>
      <c r="F69" s="62"/>
      <c r="G69" s="62"/>
    </row>
    <row r="70" spans="1:8">
      <c r="A70" s="22"/>
      <c r="B70" s="6" t="s">
        <v>290</v>
      </c>
      <c r="C70" s="63">
        <f>SUM(C56:C69)</f>
        <v>0</v>
      </c>
      <c r="D70" s="63">
        <f>SUM(D56:D69)</f>
        <v>0</v>
      </c>
      <c r="E70" s="63">
        <f>SUM(E56:E69)</f>
        <v>0</v>
      </c>
      <c r="F70" s="63">
        <f>SUM(F56:F69)</f>
        <v>0</v>
      </c>
      <c r="G70" s="63">
        <f>SUM(G56:G69)</f>
        <v>0</v>
      </c>
    </row>
    <row r="71" spans="1:8">
      <c r="A71" s="17"/>
      <c r="B71" s="5" t="s">
        <v>291</v>
      </c>
      <c r="C71" s="62"/>
      <c r="D71" s="62"/>
      <c r="E71" s="62"/>
      <c r="F71" s="62"/>
      <c r="G71" s="62"/>
    </row>
    <row r="72" spans="1:8">
      <c r="A72" s="15" t="s">
        <v>28</v>
      </c>
      <c r="B72" s="5" t="s">
        <v>292</v>
      </c>
      <c r="C72" s="62"/>
      <c r="D72" s="62"/>
      <c r="E72" s="62"/>
      <c r="F72" s="62"/>
      <c r="G72" s="62"/>
    </row>
    <row r="73" spans="1:8">
      <c r="A73" s="15"/>
      <c r="B73" s="5" t="s">
        <v>293</v>
      </c>
      <c r="C73" s="62"/>
      <c r="D73" s="62"/>
      <c r="E73" s="62"/>
      <c r="F73" s="62"/>
      <c r="G73" s="62"/>
    </row>
    <row r="74" spans="1:8">
      <c r="A74" s="15" t="s">
        <v>29</v>
      </c>
      <c r="B74" s="5" t="s">
        <v>294</v>
      </c>
      <c r="C74" s="62"/>
      <c r="D74" s="62"/>
      <c r="E74" s="62"/>
      <c r="F74" s="62"/>
      <c r="G74" s="62"/>
      <c r="H74" s="35"/>
    </row>
    <row r="75" spans="1:8">
      <c r="A75" s="15"/>
      <c r="B75" s="5" t="s">
        <v>295</v>
      </c>
      <c r="C75" s="62"/>
      <c r="D75" s="62"/>
      <c r="E75" s="62"/>
      <c r="F75" s="62"/>
      <c r="G75" s="62"/>
    </row>
    <row r="76" spans="1:8">
      <c r="A76" s="15" t="s">
        <v>31</v>
      </c>
      <c r="B76" s="5" t="s">
        <v>296</v>
      </c>
      <c r="C76" s="62"/>
      <c r="D76" s="62"/>
      <c r="E76" s="62"/>
      <c r="F76" s="62"/>
      <c r="G76" s="62"/>
    </row>
    <row r="77" spans="1:8">
      <c r="A77" s="15"/>
      <c r="B77" s="5" t="s">
        <v>297</v>
      </c>
      <c r="C77" s="62"/>
      <c r="D77" s="62"/>
      <c r="E77" s="62"/>
      <c r="F77" s="62"/>
      <c r="G77" s="62"/>
    </row>
    <row r="78" spans="1:8">
      <c r="A78" s="15" t="s">
        <v>32</v>
      </c>
      <c r="B78" s="5" t="s">
        <v>298</v>
      </c>
      <c r="C78" s="62"/>
      <c r="D78" s="62"/>
      <c r="E78" s="62"/>
      <c r="F78" s="62"/>
      <c r="G78" s="62"/>
    </row>
    <row r="79" spans="1:8">
      <c r="A79" s="15"/>
      <c r="B79" s="49"/>
      <c r="C79" s="63"/>
      <c r="D79" s="63"/>
      <c r="E79" s="63"/>
      <c r="F79" s="63"/>
      <c r="G79" s="63"/>
    </row>
    <row r="80" spans="1:8">
      <c r="A80" s="15"/>
      <c r="B80" s="49"/>
      <c r="C80" s="63"/>
      <c r="D80" s="63"/>
      <c r="E80" s="63"/>
      <c r="F80" s="63"/>
      <c r="G80" s="63"/>
    </row>
    <row r="81" spans="1:12">
      <c r="A81" s="15"/>
      <c r="B81" s="6" t="s">
        <v>88</v>
      </c>
      <c r="C81" s="62"/>
      <c r="D81" s="62"/>
      <c r="E81" s="62"/>
      <c r="F81" s="62"/>
      <c r="G81" s="62"/>
    </row>
    <row r="82" spans="1:12">
      <c r="A82" s="22"/>
      <c r="B82" s="6" t="s">
        <v>299</v>
      </c>
      <c r="C82" s="63">
        <f>SUM(C71:C81)</f>
        <v>0</v>
      </c>
      <c r="D82" s="63">
        <f>SUM(D71:D81)</f>
        <v>0</v>
      </c>
      <c r="E82" s="63">
        <f>SUM(E71:E81)</f>
        <v>0</v>
      </c>
      <c r="F82" s="63">
        <f>SUM(F71:F81)</f>
        <v>0</v>
      </c>
      <c r="G82" s="63">
        <f>SUM(G71:G81)</f>
        <v>0</v>
      </c>
    </row>
    <row r="83" spans="1:12">
      <c r="A83" s="38" t="s">
        <v>300</v>
      </c>
      <c r="B83" s="6"/>
      <c r="C83" s="63">
        <f>C55+C70-C82</f>
        <v>0</v>
      </c>
      <c r="D83" s="63">
        <f>D55+D70-D82</f>
        <v>0</v>
      </c>
      <c r="E83" s="63">
        <f>E55+E70-E82</f>
        <v>0</v>
      </c>
      <c r="F83" s="63">
        <f>F55+F70-F82</f>
        <v>0</v>
      </c>
      <c r="G83" s="63">
        <f>G55+G70-G82</f>
        <v>0</v>
      </c>
      <c r="J83" s="33"/>
      <c r="K83" s="33"/>
      <c r="L83" s="33"/>
    </row>
    <row r="84" spans="1:12">
      <c r="A84" s="39"/>
      <c r="B84" s="5" t="s">
        <v>301</v>
      </c>
      <c r="C84" s="62"/>
      <c r="D84" s="62"/>
      <c r="E84" s="62"/>
      <c r="F84" s="62"/>
      <c r="G84" s="62"/>
    </row>
    <row r="85" spans="1:12">
      <c r="A85" s="40"/>
      <c r="B85" s="5" t="s">
        <v>302</v>
      </c>
      <c r="C85" s="62"/>
      <c r="D85" s="62"/>
      <c r="E85" s="62"/>
      <c r="F85" s="62"/>
      <c r="G85" s="62"/>
    </row>
    <row r="86" spans="1:12">
      <c r="A86" s="41"/>
      <c r="B86" s="6" t="s">
        <v>88</v>
      </c>
      <c r="C86" s="62"/>
      <c r="D86" s="62"/>
      <c r="E86" s="62"/>
      <c r="F86" s="62"/>
      <c r="G86" s="62"/>
    </row>
    <row r="87" spans="1:12">
      <c r="A87" s="38" t="s">
        <v>323</v>
      </c>
      <c r="B87" s="6"/>
      <c r="C87" s="63">
        <f>C83-C84-C85-C86</f>
        <v>0</v>
      </c>
      <c r="D87" s="63">
        <f>D83-D84-D85-D86</f>
        <v>0</v>
      </c>
      <c r="E87" s="63">
        <f>E83-E84-E85-E86</f>
        <v>0</v>
      </c>
      <c r="F87" s="63">
        <f>F83-F84-F85-F86</f>
        <v>0</v>
      </c>
      <c r="G87" s="63">
        <f>G83-G84-G85-G86</f>
        <v>0</v>
      </c>
    </row>
    <row r="88" spans="1:12">
      <c r="A88" s="17"/>
      <c r="B88" s="5" t="s">
        <v>303</v>
      </c>
      <c r="C88" s="67">
        <f>貸借対照表入力!E126</f>
        <v>0</v>
      </c>
      <c r="D88" s="67">
        <f>貸借対照表入力!F126</f>
        <v>0</v>
      </c>
      <c r="E88" s="67">
        <f>貸借対照表入力!G126</f>
        <v>0</v>
      </c>
      <c r="F88" s="67">
        <f>貸借対照表入力!H126</f>
        <v>0</v>
      </c>
      <c r="G88" s="67">
        <f>貸借対照表入力!I126+貸借対照表入力!I127</f>
        <v>0</v>
      </c>
    </row>
    <row r="89" spans="1:12">
      <c r="A89" s="29"/>
      <c r="B89" s="6" t="s">
        <v>88</v>
      </c>
      <c r="C89" s="62"/>
      <c r="D89" s="62"/>
      <c r="E89" s="62"/>
      <c r="F89" s="62"/>
      <c r="G89" s="62"/>
    </row>
    <row r="90" spans="1:12">
      <c r="A90" s="38" t="s">
        <v>76</v>
      </c>
      <c r="B90" s="6"/>
      <c r="C90" s="63">
        <f>C87+C88+C89</f>
        <v>0</v>
      </c>
      <c r="D90" s="63">
        <f>D87+D88+D89</f>
        <v>0</v>
      </c>
      <c r="E90" s="63">
        <f>E87+E88+E89</f>
        <v>0</v>
      </c>
      <c r="F90" s="63">
        <f>F87+F88+F89</f>
        <v>0</v>
      </c>
      <c r="G90" s="63">
        <f>G87+G88+G89</f>
        <v>0</v>
      </c>
    </row>
    <row r="91" spans="1:12">
      <c r="A91" s="466" t="s">
        <v>312</v>
      </c>
      <c r="B91" s="5" t="s">
        <v>177</v>
      </c>
      <c r="C91" s="63">
        <f>貸借対照表入力!E128</f>
        <v>0</v>
      </c>
      <c r="D91" s="63">
        <f>貸借対照表入力!F128</f>
        <v>0</v>
      </c>
      <c r="E91" s="63">
        <f>貸借対照表入力!G128</f>
        <v>0</v>
      </c>
      <c r="F91" s="63">
        <f>貸借対照表入力!H128</f>
        <v>0</v>
      </c>
      <c r="G91" s="63">
        <f>貸借対照表入力!I128</f>
        <v>0</v>
      </c>
    </row>
    <row r="92" spans="1:12">
      <c r="A92" s="466"/>
      <c r="B92" s="5" t="s">
        <v>212</v>
      </c>
      <c r="C92" s="63">
        <f>貸借対照表入力!E129</f>
        <v>0</v>
      </c>
      <c r="D92" s="63">
        <f>貸借対照表入力!F129</f>
        <v>0</v>
      </c>
      <c r="E92" s="63">
        <f>貸借対照表入力!G129</f>
        <v>0</v>
      </c>
      <c r="F92" s="63">
        <f>貸借対照表入力!H129</f>
        <v>0</v>
      </c>
      <c r="G92" s="63">
        <f>貸借対照表入力!I129</f>
        <v>0</v>
      </c>
      <c r="J92" s="33"/>
      <c r="K92" s="33"/>
      <c r="L92" s="33"/>
    </row>
    <row r="93" spans="1:12">
      <c r="A93" s="466"/>
      <c r="B93" s="5" t="s">
        <v>171</v>
      </c>
      <c r="C93" s="63">
        <f>貸借対照表入力!E130</f>
        <v>0</v>
      </c>
      <c r="D93" s="63">
        <f>貸借対照表入力!F130</f>
        <v>0</v>
      </c>
      <c r="E93" s="63">
        <f>貸借対照表入力!G130</f>
        <v>0</v>
      </c>
      <c r="F93" s="63">
        <f>貸借対照表入力!H130</f>
        <v>0</v>
      </c>
      <c r="G93" s="63">
        <f>貸借対照表入力!I130</f>
        <v>0</v>
      </c>
    </row>
    <row r="94" spans="1:12">
      <c r="A94" s="466"/>
      <c r="B94" s="5" t="s">
        <v>310</v>
      </c>
      <c r="C94" s="63">
        <f>貸借対照表入力!E131</f>
        <v>0</v>
      </c>
      <c r="D94" s="63">
        <f>貸借対照表入力!F131</f>
        <v>0</v>
      </c>
      <c r="E94" s="63">
        <f>貸借対照表入力!G131</f>
        <v>0</v>
      </c>
      <c r="F94" s="63">
        <f>貸借対照表入力!H131</f>
        <v>0</v>
      </c>
      <c r="G94" s="63">
        <f>貸借対照表入力!I131</f>
        <v>0</v>
      </c>
    </row>
    <row r="95" spans="1:12">
      <c r="A95" s="5" t="s">
        <v>311</v>
      </c>
      <c r="B95" s="5"/>
      <c r="C95" s="68">
        <f>C90-SUM(C91:C94)</f>
        <v>0</v>
      </c>
      <c r="D95" s="68">
        <f>D90-SUM(D91:D94)</f>
        <v>0</v>
      </c>
      <c r="E95" s="68">
        <f>E90-SUM(E91:E94)</f>
        <v>0</v>
      </c>
      <c r="F95" s="68">
        <f>F90-SUM(F91:F94)</f>
        <v>0</v>
      </c>
      <c r="G95" s="68">
        <f>G90-SUM(G91:G94)</f>
        <v>0</v>
      </c>
    </row>
    <row r="96" spans="1:12">
      <c r="C96" s="59"/>
      <c r="D96" s="59"/>
      <c r="E96" s="59"/>
      <c r="F96" s="59"/>
      <c r="G96" s="59"/>
    </row>
    <row r="97" spans="1:10" ht="19.5" customHeight="1">
      <c r="A97" s="26" t="s">
        <v>69</v>
      </c>
      <c r="C97" s="59"/>
      <c r="D97" s="59"/>
      <c r="E97" s="59"/>
      <c r="F97" s="59"/>
      <c r="G97" s="59"/>
    </row>
    <row r="98" spans="1:10">
      <c r="A98" s="137"/>
      <c r="B98" s="138" t="str">
        <f t="shared" ref="B98:G98" si="1">B2</f>
        <v>勘定科目＼年度</v>
      </c>
      <c r="C98" s="140">
        <f t="shared" si="1"/>
        <v>22</v>
      </c>
      <c r="D98" s="140">
        <f t="shared" si="1"/>
        <v>23</v>
      </c>
      <c r="E98" s="140">
        <f t="shared" si="1"/>
        <v>24</v>
      </c>
      <c r="F98" s="140">
        <f t="shared" si="1"/>
        <v>25</v>
      </c>
      <c r="G98" s="140">
        <f t="shared" si="1"/>
        <v>26</v>
      </c>
    </row>
    <row r="99" spans="1:10">
      <c r="A99" s="17"/>
      <c r="B99" s="3" t="s">
        <v>201</v>
      </c>
      <c r="C99" s="62"/>
      <c r="D99" s="62"/>
      <c r="E99" s="62"/>
      <c r="F99" s="62"/>
      <c r="G99" s="62"/>
    </row>
    <row r="100" spans="1:10">
      <c r="A100" s="14"/>
      <c r="B100" s="3" t="s">
        <v>202</v>
      </c>
      <c r="C100" s="62"/>
      <c r="D100" s="62"/>
      <c r="E100" s="62"/>
      <c r="F100" s="62"/>
      <c r="G100" s="62"/>
      <c r="J100" s="33"/>
    </row>
    <row r="101" spans="1:10">
      <c r="A101" s="15" t="s">
        <v>3</v>
      </c>
      <c r="B101" s="5" t="s">
        <v>66</v>
      </c>
      <c r="C101" s="62"/>
      <c r="D101" s="62"/>
      <c r="E101" s="62"/>
      <c r="F101" s="62"/>
      <c r="G101" s="62"/>
      <c r="J101" s="33"/>
    </row>
    <row r="102" spans="1:10">
      <c r="A102" s="14"/>
      <c r="B102" s="3" t="s">
        <v>204</v>
      </c>
      <c r="C102" s="62"/>
      <c r="D102" s="62"/>
      <c r="E102" s="62"/>
      <c r="F102" s="62"/>
      <c r="G102" s="62"/>
      <c r="J102" s="33"/>
    </row>
    <row r="103" spans="1:10">
      <c r="A103" s="14"/>
      <c r="B103" s="3" t="s">
        <v>206</v>
      </c>
      <c r="C103" s="62"/>
      <c r="D103" s="62"/>
      <c r="E103" s="62"/>
      <c r="F103" s="62"/>
      <c r="G103" s="62"/>
      <c r="J103" s="33"/>
    </row>
    <row r="104" spans="1:10">
      <c r="A104" s="15" t="s">
        <v>4</v>
      </c>
      <c r="B104" s="5" t="s">
        <v>67</v>
      </c>
      <c r="C104" s="62"/>
      <c r="D104" s="62"/>
      <c r="E104" s="62"/>
      <c r="F104" s="62"/>
      <c r="G104" s="62"/>
      <c r="J104" s="33"/>
    </row>
    <row r="105" spans="1:10">
      <c r="A105" s="14"/>
      <c r="B105" s="3" t="s">
        <v>203</v>
      </c>
      <c r="C105" s="62"/>
      <c r="D105" s="62"/>
      <c r="E105" s="62"/>
      <c r="F105" s="62"/>
      <c r="G105" s="62"/>
      <c r="J105" s="33"/>
    </row>
    <row r="106" spans="1:10">
      <c r="A106" s="14"/>
      <c r="B106" s="3" t="s">
        <v>205</v>
      </c>
      <c r="C106" s="62"/>
      <c r="D106" s="62"/>
      <c r="E106" s="62"/>
      <c r="F106" s="62"/>
      <c r="G106" s="62"/>
      <c r="J106" s="33"/>
    </row>
    <row r="107" spans="1:10">
      <c r="A107" s="15" t="s">
        <v>5</v>
      </c>
      <c r="B107" s="3" t="s">
        <v>207</v>
      </c>
      <c r="C107" s="62"/>
      <c r="D107" s="62"/>
      <c r="E107" s="62"/>
      <c r="F107" s="62"/>
      <c r="G107" s="62"/>
      <c r="J107" s="33"/>
    </row>
    <row r="108" spans="1:10">
      <c r="A108" s="14"/>
      <c r="B108" s="4" t="s">
        <v>88</v>
      </c>
      <c r="C108" s="62"/>
      <c r="D108" s="62"/>
      <c r="E108" s="62"/>
      <c r="F108" s="62"/>
      <c r="G108" s="62"/>
      <c r="J108" s="33"/>
    </row>
    <row r="109" spans="1:10">
      <c r="A109" s="14"/>
      <c r="B109" s="3"/>
      <c r="C109" s="62"/>
      <c r="D109" s="62"/>
      <c r="E109" s="62"/>
      <c r="F109" s="62"/>
      <c r="G109" s="62"/>
      <c r="J109" s="33"/>
    </row>
    <row r="110" spans="1:10">
      <c r="A110" s="14"/>
      <c r="B110" s="3" t="s">
        <v>208</v>
      </c>
      <c r="C110" s="120"/>
      <c r="D110" s="120"/>
      <c r="E110" s="120"/>
      <c r="F110" s="120"/>
      <c r="G110" s="120"/>
    </row>
    <row r="111" spans="1:10">
      <c r="A111" s="34"/>
      <c r="B111" s="31" t="s">
        <v>70</v>
      </c>
      <c r="C111" s="69">
        <f>SUM(C99:C109)+C110</f>
        <v>0</v>
      </c>
      <c r="D111" s="69">
        <f>SUM(D99:D109)+D110</f>
        <v>0</v>
      </c>
      <c r="E111" s="69">
        <f>SUM(E99:E109)+E110</f>
        <v>0</v>
      </c>
      <c r="F111" s="69">
        <f>SUM(F99:F109)+F110</f>
        <v>0</v>
      </c>
      <c r="G111" s="69">
        <f>SUM(G99:G109)+G110</f>
        <v>0</v>
      </c>
    </row>
    <row r="112" spans="1:10">
      <c r="A112" s="19"/>
      <c r="B112" s="3" t="s">
        <v>209</v>
      </c>
      <c r="C112" s="62"/>
      <c r="D112" s="62"/>
      <c r="E112" s="62"/>
      <c r="F112" s="62"/>
      <c r="G112" s="62"/>
    </row>
    <row r="113" spans="1:12">
      <c r="A113" s="15" t="s">
        <v>6</v>
      </c>
      <c r="B113" s="3" t="s">
        <v>210</v>
      </c>
      <c r="C113" s="62"/>
      <c r="D113" s="62"/>
      <c r="E113" s="62"/>
      <c r="F113" s="62"/>
      <c r="G113" s="62"/>
    </row>
    <row r="114" spans="1:12">
      <c r="A114" s="14"/>
      <c r="B114" s="3" t="s">
        <v>211</v>
      </c>
      <c r="C114" s="62"/>
      <c r="D114" s="62"/>
      <c r="E114" s="62"/>
      <c r="F114" s="62"/>
      <c r="G114" s="62"/>
    </row>
    <row r="115" spans="1:12">
      <c r="A115" s="15" t="s">
        <v>5</v>
      </c>
      <c r="B115" s="4" t="s">
        <v>213</v>
      </c>
      <c r="C115" s="62"/>
      <c r="D115" s="62"/>
      <c r="E115" s="62"/>
      <c r="F115" s="62"/>
      <c r="G115" s="62"/>
    </row>
    <row r="116" spans="1:12">
      <c r="A116" s="14"/>
      <c r="B116" s="4" t="s">
        <v>214</v>
      </c>
      <c r="C116" s="62"/>
      <c r="D116" s="62"/>
      <c r="E116" s="62"/>
      <c r="F116" s="62"/>
      <c r="G116" s="62"/>
      <c r="J116" s="33"/>
    </row>
    <row r="117" spans="1:12">
      <c r="A117" s="14"/>
      <c r="B117" s="4" t="s">
        <v>215</v>
      </c>
      <c r="C117" s="62"/>
      <c r="D117" s="62"/>
      <c r="E117" s="62"/>
      <c r="F117" s="62"/>
      <c r="G117" s="62"/>
      <c r="J117" s="33"/>
    </row>
    <row r="118" spans="1:12">
      <c r="A118" s="14"/>
      <c r="B118" s="4" t="s">
        <v>88</v>
      </c>
      <c r="C118" s="62"/>
      <c r="D118" s="62"/>
      <c r="E118" s="62"/>
      <c r="F118" s="62"/>
      <c r="G118" s="62"/>
    </row>
    <row r="119" spans="1:12">
      <c r="A119" s="34"/>
      <c r="B119" s="31" t="s">
        <v>70</v>
      </c>
      <c r="C119" s="69">
        <f>SUM(C112:C118)</f>
        <v>0</v>
      </c>
      <c r="D119" s="69">
        <f>SUM(D112:D118)</f>
        <v>0</v>
      </c>
      <c r="E119" s="69">
        <f>SUM(E112:E118)</f>
        <v>0</v>
      </c>
      <c r="F119" s="69">
        <f>SUM(F112:F118)</f>
        <v>0</v>
      </c>
      <c r="G119" s="69">
        <f>SUM(G112:G118)</f>
        <v>0</v>
      </c>
      <c r="J119" s="33"/>
      <c r="K119" s="33"/>
      <c r="L119" s="33"/>
    </row>
    <row r="120" spans="1:12">
      <c r="A120" s="19"/>
      <c r="B120" s="3" t="s">
        <v>216</v>
      </c>
      <c r="C120" s="62"/>
      <c r="D120" s="62"/>
      <c r="E120" s="62"/>
      <c r="F120" s="62"/>
      <c r="G120" s="62"/>
      <c r="J120" s="33"/>
      <c r="K120" s="33"/>
      <c r="L120" s="33"/>
    </row>
    <row r="121" spans="1:12">
      <c r="A121" s="15" t="s">
        <v>7</v>
      </c>
      <c r="B121" s="3" t="s">
        <v>217</v>
      </c>
      <c r="C121" s="62"/>
      <c r="D121" s="62"/>
      <c r="E121" s="62"/>
      <c r="F121" s="62"/>
      <c r="G121" s="62"/>
      <c r="J121" s="33"/>
    </row>
    <row r="122" spans="1:12">
      <c r="A122" s="14"/>
      <c r="B122" s="3" t="s">
        <v>218</v>
      </c>
      <c r="C122" s="62"/>
      <c r="D122" s="62"/>
      <c r="E122" s="62"/>
      <c r="F122" s="62"/>
      <c r="G122" s="62"/>
      <c r="J122" s="33"/>
    </row>
    <row r="123" spans="1:12">
      <c r="A123" s="15" t="s">
        <v>8</v>
      </c>
      <c r="B123" s="3" t="s">
        <v>219</v>
      </c>
      <c r="C123" s="62"/>
      <c r="D123" s="62"/>
      <c r="E123" s="62"/>
      <c r="F123" s="62"/>
      <c r="G123" s="62"/>
      <c r="J123" s="33"/>
    </row>
    <row r="124" spans="1:12">
      <c r="A124" s="14"/>
      <c r="B124" s="3" t="s">
        <v>220</v>
      </c>
      <c r="C124" s="62"/>
      <c r="D124" s="62"/>
      <c r="E124" s="62"/>
      <c r="F124" s="62"/>
      <c r="G124" s="62"/>
      <c r="J124" s="33"/>
    </row>
    <row r="125" spans="1:12">
      <c r="A125" s="15" t="s">
        <v>5</v>
      </c>
      <c r="B125" s="4" t="s">
        <v>88</v>
      </c>
      <c r="C125" s="62"/>
      <c r="D125" s="62"/>
      <c r="E125" s="62"/>
      <c r="F125" s="62"/>
      <c r="G125" s="62"/>
      <c r="J125" s="33"/>
    </row>
    <row r="126" spans="1:12">
      <c r="A126" s="34"/>
      <c r="B126" s="31" t="s">
        <v>70</v>
      </c>
      <c r="C126" s="69">
        <f>SUM(C120:C125)</f>
        <v>0</v>
      </c>
      <c r="D126" s="69">
        <f>SUM(D120:D125)</f>
        <v>0</v>
      </c>
      <c r="E126" s="69">
        <f>SUM(E120:E125)</f>
        <v>0</v>
      </c>
      <c r="F126" s="69">
        <f>SUM(F120:F125)</f>
        <v>0</v>
      </c>
      <c r="G126" s="69">
        <f>SUM(G120:G125)</f>
        <v>0</v>
      </c>
    </row>
    <row r="127" spans="1:12">
      <c r="A127" s="19"/>
      <c r="B127" s="3" t="s">
        <v>221</v>
      </c>
      <c r="C127" s="62"/>
      <c r="D127" s="62"/>
      <c r="E127" s="62"/>
      <c r="F127" s="62"/>
      <c r="G127" s="62"/>
      <c r="J127" s="33"/>
    </row>
    <row r="128" spans="1:12">
      <c r="A128" s="14"/>
      <c r="B128" s="3" t="s">
        <v>222</v>
      </c>
      <c r="C128" s="62"/>
      <c r="D128" s="62"/>
      <c r="E128" s="62"/>
      <c r="F128" s="62"/>
      <c r="G128" s="62"/>
      <c r="J128" s="33"/>
    </row>
    <row r="129" spans="1:12">
      <c r="A129" s="15" t="s">
        <v>9</v>
      </c>
      <c r="B129" s="3" t="s">
        <v>223</v>
      </c>
      <c r="C129" s="62"/>
      <c r="D129" s="62"/>
      <c r="E129" s="62"/>
      <c r="F129" s="62"/>
      <c r="G129" s="62"/>
      <c r="J129" s="33"/>
    </row>
    <row r="130" spans="1:12">
      <c r="A130" s="14"/>
      <c r="B130" s="3" t="s">
        <v>224</v>
      </c>
      <c r="C130" s="62"/>
      <c r="D130" s="62"/>
      <c r="E130" s="62"/>
      <c r="F130" s="62"/>
      <c r="G130" s="62"/>
      <c r="J130" s="33"/>
    </row>
    <row r="131" spans="1:12">
      <c r="A131" s="15" t="s">
        <v>10</v>
      </c>
      <c r="B131" s="3" t="s">
        <v>226</v>
      </c>
      <c r="C131" s="62"/>
      <c r="D131" s="62"/>
      <c r="E131" s="62"/>
      <c r="F131" s="62"/>
      <c r="G131" s="62"/>
      <c r="J131" s="33"/>
      <c r="K131" s="33"/>
      <c r="L131" s="33"/>
    </row>
    <row r="132" spans="1:12">
      <c r="A132" s="14"/>
      <c r="B132" s="5" t="s">
        <v>68</v>
      </c>
      <c r="C132" s="62"/>
      <c r="D132" s="62"/>
      <c r="E132" s="62"/>
      <c r="F132" s="62"/>
      <c r="G132" s="62"/>
    </row>
    <row r="133" spans="1:12">
      <c r="A133" s="15" t="s">
        <v>11</v>
      </c>
      <c r="B133" s="6" t="s">
        <v>227</v>
      </c>
      <c r="C133" s="62"/>
      <c r="D133" s="62"/>
      <c r="E133" s="62"/>
      <c r="F133" s="62"/>
      <c r="G133" s="62"/>
      <c r="J133" s="33"/>
    </row>
    <row r="134" spans="1:12">
      <c r="A134" s="14"/>
      <c r="B134" s="3" t="s">
        <v>228</v>
      </c>
      <c r="C134" s="62"/>
      <c r="D134" s="62"/>
      <c r="E134" s="62"/>
      <c r="F134" s="62"/>
      <c r="G134" s="62"/>
    </row>
    <row r="135" spans="1:12">
      <c r="A135" s="15" t="s">
        <v>5</v>
      </c>
      <c r="B135" s="6" t="s">
        <v>229</v>
      </c>
      <c r="C135" s="62"/>
      <c r="D135" s="62"/>
      <c r="E135" s="62"/>
      <c r="F135" s="62"/>
      <c r="G135" s="62"/>
    </row>
    <row r="136" spans="1:12">
      <c r="A136" s="15"/>
      <c r="B136" s="3" t="s">
        <v>230</v>
      </c>
      <c r="C136" s="62"/>
      <c r="D136" s="62"/>
      <c r="E136" s="62"/>
      <c r="F136" s="62"/>
      <c r="G136" s="62"/>
    </row>
    <row r="137" spans="1:12">
      <c r="A137" s="14"/>
      <c r="B137" s="3" t="s">
        <v>231</v>
      </c>
      <c r="C137" s="62"/>
      <c r="D137" s="62"/>
      <c r="E137" s="62"/>
      <c r="F137" s="62"/>
      <c r="G137" s="62"/>
      <c r="J137" s="33"/>
      <c r="K137" s="33"/>
      <c r="L137" s="33"/>
    </row>
    <row r="138" spans="1:12">
      <c r="A138" s="15"/>
      <c r="B138" s="6" t="s">
        <v>232</v>
      </c>
      <c r="C138" s="62"/>
      <c r="D138" s="62"/>
      <c r="E138" s="62"/>
      <c r="F138" s="62"/>
      <c r="G138" s="62"/>
    </row>
    <row r="139" spans="1:12">
      <c r="A139" s="14"/>
      <c r="B139" s="3" t="s">
        <v>225</v>
      </c>
      <c r="C139" s="62"/>
      <c r="D139" s="62"/>
      <c r="E139" s="62"/>
      <c r="F139" s="62"/>
      <c r="G139" s="62"/>
    </row>
    <row r="140" spans="1:12">
      <c r="A140" s="14"/>
      <c r="B140" s="5" t="s">
        <v>322</v>
      </c>
      <c r="C140" s="62"/>
      <c r="D140" s="62"/>
      <c r="E140" s="62"/>
      <c r="F140" s="62"/>
      <c r="G140" s="62"/>
      <c r="J140" s="33"/>
    </row>
    <row r="141" spans="1:12">
      <c r="A141" s="15"/>
      <c r="B141" s="6"/>
      <c r="C141" s="62"/>
      <c r="D141" s="62"/>
      <c r="E141" s="62"/>
      <c r="F141" s="62"/>
      <c r="G141" s="62"/>
    </row>
    <row r="142" spans="1:12">
      <c r="A142" s="14"/>
      <c r="B142" s="5" t="s">
        <v>261</v>
      </c>
      <c r="C142" s="62"/>
      <c r="D142" s="62"/>
      <c r="E142" s="62"/>
      <c r="F142" s="62"/>
      <c r="G142" s="62"/>
      <c r="J142" s="33"/>
    </row>
    <row r="143" spans="1:12">
      <c r="A143" s="34"/>
      <c r="B143" s="31" t="s">
        <v>70</v>
      </c>
      <c r="C143" s="69">
        <f>SUM(C127:C142)</f>
        <v>0</v>
      </c>
      <c r="D143" s="69">
        <f>SUM(D127:D142)</f>
        <v>0</v>
      </c>
      <c r="E143" s="69">
        <f>SUM(E127:E142)</f>
        <v>0</v>
      </c>
      <c r="F143" s="69">
        <f>SUM(F127:F142)</f>
        <v>0</v>
      </c>
      <c r="G143" s="69">
        <f>SUM(G127:G142)</f>
        <v>0</v>
      </c>
    </row>
    <row r="144" spans="1:12">
      <c r="A144" s="9" t="s">
        <v>233</v>
      </c>
      <c r="B144" s="9"/>
      <c r="C144" s="69">
        <f>C111+C119+C126+C143</f>
        <v>0</v>
      </c>
      <c r="D144" s="69">
        <f>D111+D119+D126+D143</f>
        <v>0</v>
      </c>
      <c r="E144" s="69">
        <f>E111+E119+E126+E143</f>
        <v>0</v>
      </c>
      <c r="F144" s="69">
        <f>F111+F119+F126+F143</f>
        <v>0</v>
      </c>
      <c r="G144" s="69">
        <f>G111+G119+G126+G143</f>
        <v>0</v>
      </c>
    </row>
    <row r="145" spans="1:10">
      <c r="A145" s="17" t="s">
        <v>12</v>
      </c>
      <c r="B145" s="4" t="s">
        <v>234</v>
      </c>
      <c r="C145" s="62"/>
      <c r="D145" s="62"/>
      <c r="E145" s="62"/>
      <c r="F145" s="62"/>
      <c r="G145" s="62"/>
    </row>
    <row r="146" spans="1:10">
      <c r="A146" s="21" t="s">
        <v>13</v>
      </c>
      <c r="B146" s="4" t="s">
        <v>235</v>
      </c>
      <c r="C146" s="120"/>
      <c r="D146" s="120"/>
      <c r="E146" s="120"/>
      <c r="F146" s="120"/>
      <c r="G146" s="120"/>
    </row>
    <row r="147" spans="1:10">
      <c r="A147" s="22" t="s">
        <v>14</v>
      </c>
      <c r="B147" s="4" t="s">
        <v>236</v>
      </c>
      <c r="C147" s="120"/>
      <c r="D147" s="120"/>
      <c r="E147" s="120"/>
      <c r="F147" s="120"/>
      <c r="G147" s="120"/>
    </row>
    <row r="148" spans="1:10">
      <c r="A148" s="9" t="s">
        <v>237</v>
      </c>
      <c r="B148" s="9"/>
      <c r="C148" s="69">
        <f>C144+C145+C146+C147</f>
        <v>0</v>
      </c>
      <c r="D148" s="69">
        <f>D144+D145+D146+D147</f>
        <v>0</v>
      </c>
      <c r="E148" s="69">
        <f>E144+E145+E146+E147</f>
        <v>0</v>
      </c>
      <c r="F148" s="69">
        <f>F144+F145+F146+F147</f>
        <v>0</v>
      </c>
      <c r="G148" s="69">
        <f>G144+G145+G146+G147</f>
        <v>0</v>
      </c>
    </row>
    <row r="149" spans="1:10">
      <c r="C149" s="59"/>
      <c r="D149" s="59"/>
      <c r="E149" s="59"/>
      <c r="F149" s="59"/>
      <c r="G149" s="59"/>
    </row>
    <row r="150" spans="1:10">
      <c r="C150" s="59"/>
      <c r="D150" s="59"/>
      <c r="E150" s="59"/>
      <c r="F150" s="59"/>
      <c r="G150" s="59"/>
    </row>
    <row r="151" spans="1:10">
      <c r="A151" s="26" t="s">
        <v>242</v>
      </c>
      <c r="C151" s="59"/>
      <c r="D151" s="59"/>
      <c r="E151" s="59"/>
      <c r="F151" s="59"/>
      <c r="G151" s="59"/>
    </row>
    <row r="152" spans="1:10">
      <c r="A152" s="137"/>
      <c r="B152" s="138" t="str">
        <f t="shared" ref="B152:G152" si="2">B98</f>
        <v>勘定科目＼年度</v>
      </c>
      <c r="C152" s="140">
        <f t="shared" si="2"/>
        <v>22</v>
      </c>
      <c r="D152" s="140">
        <f t="shared" si="2"/>
        <v>23</v>
      </c>
      <c r="E152" s="140">
        <f t="shared" si="2"/>
        <v>24</v>
      </c>
      <c r="F152" s="140">
        <f t="shared" si="2"/>
        <v>25</v>
      </c>
      <c r="G152" s="140">
        <f t="shared" si="2"/>
        <v>26</v>
      </c>
    </row>
    <row r="153" spans="1:10">
      <c r="A153" s="24"/>
      <c r="B153" s="3" t="s">
        <v>243</v>
      </c>
      <c r="C153" s="62"/>
      <c r="D153" s="62"/>
      <c r="E153" s="62"/>
      <c r="F153" s="62"/>
      <c r="G153" s="62"/>
    </row>
    <row r="154" spans="1:10">
      <c r="A154" s="15" t="s">
        <v>15</v>
      </c>
      <c r="B154" s="3" t="s">
        <v>244</v>
      </c>
      <c r="C154" s="62"/>
      <c r="D154" s="62"/>
      <c r="E154" s="62"/>
      <c r="F154" s="62"/>
      <c r="G154" s="62"/>
    </row>
    <row r="155" spans="1:10">
      <c r="A155" s="15"/>
      <c r="B155" s="3" t="s">
        <v>210</v>
      </c>
      <c r="C155" s="62"/>
      <c r="D155" s="62"/>
      <c r="E155" s="62"/>
      <c r="F155" s="62"/>
      <c r="G155" s="62"/>
    </row>
    <row r="156" spans="1:10">
      <c r="A156" s="15" t="s">
        <v>16</v>
      </c>
      <c r="B156" s="3" t="s">
        <v>211</v>
      </c>
      <c r="C156" s="62"/>
      <c r="D156" s="62"/>
      <c r="E156" s="62"/>
      <c r="F156" s="62"/>
      <c r="G156" s="62"/>
    </row>
    <row r="157" spans="1:10">
      <c r="A157" s="15"/>
      <c r="B157" s="3" t="s">
        <v>245</v>
      </c>
      <c r="C157" s="62"/>
      <c r="D157" s="62"/>
      <c r="E157" s="62"/>
      <c r="F157" s="62"/>
      <c r="G157" s="62"/>
    </row>
    <row r="158" spans="1:10">
      <c r="A158" s="15" t="s">
        <v>5</v>
      </c>
      <c r="B158" s="3" t="s">
        <v>213</v>
      </c>
      <c r="C158" s="62"/>
      <c r="D158" s="62"/>
      <c r="E158" s="62"/>
      <c r="F158" s="62"/>
      <c r="G158" s="62"/>
    </row>
    <row r="159" spans="1:10">
      <c r="A159" s="15"/>
      <c r="B159" s="3" t="s">
        <v>214</v>
      </c>
      <c r="C159" s="62"/>
      <c r="D159" s="62"/>
      <c r="E159" s="62"/>
      <c r="F159" s="62"/>
      <c r="G159" s="62"/>
      <c r="J159" s="33"/>
    </row>
    <row r="160" spans="1:10">
      <c r="A160" s="15" t="s">
        <v>17</v>
      </c>
      <c r="B160" s="3" t="s">
        <v>246</v>
      </c>
      <c r="C160" s="62"/>
      <c r="D160" s="62"/>
      <c r="E160" s="62"/>
      <c r="F160" s="62"/>
      <c r="G160" s="62"/>
    </row>
    <row r="161" spans="1:10">
      <c r="A161" s="15"/>
      <c r="B161" s="3" t="s">
        <v>247</v>
      </c>
      <c r="C161" s="62"/>
      <c r="D161" s="62"/>
      <c r="E161" s="62"/>
      <c r="F161" s="62"/>
      <c r="G161" s="62"/>
      <c r="J161" s="33"/>
    </row>
    <row r="162" spans="1:10">
      <c r="A162" s="15" t="s">
        <v>18</v>
      </c>
      <c r="B162" s="3" t="s">
        <v>248</v>
      </c>
      <c r="C162" s="62"/>
      <c r="D162" s="62"/>
      <c r="E162" s="62"/>
      <c r="F162" s="62"/>
      <c r="G162" s="62"/>
      <c r="J162" s="33"/>
    </row>
    <row r="163" spans="1:10">
      <c r="A163" s="15"/>
      <c r="B163" s="3" t="s">
        <v>249</v>
      </c>
      <c r="C163" s="62"/>
      <c r="D163" s="62"/>
      <c r="E163" s="62"/>
      <c r="F163" s="62"/>
      <c r="G163" s="62"/>
      <c r="J163" s="33"/>
    </row>
    <row r="164" spans="1:10">
      <c r="A164" s="15" t="s">
        <v>19</v>
      </c>
      <c r="B164" s="3" t="s">
        <v>250</v>
      </c>
      <c r="C164" s="62"/>
      <c r="D164" s="62"/>
      <c r="E164" s="62"/>
      <c r="F164" s="62"/>
      <c r="G164" s="62"/>
      <c r="J164" s="33"/>
    </row>
    <row r="165" spans="1:10">
      <c r="A165" s="15"/>
      <c r="B165" s="3" t="s">
        <v>251</v>
      </c>
      <c r="C165" s="62"/>
      <c r="D165" s="62"/>
      <c r="E165" s="62"/>
      <c r="F165" s="62"/>
      <c r="G165" s="62"/>
      <c r="J165" s="33"/>
    </row>
    <row r="166" spans="1:10">
      <c r="A166" s="15" t="s">
        <v>20</v>
      </c>
      <c r="B166" s="3" t="s">
        <v>252</v>
      </c>
      <c r="C166" s="62"/>
      <c r="D166" s="62"/>
      <c r="E166" s="62"/>
      <c r="F166" s="62"/>
      <c r="G166" s="62"/>
      <c r="J166" s="33"/>
    </row>
    <row r="167" spans="1:10">
      <c r="A167" s="15"/>
      <c r="B167" s="3" t="s">
        <v>253</v>
      </c>
      <c r="C167" s="62"/>
      <c r="D167" s="62"/>
      <c r="E167" s="62"/>
      <c r="F167" s="62"/>
      <c r="G167" s="62"/>
      <c r="J167" s="33"/>
    </row>
    <row r="168" spans="1:10">
      <c r="A168" s="15" t="s">
        <v>21</v>
      </c>
      <c r="B168" s="3" t="s">
        <v>254</v>
      </c>
      <c r="C168" s="62"/>
      <c r="D168" s="62"/>
      <c r="E168" s="62"/>
      <c r="F168" s="62"/>
      <c r="G168" s="62"/>
      <c r="J168" s="33"/>
    </row>
    <row r="169" spans="1:10">
      <c r="A169" s="15"/>
      <c r="B169" s="3" t="s">
        <v>255</v>
      </c>
      <c r="C169" s="62"/>
      <c r="D169" s="62"/>
      <c r="E169" s="62"/>
      <c r="F169" s="62"/>
      <c r="G169" s="62"/>
      <c r="J169" s="33"/>
    </row>
    <row r="170" spans="1:10">
      <c r="A170" s="15" t="s">
        <v>22</v>
      </c>
      <c r="B170" s="5" t="s">
        <v>62</v>
      </c>
      <c r="C170" s="62"/>
      <c r="D170" s="62"/>
      <c r="E170" s="62"/>
      <c r="F170" s="62"/>
      <c r="G170" s="62"/>
      <c r="J170" s="33"/>
    </row>
    <row r="171" spans="1:10">
      <c r="A171" s="15"/>
      <c r="B171" s="3" t="s">
        <v>256</v>
      </c>
      <c r="C171" s="62"/>
      <c r="D171" s="62"/>
      <c r="E171" s="62"/>
      <c r="F171" s="62"/>
      <c r="G171" s="62"/>
      <c r="J171" s="33"/>
    </row>
    <row r="172" spans="1:10">
      <c r="A172" s="15" t="s">
        <v>5</v>
      </c>
      <c r="B172" s="3" t="s">
        <v>222</v>
      </c>
      <c r="C172" s="62"/>
      <c r="D172" s="62"/>
      <c r="E172" s="62"/>
      <c r="F172" s="62"/>
      <c r="G172" s="62"/>
      <c r="J172" s="33"/>
    </row>
    <row r="173" spans="1:10">
      <c r="A173" s="14"/>
      <c r="B173" s="3" t="s">
        <v>226</v>
      </c>
      <c r="C173" s="62"/>
      <c r="D173" s="62"/>
      <c r="E173" s="62"/>
      <c r="F173" s="62"/>
      <c r="G173" s="62"/>
      <c r="J173" s="33"/>
    </row>
    <row r="174" spans="1:10">
      <c r="A174" s="14"/>
      <c r="B174" s="49" t="s">
        <v>61</v>
      </c>
      <c r="C174" s="62"/>
      <c r="D174" s="62"/>
      <c r="E174" s="62"/>
      <c r="F174" s="62"/>
      <c r="G174" s="62"/>
      <c r="J174" s="33"/>
    </row>
    <row r="175" spans="1:10">
      <c r="A175" s="14"/>
      <c r="B175" s="5" t="s">
        <v>64</v>
      </c>
      <c r="C175" s="62"/>
      <c r="D175" s="62"/>
      <c r="E175" s="62"/>
      <c r="F175" s="62"/>
      <c r="G175" s="62"/>
      <c r="J175" s="33"/>
    </row>
    <row r="176" spans="1:10">
      <c r="A176" s="14"/>
      <c r="B176" s="3" t="s">
        <v>257</v>
      </c>
      <c r="C176" s="62"/>
      <c r="D176" s="62"/>
      <c r="E176" s="62"/>
      <c r="F176" s="62"/>
      <c r="G176" s="62"/>
    </row>
    <row r="177" spans="1:12">
      <c r="A177" s="14"/>
      <c r="B177" s="3" t="s">
        <v>231</v>
      </c>
      <c r="C177" s="62"/>
      <c r="D177" s="62"/>
      <c r="E177" s="62"/>
      <c r="F177" s="62"/>
      <c r="G177" s="62"/>
      <c r="J177" s="33"/>
      <c r="K177" s="33"/>
      <c r="L177" s="33"/>
    </row>
    <row r="178" spans="1:12">
      <c r="A178" s="14"/>
      <c r="B178" s="3" t="s">
        <v>258</v>
      </c>
      <c r="C178" s="62"/>
      <c r="D178" s="62"/>
      <c r="E178" s="62"/>
      <c r="F178" s="62"/>
      <c r="G178" s="62"/>
    </row>
    <row r="179" spans="1:12">
      <c r="A179" s="14"/>
      <c r="B179" s="3" t="s">
        <v>259</v>
      </c>
      <c r="C179" s="62"/>
      <c r="D179" s="62"/>
      <c r="E179" s="62"/>
      <c r="F179" s="62"/>
      <c r="G179" s="62"/>
    </row>
    <row r="180" spans="1:12">
      <c r="A180" s="14"/>
      <c r="B180" s="5" t="s">
        <v>63</v>
      </c>
      <c r="C180" s="62"/>
      <c r="D180" s="62"/>
      <c r="E180" s="62"/>
      <c r="F180" s="62"/>
      <c r="G180" s="62"/>
      <c r="J180" s="33"/>
    </row>
    <row r="181" spans="1:12">
      <c r="A181" s="14"/>
      <c r="B181" s="3" t="s">
        <v>260</v>
      </c>
      <c r="C181" s="62"/>
      <c r="D181" s="62"/>
      <c r="E181" s="62"/>
      <c r="F181" s="62"/>
      <c r="G181" s="62"/>
    </row>
    <row r="182" spans="1:12">
      <c r="A182" s="14"/>
      <c r="B182" s="3" t="s">
        <v>261</v>
      </c>
      <c r="C182" s="62"/>
      <c r="D182" s="62"/>
      <c r="E182" s="62"/>
      <c r="F182" s="62"/>
      <c r="G182" s="62"/>
      <c r="J182" s="33"/>
    </row>
    <row r="183" spans="1:12">
      <c r="A183" s="14"/>
      <c r="B183" s="4" t="s">
        <v>88</v>
      </c>
      <c r="C183" s="62"/>
      <c r="D183" s="62"/>
      <c r="E183" s="62"/>
      <c r="F183" s="62"/>
      <c r="G183" s="62"/>
      <c r="J183" s="33"/>
    </row>
    <row r="184" spans="1:12">
      <c r="A184" s="34"/>
      <c r="B184" s="31" t="s">
        <v>72</v>
      </c>
      <c r="C184" s="69">
        <f>SUM(C153:C183)</f>
        <v>0</v>
      </c>
      <c r="D184" s="69">
        <f>SUM(D153:D183)</f>
        <v>0</v>
      </c>
      <c r="E184" s="69">
        <f>SUM(E153:E183)</f>
        <v>0</v>
      </c>
      <c r="F184" s="69">
        <f>SUM(F153:F183)</f>
        <v>0</v>
      </c>
      <c r="G184" s="69">
        <f>SUM(G153:G183)</f>
        <v>0</v>
      </c>
    </row>
    <row r="185" spans="1:12">
      <c r="I185" s="179"/>
      <c r="J185" s="179"/>
    </row>
    <row r="186" spans="1:12">
      <c r="B186" s="46" t="s">
        <v>184</v>
      </c>
      <c r="C186" s="33">
        <f>C19</f>
        <v>0</v>
      </c>
      <c r="D186" s="33">
        <f>D19</f>
        <v>0</v>
      </c>
      <c r="E186" s="33">
        <f>E19</f>
        <v>0</v>
      </c>
      <c r="F186" s="33">
        <f>F19</f>
        <v>0</v>
      </c>
      <c r="G186" s="33">
        <f>G19</f>
        <v>0</v>
      </c>
      <c r="J186" s="180"/>
    </row>
    <row r="187" spans="1:12">
      <c r="B187" s="46" t="s">
        <v>385</v>
      </c>
      <c r="C187" s="33">
        <f>C19+C44+C70</f>
        <v>0</v>
      </c>
      <c r="D187" s="33">
        <f>D19+D44+D70</f>
        <v>0</v>
      </c>
      <c r="E187" s="33">
        <f>E19+E44+E70</f>
        <v>0</v>
      </c>
      <c r="F187" s="33">
        <f>F19+F44+F70</f>
        <v>0</v>
      </c>
      <c r="G187" s="33">
        <f>G19+G44+G70</f>
        <v>0</v>
      </c>
    </row>
    <row r="188" spans="1:12">
      <c r="B188" s="46" t="s">
        <v>389</v>
      </c>
      <c r="C188" s="482">
        <f>C31+C184</f>
        <v>0</v>
      </c>
      <c r="D188" s="33">
        <f>D31+D184</f>
        <v>0</v>
      </c>
      <c r="E188" s="33">
        <f>E31+E184</f>
        <v>0</v>
      </c>
      <c r="F188" s="33">
        <f>F31+F184</f>
        <v>0</v>
      </c>
      <c r="G188" s="33">
        <f>G31+G184</f>
        <v>0</v>
      </c>
      <c r="I188" s="77"/>
      <c r="J188" s="77"/>
      <c r="K188" s="77"/>
      <c r="L188" s="77"/>
    </row>
    <row r="189" spans="1:12">
      <c r="B189" s="46" t="s">
        <v>390</v>
      </c>
      <c r="C189" s="33">
        <f>C188+C92</f>
        <v>0</v>
      </c>
      <c r="D189" s="33">
        <f>D188+D92</f>
        <v>0</v>
      </c>
      <c r="E189" s="33">
        <f>E188+E92</f>
        <v>0</v>
      </c>
      <c r="F189" s="33">
        <f>F188+F92</f>
        <v>0</v>
      </c>
      <c r="G189" s="33">
        <f>G188+G92</f>
        <v>0</v>
      </c>
      <c r="I189" s="77"/>
      <c r="J189" s="77"/>
      <c r="K189" s="77"/>
      <c r="L189" s="77"/>
    </row>
    <row r="190" spans="1:12">
      <c r="B190" s="46" t="s">
        <v>588</v>
      </c>
      <c r="C190" s="33">
        <f>C31+C92</f>
        <v>0</v>
      </c>
      <c r="D190" s="33">
        <f>D31+D92</f>
        <v>0</v>
      </c>
      <c r="E190" s="33">
        <f>E31+E92</f>
        <v>0</v>
      </c>
      <c r="F190" s="33">
        <f>F31+F92</f>
        <v>0</v>
      </c>
      <c r="G190" s="33">
        <f>G31+G92</f>
        <v>0</v>
      </c>
      <c r="I190" s="350"/>
      <c r="J190" s="350"/>
      <c r="K190" s="77"/>
      <c r="L190" s="77"/>
    </row>
    <row r="191" spans="1:12">
      <c r="B191" s="46" t="s">
        <v>589</v>
      </c>
      <c r="C191" s="33">
        <f>C19-C190</f>
        <v>0</v>
      </c>
      <c r="D191" s="33">
        <f>D19-D190</f>
        <v>0</v>
      </c>
      <c r="E191" s="33">
        <f>E19-E190</f>
        <v>0</v>
      </c>
      <c r="F191" s="33">
        <f>F19-F190</f>
        <v>0</v>
      </c>
      <c r="G191" s="33">
        <f>G19-G190</f>
        <v>0</v>
      </c>
      <c r="I191" s="350"/>
      <c r="J191" s="350"/>
      <c r="K191" s="350"/>
    </row>
    <row r="192" spans="1:12">
      <c r="B192" s="46" t="s">
        <v>587</v>
      </c>
      <c r="C192" s="33">
        <f>C34</f>
        <v>0</v>
      </c>
      <c r="D192" s="33">
        <f>D34</f>
        <v>0</v>
      </c>
      <c r="E192" s="33">
        <f>E34</f>
        <v>0</v>
      </c>
      <c r="F192" s="33">
        <f>F34</f>
        <v>0</v>
      </c>
      <c r="G192" s="33">
        <f>G34</f>
        <v>0</v>
      </c>
    </row>
    <row r="193" spans="1:10">
      <c r="B193" s="46" t="s">
        <v>586</v>
      </c>
      <c r="C193" s="33">
        <f>C34-C92</f>
        <v>0</v>
      </c>
      <c r="D193" s="33">
        <f>D34-D92</f>
        <v>0</v>
      </c>
      <c r="E193" s="33">
        <f>E34-E92</f>
        <v>0</v>
      </c>
      <c r="F193" s="33">
        <f>F34-F92</f>
        <v>0</v>
      </c>
      <c r="G193" s="33">
        <f>G34-G92</f>
        <v>0</v>
      </c>
      <c r="I193" s="77"/>
      <c r="J193" s="77"/>
    </row>
    <row r="194" spans="1:10">
      <c r="B194" s="46" t="s">
        <v>590</v>
      </c>
      <c r="C194" s="33">
        <f>C55</f>
        <v>0</v>
      </c>
      <c r="D194" s="33">
        <f>D55</f>
        <v>0</v>
      </c>
      <c r="E194" s="33">
        <f>E55</f>
        <v>0</v>
      </c>
      <c r="F194" s="33">
        <f>F55</f>
        <v>0</v>
      </c>
      <c r="G194" s="33">
        <f>G55</f>
        <v>0</v>
      </c>
      <c r="I194" s="33"/>
      <c r="J194" s="33"/>
    </row>
    <row r="195" spans="1:10">
      <c r="B195" s="46" t="s">
        <v>591</v>
      </c>
      <c r="C195" s="33">
        <f>C55-C92</f>
        <v>0</v>
      </c>
      <c r="D195" s="33">
        <f>D55-D92</f>
        <v>0</v>
      </c>
      <c r="E195" s="33">
        <f>E55-E92</f>
        <v>0</v>
      </c>
      <c r="F195" s="33">
        <f>F55-F92</f>
        <v>0</v>
      </c>
      <c r="G195" s="33">
        <f>G55-G92</f>
        <v>0</v>
      </c>
      <c r="I195" s="350"/>
      <c r="J195" s="350"/>
    </row>
    <row r="196" spans="1:10">
      <c r="B196" s="46" t="s">
        <v>593</v>
      </c>
      <c r="C196" s="33">
        <f>C87</f>
        <v>0</v>
      </c>
      <c r="D196" s="33">
        <f>D87</f>
        <v>0</v>
      </c>
      <c r="E196" s="33">
        <f>E87</f>
        <v>0</v>
      </c>
      <c r="F196" s="33">
        <f>F87</f>
        <v>0</v>
      </c>
      <c r="G196" s="33">
        <f>G87</f>
        <v>0</v>
      </c>
    </row>
    <row r="197" spans="1:10">
      <c r="B197" s="46" t="s">
        <v>592</v>
      </c>
      <c r="C197" s="33">
        <f>C196-C92</f>
        <v>0</v>
      </c>
      <c r="D197" s="33">
        <f>D196-D92</f>
        <v>0</v>
      </c>
      <c r="E197" s="33">
        <f>E196-E92</f>
        <v>0</v>
      </c>
      <c r="F197" s="33">
        <f>F196-F92</f>
        <v>0</v>
      </c>
      <c r="G197" s="33">
        <f>G196-G92</f>
        <v>0</v>
      </c>
    </row>
    <row r="198" spans="1:10">
      <c r="B198" s="46"/>
      <c r="C198" s="33"/>
      <c r="D198" s="33"/>
      <c r="E198" s="33"/>
      <c r="F198" s="33"/>
      <c r="G198" s="33"/>
    </row>
    <row r="199" spans="1:10">
      <c r="B199" s="46"/>
      <c r="C199" s="33"/>
      <c r="D199" s="33"/>
      <c r="E199" s="33"/>
      <c r="F199" s="33"/>
      <c r="G199" s="33"/>
    </row>
    <row r="200" spans="1:10">
      <c r="B200" s="46" t="s">
        <v>394</v>
      </c>
      <c r="C200" s="33">
        <f t="array" ref="C200">SUM(IF([0]!構成員還元="還元",損益計算書入力!C3:C184,0))</f>
        <v>0</v>
      </c>
      <c r="D200" s="33">
        <f t="array" ref="D200">SUM(IF([0]!構成員還元="還元",損益計算書入力!D3:D184,0))</f>
        <v>0</v>
      </c>
      <c r="E200" s="33">
        <f t="array" ref="E200">SUM(IF([0]!構成員還元="還元",損益計算書入力!E3:E184,0))</f>
        <v>0</v>
      </c>
      <c r="F200" s="33">
        <f t="array" ref="F200">SUM(IF([0]!構成員還元="還元",損益計算書入力!F3:F184,0))</f>
        <v>0</v>
      </c>
      <c r="G200" s="33">
        <f t="array" ref="G200">SUM(IF([0]!構成員還元="還元",損益計算書入力!G3:G184,0))</f>
        <v>0</v>
      </c>
    </row>
    <row r="201" spans="1:10">
      <c r="B201" s="46" t="s">
        <v>345</v>
      </c>
      <c r="C201" s="77">
        <f t="array" ref="C201">SUM(IF([0]!集落還元="還元",C$3:C$184,0))</f>
        <v>0</v>
      </c>
      <c r="D201" s="77">
        <f t="array" ref="D201">SUM(IF([0]!集落還元="還元",D$3:D$184,0))</f>
        <v>0</v>
      </c>
      <c r="E201" s="77">
        <f t="array" ref="E201">SUM(IF([0]!集落還元="還元",E$3:E$184,0))</f>
        <v>0</v>
      </c>
      <c r="F201" s="77">
        <f t="array" ref="F201">SUM(IF([0]!集落還元="還元",F$3:F$184,0))</f>
        <v>0</v>
      </c>
      <c r="G201" s="77">
        <f t="array" ref="G201">SUM(IF([0]!集落還元="還元",G$3:G$184,0))</f>
        <v>0</v>
      </c>
    </row>
    <row r="202" spans="1:10">
      <c r="B202" s="46" t="s">
        <v>387</v>
      </c>
      <c r="C202" s="77">
        <f t="array" ref="C202">SUM(IF([0]!付加価値="付加価値",C$3:C$184,0))</f>
        <v>0</v>
      </c>
      <c r="D202" s="77">
        <f t="array" ref="D202">SUM(IF([0]!付加価値="付加価値",D$3:D$184,0))</f>
        <v>0</v>
      </c>
      <c r="E202" s="77">
        <f t="array" ref="E202">SUM(IF([0]!付加価値="付加価値",E$3:E$184,0))</f>
        <v>0</v>
      </c>
      <c r="F202" s="77">
        <f t="array" ref="F202">SUM(IF([0]!付加価値="付加価値",F$3:F$184,0))</f>
        <v>0</v>
      </c>
      <c r="G202" s="77">
        <f t="array" ref="G202">SUM(IF([0]!付加価値="付加価値",G$3:G$184,0))</f>
        <v>0</v>
      </c>
    </row>
    <row r="203" spans="1:10">
      <c r="B203" s="46" t="s">
        <v>388</v>
      </c>
      <c r="C203" s="77">
        <f t="array" ref="C203">SUM(IF([0]!人件費="人件費",損益計算書入力!C$3:C$183,0))</f>
        <v>0</v>
      </c>
      <c r="D203" s="77">
        <f t="array" ref="D203">SUM(IF([0]!人件費="人件費",損益計算書入力!D$3:D$183,0))</f>
        <v>0</v>
      </c>
      <c r="E203" s="77">
        <f t="array" ref="E203">SUM(IF([0]!人件費="人件費",損益計算書入力!E$3:E$183,0))</f>
        <v>0</v>
      </c>
      <c r="F203" s="77">
        <f t="array" ref="F203">SUM(IF([0]!人件費="人件費",損益計算書入力!F$3:F$183,0))</f>
        <v>0</v>
      </c>
      <c r="G203" s="77">
        <f t="array" ref="G203">SUM(IF([0]!人件費="人件費",損益計算書入力!G$3:G$183,0))</f>
        <v>0</v>
      </c>
    </row>
    <row r="204" spans="1:10">
      <c r="B204" s="46"/>
      <c r="C204" s="77"/>
      <c r="D204" s="77"/>
      <c r="E204" s="77"/>
      <c r="F204" s="77"/>
      <c r="G204" s="77"/>
    </row>
    <row r="205" spans="1:10">
      <c r="A205" s="464" t="s">
        <v>476</v>
      </c>
      <c r="B205" s="46" t="s">
        <v>469</v>
      </c>
      <c r="C205" s="77">
        <f t="array" ref="C205">SUM(IF(売上高="○",C3:C95,0))</f>
        <v>0</v>
      </c>
      <c r="D205" s="77">
        <f t="array" ref="D205">SUM(IF(売上高="○",D3:D95,0))</f>
        <v>0</v>
      </c>
      <c r="E205" s="77">
        <f t="array" ref="E205">SUM(IF(売上高="○",E3:E95,0))</f>
        <v>0</v>
      </c>
      <c r="F205" s="77">
        <f t="array" ref="F205">SUM(IF(売上高="○",F3:F95,0))</f>
        <v>0</v>
      </c>
      <c r="G205" s="77">
        <f t="array" ref="G205">SUM(IF(売上高="○",G3:G95,0))</f>
        <v>0</v>
      </c>
    </row>
    <row r="206" spans="1:10">
      <c r="A206" s="464"/>
      <c r="B206" s="46" t="s">
        <v>405</v>
      </c>
      <c r="C206" s="77">
        <f t="array" ref="C206">SUM(IF([0]!変動費="○",損益計算書入力!C$3:C$184,0))</f>
        <v>0</v>
      </c>
      <c r="D206" s="77">
        <f t="array" ref="D206">SUM(IF([0]!変動費="○",損益計算書入力!D$3:D$184,0))</f>
        <v>0</v>
      </c>
      <c r="E206" s="77">
        <f t="array" ref="E206">SUM(IF([0]!変動費="○",損益計算書入力!E$3:E$184,0))</f>
        <v>0</v>
      </c>
      <c r="F206" s="77">
        <f t="array" ref="F206">SUM(IF([0]!変動費="○",損益計算書入力!F$3:F$184,0))</f>
        <v>0</v>
      </c>
      <c r="G206" s="77">
        <f t="array" ref="G206">SUM(IF([0]!変動費="○",損益計算書入力!G$3:G$184,0))</f>
        <v>0</v>
      </c>
    </row>
    <row r="207" spans="1:10">
      <c r="A207" s="464"/>
      <c r="B207" s="46" t="s">
        <v>406</v>
      </c>
      <c r="C207" s="77">
        <f t="array" ref="C207">SUM(IF([0]!固定費="○",損益計算書入力!C$3:C$184,0))</f>
        <v>0</v>
      </c>
      <c r="D207" s="77">
        <f t="array" ref="D207">SUM(IF([0]!固定費="○",損益計算書入力!D$3:D$184,0))</f>
        <v>0</v>
      </c>
      <c r="E207" s="77">
        <f t="array" ref="E207">SUM(IF([0]!固定費="○",損益計算書入力!E$3:E$184,0))</f>
        <v>0</v>
      </c>
      <c r="F207" s="77">
        <f t="array" ref="F207">SUM(IF([0]!固定費="○",損益計算書入力!F$3:F$184,0))</f>
        <v>0</v>
      </c>
      <c r="G207" s="77">
        <f t="array" ref="G207">SUM(IF([0]!固定費="○",損益計算書入力!G$3:G$184,0))</f>
        <v>0</v>
      </c>
    </row>
    <row r="208" spans="1:10">
      <c r="A208" s="464"/>
      <c r="B208" s="46" t="s">
        <v>412</v>
      </c>
      <c r="C208" s="77" t="str">
        <f>IF(C207=0,"",C207/(1-C206/C205))</f>
        <v/>
      </c>
      <c r="D208" s="77" t="str">
        <f>IF(D207=0,"",D207/(1-D206/D205))</f>
        <v/>
      </c>
      <c r="E208" s="77" t="str">
        <f>IF(E207=0,"",E207/(1-E206/E205))</f>
        <v/>
      </c>
      <c r="F208" s="77" t="str">
        <f>IF(F207=0,"",F207/(1-F206/F205))</f>
        <v/>
      </c>
      <c r="G208" s="77" t="str">
        <f>IF(G207=0,"",G207/(1-G206/G205))</f>
        <v/>
      </c>
    </row>
    <row r="209" spans="1:9">
      <c r="A209" s="464"/>
      <c r="B209" s="46" t="s">
        <v>413</v>
      </c>
      <c r="C209" s="121" t="str">
        <f>IF(C205=0,"",C208/C205)</f>
        <v/>
      </c>
      <c r="D209" s="121" t="str">
        <f>IF(D205=0,"",D208/D205)</f>
        <v/>
      </c>
      <c r="E209" s="121" t="str">
        <f>IF(E205=0,"",E208/E205)</f>
        <v/>
      </c>
      <c r="F209" s="121" t="str">
        <f>IF(F205=0,"",F208/F205)</f>
        <v/>
      </c>
      <c r="G209" s="121" t="str">
        <f>IF(G205=0,"",G208/G205)</f>
        <v/>
      </c>
    </row>
    <row r="210" spans="1:9">
      <c r="A210" s="464"/>
      <c r="B210" s="46" t="s">
        <v>414</v>
      </c>
      <c r="C210" s="121" t="str">
        <f>IF(C209="","",1-C209)</f>
        <v/>
      </c>
      <c r="D210" s="121" t="str">
        <f>IF(D209="","",1-D209)</f>
        <v/>
      </c>
      <c r="E210" s="121" t="str">
        <f>IF(E209="","",1-E209)</f>
        <v/>
      </c>
      <c r="F210" s="121" t="str">
        <f>IF(F209="","",1-F209)</f>
        <v/>
      </c>
      <c r="G210" s="121" t="str">
        <f>IF(G209="","",1-G209)</f>
        <v/>
      </c>
    </row>
    <row r="211" spans="1:9">
      <c r="B211" s="46"/>
      <c r="C211" s="77"/>
      <c r="D211" s="77"/>
      <c r="E211" s="77"/>
      <c r="F211" s="77"/>
      <c r="G211" s="77"/>
    </row>
    <row r="212" spans="1:9">
      <c r="A212" s="464" t="s">
        <v>477</v>
      </c>
      <c r="B212" s="46" t="s">
        <v>473</v>
      </c>
      <c r="C212" s="77">
        <f t="array" ref="C212">SUM(IF(売上高2="○",C3:C95,0))</f>
        <v>0</v>
      </c>
      <c r="D212" s="77">
        <f t="array" ref="D212">SUM(IF(売上高2="○",D3:D95,0))</f>
        <v>0</v>
      </c>
      <c r="E212" s="77">
        <f t="array" ref="E212">SUM(IF(売上高2="○",E3:E95,0))</f>
        <v>0</v>
      </c>
      <c r="F212" s="77">
        <f t="array" ref="F212">SUM(IF(売上高2="○",F3:F95,0))</f>
        <v>0</v>
      </c>
      <c r="G212" s="77">
        <f t="array" ref="G212">SUM(IF(売上高2="○",G3:G95,0))</f>
        <v>0</v>
      </c>
      <c r="I212" s="33"/>
    </row>
    <row r="213" spans="1:9">
      <c r="A213" s="465"/>
      <c r="B213" s="46" t="s">
        <v>474</v>
      </c>
      <c r="C213" s="77">
        <f t="array" ref="C213">SUM(IF(変動費2="○",損益計算書入力!C$3:C$184,0))</f>
        <v>0</v>
      </c>
      <c r="D213" s="77">
        <f t="array" ref="D213">SUM(IF(変動費2="○",損益計算書入力!D$3:D$184,0))</f>
        <v>0</v>
      </c>
      <c r="E213" s="77">
        <f t="array" ref="E213">SUM(IF(変動費2="○",損益計算書入力!E$3:E$184,0))</f>
        <v>0</v>
      </c>
      <c r="F213" s="77">
        <f t="array" ref="F213">SUM(IF(変動費2="○",損益計算書入力!F$3:F$184,0))</f>
        <v>0</v>
      </c>
      <c r="G213" s="77">
        <f t="array" ref="G213">SUM(IF(変動費2="○",損益計算書入力!G$3:G$184,0))</f>
        <v>0</v>
      </c>
    </row>
    <row r="214" spans="1:9">
      <c r="A214" s="465"/>
      <c r="B214" s="46" t="s">
        <v>475</v>
      </c>
      <c r="C214" s="77">
        <f t="array" ref="C214">SUM(IF(固定費2="○",損益計算書入力!C$3:C$184,0))</f>
        <v>0</v>
      </c>
      <c r="D214" s="77">
        <f t="array" ref="D214">SUM(IF(固定費2="○",損益計算書入力!D$3:D$184,0))</f>
        <v>0</v>
      </c>
      <c r="E214" s="77">
        <f t="array" ref="E214">SUM(IF(固定費2="○",損益計算書入力!E$3:E$184,0))</f>
        <v>0</v>
      </c>
      <c r="F214" s="77">
        <f t="array" ref="F214">SUM(IF(固定費2="○",損益計算書入力!F$3:F$184,0))</f>
        <v>0</v>
      </c>
      <c r="G214" s="77">
        <f t="array" ref="G214">SUM(IF(固定費2="○",損益計算書入力!G$3:G$184,0))</f>
        <v>0</v>
      </c>
    </row>
    <row r="215" spans="1:9">
      <c r="A215" s="465"/>
      <c r="B215" s="46" t="s">
        <v>412</v>
      </c>
      <c r="C215" s="77" t="str">
        <f>IF(C214=0,"",C214/(1-C213/C212))</f>
        <v/>
      </c>
      <c r="D215" s="77" t="str">
        <f>IF(D214=0,"",D214/(1-D213/D212))</f>
        <v/>
      </c>
      <c r="E215" s="77" t="str">
        <f>IF(E214=0,"",E214/(1-E213/E212))</f>
        <v/>
      </c>
      <c r="F215" s="77" t="str">
        <f>IF(F214=0,"",F214/(1-F213/F212))</f>
        <v/>
      </c>
      <c r="G215" s="77" t="str">
        <f>IF(G214=0,"",G214/(1-G213/G212))</f>
        <v/>
      </c>
    </row>
    <row r="216" spans="1:9">
      <c r="A216" s="465"/>
      <c r="B216" s="46" t="s">
        <v>413</v>
      </c>
      <c r="C216" s="121" t="str">
        <f>IF(C215="","",C215/C212)</f>
        <v/>
      </c>
      <c r="D216" s="121" t="str">
        <f>IF(D215="","",D215/D212)</f>
        <v/>
      </c>
      <c r="E216" s="121" t="str">
        <f>IF(E215="","",E215/E212)</f>
        <v/>
      </c>
      <c r="F216" s="121" t="str">
        <f>IF(F215="","",F215/F212)</f>
        <v/>
      </c>
      <c r="G216" s="121" t="str">
        <f>IF(G215="","",G215/G212)</f>
        <v/>
      </c>
    </row>
    <row r="217" spans="1:9">
      <c r="A217" s="465"/>
      <c r="B217" s="46" t="s">
        <v>414</v>
      </c>
      <c r="C217" s="121" t="str">
        <f>IF(C216="","",1-C216)</f>
        <v/>
      </c>
      <c r="D217" s="121" t="str">
        <f>IF(D216="","",1-D216)</f>
        <v/>
      </c>
      <c r="E217" s="121" t="str">
        <f>IF(E216="","",1-E216)</f>
        <v/>
      </c>
      <c r="F217" s="121" t="str">
        <f>IF(F216="","",1-F216)</f>
        <v/>
      </c>
      <c r="G217" s="121" t="str">
        <f>IF(G216="","",1-G216)</f>
        <v/>
      </c>
    </row>
    <row r="218" spans="1:9">
      <c r="B218" s="46"/>
      <c r="C218" s="77"/>
      <c r="D218" s="77"/>
      <c r="E218" s="77"/>
      <c r="F218" s="77"/>
      <c r="G218" s="77"/>
    </row>
    <row r="219" spans="1:9">
      <c r="B219" s="46" t="s">
        <v>328</v>
      </c>
      <c r="C219" s="77">
        <f t="array" ref="C219">SUM(IF([0]!消費税="課税売上",C$3:C$183,0))</f>
        <v>0</v>
      </c>
      <c r="D219" s="77">
        <f t="array" ref="D219">SUM(IF([0]!消費税="課税売上",D$3:D$183,0))</f>
        <v>0</v>
      </c>
      <c r="E219" s="77">
        <f t="array" ref="E219">SUM(IF([0]!消費税="課税売上",E$3:E$183,0))</f>
        <v>0</v>
      </c>
      <c r="F219" s="77">
        <f t="array" ref="F219">SUM(IF([0]!消費税="課税売上",F$3:F$183,0))</f>
        <v>0</v>
      </c>
      <c r="G219" s="77">
        <f t="array" ref="G219">SUM(IF([0]!消費税="課税売上",G$3:G$183,0))</f>
        <v>0</v>
      </c>
    </row>
    <row r="220" spans="1:9">
      <c r="B220" s="46" t="s">
        <v>445</v>
      </c>
      <c r="C220" s="77">
        <f t="array" ref="C220">SUM(IF([0]!消費税="課税仕入",C$3:C$183,0))</f>
        <v>0</v>
      </c>
      <c r="D220" s="77">
        <f t="array" ref="D220">SUM(IF([0]!消費税="課税仕入",D$3:D$183,0))</f>
        <v>0</v>
      </c>
      <c r="E220" s="77">
        <f t="array" ref="E220">SUM(IF([0]!消費税="課税仕入",E$3:E$183,0))</f>
        <v>0</v>
      </c>
      <c r="F220" s="77">
        <f t="array" ref="F220">SUM(IF([0]!消費税="課税仕入",F$3:F$183,0))</f>
        <v>0</v>
      </c>
      <c r="G220" s="77">
        <f t="array" ref="G220">SUM(IF([0]!消費税="課税仕入",G$3:G$183,0))</f>
        <v>0</v>
      </c>
    </row>
    <row r="221" spans="1:9">
      <c r="B221" s="46" t="s">
        <v>447</v>
      </c>
      <c r="C221" s="77">
        <f>基礎データ!D18</f>
        <v>0</v>
      </c>
      <c r="D221" s="77">
        <f>基礎データ!E18</f>
        <v>0</v>
      </c>
      <c r="E221" s="77">
        <f>基礎データ!F18</f>
        <v>0</v>
      </c>
      <c r="F221" s="77">
        <f>基礎データ!G18</f>
        <v>0</v>
      </c>
      <c r="G221" s="77">
        <f>基礎データ!H18</f>
        <v>0</v>
      </c>
    </row>
    <row r="222" spans="1:9">
      <c r="B222" s="46" t="s">
        <v>442</v>
      </c>
      <c r="C222" s="77">
        <f>(C219-C220-C221)*0.05</f>
        <v>0</v>
      </c>
      <c r="D222" s="77">
        <f>(D219-D220-D221)*0.05</f>
        <v>0</v>
      </c>
      <c r="E222" s="77">
        <f>(E219-E220-E221)*0.05</f>
        <v>0</v>
      </c>
      <c r="F222" s="77">
        <f>(F219-F220-F221)*0.05</f>
        <v>0</v>
      </c>
      <c r="G222" s="77">
        <f>(G219-G220-G221)*0.05</f>
        <v>0</v>
      </c>
    </row>
    <row r="223" spans="1:9">
      <c r="B223" s="46" t="s">
        <v>443</v>
      </c>
      <c r="C223" s="77">
        <f>C219*0.05-C219*0.7*0.05</f>
        <v>0</v>
      </c>
      <c r="D223" s="77">
        <f>D219*0.05-D219*0.7*0.05</f>
        <v>0</v>
      </c>
      <c r="E223" s="77">
        <f>E219*0.05-E219*0.7*0.05</f>
        <v>0</v>
      </c>
      <c r="F223" s="77">
        <f>F219*0.05-F219*0.7*0.05</f>
        <v>0</v>
      </c>
      <c r="G223" s="77">
        <f>G219*0.05-G219*0.7*0.05</f>
        <v>0</v>
      </c>
    </row>
    <row r="224" spans="1:9">
      <c r="B224" s="46" t="s">
        <v>468</v>
      </c>
      <c r="C224" s="33">
        <f>C223-C222</f>
        <v>0</v>
      </c>
      <c r="D224" s="33">
        <f>D223-D222</f>
        <v>0</v>
      </c>
      <c r="E224" s="33">
        <f>E223-E222</f>
        <v>0</v>
      </c>
      <c r="F224" s="33">
        <f>F223-F222</f>
        <v>0</v>
      </c>
      <c r="G224" s="33">
        <f>G223-G222</f>
        <v>0</v>
      </c>
    </row>
    <row r="225" spans="2:7">
      <c r="B225" s="46"/>
      <c r="C225" s="77"/>
      <c r="D225" s="77"/>
      <c r="E225" s="77"/>
      <c r="F225" s="77"/>
      <c r="G225" s="77"/>
    </row>
    <row r="227" spans="2:7">
      <c r="C227" s="33">
        <f>C189-C206-C207</f>
        <v>0</v>
      </c>
      <c r="D227" s="33">
        <f>D189-D206-D207</f>
        <v>0</v>
      </c>
      <c r="E227" s="33">
        <f>E189-E206-E207</f>
        <v>0</v>
      </c>
      <c r="F227" s="33">
        <f>F189-F206-F207</f>
        <v>0</v>
      </c>
      <c r="G227" s="33">
        <f>G189-G206-G207</f>
        <v>0</v>
      </c>
    </row>
  </sheetData>
  <mergeCells count="3">
    <mergeCell ref="A212:A217"/>
    <mergeCell ref="A91:A94"/>
    <mergeCell ref="A205:A210"/>
  </mergeCells>
  <phoneticPr fontId="3"/>
  <pageMargins left="0.7" right="0.36" top="0.67" bottom="0.43307086614173229" header="0.54" footer="0.35433070866141736"/>
  <pageSetup paperSize="9" orientation="portrait" r:id="rId1"/>
  <headerFooter alignWithMargins="0"/>
  <rowBreaks count="3" manualBreakCount="3">
    <brk id="55" max="6" man="1"/>
    <brk id="96" max="6" man="1"/>
    <brk id="149" max="6"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indexed="51"/>
    <pageSetUpPr fitToPage="1"/>
  </sheetPr>
  <dimension ref="A1:G147"/>
  <sheetViews>
    <sheetView showGridLines="0" workbookViewId="0">
      <pane xSplit="3" ySplit="2" topLeftCell="D3" activePane="bottomRight" state="frozen"/>
      <selection pane="topRight" activeCell="D1" sqref="D1"/>
      <selection pane="bottomLeft" activeCell="A3" sqref="A3"/>
      <selection pane="bottomRight" activeCell="J10" sqref="J10"/>
    </sheetView>
  </sheetViews>
  <sheetFormatPr defaultRowHeight="12"/>
  <cols>
    <col min="1" max="1" width="6.28515625" customWidth="1"/>
    <col min="2" max="2" width="26.85546875" customWidth="1"/>
    <col min="3" max="3" width="3.5703125" style="325" customWidth="1"/>
    <col min="4" max="4" width="16.140625" customWidth="1"/>
    <col min="5" max="6" width="15.140625" customWidth="1"/>
    <col min="7" max="7" width="10" style="215" customWidth="1"/>
  </cols>
  <sheetData>
    <row r="1" spans="1:7" ht="19.5" customHeight="1">
      <c r="A1" s="7" t="s">
        <v>603</v>
      </c>
      <c r="B1" s="46"/>
      <c r="C1" s="291"/>
      <c r="D1" s="210"/>
      <c r="E1" s="210"/>
    </row>
    <row r="2" spans="1:7" ht="13.5">
      <c r="A2" s="133" t="s">
        <v>77</v>
      </c>
      <c r="B2" s="134" t="s">
        <v>347</v>
      </c>
      <c r="C2" s="292" t="s">
        <v>570</v>
      </c>
      <c r="D2" s="220">
        <v>22</v>
      </c>
      <c r="E2" s="220">
        <v>23</v>
      </c>
      <c r="F2" s="136" t="s">
        <v>561</v>
      </c>
      <c r="G2" s="229" t="s">
        <v>562</v>
      </c>
    </row>
    <row r="3" spans="1:7" ht="13.5">
      <c r="A3" s="19"/>
      <c r="B3" s="230" t="s">
        <v>78</v>
      </c>
      <c r="C3" s="293">
        <v>1</v>
      </c>
      <c r="D3" s="64">
        <f t="shared" ref="D3:E22" si="0">HLOOKUP(D$2,BS,$C3+1)</f>
        <v>0</v>
      </c>
      <c r="E3" s="64">
        <f t="shared" si="0"/>
        <v>0</v>
      </c>
      <c r="F3" s="64">
        <f>E3-D3</f>
        <v>0</v>
      </c>
      <c r="G3" s="268" t="str">
        <f>IF(AND(D3=0,E3=0),"",IF(D3=0,"+",IF(E3=0,"-",E3/D3)))</f>
        <v/>
      </c>
    </row>
    <row r="4" spans="1:7" ht="13.5">
      <c r="A4" s="15" t="s">
        <v>33</v>
      </c>
      <c r="B4" s="233" t="s">
        <v>79</v>
      </c>
      <c r="C4" s="294">
        <f>C3+1</f>
        <v>2</v>
      </c>
      <c r="D4" s="234">
        <f t="shared" si="0"/>
        <v>0</v>
      </c>
      <c r="E4" s="234">
        <f t="shared" si="0"/>
        <v>0</v>
      </c>
      <c r="F4" s="234">
        <f t="shared" ref="F4:F67" si="1">E4-D4</f>
        <v>0</v>
      </c>
      <c r="G4" s="269" t="str">
        <f t="shared" ref="G4:G67" si="2">IF(AND(D4=0,E4=0),"",IF(D4=0,"+",IF(E4=0,"-",E4/D4)))</f>
        <v/>
      </c>
    </row>
    <row r="5" spans="1:7" ht="13.5">
      <c r="A5" s="14"/>
      <c r="B5" s="233" t="s">
        <v>80</v>
      </c>
      <c r="C5" s="294">
        <f t="shared" ref="C5:C68" si="3">C4+1</f>
        <v>3</v>
      </c>
      <c r="D5" s="234">
        <f t="shared" si="0"/>
        <v>0</v>
      </c>
      <c r="E5" s="234">
        <f t="shared" si="0"/>
        <v>0</v>
      </c>
      <c r="F5" s="234">
        <f t="shared" si="1"/>
        <v>0</v>
      </c>
      <c r="G5" s="269" t="str">
        <f t="shared" si="2"/>
        <v/>
      </c>
    </row>
    <row r="6" spans="1:7" ht="13.5">
      <c r="A6" s="15" t="s">
        <v>34</v>
      </c>
      <c r="B6" s="233" t="s">
        <v>81</v>
      </c>
      <c r="C6" s="294">
        <f t="shared" si="3"/>
        <v>4</v>
      </c>
      <c r="D6" s="234">
        <f t="shared" si="0"/>
        <v>0</v>
      </c>
      <c r="E6" s="234">
        <f t="shared" si="0"/>
        <v>0</v>
      </c>
      <c r="F6" s="234">
        <f t="shared" si="1"/>
        <v>0</v>
      </c>
      <c r="G6" s="269" t="str">
        <f t="shared" si="2"/>
        <v/>
      </c>
    </row>
    <row r="7" spans="1:7" ht="13.5">
      <c r="A7" s="14"/>
      <c r="B7" s="233" t="s">
        <v>82</v>
      </c>
      <c r="C7" s="294">
        <f t="shared" si="3"/>
        <v>5</v>
      </c>
      <c r="D7" s="234">
        <f t="shared" si="0"/>
        <v>0</v>
      </c>
      <c r="E7" s="234">
        <f t="shared" si="0"/>
        <v>0</v>
      </c>
      <c r="F7" s="234">
        <f t="shared" si="1"/>
        <v>0</v>
      </c>
      <c r="G7" s="269" t="str">
        <f t="shared" si="2"/>
        <v/>
      </c>
    </row>
    <row r="8" spans="1:7" ht="13.5">
      <c r="A8" s="15" t="s">
        <v>35</v>
      </c>
      <c r="B8" s="233" t="s">
        <v>83</v>
      </c>
      <c r="C8" s="294">
        <f t="shared" si="3"/>
        <v>6</v>
      </c>
      <c r="D8" s="234">
        <f t="shared" si="0"/>
        <v>0</v>
      </c>
      <c r="E8" s="234">
        <f t="shared" si="0"/>
        <v>0</v>
      </c>
      <c r="F8" s="234">
        <f t="shared" si="1"/>
        <v>0</v>
      </c>
      <c r="G8" s="269" t="str">
        <f t="shared" si="2"/>
        <v/>
      </c>
    </row>
    <row r="9" spans="1:7" ht="13.5">
      <c r="A9" s="14"/>
      <c r="B9" s="233" t="s">
        <v>84</v>
      </c>
      <c r="C9" s="294">
        <f t="shared" si="3"/>
        <v>7</v>
      </c>
      <c r="D9" s="234">
        <f t="shared" si="0"/>
        <v>0</v>
      </c>
      <c r="E9" s="234">
        <f t="shared" si="0"/>
        <v>0</v>
      </c>
      <c r="F9" s="234">
        <f t="shared" si="1"/>
        <v>0</v>
      </c>
      <c r="G9" s="269" t="str">
        <f t="shared" si="2"/>
        <v/>
      </c>
    </row>
    <row r="10" spans="1:7" ht="13.5">
      <c r="A10" s="15" t="s">
        <v>36</v>
      </c>
      <c r="B10" s="233" t="s">
        <v>85</v>
      </c>
      <c r="C10" s="294">
        <f t="shared" si="3"/>
        <v>8</v>
      </c>
      <c r="D10" s="234">
        <f t="shared" si="0"/>
        <v>0</v>
      </c>
      <c r="E10" s="234">
        <f t="shared" si="0"/>
        <v>0</v>
      </c>
      <c r="F10" s="234">
        <f t="shared" si="1"/>
        <v>0</v>
      </c>
      <c r="G10" s="269" t="str">
        <f t="shared" si="2"/>
        <v/>
      </c>
    </row>
    <row r="11" spans="1:7" ht="13.5">
      <c r="A11" s="14"/>
      <c r="B11" s="233" t="s">
        <v>86</v>
      </c>
      <c r="C11" s="294">
        <f t="shared" si="3"/>
        <v>9</v>
      </c>
      <c r="D11" s="234">
        <f t="shared" si="0"/>
        <v>0</v>
      </c>
      <c r="E11" s="235">
        <f t="shared" si="0"/>
        <v>0</v>
      </c>
      <c r="F11" s="235">
        <f t="shared" si="1"/>
        <v>0</v>
      </c>
      <c r="G11" s="270" t="str">
        <f t="shared" si="2"/>
        <v/>
      </c>
    </row>
    <row r="12" spans="1:7" ht="13.5">
      <c r="A12" s="14"/>
      <c r="B12" s="233" t="s">
        <v>87</v>
      </c>
      <c r="C12" s="294">
        <f t="shared" si="3"/>
        <v>10</v>
      </c>
      <c r="D12" s="234">
        <f t="shared" si="0"/>
        <v>0</v>
      </c>
      <c r="E12" s="235">
        <f t="shared" si="0"/>
        <v>0</v>
      </c>
      <c r="F12" s="235">
        <f t="shared" si="1"/>
        <v>0</v>
      </c>
      <c r="G12" s="270" t="str">
        <f t="shared" si="2"/>
        <v/>
      </c>
    </row>
    <row r="13" spans="1:7" ht="13.5">
      <c r="A13" s="14"/>
      <c r="B13" s="238" t="s">
        <v>88</v>
      </c>
      <c r="C13" s="295">
        <f t="shared" si="3"/>
        <v>11</v>
      </c>
      <c r="D13" s="234">
        <f t="shared" si="0"/>
        <v>0</v>
      </c>
      <c r="E13" s="235">
        <f t="shared" si="0"/>
        <v>0</v>
      </c>
      <c r="F13" s="235">
        <f t="shared" si="1"/>
        <v>0</v>
      </c>
      <c r="G13" s="270" t="str">
        <f t="shared" si="2"/>
        <v/>
      </c>
    </row>
    <row r="14" spans="1:7" ht="13.5">
      <c r="A14" s="25"/>
      <c r="B14" s="236" t="s">
        <v>89</v>
      </c>
      <c r="C14" s="309">
        <f t="shared" si="3"/>
        <v>12</v>
      </c>
      <c r="D14" s="280">
        <f t="shared" si="0"/>
        <v>0</v>
      </c>
      <c r="E14" s="237">
        <f t="shared" si="0"/>
        <v>0</v>
      </c>
      <c r="F14" s="237">
        <f t="shared" si="1"/>
        <v>0</v>
      </c>
      <c r="G14" s="271" t="str">
        <f t="shared" si="2"/>
        <v/>
      </c>
    </row>
    <row r="15" spans="1:7" ht="13.5">
      <c r="A15" s="19"/>
      <c r="B15" s="230" t="s">
        <v>90</v>
      </c>
      <c r="C15" s="293">
        <f t="shared" si="3"/>
        <v>13</v>
      </c>
      <c r="D15" s="64">
        <f t="shared" si="0"/>
        <v>0</v>
      </c>
      <c r="E15" s="64">
        <f t="shared" si="0"/>
        <v>0</v>
      </c>
      <c r="F15" s="64">
        <f t="shared" si="1"/>
        <v>0</v>
      </c>
      <c r="G15" s="268" t="str">
        <f t="shared" si="2"/>
        <v/>
      </c>
    </row>
    <row r="16" spans="1:7" ht="13.5">
      <c r="A16" s="15" t="s">
        <v>37</v>
      </c>
      <c r="B16" s="233" t="s">
        <v>91</v>
      </c>
      <c r="C16" s="294">
        <f t="shared" si="3"/>
        <v>14</v>
      </c>
      <c r="D16" s="234">
        <f t="shared" si="0"/>
        <v>0</v>
      </c>
      <c r="E16" s="234">
        <f t="shared" si="0"/>
        <v>0</v>
      </c>
      <c r="F16" s="234">
        <f t="shared" si="1"/>
        <v>0</v>
      </c>
      <c r="G16" s="269" t="str">
        <f t="shared" si="2"/>
        <v/>
      </c>
    </row>
    <row r="17" spans="1:7" ht="13.5">
      <c r="A17" s="15"/>
      <c r="B17" s="233" t="s">
        <v>92</v>
      </c>
      <c r="C17" s="294">
        <f t="shared" si="3"/>
        <v>15</v>
      </c>
      <c r="D17" s="234">
        <f t="shared" si="0"/>
        <v>0</v>
      </c>
      <c r="E17" s="234">
        <f t="shared" si="0"/>
        <v>0</v>
      </c>
      <c r="F17" s="234">
        <f t="shared" si="1"/>
        <v>0</v>
      </c>
      <c r="G17" s="269" t="str">
        <f t="shared" si="2"/>
        <v/>
      </c>
    </row>
    <row r="18" spans="1:7" ht="13.5">
      <c r="A18" s="15" t="s">
        <v>38</v>
      </c>
      <c r="B18" s="233" t="s">
        <v>93</v>
      </c>
      <c r="C18" s="294">
        <f t="shared" si="3"/>
        <v>16</v>
      </c>
      <c r="D18" s="234">
        <f t="shared" si="0"/>
        <v>0</v>
      </c>
      <c r="E18" s="234">
        <f t="shared" si="0"/>
        <v>0</v>
      </c>
      <c r="F18" s="234">
        <f t="shared" si="1"/>
        <v>0</v>
      </c>
      <c r="G18" s="269" t="str">
        <f t="shared" si="2"/>
        <v/>
      </c>
    </row>
    <row r="19" spans="1:7" ht="13.5">
      <c r="A19" s="15"/>
      <c r="B19" s="233" t="s">
        <v>94</v>
      </c>
      <c r="C19" s="294">
        <f t="shared" si="3"/>
        <v>17</v>
      </c>
      <c r="D19" s="234">
        <f t="shared" si="0"/>
        <v>0</v>
      </c>
      <c r="E19" s="234">
        <f t="shared" si="0"/>
        <v>0</v>
      </c>
      <c r="F19" s="234">
        <f t="shared" si="1"/>
        <v>0</v>
      </c>
      <c r="G19" s="269" t="str">
        <f t="shared" si="2"/>
        <v/>
      </c>
    </row>
    <row r="20" spans="1:7" ht="13.5">
      <c r="A20" s="15" t="s">
        <v>35</v>
      </c>
      <c r="B20" s="233" t="s">
        <v>95</v>
      </c>
      <c r="C20" s="294">
        <f t="shared" si="3"/>
        <v>18</v>
      </c>
      <c r="D20" s="234">
        <f t="shared" si="0"/>
        <v>0</v>
      </c>
      <c r="E20" s="234">
        <f t="shared" si="0"/>
        <v>0</v>
      </c>
      <c r="F20" s="234">
        <f t="shared" si="1"/>
        <v>0</v>
      </c>
      <c r="G20" s="269" t="str">
        <f t="shared" si="2"/>
        <v/>
      </c>
    </row>
    <row r="21" spans="1:7" ht="13.5">
      <c r="A21" s="14"/>
      <c r="B21" s="238" t="s">
        <v>88</v>
      </c>
      <c r="C21" s="295">
        <f t="shared" si="3"/>
        <v>19</v>
      </c>
      <c r="D21" s="234">
        <f t="shared" si="0"/>
        <v>0</v>
      </c>
      <c r="E21" s="235">
        <f t="shared" si="0"/>
        <v>0</v>
      </c>
      <c r="F21" s="235">
        <f t="shared" si="1"/>
        <v>0</v>
      </c>
      <c r="G21" s="270" t="str">
        <f t="shared" si="2"/>
        <v/>
      </c>
    </row>
    <row r="22" spans="1:7" ht="13.5">
      <c r="A22" s="22" t="s">
        <v>36</v>
      </c>
      <c r="B22" s="236" t="s">
        <v>96</v>
      </c>
      <c r="C22" s="309">
        <f t="shared" si="3"/>
        <v>20</v>
      </c>
      <c r="D22" s="280">
        <f t="shared" si="0"/>
        <v>0</v>
      </c>
      <c r="E22" s="237">
        <f t="shared" si="0"/>
        <v>0</v>
      </c>
      <c r="F22" s="237">
        <f t="shared" si="1"/>
        <v>0</v>
      </c>
      <c r="G22" s="271" t="str">
        <f t="shared" si="2"/>
        <v/>
      </c>
    </row>
    <row r="23" spans="1:7" ht="13.5">
      <c r="A23" s="19"/>
      <c r="B23" s="230" t="s">
        <v>97</v>
      </c>
      <c r="C23" s="293">
        <f t="shared" si="3"/>
        <v>21</v>
      </c>
      <c r="D23" s="64">
        <f t="shared" ref="D23:E42" si="4">HLOOKUP(D$2,BS,$C23+1)</f>
        <v>0</v>
      </c>
      <c r="E23" s="64">
        <f t="shared" si="4"/>
        <v>0</v>
      </c>
      <c r="F23" s="64">
        <f t="shared" si="1"/>
        <v>0</v>
      </c>
      <c r="G23" s="268" t="str">
        <f t="shared" si="2"/>
        <v/>
      </c>
    </row>
    <row r="24" spans="1:7" ht="13.5">
      <c r="A24" s="15" t="s">
        <v>39</v>
      </c>
      <c r="B24" s="233" t="s">
        <v>98</v>
      </c>
      <c r="C24" s="294">
        <f t="shared" si="3"/>
        <v>22</v>
      </c>
      <c r="D24" s="234">
        <f t="shared" si="4"/>
        <v>0</v>
      </c>
      <c r="E24" s="234">
        <f t="shared" si="4"/>
        <v>0</v>
      </c>
      <c r="F24" s="234">
        <f t="shared" si="1"/>
        <v>0</v>
      </c>
      <c r="G24" s="269" t="str">
        <f t="shared" si="2"/>
        <v/>
      </c>
    </row>
    <row r="25" spans="1:7" ht="13.5">
      <c r="A25" s="15" t="s">
        <v>40</v>
      </c>
      <c r="B25" s="233" t="s">
        <v>99</v>
      </c>
      <c r="C25" s="294">
        <f t="shared" si="3"/>
        <v>23</v>
      </c>
      <c r="D25" s="234">
        <f t="shared" si="4"/>
        <v>0</v>
      </c>
      <c r="E25" s="234">
        <f t="shared" si="4"/>
        <v>0</v>
      </c>
      <c r="F25" s="234">
        <f t="shared" si="1"/>
        <v>0</v>
      </c>
      <c r="G25" s="269" t="str">
        <f t="shared" si="2"/>
        <v/>
      </c>
    </row>
    <row r="26" spans="1:7" ht="13.5">
      <c r="A26" s="15" t="s">
        <v>12</v>
      </c>
      <c r="B26" s="233" t="s">
        <v>100</v>
      </c>
      <c r="C26" s="294">
        <f t="shared" si="3"/>
        <v>24</v>
      </c>
      <c r="D26" s="234">
        <f t="shared" si="4"/>
        <v>0</v>
      </c>
      <c r="E26" s="234">
        <f t="shared" si="4"/>
        <v>0</v>
      </c>
      <c r="F26" s="234">
        <f t="shared" si="1"/>
        <v>0</v>
      </c>
      <c r="G26" s="269" t="str">
        <f t="shared" si="2"/>
        <v/>
      </c>
    </row>
    <row r="27" spans="1:7" ht="13.5">
      <c r="A27" s="15" t="s">
        <v>41</v>
      </c>
      <c r="B27" s="233" t="s">
        <v>101</v>
      </c>
      <c r="C27" s="294">
        <f t="shared" si="3"/>
        <v>25</v>
      </c>
      <c r="D27" s="234">
        <f t="shared" si="4"/>
        <v>0</v>
      </c>
      <c r="E27" s="234">
        <f t="shared" si="4"/>
        <v>0</v>
      </c>
      <c r="F27" s="234">
        <f t="shared" si="1"/>
        <v>0</v>
      </c>
      <c r="G27" s="269" t="str">
        <f t="shared" si="2"/>
        <v/>
      </c>
    </row>
    <row r="28" spans="1:7" ht="13.5">
      <c r="A28" s="15" t="s">
        <v>42</v>
      </c>
      <c r="B28" s="233" t="s">
        <v>102</v>
      </c>
      <c r="C28" s="294">
        <f t="shared" si="3"/>
        <v>26</v>
      </c>
      <c r="D28" s="234">
        <f t="shared" si="4"/>
        <v>0</v>
      </c>
      <c r="E28" s="234">
        <f t="shared" si="4"/>
        <v>0</v>
      </c>
      <c r="F28" s="234">
        <f t="shared" si="1"/>
        <v>0</v>
      </c>
      <c r="G28" s="269" t="str">
        <f t="shared" si="2"/>
        <v/>
      </c>
    </row>
    <row r="29" spans="1:7" ht="13.5">
      <c r="A29" s="15" t="s">
        <v>35</v>
      </c>
      <c r="B29" s="233" t="s">
        <v>103</v>
      </c>
      <c r="C29" s="294">
        <f t="shared" si="3"/>
        <v>27</v>
      </c>
      <c r="D29" s="234">
        <f t="shared" si="4"/>
        <v>0</v>
      </c>
      <c r="E29" s="234">
        <f t="shared" si="4"/>
        <v>0</v>
      </c>
      <c r="F29" s="234">
        <f t="shared" si="1"/>
        <v>0</v>
      </c>
      <c r="G29" s="269" t="str">
        <f t="shared" si="2"/>
        <v/>
      </c>
    </row>
    <row r="30" spans="1:7" ht="13.5">
      <c r="A30" s="15" t="s">
        <v>36</v>
      </c>
      <c r="B30" s="233" t="s">
        <v>104</v>
      </c>
      <c r="C30" s="294">
        <f t="shared" si="3"/>
        <v>28</v>
      </c>
      <c r="D30" s="234">
        <f t="shared" si="4"/>
        <v>0</v>
      </c>
      <c r="E30" s="234">
        <f t="shared" si="4"/>
        <v>0</v>
      </c>
      <c r="F30" s="234">
        <f t="shared" si="1"/>
        <v>0</v>
      </c>
      <c r="G30" s="269" t="str">
        <f t="shared" si="2"/>
        <v/>
      </c>
    </row>
    <row r="31" spans="1:7" ht="13.5">
      <c r="A31" s="14"/>
      <c r="B31" s="233" t="s">
        <v>105</v>
      </c>
      <c r="C31" s="294">
        <f t="shared" si="3"/>
        <v>29</v>
      </c>
      <c r="D31" s="234">
        <f t="shared" si="4"/>
        <v>0</v>
      </c>
      <c r="E31" s="234">
        <f t="shared" si="4"/>
        <v>0</v>
      </c>
      <c r="F31" s="234">
        <f t="shared" si="1"/>
        <v>0</v>
      </c>
      <c r="G31" s="269" t="str">
        <f t="shared" si="2"/>
        <v/>
      </c>
    </row>
    <row r="32" spans="1:7" ht="13.5">
      <c r="A32" s="14"/>
      <c r="B32" s="239" t="s">
        <v>59</v>
      </c>
      <c r="C32" s="294">
        <f t="shared" si="3"/>
        <v>30</v>
      </c>
      <c r="D32" s="234">
        <f t="shared" si="4"/>
        <v>0</v>
      </c>
      <c r="E32" s="234">
        <f t="shared" si="4"/>
        <v>0</v>
      </c>
      <c r="F32" s="234">
        <f t="shared" si="1"/>
        <v>0</v>
      </c>
      <c r="G32" s="269" t="str">
        <f t="shared" si="2"/>
        <v/>
      </c>
    </row>
    <row r="33" spans="1:7" ht="13.5">
      <c r="A33" s="14"/>
      <c r="B33" s="233" t="s">
        <v>106</v>
      </c>
      <c r="C33" s="294">
        <f t="shared" si="3"/>
        <v>31</v>
      </c>
      <c r="D33" s="234">
        <f t="shared" si="4"/>
        <v>0</v>
      </c>
      <c r="E33" s="234">
        <f t="shared" si="4"/>
        <v>0</v>
      </c>
      <c r="F33" s="234">
        <f t="shared" si="1"/>
        <v>0</v>
      </c>
      <c r="G33" s="269" t="str">
        <f t="shared" si="2"/>
        <v/>
      </c>
    </row>
    <row r="34" spans="1:7" ht="13.5">
      <c r="A34" s="14"/>
      <c r="B34" s="239" t="s">
        <v>313</v>
      </c>
      <c r="C34" s="294">
        <f t="shared" si="3"/>
        <v>32</v>
      </c>
      <c r="D34" s="234">
        <f t="shared" si="4"/>
        <v>0</v>
      </c>
      <c r="E34" s="234">
        <f t="shared" si="4"/>
        <v>0</v>
      </c>
      <c r="F34" s="234">
        <f t="shared" si="1"/>
        <v>0</v>
      </c>
      <c r="G34" s="269" t="str">
        <f t="shared" si="2"/>
        <v/>
      </c>
    </row>
    <row r="35" spans="1:7" ht="13.5">
      <c r="A35" s="14"/>
      <c r="B35" s="233" t="s">
        <v>107</v>
      </c>
      <c r="C35" s="294">
        <f t="shared" si="3"/>
        <v>33</v>
      </c>
      <c r="D35" s="234">
        <f t="shared" si="4"/>
        <v>0</v>
      </c>
      <c r="E35" s="234">
        <f t="shared" si="4"/>
        <v>0</v>
      </c>
      <c r="F35" s="234">
        <f t="shared" si="1"/>
        <v>0</v>
      </c>
      <c r="G35" s="269" t="str">
        <f t="shared" si="2"/>
        <v/>
      </c>
    </row>
    <row r="36" spans="1:7" ht="13.5">
      <c r="A36" s="14"/>
      <c r="B36" s="240" t="s">
        <v>108</v>
      </c>
      <c r="C36" s="299">
        <f t="shared" si="3"/>
        <v>34</v>
      </c>
      <c r="D36" s="234">
        <f t="shared" si="4"/>
        <v>0</v>
      </c>
      <c r="E36" s="234">
        <f t="shared" si="4"/>
        <v>0</v>
      </c>
      <c r="F36" s="234">
        <f t="shared" si="1"/>
        <v>0</v>
      </c>
      <c r="G36" s="269" t="str">
        <f t="shared" si="2"/>
        <v/>
      </c>
    </row>
    <row r="37" spans="1:7" ht="13.5">
      <c r="A37" s="14"/>
      <c r="B37" s="238" t="s">
        <v>88</v>
      </c>
      <c r="C37" s="300">
        <f t="shared" si="3"/>
        <v>35</v>
      </c>
      <c r="D37" s="234">
        <f t="shared" si="4"/>
        <v>0</v>
      </c>
      <c r="E37" s="234">
        <f t="shared" si="4"/>
        <v>0</v>
      </c>
      <c r="F37" s="234">
        <f t="shared" si="1"/>
        <v>0</v>
      </c>
      <c r="G37" s="269" t="str">
        <f t="shared" si="2"/>
        <v/>
      </c>
    </row>
    <row r="38" spans="1:7" ht="13.5">
      <c r="A38" s="18"/>
      <c r="B38" s="236" t="s">
        <v>109</v>
      </c>
      <c r="C38" s="310">
        <f t="shared" si="3"/>
        <v>36</v>
      </c>
      <c r="D38" s="280">
        <f t="shared" si="4"/>
        <v>0</v>
      </c>
      <c r="E38" s="237">
        <f t="shared" si="4"/>
        <v>0</v>
      </c>
      <c r="F38" s="237">
        <f t="shared" si="1"/>
        <v>0</v>
      </c>
      <c r="G38" s="271" t="str">
        <f t="shared" si="2"/>
        <v/>
      </c>
    </row>
    <row r="39" spans="1:7" ht="13.5">
      <c r="A39" s="9" t="s">
        <v>110</v>
      </c>
      <c r="B39" s="9"/>
      <c r="C39" s="311">
        <f t="shared" si="3"/>
        <v>37</v>
      </c>
      <c r="D39" s="69">
        <f t="shared" si="4"/>
        <v>0</v>
      </c>
      <c r="E39" s="11">
        <f t="shared" si="4"/>
        <v>0</v>
      </c>
      <c r="F39" s="11">
        <f t="shared" si="1"/>
        <v>0</v>
      </c>
      <c r="G39" s="272" t="str">
        <f t="shared" si="2"/>
        <v/>
      </c>
    </row>
    <row r="40" spans="1:7" ht="13.5">
      <c r="A40" s="19"/>
      <c r="B40" s="230" t="s">
        <v>111</v>
      </c>
      <c r="C40" s="312">
        <f t="shared" si="3"/>
        <v>38</v>
      </c>
      <c r="D40" s="64">
        <f t="shared" si="4"/>
        <v>0</v>
      </c>
      <c r="E40" s="64">
        <f t="shared" si="4"/>
        <v>0</v>
      </c>
      <c r="F40" s="64">
        <f t="shared" si="1"/>
        <v>0</v>
      </c>
      <c r="G40" s="268" t="str">
        <f t="shared" si="2"/>
        <v/>
      </c>
    </row>
    <row r="41" spans="1:7" ht="13.5">
      <c r="A41" s="15" t="s">
        <v>43</v>
      </c>
      <c r="B41" s="233" t="s">
        <v>112</v>
      </c>
      <c r="C41" s="313">
        <f t="shared" si="3"/>
        <v>39</v>
      </c>
      <c r="D41" s="234">
        <f t="shared" si="4"/>
        <v>0</v>
      </c>
      <c r="E41" s="234">
        <f t="shared" si="4"/>
        <v>0</v>
      </c>
      <c r="F41" s="234">
        <f t="shared" si="1"/>
        <v>0</v>
      </c>
      <c r="G41" s="269" t="str">
        <f t="shared" si="2"/>
        <v/>
      </c>
    </row>
    <row r="42" spans="1:7" ht="13.5">
      <c r="A42" s="14"/>
      <c r="B42" s="233" t="s">
        <v>113</v>
      </c>
      <c r="C42" s="313">
        <f t="shared" si="3"/>
        <v>40</v>
      </c>
      <c r="D42" s="234">
        <f t="shared" si="4"/>
        <v>0</v>
      </c>
      <c r="E42" s="234">
        <f t="shared" si="4"/>
        <v>0</v>
      </c>
      <c r="F42" s="234">
        <f t="shared" si="1"/>
        <v>0</v>
      </c>
      <c r="G42" s="269" t="str">
        <f t="shared" si="2"/>
        <v/>
      </c>
    </row>
    <row r="43" spans="1:7" ht="13.5">
      <c r="A43" s="15" t="s">
        <v>44</v>
      </c>
      <c r="B43" s="239" t="s">
        <v>57</v>
      </c>
      <c r="C43" s="313">
        <f t="shared" si="3"/>
        <v>41</v>
      </c>
      <c r="D43" s="234">
        <f t="shared" ref="D43:E62" si="5">HLOOKUP(D$2,BS,$C43+1)</f>
        <v>0</v>
      </c>
      <c r="E43" s="234">
        <f t="shared" si="5"/>
        <v>0</v>
      </c>
      <c r="F43" s="234">
        <f t="shared" si="1"/>
        <v>0</v>
      </c>
      <c r="G43" s="269" t="str">
        <f t="shared" si="2"/>
        <v/>
      </c>
    </row>
    <row r="44" spans="1:7" ht="13.5">
      <c r="A44" s="14"/>
      <c r="B44" s="233" t="s">
        <v>114</v>
      </c>
      <c r="C44" s="313">
        <f t="shared" si="3"/>
        <v>42</v>
      </c>
      <c r="D44" s="234">
        <f t="shared" si="5"/>
        <v>0</v>
      </c>
      <c r="E44" s="234">
        <f t="shared" si="5"/>
        <v>0</v>
      </c>
      <c r="F44" s="234">
        <f t="shared" si="1"/>
        <v>0</v>
      </c>
      <c r="G44" s="269" t="str">
        <f t="shared" si="2"/>
        <v/>
      </c>
    </row>
    <row r="45" spans="1:7" ht="13.5">
      <c r="A45" s="15" t="s">
        <v>45</v>
      </c>
      <c r="B45" s="239" t="s">
        <v>58</v>
      </c>
      <c r="C45" s="313">
        <f t="shared" si="3"/>
        <v>43</v>
      </c>
      <c r="D45" s="234">
        <f t="shared" si="5"/>
        <v>0</v>
      </c>
      <c r="E45" s="234">
        <f t="shared" si="5"/>
        <v>0</v>
      </c>
      <c r="F45" s="234">
        <f t="shared" si="1"/>
        <v>0</v>
      </c>
      <c r="G45" s="269" t="str">
        <f t="shared" si="2"/>
        <v/>
      </c>
    </row>
    <row r="46" spans="1:7" ht="13.5">
      <c r="A46" s="14"/>
      <c r="B46" s="233" t="s">
        <v>115</v>
      </c>
      <c r="C46" s="313">
        <f t="shared" si="3"/>
        <v>44</v>
      </c>
      <c r="D46" s="234">
        <f t="shared" si="5"/>
        <v>0</v>
      </c>
      <c r="E46" s="234">
        <f t="shared" si="5"/>
        <v>0</v>
      </c>
      <c r="F46" s="234">
        <f t="shared" si="1"/>
        <v>0</v>
      </c>
      <c r="G46" s="269" t="str">
        <f t="shared" si="2"/>
        <v/>
      </c>
    </row>
    <row r="47" spans="1:7" ht="13.5">
      <c r="A47" s="15" t="s">
        <v>46</v>
      </c>
      <c r="B47" s="233" t="s">
        <v>116</v>
      </c>
      <c r="C47" s="313">
        <f t="shared" si="3"/>
        <v>45</v>
      </c>
      <c r="D47" s="234">
        <f t="shared" si="5"/>
        <v>0</v>
      </c>
      <c r="E47" s="234">
        <f t="shared" si="5"/>
        <v>0</v>
      </c>
      <c r="F47" s="234">
        <f t="shared" si="1"/>
        <v>0</v>
      </c>
      <c r="G47" s="269" t="str">
        <f t="shared" si="2"/>
        <v/>
      </c>
    </row>
    <row r="48" spans="1:7" ht="13.5">
      <c r="A48" s="14"/>
      <c r="B48" s="233" t="s">
        <v>117</v>
      </c>
      <c r="C48" s="313">
        <f t="shared" si="3"/>
        <v>46</v>
      </c>
      <c r="D48" s="235">
        <f t="shared" si="5"/>
        <v>0</v>
      </c>
      <c r="E48" s="235">
        <f t="shared" si="5"/>
        <v>0</v>
      </c>
      <c r="F48" s="235">
        <f t="shared" si="1"/>
        <v>0</v>
      </c>
      <c r="G48" s="270" t="str">
        <f t="shared" si="2"/>
        <v/>
      </c>
    </row>
    <row r="49" spans="1:7" ht="13.5">
      <c r="A49" s="15" t="s">
        <v>35</v>
      </c>
      <c r="B49" s="233" t="s">
        <v>118</v>
      </c>
      <c r="C49" s="313">
        <f t="shared" si="3"/>
        <v>47</v>
      </c>
      <c r="D49" s="235">
        <f t="shared" si="5"/>
        <v>0</v>
      </c>
      <c r="E49" s="235">
        <f t="shared" si="5"/>
        <v>0</v>
      </c>
      <c r="F49" s="235">
        <f t="shared" si="1"/>
        <v>0</v>
      </c>
      <c r="G49" s="270" t="str">
        <f t="shared" si="2"/>
        <v/>
      </c>
    </row>
    <row r="50" spans="1:7" ht="13.5">
      <c r="A50" s="14"/>
      <c r="B50" s="233" t="s">
        <v>119</v>
      </c>
      <c r="C50" s="313">
        <f t="shared" si="3"/>
        <v>48</v>
      </c>
      <c r="D50" s="235">
        <f t="shared" si="5"/>
        <v>0</v>
      </c>
      <c r="E50" s="235">
        <f t="shared" si="5"/>
        <v>0</v>
      </c>
      <c r="F50" s="235">
        <f t="shared" si="1"/>
        <v>0</v>
      </c>
      <c r="G50" s="270" t="str">
        <f t="shared" si="2"/>
        <v/>
      </c>
    </row>
    <row r="51" spans="1:7" ht="13.5">
      <c r="A51" s="15" t="s">
        <v>36</v>
      </c>
      <c r="B51" s="233" t="s">
        <v>120</v>
      </c>
      <c r="C51" s="313">
        <f t="shared" si="3"/>
        <v>49</v>
      </c>
      <c r="D51" s="235">
        <f t="shared" si="5"/>
        <v>0</v>
      </c>
      <c r="E51" s="235">
        <f t="shared" si="5"/>
        <v>0</v>
      </c>
      <c r="F51" s="235">
        <f t="shared" si="1"/>
        <v>0</v>
      </c>
      <c r="G51" s="270" t="str">
        <f t="shared" si="2"/>
        <v/>
      </c>
    </row>
    <row r="52" spans="1:7" ht="13.5">
      <c r="A52" s="14"/>
      <c r="B52" s="241" t="s">
        <v>121</v>
      </c>
      <c r="C52" s="302">
        <f t="shared" si="3"/>
        <v>50</v>
      </c>
      <c r="D52" s="235">
        <f t="shared" si="5"/>
        <v>0</v>
      </c>
      <c r="E52" s="235">
        <f t="shared" si="5"/>
        <v>0</v>
      </c>
      <c r="F52" s="235">
        <f t="shared" si="1"/>
        <v>0</v>
      </c>
      <c r="G52" s="270" t="str">
        <f t="shared" si="2"/>
        <v/>
      </c>
    </row>
    <row r="53" spans="1:7" ht="13.5">
      <c r="A53" s="14"/>
      <c r="B53" s="238" t="s">
        <v>88</v>
      </c>
      <c r="C53" s="303">
        <f t="shared" si="3"/>
        <v>51</v>
      </c>
      <c r="D53" s="235">
        <f t="shared" si="5"/>
        <v>0</v>
      </c>
      <c r="E53" s="235">
        <f t="shared" si="5"/>
        <v>0</v>
      </c>
      <c r="F53" s="235">
        <f t="shared" si="1"/>
        <v>0</v>
      </c>
      <c r="G53" s="270" t="str">
        <f t="shared" si="2"/>
        <v/>
      </c>
    </row>
    <row r="54" spans="1:7" ht="13.5">
      <c r="A54" s="25"/>
      <c r="B54" s="236" t="s">
        <v>122</v>
      </c>
      <c r="C54" s="314">
        <f t="shared" si="3"/>
        <v>52</v>
      </c>
      <c r="D54" s="237">
        <f t="shared" si="5"/>
        <v>0</v>
      </c>
      <c r="E54" s="237">
        <f t="shared" si="5"/>
        <v>0</v>
      </c>
      <c r="F54" s="237">
        <f t="shared" si="1"/>
        <v>0</v>
      </c>
      <c r="G54" s="271" t="str">
        <f t="shared" si="2"/>
        <v/>
      </c>
    </row>
    <row r="55" spans="1:7" ht="13.5">
      <c r="A55" s="19"/>
      <c r="B55" s="230" t="s">
        <v>123</v>
      </c>
      <c r="C55" s="315">
        <f t="shared" si="3"/>
        <v>53</v>
      </c>
      <c r="D55" s="64">
        <f t="shared" si="5"/>
        <v>0</v>
      </c>
      <c r="E55" s="64">
        <f t="shared" si="5"/>
        <v>0</v>
      </c>
      <c r="F55" s="64">
        <f t="shared" si="1"/>
        <v>0</v>
      </c>
      <c r="G55" s="268" t="str">
        <f t="shared" si="2"/>
        <v/>
      </c>
    </row>
    <row r="56" spans="1:7" ht="13.5">
      <c r="A56" s="15" t="s">
        <v>47</v>
      </c>
      <c r="B56" s="233" t="s">
        <v>124</v>
      </c>
      <c r="C56" s="316">
        <f t="shared" si="3"/>
        <v>54</v>
      </c>
      <c r="D56" s="234">
        <f t="shared" si="5"/>
        <v>0</v>
      </c>
      <c r="E56" s="234">
        <f t="shared" si="5"/>
        <v>0</v>
      </c>
      <c r="F56" s="234">
        <f t="shared" si="1"/>
        <v>0</v>
      </c>
      <c r="G56" s="269" t="str">
        <f t="shared" si="2"/>
        <v/>
      </c>
    </row>
    <row r="57" spans="1:7" ht="13.5">
      <c r="A57" s="14"/>
      <c r="B57" s="233" t="s">
        <v>125</v>
      </c>
      <c r="C57" s="316">
        <f t="shared" si="3"/>
        <v>55</v>
      </c>
      <c r="D57" s="234">
        <f t="shared" si="5"/>
        <v>0</v>
      </c>
      <c r="E57" s="234">
        <f t="shared" si="5"/>
        <v>0</v>
      </c>
      <c r="F57" s="234">
        <f t="shared" si="1"/>
        <v>0</v>
      </c>
      <c r="G57" s="269" t="str">
        <f t="shared" si="2"/>
        <v/>
      </c>
    </row>
    <row r="58" spans="1:7" ht="13.5">
      <c r="A58" s="15" t="s">
        <v>44</v>
      </c>
      <c r="B58" s="233" t="s">
        <v>126</v>
      </c>
      <c r="C58" s="316">
        <f t="shared" si="3"/>
        <v>56</v>
      </c>
      <c r="D58" s="234">
        <f t="shared" si="5"/>
        <v>0</v>
      </c>
      <c r="E58" s="234">
        <f t="shared" si="5"/>
        <v>0</v>
      </c>
      <c r="F58" s="234">
        <f t="shared" si="1"/>
        <v>0</v>
      </c>
      <c r="G58" s="269" t="str">
        <f t="shared" si="2"/>
        <v/>
      </c>
    </row>
    <row r="59" spans="1:7" ht="13.5">
      <c r="A59" s="14"/>
      <c r="B59" s="233" t="s">
        <v>127</v>
      </c>
      <c r="C59" s="316">
        <f t="shared" si="3"/>
        <v>57</v>
      </c>
      <c r="D59" s="234">
        <f t="shared" si="5"/>
        <v>0</v>
      </c>
      <c r="E59" s="234">
        <f t="shared" si="5"/>
        <v>0</v>
      </c>
      <c r="F59" s="234">
        <f t="shared" si="1"/>
        <v>0</v>
      </c>
      <c r="G59" s="269" t="str">
        <f t="shared" si="2"/>
        <v/>
      </c>
    </row>
    <row r="60" spans="1:7" ht="13.5">
      <c r="A60" s="15" t="s">
        <v>45</v>
      </c>
      <c r="B60" s="233" t="s">
        <v>128</v>
      </c>
      <c r="C60" s="316">
        <f t="shared" si="3"/>
        <v>58</v>
      </c>
      <c r="D60" s="234">
        <f t="shared" si="5"/>
        <v>0</v>
      </c>
      <c r="E60" s="234">
        <f t="shared" si="5"/>
        <v>0</v>
      </c>
      <c r="F60" s="234">
        <f t="shared" si="1"/>
        <v>0</v>
      </c>
      <c r="G60" s="269" t="str">
        <f t="shared" si="2"/>
        <v/>
      </c>
    </row>
    <row r="61" spans="1:7" ht="13.5">
      <c r="A61" s="14"/>
      <c r="B61" s="233" t="s">
        <v>129</v>
      </c>
      <c r="C61" s="316">
        <f t="shared" si="3"/>
        <v>59</v>
      </c>
      <c r="D61" s="234">
        <f t="shared" si="5"/>
        <v>0</v>
      </c>
      <c r="E61" s="234">
        <f t="shared" si="5"/>
        <v>0</v>
      </c>
      <c r="F61" s="234">
        <f t="shared" si="1"/>
        <v>0</v>
      </c>
      <c r="G61" s="269" t="str">
        <f t="shared" si="2"/>
        <v/>
      </c>
    </row>
    <row r="62" spans="1:7" ht="13.5">
      <c r="A62" s="15" t="s">
        <v>46</v>
      </c>
      <c r="B62" s="233" t="s">
        <v>130</v>
      </c>
      <c r="C62" s="316">
        <f t="shared" si="3"/>
        <v>60</v>
      </c>
      <c r="D62" s="234">
        <f t="shared" si="5"/>
        <v>0</v>
      </c>
      <c r="E62" s="234">
        <f t="shared" si="5"/>
        <v>0</v>
      </c>
      <c r="F62" s="234">
        <f t="shared" si="1"/>
        <v>0</v>
      </c>
      <c r="G62" s="269" t="str">
        <f t="shared" si="2"/>
        <v/>
      </c>
    </row>
    <row r="63" spans="1:7" ht="13.5">
      <c r="A63" s="14"/>
      <c r="B63" s="233" t="s">
        <v>131</v>
      </c>
      <c r="C63" s="316">
        <f t="shared" si="3"/>
        <v>61</v>
      </c>
      <c r="D63" s="234">
        <f t="shared" ref="D63:E82" si="6">HLOOKUP(D$2,BS,$C63+1)</f>
        <v>0</v>
      </c>
      <c r="E63" s="234">
        <f t="shared" si="6"/>
        <v>0</v>
      </c>
      <c r="F63" s="234">
        <f t="shared" si="1"/>
        <v>0</v>
      </c>
      <c r="G63" s="269" t="str">
        <f t="shared" si="2"/>
        <v/>
      </c>
    </row>
    <row r="64" spans="1:7" ht="13.5">
      <c r="A64" s="15" t="s">
        <v>35</v>
      </c>
      <c r="B64" s="233" t="s">
        <v>132</v>
      </c>
      <c r="C64" s="316">
        <f t="shared" si="3"/>
        <v>62</v>
      </c>
      <c r="D64" s="234">
        <f t="shared" si="6"/>
        <v>0</v>
      </c>
      <c r="E64" s="234">
        <f t="shared" si="6"/>
        <v>0</v>
      </c>
      <c r="F64" s="234">
        <f t="shared" si="1"/>
        <v>0</v>
      </c>
      <c r="G64" s="269" t="str">
        <f t="shared" si="2"/>
        <v/>
      </c>
    </row>
    <row r="65" spans="1:7" ht="13.5">
      <c r="A65" s="14"/>
      <c r="B65" s="238" t="s">
        <v>88</v>
      </c>
      <c r="C65" s="303">
        <f t="shared" si="3"/>
        <v>63</v>
      </c>
      <c r="D65" s="234">
        <f t="shared" si="6"/>
        <v>0</v>
      </c>
      <c r="E65" s="234">
        <f t="shared" si="6"/>
        <v>0</v>
      </c>
      <c r="F65" s="234">
        <f t="shared" si="1"/>
        <v>0</v>
      </c>
      <c r="G65" s="269" t="str">
        <f t="shared" si="2"/>
        <v/>
      </c>
    </row>
    <row r="66" spans="1:7" ht="13.5">
      <c r="A66" s="15" t="s">
        <v>36</v>
      </c>
      <c r="B66" s="236" t="s">
        <v>133</v>
      </c>
      <c r="C66" s="314">
        <f t="shared" si="3"/>
        <v>64</v>
      </c>
      <c r="D66" s="237">
        <f t="shared" si="6"/>
        <v>0</v>
      </c>
      <c r="E66" s="237">
        <f t="shared" si="6"/>
        <v>0</v>
      </c>
      <c r="F66" s="237">
        <f t="shared" si="1"/>
        <v>0</v>
      </c>
      <c r="G66" s="271" t="str">
        <f t="shared" si="2"/>
        <v/>
      </c>
    </row>
    <row r="67" spans="1:7" ht="13.5">
      <c r="A67" s="19"/>
      <c r="B67" s="230" t="s">
        <v>134</v>
      </c>
      <c r="C67" s="315">
        <f t="shared" si="3"/>
        <v>65</v>
      </c>
      <c r="D67" s="64">
        <f t="shared" si="6"/>
        <v>0</v>
      </c>
      <c r="E67" s="64">
        <f t="shared" si="6"/>
        <v>0</v>
      </c>
      <c r="F67" s="64">
        <f t="shared" si="1"/>
        <v>0</v>
      </c>
      <c r="G67" s="268" t="str">
        <f t="shared" si="2"/>
        <v/>
      </c>
    </row>
    <row r="68" spans="1:7" ht="13.5">
      <c r="A68" s="14"/>
      <c r="B68" s="233" t="s">
        <v>135</v>
      </c>
      <c r="C68" s="316">
        <f t="shared" si="3"/>
        <v>66</v>
      </c>
      <c r="D68" s="234">
        <f t="shared" si="6"/>
        <v>0</v>
      </c>
      <c r="E68" s="234">
        <f t="shared" si="6"/>
        <v>0</v>
      </c>
      <c r="F68" s="234">
        <f t="shared" ref="F68:F131" si="7">E68-D68</f>
        <v>0</v>
      </c>
      <c r="G68" s="269" t="str">
        <f t="shared" ref="G68:G131" si="8">IF(AND(D68=0,E68=0),"",IF(D68=0,"+",IF(E68=0,"-",E68/D68)))</f>
        <v/>
      </c>
    </row>
    <row r="69" spans="1:7" ht="13.5">
      <c r="A69" s="15" t="s">
        <v>48</v>
      </c>
      <c r="B69" s="233" t="s">
        <v>136</v>
      </c>
      <c r="C69" s="316">
        <f t="shared" ref="C69:C132" si="9">C68+1</f>
        <v>67</v>
      </c>
      <c r="D69" s="234">
        <f t="shared" si="6"/>
        <v>0</v>
      </c>
      <c r="E69" s="234">
        <f t="shared" si="6"/>
        <v>0</v>
      </c>
      <c r="F69" s="234">
        <f t="shared" si="7"/>
        <v>0</v>
      </c>
      <c r="G69" s="269" t="str">
        <f t="shared" si="8"/>
        <v/>
      </c>
    </row>
    <row r="70" spans="1:7" ht="13.5">
      <c r="A70" s="14"/>
      <c r="B70" s="233" t="s">
        <v>137</v>
      </c>
      <c r="C70" s="316">
        <f t="shared" si="9"/>
        <v>68</v>
      </c>
      <c r="D70" s="234">
        <f t="shared" si="6"/>
        <v>0</v>
      </c>
      <c r="E70" s="234">
        <f t="shared" si="6"/>
        <v>0</v>
      </c>
      <c r="F70" s="234">
        <f t="shared" si="7"/>
        <v>0</v>
      </c>
      <c r="G70" s="269" t="str">
        <f t="shared" si="8"/>
        <v/>
      </c>
    </row>
    <row r="71" spans="1:7" ht="13.5">
      <c r="A71" s="14"/>
      <c r="B71" s="233" t="s">
        <v>138</v>
      </c>
      <c r="C71" s="316">
        <f t="shared" si="9"/>
        <v>69</v>
      </c>
      <c r="D71" s="234">
        <f t="shared" si="6"/>
        <v>0</v>
      </c>
      <c r="E71" s="234">
        <f t="shared" si="6"/>
        <v>0</v>
      </c>
      <c r="F71" s="234">
        <f t="shared" si="7"/>
        <v>0</v>
      </c>
      <c r="G71" s="269" t="str">
        <f t="shared" si="8"/>
        <v/>
      </c>
    </row>
    <row r="72" spans="1:7" ht="13.5">
      <c r="A72" s="15" t="s">
        <v>35</v>
      </c>
      <c r="B72" s="233" t="s">
        <v>139</v>
      </c>
      <c r="C72" s="316">
        <f t="shared" si="9"/>
        <v>70</v>
      </c>
      <c r="D72" s="234">
        <f t="shared" si="6"/>
        <v>0</v>
      </c>
      <c r="E72" s="234">
        <f t="shared" si="6"/>
        <v>0</v>
      </c>
      <c r="F72" s="234">
        <f t="shared" si="7"/>
        <v>0</v>
      </c>
      <c r="G72" s="269" t="str">
        <f t="shared" si="8"/>
        <v/>
      </c>
    </row>
    <row r="73" spans="1:7" ht="13.5">
      <c r="A73" s="14"/>
      <c r="B73" s="233" t="s">
        <v>140</v>
      </c>
      <c r="C73" s="316">
        <f t="shared" si="9"/>
        <v>71</v>
      </c>
      <c r="D73" s="234">
        <f t="shared" si="6"/>
        <v>0</v>
      </c>
      <c r="E73" s="234">
        <f t="shared" si="6"/>
        <v>0</v>
      </c>
      <c r="F73" s="234">
        <f t="shared" si="7"/>
        <v>0</v>
      </c>
      <c r="G73" s="269" t="str">
        <f t="shared" si="8"/>
        <v/>
      </c>
    </row>
    <row r="74" spans="1:7" ht="13.5">
      <c r="A74" s="14"/>
      <c r="B74" s="233" t="s">
        <v>141</v>
      </c>
      <c r="C74" s="316">
        <f t="shared" si="9"/>
        <v>72</v>
      </c>
      <c r="D74" s="234">
        <f t="shared" si="6"/>
        <v>0</v>
      </c>
      <c r="E74" s="234">
        <f t="shared" si="6"/>
        <v>0</v>
      </c>
      <c r="F74" s="234">
        <f t="shared" si="7"/>
        <v>0</v>
      </c>
      <c r="G74" s="269" t="str">
        <f t="shared" si="8"/>
        <v/>
      </c>
    </row>
    <row r="75" spans="1:7" ht="13.5">
      <c r="A75" s="15" t="s">
        <v>49</v>
      </c>
      <c r="B75" s="233" t="s">
        <v>142</v>
      </c>
      <c r="C75" s="316">
        <f t="shared" si="9"/>
        <v>73</v>
      </c>
      <c r="D75" s="234">
        <f t="shared" si="6"/>
        <v>0</v>
      </c>
      <c r="E75" s="234">
        <f t="shared" si="6"/>
        <v>0</v>
      </c>
      <c r="F75" s="234">
        <f t="shared" si="7"/>
        <v>0</v>
      </c>
      <c r="G75" s="269" t="str">
        <f t="shared" si="8"/>
        <v/>
      </c>
    </row>
    <row r="76" spans="1:7" ht="13.5">
      <c r="A76" s="14"/>
      <c r="B76" s="233" t="s">
        <v>143</v>
      </c>
      <c r="C76" s="316">
        <f t="shared" si="9"/>
        <v>74</v>
      </c>
      <c r="D76" s="234">
        <f t="shared" si="6"/>
        <v>0</v>
      </c>
      <c r="E76" s="234">
        <f t="shared" si="6"/>
        <v>0</v>
      </c>
      <c r="F76" s="234">
        <f t="shared" si="7"/>
        <v>0</v>
      </c>
      <c r="G76" s="269" t="str">
        <f t="shared" si="8"/>
        <v/>
      </c>
    </row>
    <row r="77" spans="1:7" ht="13.5">
      <c r="A77" s="14"/>
      <c r="B77" s="233" t="s">
        <v>144</v>
      </c>
      <c r="C77" s="316">
        <f t="shared" si="9"/>
        <v>75</v>
      </c>
      <c r="D77" s="235">
        <f t="shared" si="6"/>
        <v>0</v>
      </c>
      <c r="E77" s="235">
        <f t="shared" si="6"/>
        <v>0</v>
      </c>
      <c r="F77" s="235">
        <f t="shared" si="7"/>
        <v>0</v>
      </c>
      <c r="G77" s="270" t="str">
        <f t="shared" si="8"/>
        <v/>
      </c>
    </row>
    <row r="78" spans="1:7" ht="13.5">
      <c r="A78" s="14"/>
      <c r="B78" s="233" t="s">
        <v>107</v>
      </c>
      <c r="C78" s="316">
        <f t="shared" si="9"/>
        <v>76</v>
      </c>
      <c r="D78" s="235">
        <f t="shared" si="6"/>
        <v>0</v>
      </c>
      <c r="E78" s="235">
        <f t="shared" si="6"/>
        <v>0</v>
      </c>
      <c r="F78" s="235">
        <f t="shared" si="7"/>
        <v>0</v>
      </c>
      <c r="G78" s="270" t="str">
        <f t="shared" si="8"/>
        <v/>
      </c>
    </row>
    <row r="79" spans="1:7" ht="13.5">
      <c r="A79" s="14"/>
      <c r="B79" s="238" t="s">
        <v>88</v>
      </c>
      <c r="C79" s="303">
        <f t="shared" si="9"/>
        <v>77</v>
      </c>
      <c r="D79" s="235">
        <f t="shared" si="6"/>
        <v>0</v>
      </c>
      <c r="E79" s="235">
        <f t="shared" si="6"/>
        <v>0</v>
      </c>
      <c r="F79" s="235">
        <f t="shared" si="7"/>
        <v>0</v>
      </c>
      <c r="G79" s="270" t="str">
        <f t="shared" si="8"/>
        <v/>
      </c>
    </row>
    <row r="80" spans="1:7" ht="13.5">
      <c r="A80" s="18"/>
      <c r="B80" s="236" t="s">
        <v>145</v>
      </c>
      <c r="C80" s="314">
        <f t="shared" si="9"/>
        <v>78</v>
      </c>
      <c r="D80" s="237">
        <f t="shared" si="6"/>
        <v>0</v>
      </c>
      <c r="E80" s="237">
        <f t="shared" si="6"/>
        <v>0</v>
      </c>
      <c r="F80" s="237">
        <f t="shared" si="7"/>
        <v>0</v>
      </c>
      <c r="G80" s="271" t="str">
        <f t="shared" si="8"/>
        <v/>
      </c>
    </row>
    <row r="81" spans="1:7" ht="13.5">
      <c r="A81" s="30" t="s">
        <v>146</v>
      </c>
      <c r="B81" s="31"/>
      <c r="C81" s="317">
        <f t="shared" si="9"/>
        <v>79</v>
      </c>
      <c r="D81" s="11">
        <f t="shared" si="6"/>
        <v>0</v>
      </c>
      <c r="E81" s="11">
        <f t="shared" si="6"/>
        <v>0</v>
      </c>
      <c r="F81" s="11">
        <f t="shared" si="7"/>
        <v>0</v>
      </c>
      <c r="G81" s="272" t="str">
        <f t="shared" si="8"/>
        <v/>
      </c>
    </row>
    <row r="82" spans="1:7" ht="13.5">
      <c r="A82" s="17" t="s">
        <v>50</v>
      </c>
      <c r="B82" s="230" t="s">
        <v>147</v>
      </c>
      <c r="C82" s="315">
        <f t="shared" si="9"/>
        <v>80</v>
      </c>
      <c r="D82" s="221">
        <f t="shared" si="6"/>
        <v>0</v>
      </c>
      <c r="E82" s="221">
        <f t="shared" si="6"/>
        <v>0</v>
      </c>
      <c r="F82" s="221">
        <f t="shared" si="7"/>
        <v>0</v>
      </c>
      <c r="G82" s="274" t="str">
        <f t="shared" si="8"/>
        <v/>
      </c>
    </row>
    <row r="83" spans="1:7" ht="13.5">
      <c r="A83" s="15" t="s">
        <v>51</v>
      </c>
      <c r="B83" s="233" t="s">
        <v>148</v>
      </c>
      <c r="C83" s="316">
        <f t="shared" si="9"/>
        <v>81</v>
      </c>
      <c r="D83" s="235">
        <f t="shared" ref="D83:E102" si="10">HLOOKUP(D$2,BS,$C83+1)</f>
        <v>0</v>
      </c>
      <c r="E83" s="235">
        <f t="shared" si="10"/>
        <v>0</v>
      </c>
      <c r="F83" s="235">
        <f t="shared" si="7"/>
        <v>0</v>
      </c>
      <c r="G83" s="270" t="str">
        <f t="shared" si="8"/>
        <v/>
      </c>
    </row>
    <row r="84" spans="1:7" ht="13.5">
      <c r="A84" s="15" t="s">
        <v>35</v>
      </c>
      <c r="B84" s="233" t="s">
        <v>149</v>
      </c>
      <c r="C84" s="316">
        <f t="shared" si="9"/>
        <v>82</v>
      </c>
      <c r="D84" s="235">
        <f t="shared" si="10"/>
        <v>0</v>
      </c>
      <c r="E84" s="235">
        <f t="shared" si="10"/>
        <v>0</v>
      </c>
      <c r="F84" s="235">
        <f t="shared" si="7"/>
        <v>0</v>
      </c>
      <c r="G84" s="270" t="str">
        <f t="shared" si="8"/>
        <v/>
      </c>
    </row>
    <row r="85" spans="1:7" ht="13.5">
      <c r="A85" s="15" t="s">
        <v>36</v>
      </c>
      <c r="B85" s="238" t="s">
        <v>88</v>
      </c>
      <c r="C85" s="303">
        <f t="shared" si="9"/>
        <v>83</v>
      </c>
      <c r="D85" s="235">
        <f t="shared" si="10"/>
        <v>0</v>
      </c>
      <c r="E85" s="235">
        <f t="shared" si="10"/>
        <v>0</v>
      </c>
      <c r="F85" s="235">
        <f t="shared" si="7"/>
        <v>0</v>
      </c>
      <c r="G85" s="270" t="str">
        <f t="shared" si="8"/>
        <v/>
      </c>
    </row>
    <row r="86" spans="1:7" ht="13.5">
      <c r="A86" s="25"/>
      <c r="B86" s="236" t="s">
        <v>150</v>
      </c>
      <c r="C86" s="314">
        <f t="shared" si="9"/>
        <v>84</v>
      </c>
      <c r="D86" s="237">
        <f t="shared" si="10"/>
        <v>0</v>
      </c>
      <c r="E86" s="237">
        <f t="shared" si="10"/>
        <v>0</v>
      </c>
      <c r="F86" s="237">
        <f t="shared" si="7"/>
        <v>0</v>
      </c>
      <c r="G86" s="271" t="str">
        <f t="shared" si="8"/>
        <v/>
      </c>
    </row>
    <row r="87" spans="1:7" ht="13.5">
      <c r="A87" s="70" t="s">
        <v>151</v>
      </c>
      <c r="B87" s="71"/>
      <c r="C87" s="318">
        <f t="shared" si="9"/>
        <v>85</v>
      </c>
      <c r="D87" s="72">
        <f t="shared" si="10"/>
        <v>0</v>
      </c>
      <c r="E87" s="72">
        <f t="shared" si="10"/>
        <v>0</v>
      </c>
      <c r="F87" s="72">
        <f t="shared" si="7"/>
        <v>0</v>
      </c>
      <c r="G87" s="275" t="str">
        <f t="shared" si="8"/>
        <v/>
      </c>
    </row>
    <row r="88" spans="1:7" ht="13.5">
      <c r="A88" s="19"/>
      <c r="B88" s="230" t="s">
        <v>152</v>
      </c>
      <c r="C88" s="315">
        <f t="shared" si="9"/>
        <v>86</v>
      </c>
      <c r="D88" s="64">
        <f t="shared" si="10"/>
        <v>0</v>
      </c>
      <c r="E88" s="64">
        <f t="shared" si="10"/>
        <v>0</v>
      </c>
      <c r="F88" s="64">
        <f t="shared" si="7"/>
        <v>0</v>
      </c>
      <c r="G88" s="268" t="str">
        <f t="shared" si="8"/>
        <v/>
      </c>
    </row>
    <row r="89" spans="1:7" ht="13.5">
      <c r="A89" s="15" t="s">
        <v>41</v>
      </c>
      <c r="B89" s="233" t="s">
        <v>153</v>
      </c>
      <c r="C89" s="316">
        <f t="shared" si="9"/>
        <v>87</v>
      </c>
      <c r="D89" s="234">
        <f t="shared" si="10"/>
        <v>0</v>
      </c>
      <c r="E89" s="234">
        <f t="shared" si="10"/>
        <v>0</v>
      </c>
      <c r="F89" s="234">
        <f t="shared" si="7"/>
        <v>0</v>
      </c>
      <c r="G89" s="269" t="str">
        <f t="shared" si="8"/>
        <v/>
      </c>
    </row>
    <row r="90" spans="1:7" ht="13.5">
      <c r="A90" s="15"/>
      <c r="B90" s="239" t="s">
        <v>346</v>
      </c>
      <c r="C90" s="316">
        <f t="shared" si="9"/>
        <v>88</v>
      </c>
      <c r="D90" s="234">
        <f t="shared" si="10"/>
        <v>0</v>
      </c>
      <c r="E90" s="234">
        <f t="shared" si="10"/>
        <v>0</v>
      </c>
      <c r="F90" s="234">
        <f t="shared" si="7"/>
        <v>0</v>
      </c>
      <c r="G90" s="269" t="str">
        <f t="shared" si="8"/>
        <v/>
      </c>
    </row>
    <row r="91" spans="1:7" ht="13.5">
      <c r="A91" s="15" t="s">
        <v>42</v>
      </c>
      <c r="B91" s="233" t="s">
        <v>154</v>
      </c>
      <c r="C91" s="316">
        <f t="shared" si="9"/>
        <v>89</v>
      </c>
      <c r="D91" s="234">
        <f t="shared" si="10"/>
        <v>0</v>
      </c>
      <c r="E91" s="234">
        <f t="shared" si="10"/>
        <v>0</v>
      </c>
      <c r="F91" s="234">
        <f t="shared" si="7"/>
        <v>0</v>
      </c>
      <c r="G91" s="269" t="str">
        <f t="shared" si="8"/>
        <v/>
      </c>
    </row>
    <row r="92" spans="1:7" ht="13.5">
      <c r="A92" s="14"/>
      <c r="B92" s="233" t="s">
        <v>155</v>
      </c>
      <c r="C92" s="316">
        <f t="shared" si="9"/>
        <v>90</v>
      </c>
      <c r="D92" s="234">
        <f t="shared" si="10"/>
        <v>0</v>
      </c>
      <c r="E92" s="234">
        <f t="shared" si="10"/>
        <v>0</v>
      </c>
      <c r="F92" s="234">
        <f t="shared" si="7"/>
        <v>0</v>
      </c>
      <c r="G92" s="269" t="str">
        <f t="shared" si="8"/>
        <v/>
      </c>
    </row>
    <row r="93" spans="1:7" ht="13.5">
      <c r="A93" s="15" t="s">
        <v>52</v>
      </c>
      <c r="B93" s="233" t="s">
        <v>156</v>
      </c>
      <c r="C93" s="316">
        <f t="shared" si="9"/>
        <v>91</v>
      </c>
      <c r="D93" s="234">
        <f t="shared" si="10"/>
        <v>0</v>
      </c>
      <c r="E93" s="234">
        <f t="shared" si="10"/>
        <v>0</v>
      </c>
      <c r="F93" s="234">
        <f t="shared" si="7"/>
        <v>0</v>
      </c>
      <c r="G93" s="269" t="str">
        <f t="shared" si="8"/>
        <v/>
      </c>
    </row>
    <row r="94" spans="1:7" ht="13.5">
      <c r="A94" s="14"/>
      <c r="B94" s="233" t="s">
        <v>157</v>
      </c>
      <c r="C94" s="316">
        <f t="shared" si="9"/>
        <v>92</v>
      </c>
      <c r="D94" s="234">
        <f t="shared" si="10"/>
        <v>0</v>
      </c>
      <c r="E94" s="234">
        <f t="shared" si="10"/>
        <v>0</v>
      </c>
      <c r="F94" s="234">
        <f t="shared" si="7"/>
        <v>0</v>
      </c>
      <c r="G94" s="269" t="str">
        <f t="shared" si="8"/>
        <v/>
      </c>
    </row>
    <row r="95" spans="1:7" ht="13.5">
      <c r="A95" s="15" t="s">
        <v>53</v>
      </c>
      <c r="B95" s="233" t="s">
        <v>158</v>
      </c>
      <c r="C95" s="316">
        <f t="shared" si="9"/>
        <v>93</v>
      </c>
      <c r="D95" s="234">
        <f t="shared" si="10"/>
        <v>0</v>
      </c>
      <c r="E95" s="234">
        <f t="shared" si="10"/>
        <v>0</v>
      </c>
      <c r="F95" s="234">
        <f t="shared" si="7"/>
        <v>0</v>
      </c>
      <c r="G95" s="269" t="str">
        <f t="shared" si="8"/>
        <v/>
      </c>
    </row>
    <row r="96" spans="1:7" ht="13.5">
      <c r="A96" s="15"/>
      <c r="B96" s="233" t="s">
        <v>159</v>
      </c>
      <c r="C96" s="316">
        <f t="shared" si="9"/>
        <v>94</v>
      </c>
      <c r="D96" s="234">
        <f t="shared" si="10"/>
        <v>0</v>
      </c>
      <c r="E96" s="234">
        <f t="shared" si="10"/>
        <v>0</v>
      </c>
      <c r="F96" s="234">
        <f t="shared" si="7"/>
        <v>0</v>
      </c>
      <c r="G96" s="269" t="str">
        <f t="shared" si="8"/>
        <v/>
      </c>
    </row>
    <row r="97" spans="1:7" ht="13.5">
      <c r="A97" s="14"/>
      <c r="B97" s="233" t="s">
        <v>160</v>
      </c>
      <c r="C97" s="316">
        <f t="shared" si="9"/>
        <v>95</v>
      </c>
      <c r="D97" s="234">
        <f t="shared" si="10"/>
        <v>0</v>
      </c>
      <c r="E97" s="234">
        <f t="shared" si="10"/>
        <v>0</v>
      </c>
      <c r="F97" s="234">
        <f t="shared" si="7"/>
        <v>0</v>
      </c>
      <c r="G97" s="269" t="str">
        <f t="shared" si="8"/>
        <v/>
      </c>
    </row>
    <row r="98" spans="1:7" ht="13.5">
      <c r="A98" s="14"/>
      <c r="B98" s="233" t="s">
        <v>161</v>
      </c>
      <c r="C98" s="316">
        <f t="shared" si="9"/>
        <v>96</v>
      </c>
      <c r="D98" s="235">
        <f t="shared" si="10"/>
        <v>0</v>
      </c>
      <c r="E98" s="235">
        <f t="shared" si="10"/>
        <v>0</v>
      </c>
      <c r="F98" s="235">
        <f t="shared" si="7"/>
        <v>0</v>
      </c>
      <c r="G98" s="270" t="str">
        <f t="shared" si="8"/>
        <v/>
      </c>
    </row>
    <row r="99" spans="1:7" ht="13.5">
      <c r="A99" s="14"/>
      <c r="B99" s="239" t="s">
        <v>314</v>
      </c>
      <c r="C99" s="316">
        <f t="shared" si="9"/>
        <v>97</v>
      </c>
      <c r="D99" s="235">
        <f t="shared" si="10"/>
        <v>0</v>
      </c>
      <c r="E99" s="235">
        <f t="shared" si="10"/>
        <v>0</v>
      </c>
      <c r="F99" s="235">
        <f t="shared" si="7"/>
        <v>0</v>
      </c>
      <c r="G99" s="270" t="str">
        <f t="shared" si="8"/>
        <v/>
      </c>
    </row>
    <row r="100" spans="1:7" ht="13.5">
      <c r="A100" s="14"/>
      <c r="B100" s="233" t="s">
        <v>162</v>
      </c>
      <c r="C100" s="316">
        <f t="shared" si="9"/>
        <v>98</v>
      </c>
      <c r="D100" s="235">
        <f t="shared" si="10"/>
        <v>0</v>
      </c>
      <c r="E100" s="235">
        <f t="shared" si="10"/>
        <v>0</v>
      </c>
      <c r="F100" s="235">
        <f t="shared" si="7"/>
        <v>0</v>
      </c>
      <c r="G100" s="270" t="str">
        <f t="shared" si="8"/>
        <v/>
      </c>
    </row>
    <row r="101" spans="1:7" ht="13.5">
      <c r="A101" s="14"/>
      <c r="B101" s="233" t="s">
        <v>163</v>
      </c>
      <c r="C101" s="316">
        <f t="shared" si="9"/>
        <v>99</v>
      </c>
      <c r="D101" s="235">
        <f t="shared" si="10"/>
        <v>0</v>
      </c>
      <c r="E101" s="235">
        <f t="shared" si="10"/>
        <v>0</v>
      </c>
      <c r="F101" s="235">
        <f t="shared" si="7"/>
        <v>0</v>
      </c>
      <c r="G101" s="270" t="str">
        <f t="shared" si="8"/>
        <v/>
      </c>
    </row>
    <row r="102" spans="1:7" ht="13.5">
      <c r="A102" s="14"/>
      <c r="B102" s="238" t="s">
        <v>88</v>
      </c>
      <c r="C102" s="303">
        <f t="shared" si="9"/>
        <v>100</v>
      </c>
      <c r="D102" s="235">
        <f t="shared" si="10"/>
        <v>0</v>
      </c>
      <c r="E102" s="235">
        <f t="shared" si="10"/>
        <v>0</v>
      </c>
      <c r="F102" s="235">
        <f t="shared" si="7"/>
        <v>0</v>
      </c>
      <c r="G102" s="270" t="str">
        <f t="shared" si="8"/>
        <v/>
      </c>
    </row>
    <row r="103" spans="1:7" ht="13.5">
      <c r="A103" s="25"/>
      <c r="B103" s="236" t="s">
        <v>164</v>
      </c>
      <c r="C103" s="314">
        <f t="shared" si="9"/>
        <v>101</v>
      </c>
      <c r="D103" s="237">
        <f t="shared" ref="D103:E122" si="11">HLOOKUP(D$2,BS,$C103+1)</f>
        <v>0</v>
      </c>
      <c r="E103" s="237">
        <f t="shared" si="11"/>
        <v>0</v>
      </c>
      <c r="F103" s="237">
        <f t="shared" si="7"/>
        <v>0</v>
      </c>
      <c r="G103" s="271" t="str">
        <f t="shared" si="8"/>
        <v/>
      </c>
    </row>
    <row r="104" spans="1:7" ht="13.5">
      <c r="A104" s="19"/>
      <c r="B104" s="230" t="s">
        <v>165</v>
      </c>
      <c r="C104" s="315">
        <f t="shared" si="9"/>
        <v>102</v>
      </c>
      <c r="D104" s="64">
        <f t="shared" si="11"/>
        <v>0</v>
      </c>
      <c r="E104" s="64">
        <f t="shared" si="11"/>
        <v>0</v>
      </c>
      <c r="F104" s="64">
        <f t="shared" si="7"/>
        <v>0</v>
      </c>
      <c r="G104" s="268" t="str">
        <f t="shared" si="8"/>
        <v/>
      </c>
    </row>
    <row r="105" spans="1:7" ht="13.5">
      <c r="A105" s="15" t="s">
        <v>316</v>
      </c>
      <c r="B105" s="233" t="s">
        <v>166</v>
      </c>
      <c r="C105" s="316">
        <f t="shared" si="9"/>
        <v>103</v>
      </c>
      <c r="D105" s="235">
        <f t="shared" si="11"/>
        <v>0</v>
      </c>
      <c r="E105" s="235">
        <f t="shared" si="11"/>
        <v>0</v>
      </c>
      <c r="F105" s="235">
        <f t="shared" si="7"/>
        <v>0</v>
      </c>
      <c r="G105" s="270" t="str">
        <f t="shared" si="8"/>
        <v/>
      </c>
    </row>
    <row r="106" spans="1:7" ht="13.5">
      <c r="A106" s="15"/>
      <c r="B106" s="233" t="s">
        <v>167</v>
      </c>
      <c r="C106" s="316">
        <f t="shared" si="9"/>
        <v>104</v>
      </c>
      <c r="D106" s="235">
        <f t="shared" si="11"/>
        <v>0</v>
      </c>
      <c r="E106" s="235">
        <f t="shared" si="11"/>
        <v>0</v>
      </c>
      <c r="F106" s="235">
        <f t="shared" si="7"/>
        <v>0</v>
      </c>
      <c r="G106" s="270" t="str">
        <f t="shared" si="8"/>
        <v/>
      </c>
    </row>
    <row r="107" spans="1:7" ht="13.5">
      <c r="A107" s="15" t="s">
        <v>46</v>
      </c>
      <c r="B107" s="233" t="s">
        <v>168</v>
      </c>
      <c r="C107" s="316">
        <f t="shared" si="9"/>
        <v>105</v>
      </c>
      <c r="D107" s="235">
        <f t="shared" si="11"/>
        <v>0</v>
      </c>
      <c r="E107" s="235">
        <f t="shared" si="11"/>
        <v>0</v>
      </c>
      <c r="F107" s="235">
        <f t="shared" si="7"/>
        <v>0</v>
      </c>
      <c r="G107" s="270" t="str">
        <f t="shared" si="8"/>
        <v/>
      </c>
    </row>
    <row r="108" spans="1:7" ht="13.5">
      <c r="A108" s="14"/>
      <c r="B108" s="233" t="s">
        <v>163</v>
      </c>
      <c r="C108" s="316">
        <f t="shared" si="9"/>
        <v>106</v>
      </c>
      <c r="D108" s="235">
        <f t="shared" si="11"/>
        <v>0</v>
      </c>
      <c r="E108" s="235">
        <f t="shared" si="11"/>
        <v>0</v>
      </c>
      <c r="F108" s="235">
        <f t="shared" si="7"/>
        <v>0</v>
      </c>
      <c r="G108" s="270" t="str">
        <f t="shared" si="8"/>
        <v/>
      </c>
    </row>
    <row r="109" spans="1:7" ht="13.5">
      <c r="A109" s="15" t="s">
        <v>52</v>
      </c>
      <c r="B109" s="241" t="s">
        <v>169</v>
      </c>
      <c r="C109" s="302">
        <f t="shared" si="9"/>
        <v>107</v>
      </c>
      <c r="D109" s="235">
        <f t="shared" si="11"/>
        <v>0</v>
      </c>
      <c r="E109" s="235">
        <f t="shared" si="11"/>
        <v>0</v>
      </c>
      <c r="F109" s="235">
        <f t="shared" si="7"/>
        <v>0</v>
      </c>
      <c r="G109" s="270" t="str">
        <f t="shared" si="8"/>
        <v/>
      </c>
    </row>
    <row r="110" spans="1:7" ht="13.5">
      <c r="A110" s="14"/>
      <c r="B110" s="241" t="s">
        <v>170</v>
      </c>
      <c r="C110" s="302">
        <f t="shared" si="9"/>
        <v>108</v>
      </c>
      <c r="D110" s="235">
        <f t="shared" si="11"/>
        <v>0</v>
      </c>
      <c r="E110" s="235">
        <f t="shared" si="11"/>
        <v>0</v>
      </c>
      <c r="F110" s="235">
        <f t="shared" si="7"/>
        <v>0</v>
      </c>
      <c r="G110" s="270" t="str">
        <f t="shared" si="8"/>
        <v/>
      </c>
    </row>
    <row r="111" spans="1:7" ht="13.5">
      <c r="A111" s="15" t="s">
        <v>53</v>
      </c>
      <c r="B111" s="241" t="s">
        <v>171</v>
      </c>
      <c r="C111" s="302">
        <f t="shared" si="9"/>
        <v>109</v>
      </c>
      <c r="D111" s="235">
        <f t="shared" si="11"/>
        <v>0</v>
      </c>
      <c r="E111" s="235">
        <f t="shared" si="11"/>
        <v>0</v>
      </c>
      <c r="F111" s="235">
        <f t="shared" si="7"/>
        <v>0</v>
      </c>
      <c r="G111" s="270" t="str">
        <f t="shared" si="8"/>
        <v/>
      </c>
    </row>
    <row r="112" spans="1:7" ht="13.5">
      <c r="A112" s="14"/>
      <c r="B112" s="238" t="s">
        <v>88</v>
      </c>
      <c r="C112" s="303">
        <f t="shared" si="9"/>
        <v>110</v>
      </c>
      <c r="D112" s="235">
        <f t="shared" si="11"/>
        <v>0</v>
      </c>
      <c r="E112" s="235">
        <f t="shared" si="11"/>
        <v>0</v>
      </c>
      <c r="F112" s="235">
        <f t="shared" si="7"/>
        <v>0</v>
      </c>
      <c r="G112" s="270" t="str">
        <f t="shared" si="8"/>
        <v/>
      </c>
    </row>
    <row r="113" spans="1:7" ht="13.5">
      <c r="A113" s="18"/>
      <c r="B113" s="236" t="s">
        <v>172</v>
      </c>
      <c r="C113" s="314">
        <f t="shared" si="9"/>
        <v>111</v>
      </c>
      <c r="D113" s="237">
        <f t="shared" si="11"/>
        <v>0</v>
      </c>
      <c r="E113" s="237">
        <f t="shared" si="11"/>
        <v>0</v>
      </c>
      <c r="F113" s="237">
        <f t="shared" si="7"/>
        <v>0</v>
      </c>
      <c r="G113" s="271" t="str">
        <f t="shared" si="8"/>
        <v/>
      </c>
    </row>
    <row r="114" spans="1:7" ht="13.5">
      <c r="A114" s="9" t="s">
        <v>173</v>
      </c>
      <c r="B114" s="9"/>
      <c r="C114" s="317">
        <f t="shared" si="9"/>
        <v>112</v>
      </c>
      <c r="D114" s="11">
        <f t="shared" si="11"/>
        <v>0</v>
      </c>
      <c r="E114" s="11">
        <f t="shared" si="11"/>
        <v>0</v>
      </c>
      <c r="F114" s="11">
        <f t="shared" si="7"/>
        <v>0</v>
      </c>
      <c r="G114" s="272" t="str">
        <f t="shared" si="8"/>
        <v/>
      </c>
    </row>
    <row r="115" spans="1:7" ht="13.5">
      <c r="A115" s="19"/>
      <c r="B115" s="230" t="s">
        <v>174</v>
      </c>
      <c r="C115" s="315">
        <f t="shared" si="9"/>
        <v>113</v>
      </c>
      <c r="D115" s="64">
        <f t="shared" si="11"/>
        <v>0</v>
      </c>
      <c r="E115" s="64">
        <f t="shared" si="11"/>
        <v>0</v>
      </c>
      <c r="F115" s="64">
        <f t="shared" si="7"/>
        <v>0</v>
      </c>
      <c r="G115" s="268" t="str">
        <f t="shared" si="8"/>
        <v/>
      </c>
    </row>
    <row r="116" spans="1:7" ht="13.5">
      <c r="A116" s="15" t="s">
        <v>54</v>
      </c>
      <c r="B116" s="233" t="s">
        <v>175</v>
      </c>
      <c r="C116" s="316">
        <f t="shared" si="9"/>
        <v>114</v>
      </c>
      <c r="D116" s="234">
        <f t="shared" si="11"/>
        <v>0</v>
      </c>
      <c r="E116" s="234">
        <f t="shared" si="11"/>
        <v>0</v>
      </c>
      <c r="F116" s="234">
        <f t="shared" si="7"/>
        <v>0</v>
      </c>
      <c r="G116" s="269" t="str">
        <f t="shared" si="8"/>
        <v/>
      </c>
    </row>
    <row r="117" spans="1:7" ht="13.5">
      <c r="A117" s="14"/>
      <c r="B117" s="233" t="s">
        <v>176</v>
      </c>
      <c r="C117" s="316">
        <f t="shared" si="9"/>
        <v>115</v>
      </c>
      <c r="D117" s="234">
        <f t="shared" si="11"/>
        <v>0</v>
      </c>
      <c r="E117" s="234">
        <f t="shared" si="11"/>
        <v>0</v>
      </c>
      <c r="F117" s="234">
        <f t="shared" si="7"/>
        <v>0</v>
      </c>
      <c r="G117" s="269" t="str">
        <f t="shared" si="8"/>
        <v/>
      </c>
    </row>
    <row r="118" spans="1:7" ht="13.5">
      <c r="A118" s="15" t="s">
        <v>35</v>
      </c>
      <c r="B118" s="233" t="s">
        <v>177</v>
      </c>
      <c r="C118" s="316">
        <f t="shared" si="9"/>
        <v>116</v>
      </c>
      <c r="D118" s="234">
        <f t="shared" si="11"/>
        <v>0</v>
      </c>
      <c r="E118" s="234">
        <f t="shared" si="11"/>
        <v>0</v>
      </c>
      <c r="F118" s="234">
        <f t="shared" si="7"/>
        <v>0</v>
      </c>
      <c r="G118" s="269" t="str">
        <f t="shared" si="8"/>
        <v/>
      </c>
    </row>
    <row r="119" spans="1:7" ht="13.5">
      <c r="A119" s="14"/>
      <c r="B119" s="233" t="s">
        <v>178</v>
      </c>
      <c r="C119" s="316">
        <f t="shared" si="9"/>
        <v>117</v>
      </c>
      <c r="D119" s="234">
        <f t="shared" si="11"/>
        <v>0</v>
      </c>
      <c r="E119" s="234">
        <f t="shared" si="11"/>
        <v>0</v>
      </c>
      <c r="F119" s="234">
        <f t="shared" si="7"/>
        <v>0</v>
      </c>
      <c r="G119" s="269" t="str">
        <f t="shared" si="8"/>
        <v/>
      </c>
    </row>
    <row r="120" spans="1:7" ht="13.5">
      <c r="A120" s="15" t="s">
        <v>36</v>
      </c>
      <c r="B120" s="233" t="s">
        <v>170</v>
      </c>
      <c r="C120" s="316">
        <f t="shared" si="9"/>
        <v>118</v>
      </c>
      <c r="D120" s="234">
        <f t="shared" si="11"/>
        <v>0</v>
      </c>
      <c r="E120" s="234">
        <f t="shared" si="11"/>
        <v>0</v>
      </c>
      <c r="F120" s="234">
        <f t="shared" si="7"/>
        <v>0</v>
      </c>
      <c r="G120" s="269" t="str">
        <f t="shared" si="8"/>
        <v/>
      </c>
    </row>
    <row r="121" spans="1:7" ht="13.5">
      <c r="A121" s="14"/>
      <c r="B121" s="233" t="s">
        <v>171</v>
      </c>
      <c r="C121" s="316">
        <f t="shared" si="9"/>
        <v>119</v>
      </c>
      <c r="D121" s="234">
        <f t="shared" si="11"/>
        <v>0</v>
      </c>
      <c r="E121" s="234">
        <f t="shared" si="11"/>
        <v>0</v>
      </c>
      <c r="F121" s="234">
        <f t="shared" si="7"/>
        <v>0</v>
      </c>
      <c r="G121" s="269" t="str">
        <f t="shared" si="8"/>
        <v/>
      </c>
    </row>
    <row r="122" spans="1:7" ht="13.5">
      <c r="A122" s="14"/>
      <c r="B122" s="233" t="s">
        <v>179</v>
      </c>
      <c r="C122" s="316">
        <f t="shared" si="9"/>
        <v>120</v>
      </c>
      <c r="D122" s="234">
        <f t="shared" si="11"/>
        <v>0</v>
      </c>
      <c r="E122" s="234">
        <f t="shared" si="11"/>
        <v>0</v>
      </c>
      <c r="F122" s="234">
        <f t="shared" si="7"/>
        <v>0</v>
      </c>
      <c r="G122" s="269" t="str">
        <f t="shared" si="8"/>
        <v/>
      </c>
    </row>
    <row r="123" spans="1:7" ht="13.5">
      <c r="A123" s="14"/>
      <c r="B123" s="233" t="s">
        <v>169</v>
      </c>
      <c r="C123" s="316">
        <f t="shared" si="9"/>
        <v>121</v>
      </c>
      <c r="D123" s="234">
        <f t="shared" ref="D123:E134" si="12">HLOOKUP(D$2,BS,$C123+1)</f>
        <v>0</v>
      </c>
      <c r="E123" s="234">
        <f t="shared" si="12"/>
        <v>0</v>
      </c>
      <c r="F123" s="234">
        <f t="shared" si="7"/>
        <v>0</v>
      </c>
      <c r="G123" s="269" t="str">
        <f t="shared" si="8"/>
        <v/>
      </c>
    </row>
    <row r="124" spans="1:7" ht="13.5">
      <c r="A124" s="14"/>
      <c r="B124" s="233" t="s">
        <v>180</v>
      </c>
      <c r="C124" s="316">
        <f t="shared" si="9"/>
        <v>122</v>
      </c>
      <c r="D124" s="234">
        <f t="shared" si="12"/>
        <v>0</v>
      </c>
      <c r="E124" s="234">
        <f t="shared" si="12"/>
        <v>0</v>
      </c>
      <c r="F124" s="234">
        <f t="shared" si="7"/>
        <v>0</v>
      </c>
      <c r="G124" s="269" t="str">
        <f t="shared" si="8"/>
        <v/>
      </c>
    </row>
    <row r="125" spans="1:7" ht="13.5">
      <c r="A125" s="14"/>
      <c r="B125" s="242" t="s">
        <v>181</v>
      </c>
      <c r="C125" s="319">
        <f t="shared" si="9"/>
        <v>123</v>
      </c>
      <c r="D125" s="223">
        <f t="shared" si="12"/>
        <v>0</v>
      </c>
      <c r="E125" s="223">
        <f t="shared" si="12"/>
        <v>0</v>
      </c>
      <c r="F125" s="223">
        <f t="shared" si="7"/>
        <v>0</v>
      </c>
      <c r="G125" s="277" t="str">
        <f t="shared" si="8"/>
        <v/>
      </c>
    </row>
    <row r="126" spans="1:7" ht="13.5">
      <c r="A126" s="14"/>
      <c r="B126" s="183" t="s">
        <v>60</v>
      </c>
      <c r="C126" s="315">
        <f t="shared" si="9"/>
        <v>124</v>
      </c>
      <c r="D126" s="221">
        <f t="shared" si="12"/>
        <v>0</v>
      </c>
      <c r="E126" s="221">
        <f t="shared" si="12"/>
        <v>0</v>
      </c>
      <c r="F126" s="221">
        <f t="shared" si="7"/>
        <v>0</v>
      </c>
      <c r="G126" s="274" t="str">
        <f t="shared" si="8"/>
        <v/>
      </c>
    </row>
    <row r="127" spans="1:7" ht="13.5">
      <c r="A127" s="14"/>
      <c r="B127" s="205" t="s">
        <v>451</v>
      </c>
      <c r="C127" s="320">
        <f t="shared" si="9"/>
        <v>125</v>
      </c>
      <c r="D127" s="222">
        <f t="shared" si="12"/>
        <v>0</v>
      </c>
      <c r="E127" s="222">
        <f t="shared" si="12"/>
        <v>0</v>
      </c>
      <c r="F127" s="222">
        <f t="shared" si="7"/>
        <v>0</v>
      </c>
      <c r="G127" s="278" t="str">
        <f t="shared" si="8"/>
        <v/>
      </c>
    </row>
    <row r="128" spans="1:7" ht="13.5">
      <c r="A128" s="14"/>
      <c r="B128" s="8" t="s">
        <v>317</v>
      </c>
      <c r="C128" s="321">
        <f t="shared" si="9"/>
        <v>126</v>
      </c>
      <c r="D128" s="221">
        <f t="shared" si="12"/>
        <v>0</v>
      </c>
      <c r="E128" s="221">
        <f t="shared" si="12"/>
        <v>0</v>
      </c>
      <c r="F128" s="221">
        <f t="shared" si="7"/>
        <v>0</v>
      </c>
      <c r="G128" s="274" t="str">
        <f t="shared" si="8"/>
        <v/>
      </c>
    </row>
    <row r="129" spans="1:7" ht="13.5">
      <c r="A129" s="14"/>
      <c r="B129" s="244" t="s">
        <v>320</v>
      </c>
      <c r="C129" s="303">
        <f t="shared" si="9"/>
        <v>127</v>
      </c>
      <c r="D129" s="235">
        <f t="shared" si="12"/>
        <v>0</v>
      </c>
      <c r="E129" s="235">
        <f t="shared" si="12"/>
        <v>0</v>
      </c>
      <c r="F129" s="235">
        <f t="shared" si="7"/>
        <v>0</v>
      </c>
      <c r="G129" s="270" t="str">
        <f t="shared" si="8"/>
        <v/>
      </c>
    </row>
    <row r="130" spans="1:7" ht="13.5">
      <c r="A130" s="14"/>
      <c r="B130" s="245" t="s">
        <v>318</v>
      </c>
      <c r="C130" s="303">
        <f t="shared" si="9"/>
        <v>128</v>
      </c>
      <c r="D130" s="235">
        <f t="shared" si="12"/>
        <v>0</v>
      </c>
      <c r="E130" s="235">
        <f t="shared" si="12"/>
        <v>0</v>
      </c>
      <c r="F130" s="235">
        <f t="shared" si="7"/>
        <v>0</v>
      </c>
      <c r="G130" s="270" t="str">
        <f t="shared" si="8"/>
        <v/>
      </c>
    </row>
    <row r="131" spans="1:7" ht="13.5">
      <c r="A131" s="14"/>
      <c r="B131" s="51" t="s">
        <v>319</v>
      </c>
      <c r="C131" s="322">
        <f t="shared" si="9"/>
        <v>129</v>
      </c>
      <c r="D131" s="223">
        <f t="shared" si="12"/>
        <v>0</v>
      </c>
      <c r="E131" s="223">
        <f t="shared" si="12"/>
        <v>0</v>
      </c>
      <c r="F131" s="223">
        <f t="shared" si="7"/>
        <v>0</v>
      </c>
      <c r="G131" s="277" t="str">
        <f t="shared" si="8"/>
        <v/>
      </c>
    </row>
    <row r="132" spans="1:7" ht="13.5">
      <c r="A132" s="23"/>
      <c r="B132" s="12" t="s">
        <v>323</v>
      </c>
      <c r="C132" s="323">
        <f t="shared" si="9"/>
        <v>130</v>
      </c>
      <c r="D132" s="27">
        <f t="shared" si="12"/>
        <v>0</v>
      </c>
      <c r="E132" s="27">
        <f t="shared" si="12"/>
        <v>0</v>
      </c>
      <c r="F132" s="27">
        <f>E132-D132</f>
        <v>0</v>
      </c>
      <c r="G132" s="273" t="str">
        <f>IF(AND(D132=0,E132=0),"",IF(D132=0,"+",IF(E132=0,"-",E132/D132)))</f>
        <v/>
      </c>
    </row>
    <row r="133" spans="1:7" ht="13.5">
      <c r="A133" s="30" t="s">
        <v>182</v>
      </c>
      <c r="B133" s="31"/>
      <c r="C133" s="323">
        <f>C132+1</f>
        <v>131</v>
      </c>
      <c r="D133" s="186">
        <f t="shared" si="12"/>
        <v>0</v>
      </c>
      <c r="E133" s="186">
        <f t="shared" si="12"/>
        <v>0</v>
      </c>
      <c r="F133" s="186">
        <f>E133-D133</f>
        <v>0</v>
      </c>
      <c r="G133" s="279" t="str">
        <f>IF(AND(D133=0,E133=0),"",IF(D133=0,"+",IF(E133=0,"-",E133/D133)))</f>
        <v/>
      </c>
    </row>
    <row r="134" spans="1:7" ht="13.5">
      <c r="A134" s="73" t="s">
        <v>183</v>
      </c>
      <c r="B134" s="74"/>
      <c r="C134" s="324">
        <f>C133+1</f>
        <v>132</v>
      </c>
      <c r="D134" s="72">
        <f t="shared" si="12"/>
        <v>0</v>
      </c>
      <c r="E134" s="72">
        <f t="shared" si="12"/>
        <v>0</v>
      </c>
      <c r="F134" s="72">
        <f>E134-D134</f>
        <v>0</v>
      </c>
      <c r="G134" s="275" t="str">
        <f>IF(AND(D134=0,E134=0),"",IF(D134=0,"+",IF(E134=0,"-",E134/D134)))</f>
        <v/>
      </c>
    </row>
    <row r="135" spans="1:7">
      <c r="B135" t="s">
        <v>569</v>
      </c>
    </row>
    <row r="138" spans="1:7">
      <c r="D138" s="103"/>
      <c r="E138" s="103"/>
      <c r="G138"/>
    </row>
    <row r="139" spans="1:7">
      <c r="D139" s="103"/>
      <c r="E139" s="103"/>
      <c r="G139"/>
    </row>
    <row r="140" spans="1:7">
      <c r="D140" s="103"/>
      <c r="E140" s="103"/>
      <c r="G140"/>
    </row>
    <row r="141" spans="1:7">
      <c r="D141" s="103"/>
      <c r="E141" s="103"/>
      <c r="G141"/>
    </row>
    <row r="142" spans="1:7">
      <c r="D142" s="103"/>
      <c r="E142" s="103"/>
      <c r="G142"/>
    </row>
    <row r="143" spans="1:7">
      <c r="D143" s="103"/>
      <c r="E143" s="103"/>
      <c r="G143"/>
    </row>
    <row r="144" spans="1:7">
      <c r="D144" s="103"/>
      <c r="E144" s="103"/>
      <c r="G144"/>
    </row>
    <row r="145" spans="4:7">
      <c r="D145" s="103"/>
      <c r="E145" s="103"/>
      <c r="G145"/>
    </row>
    <row r="146" spans="4:7">
      <c r="D146" s="103"/>
      <c r="E146" s="103"/>
      <c r="G146"/>
    </row>
    <row r="147" spans="4:7">
      <c r="D147" s="103"/>
      <c r="E147" s="103"/>
      <c r="G147"/>
    </row>
  </sheetData>
  <phoneticPr fontId="26"/>
  <dataValidations count="1">
    <dataValidation type="list" allowBlank="1" showInputMessage="1" showErrorMessage="1" sqref="D2:E2">
      <formula1>会計年度</formula1>
    </dataValidation>
  </dataValidations>
  <pageMargins left="0.75" right="0.56999999999999995" top="0.6" bottom="0.43" header="0.51200000000000001" footer="0.26"/>
  <pageSetup paperSize="9" scale="89" fitToHeight="2" orientation="portrait" copies="0"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indexed="51"/>
  </sheetPr>
  <dimension ref="A1:G185"/>
  <sheetViews>
    <sheetView showGridLines="0" zoomScaleNormal="100" workbookViewId="0">
      <pane xSplit="3" ySplit="2" topLeftCell="D3" activePane="bottomRight" state="frozen"/>
      <selection pane="topRight" activeCell="D1" sqref="D1"/>
      <selection pane="bottomLeft" activeCell="A3" sqref="A3"/>
      <selection pane="bottomRight" activeCell="E50" sqref="E50"/>
    </sheetView>
  </sheetViews>
  <sheetFormatPr defaultRowHeight="12"/>
  <cols>
    <col min="1" max="1" width="4.28515625" customWidth="1"/>
    <col min="2" max="2" width="32.28515625" customWidth="1"/>
    <col min="3" max="3" width="3.5703125" style="290" customWidth="1"/>
    <col min="4" max="4" width="14.42578125" customWidth="1"/>
    <col min="5" max="5" width="14.140625" customWidth="1"/>
    <col min="6" max="6" width="13.85546875" customWidth="1"/>
    <col min="7" max="7" width="13.7109375" style="215" customWidth="1"/>
  </cols>
  <sheetData>
    <row r="1" spans="1:7" ht="18.75" customHeight="1">
      <c r="A1" s="7" t="s">
        <v>563</v>
      </c>
      <c r="B1" s="26"/>
      <c r="C1" s="308"/>
      <c r="D1" s="60"/>
      <c r="E1" s="61"/>
    </row>
    <row r="2" spans="1:7" ht="13.5">
      <c r="A2" s="137"/>
      <c r="B2" s="138" t="s">
        <v>348</v>
      </c>
      <c r="C2" s="326" t="s">
        <v>570</v>
      </c>
      <c r="D2" s="224">
        <f>貸借対照表比較!D2</f>
        <v>22</v>
      </c>
      <c r="E2" s="224">
        <f>貸借対照表比較!E2</f>
        <v>23</v>
      </c>
      <c r="F2" s="224" t="s">
        <v>561</v>
      </c>
      <c r="G2" s="227" t="s">
        <v>562</v>
      </c>
    </row>
    <row r="3" spans="1:7" ht="13.5">
      <c r="A3" s="13"/>
      <c r="B3" s="8" t="s">
        <v>184</v>
      </c>
      <c r="C3" s="305">
        <v>1</v>
      </c>
      <c r="D3" s="64">
        <f t="shared" ref="D3:E22" si="0">HLOOKUP(D$2,PL,$C3+1)</f>
        <v>0</v>
      </c>
      <c r="E3" s="64">
        <f t="shared" si="0"/>
        <v>0</v>
      </c>
      <c r="F3" s="64">
        <f>E3-D3</f>
        <v>0</v>
      </c>
      <c r="G3" s="268" t="str">
        <f>IF(AND(D3=0,E3=0),"",IF(D3=0,"+",IF(E3=0,"-",E3/D3)))</f>
        <v/>
      </c>
    </row>
    <row r="4" spans="1:7" ht="13.5">
      <c r="A4" s="15"/>
      <c r="B4" s="244" t="s">
        <v>185</v>
      </c>
      <c r="C4" s="298">
        <f>C3+1</f>
        <v>2</v>
      </c>
      <c r="D4" s="234">
        <f t="shared" si="0"/>
        <v>0</v>
      </c>
      <c r="E4" s="234">
        <f t="shared" si="0"/>
        <v>0</v>
      </c>
      <c r="F4" s="234">
        <f t="shared" ref="F4:F67" si="1">E4-D4</f>
        <v>0</v>
      </c>
      <c r="G4" s="269" t="str">
        <f t="shared" ref="G4:G67" si="2">IF(AND(D4=0,E4=0),"",IF(D4=0,"+",IF(E4=0,"-",E4/D4)))</f>
        <v/>
      </c>
    </row>
    <row r="5" spans="1:7" ht="13.5">
      <c r="A5" s="15"/>
      <c r="B5" s="244" t="s">
        <v>186</v>
      </c>
      <c r="C5" s="298">
        <f t="shared" ref="C5:C68" si="3">C4+1</f>
        <v>3</v>
      </c>
      <c r="D5" s="234">
        <f t="shared" si="0"/>
        <v>0</v>
      </c>
      <c r="E5" s="234">
        <f t="shared" si="0"/>
        <v>0</v>
      </c>
      <c r="F5" s="234">
        <f t="shared" si="1"/>
        <v>0</v>
      </c>
      <c r="G5" s="269" t="str">
        <f t="shared" si="2"/>
        <v/>
      </c>
    </row>
    <row r="6" spans="1:7" ht="13.5">
      <c r="A6" s="15"/>
      <c r="B6" s="244" t="s">
        <v>187</v>
      </c>
      <c r="C6" s="298">
        <f t="shared" si="3"/>
        <v>4</v>
      </c>
      <c r="D6" s="234">
        <f t="shared" si="0"/>
        <v>0</v>
      </c>
      <c r="E6" s="234">
        <f t="shared" si="0"/>
        <v>0</v>
      </c>
      <c r="F6" s="234">
        <f t="shared" si="1"/>
        <v>0</v>
      </c>
      <c r="G6" s="269" t="str">
        <f t="shared" si="2"/>
        <v/>
      </c>
    </row>
    <row r="7" spans="1:7" ht="13.5">
      <c r="A7" s="15" t="s">
        <v>0</v>
      </c>
      <c r="B7" s="244" t="s">
        <v>188</v>
      </c>
      <c r="C7" s="298">
        <f t="shared" si="3"/>
        <v>5</v>
      </c>
      <c r="D7" s="234">
        <f t="shared" si="0"/>
        <v>0</v>
      </c>
      <c r="E7" s="234">
        <f t="shared" si="0"/>
        <v>0</v>
      </c>
      <c r="F7" s="234">
        <f t="shared" si="1"/>
        <v>0</v>
      </c>
      <c r="G7" s="269" t="str">
        <f t="shared" si="2"/>
        <v/>
      </c>
    </row>
    <row r="8" spans="1:7" ht="13.5">
      <c r="A8" s="15"/>
      <c r="B8" s="244" t="s">
        <v>189</v>
      </c>
      <c r="C8" s="298">
        <f t="shared" si="3"/>
        <v>6</v>
      </c>
      <c r="D8" s="234">
        <f t="shared" si="0"/>
        <v>0</v>
      </c>
      <c r="E8" s="234">
        <f t="shared" si="0"/>
        <v>0</v>
      </c>
      <c r="F8" s="234">
        <f t="shared" si="1"/>
        <v>0</v>
      </c>
      <c r="G8" s="269" t="str">
        <f t="shared" si="2"/>
        <v/>
      </c>
    </row>
    <row r="9" spans="1:7" ht="13.5">
      <c r="A9" s="15"/>
      <c r="B9" s="244" t="s">
        <v>190</v>
      </c>
      <c r="C9" s="298">
        <f t="shared" si="3"/>
        <v>7</v>
      </c>
      <c r="D9" s="234">
        <f t="shared" si="0"/>
        <v>0</v>
      </c>
      <c r="E9" s="234">
        <f t="shared" si="0"/>
        <v>0</v>
      </c>
      <c r="F9" s="234">
        <f t="shared" si="1"/>
        <v>0</v>
      </c>
      <c r="G9" s="269" t="str">
        <f t="shared" si="2"/>
        <v/>
      </c>
    </row>
    <row r="10" spans="1:7" ht="13.5">
      <c r="A10" s="15"/>
      <c r="B10" s="244" t="s">
        <v>191</v>
      </c>
      <c r="C10" s="298">
        <f t="shared" si="3"/>
        <v>8</v>
      </c>
      <c r="D10" s="234">
        <f t="shared" si="0"/>
        <v>0</v>
      </c>
      <c r="E10" s="234">
        <f t="shared" si="0"/>
        <v>0</v>
      </c>
      <c r="F10" s="234">
        <f t="shared" si="1"/>
        <v>0</v>
      </c>
      <c r="G10" s="269" t="str">
        <f t="shared" si="2"/>
        <v/>
      </c>
    </row>
    <row r="11" spans="1:7" ht="13.5">
      <c r="A11" s="15" t="s">
        <v>1</v>
      </c>
      <c r="B11" s="244" t="s">
        <v>192</v>
      </c>
      <c r="C11" s="298">
        <f t="shared" si="3"/>
        <v>9</v>
      </c>
      <c r="D11" s="234">
        <f t="shared" si="0"/>
        <v>0</v>
      </c>
      <c r="E11" s="234">
        <f t="shared" si="0"/>
        <v>0</v>
      </c>
      <c r="F11" s="234">
        <f t="shared" si="1"/>
        <v>0</v>
      </c>
      <c r="G11" s="269" t="str">
        <f t="shared" si="2"/>
        <v/>
      </c>
    </row>
    <row r="12" spans="1:7" ht="13.5">
      <c r="A12" s="15"/>
      <c r="B12" s="244" t="s">
        <v>193</v>
      </c>
      <c r="C12" s="298">
        <f t="shared" si="3"/>
        <v>10</v>
      </c>
      <c r="D12" s="234">
        <f t="shared" si="0"/>
        <v>0</v>
      </c>
      <c r="E12" s="234">
        <f t="shared" si="0"/>
        <v>0</v>
      </c>
      <c r="F12" s="234">
        <f t="shared" si="1"/>
        <v>0</v>
      </c>
      <c r="G12" s="269" t="str">
        <f t="shared" si="2"/>
        <v/>
      </c>
    </row>
    <row r="13" spans="1:7" ht="13.5">
      <c r="A13" s="15"/>
      <c r="B13" s="244" t="s">
        <v>194</v>
      </c>
      <c r="C13" s="298">
        <f t="shared" si="3"/>
        <v>11</v>
      </c>
      <c r="D13" s="234">
        <f t="shared" si="0"/>
        <v>0</v>
      </c>
      <c r="E13" s="234">
        <f t="shared" si="0"/>
        <v>0</v>
      </c>
      <c r="F13" s="234">
        <f t="shared" si="1"/>
        <v>0</v>
      </c>
      <c r="G13" s="269" t="str">
        <f t="shared" si="2"/>
        <v/>
      </c>
    </row>
    <row r="14" spans="1:7" ht="13.5">
      <c r="A14" s="15"/>
      <c r="B14" s="239" t="s">
        <v>195</v>
      </c>
      <c r="C14" s="297">
        <f t="shared" si="3"/>
        <v>12</v>
      </c>
      <c r="D14" s="234">
        <f t="shared" si="0"/>
        <v>0</v>
      </c>
      <c r="E14" s="234">
        <f t="shared" si="0"/>
        <v>0</v>
      </c>
      <c r="F14" s="234">
        <f t="shared" si="1"/>
        <v>0</v>
      </c>
      <c r="G14" s="269" t="str">
        <f t="shared" si="2"/>
        <v/>
      </c>
    </row>
    <row r="15" spans="1:7" ht="13.5">
      <c r="A15" s="15" t="s">
        <v>2</v>
      </c>
      <c r="B15" s="239" t="s">
        <v>196</v>
      </c>
      <c r="C15" s="297">
        <f t="shared" si="3"/>
        <v>13</v>
      </c>
      <c r="D15" s="234">
        <f t="shared" si="0"/>
        <v>0</v>
      </c>
      <c r="E15" s="234">
        <f t="shared" si="0"/>
        <v>0</v>
      </c>
      <c r="F15" s="234">
        <f t="shared" si="1"/>
        <v>0</v>
      </c>
      <c r="G15" s="269" t="str">
        <f t="shared" si="2"/>
        <v/>
      </c>
    </row>
    <row r="16" spans="1:7" ht="13.5">
      <c r="A16" s="15"/>
      <c r="B16" s="239" t="s">
        <v>197</v>
      </c>
      <c r="C16" s="297">
        <f t="shared" si="3"/>
        <v>14</v>
      </c>
      <c r="D16" s="234">
        <f t="shared" si="0"/>
        <v>0</v>
      </c>
      <c r="E16" s="234">
        <f t="shared" si="0"/>
        <v>0</v>
      </c>
      <c r="F16" s="234">
        <f t="shared" si="1"/>
        <v>0</v>
      </c>
      <c r="G16" s="269" t="str">
        <f t="shared" si="2"/>
        <v/>
      </c>
    </row>
    <row r="17" spans="1:7" ht="13.5">
      <c r="A17" s="15"/>
      <c r="B17" s="239" t="s">
        <v>198</v>
      </c>
      <c r="C17" s="297">
        <f t="shared" si="3"/>
        <v>15</v>
      </c>
      <c r="D17" s="234">
        <f t="shared" si="0"/>
        <v>0</v>
      </c>
      <c r="E17" s="234">
        <f t="shared" si="0"/>
        <v>0</v>
      </c>
      <c r="F17" s="234">
        <f t="shared" si="1"/>
        <v>0</v>
      </c>
      <c r="G17" s="269" t="str">
        <f t="shared" si="2"/>
        <v/>
      </c>
    </row>
    <row r="18" spans="1:7" ht="13.5">
      <c r="A18" s="15"/>
      <c r="B18" s="246" t="s">
        <v>88</v>
      </c>
      <c r="C18" s="304">
        <f t="shared" si="3"/>
        <v>16</v>
      </c>
      <c r="D18" s="232">
        <f t="shared" si="0"/>
        <v>0</v>
      </c>
      <c r="E18" s="232">
        <f t="shared" si="0"/>
        <v>0</v>
      </c>
      <c r="F18" s="232">
        <f t="shared" si="1"/>
        <v>0</v>
      </c>
      <c r="G18" s="281" t="str">
        <f t="shared" si="2"/>
        <v/>
      </c>
    </row>
    <row r="19" spans="1:7" ht="13.5">
      <c r="A19" s="42"/>
      <c r="B19" s="12" t="s">
        <v>75</v>
      </c>
      <c r="C19" s="306">
        <f t="shared" si="3"/>
        <v>17</v>
      </c>
      <c r="D19" s="63">
        <f t="shared" si="0"/>
        <v>0</v>
      </c>
      <c r="E19" s="63">
        <f t="shared" si="0"/>
        <v>0</v>
      </c>
      <c r="F19" s="63">
        <f t="shared" si="1"/>
        <v>0</v>
      </c>
      <c r="G19" s="228" t="str">
        <f t="shared" si="2"/>
        <v/>
      </c>
    </row>
    <row r="20" spans="1:7" ht="13.5">
      <c r="A20" s="21"/>
      <c r="B20" s="8" t="s">
        <v>304</v>
      </c>
      <c r="C20" s="305">
        <f t="shared" si="3"/>
        <v>18</v>
      </c>
      <c r="D20" s="64">
        <f t="shared" si="0"/>
        <v>0</v>
      </c>
      <c r="E20" s="64">
        <f t="shared" si="0"/>
        <v>0</v>
      </c>
      <c r="F20" s="64">
        <f t="shared" si="1"/>
        <v>0</v>
      </c>
      <c r="G20" s="268" t="str">
        <f t="shared" si="2"/>
        <v/>
      </c>
    </row>
    <row r="21" spans="1:7" ht="13.5">
      <c r="A21" s="21"/>
      <c r="B21" s="244" t="s">
        <v>305</v>
      </c>
      <c r="C21" s="298">
        <f t="shared" si="3"/>
        <v>19</v>
      </c>
      <c r="D21" s="234">
        <f t="shared" si="0"/>
        <v>0</v>
      </c>
      <c r="E21" s="234">
        <f t="shared" si="0"/>
        <v>0</v>
      </c>
      <c r="F21" s="234">
        <f t="shared" si="1"/>
        <v>0</v>
      </c>
      <c r="G21" s="269" t="str">
        <f t="shared" si="2"/>
        <v/>
      </c>
    </row>
    <row r="22" spans="1:7" ht="13.5">
      <c r="A22" s="21"/>
      <c r="B22" s="244" t="s">
        <v>306</v>
      </c>
      <c r="C22" s="298">
        <f t="shared" si="3"/>
        <v>20</v>
      </c>
      <c r="D22" s="234">
        <f t="shared" si="0"/>
        <v>0</v>
      </c>
      <c r="E22" s="234">
        <f t="shared" si="0"/>
        <v>0</v>
      </c>
      <c r="F22" s="234">
        <f t="shared" si="1"/>
        <v>0</v>
      </c>
      <c r="G22" s="269" t="str">
        <f t="shared" si="2"/>
        <v/>
      </c>
    </row>
    <row r="23" spans="1:7" ht="13.5">
      <c r="A23" s="21"/>
      <c r="B23" s="244" t="s">
        <v>307</v>
      </c>
      <c r="C23" s="298">
        <f t="shared" si="3"/>
        <v>21</v>
      </c>
      <c r="D23" s="234">
        <f t="shared" ref="D23:E42" si="4">HLOOKUP(D$2,PL,$C23+1)</f>
        <v>0</v>
      </c>
      <c r="E23" s="234">
        <f t="shared" si="4"/>
        <v>0</v>
      </c>
      <c r="F23" s="234">
        <f t="shared" si="1"/>
        <v>0</v>
      </c>
      <c r="G23" s="269" t="str">
        <f t="shared" si="2"/>
        <v/>
      </c>
    </row>
    <row r="24" spans="1:7" ht="14.25" thickBot="1">
      <c r="A24" s="21"/>
      <c r="B24" s="248" t="s">
        <v>308</v>
      </c>
      <c r="C24" s="336">
        <f t="shared" si="3"/>
        <v>22</v>
      </c>
      <c r="D24" s="249">
        <f t="shared" si="4"/>
        <v>0</v>
      </c>
      <c r="E24" s="249">
        <f t="shared" si="4"/>
        <v>0</v>
      </c>
      <c r="F24" s="249">
        <f t="shared" si="1"/>
        <v>0</v>
      </c>
      <c r="G24" s="282" t="str">
        <f t="shared" si="2"/>
        <v/>
      </c>
    </row>
    <row r="25" spans="1:7" ht="14.25" thickTop="1">
      <c r="A25" s="16"/>
      <c r="B25" s="255" t="s">
        <v>199</v>
      </c>
      <c r="C25" s="327">
        <f t="shared" si="3"/>
        <v>23</v>
      </c>
      <c r="D25" s="256">
        <f t="shared" si="4"/>
        <v>0</v>
      </c>
      <c r="E25" s="256">
        <f t="shared" si="4"/>
        <v>0</v>
      </c>
      <c r="F25" s="256">
        <f t="shared" si="1"/>
        <v>0</v>
      </c>
      <c r="G25" s="283" t="str">
        <f t="shared" si="2"/>
        <v/>
      </c>
    </row>
    <row r="26" spans="1:7" ht="13.5">
      <c r="A26" s="15"/>
      <c r="B26" s="258" t="s">
        <v>200</v>
      </c>
      <c r="C26" s="328">
        <f t="shared" si="3"/>
        <v>24</v>
      </c>
      <c r="D26" s="259">
        <f t="shared" si="4"/>
        <v>0</v>
      </c>
      <c r="E26" s="259">
        <f t="shared" si="4"/>
        <v>0</v>
      </c>
      <c r="F26" s="259">
        <f t="shared" si="1"/>
        <v>0</v>
      </c>
      <c r="G26" s="284" t="str">
        <f t="shared" si="2"/>
        <v/>
      </c>
    </row>
    <row r="27" spans="1:7" ht="13.5">
      <c r="A27" s="15"/>
      <c r="B27" s="258" t="s">
        <v>237</v>
      </c>
      <c r="C27" s="328">
        <f t="shared" si="3"/>
        <v>25</v>
      </c>
      <c r="D27" s="259">
        <f t="shared" si="4"/>
        <v>0</v>
      </c>
      <c r="E27" s="259">
        <f t="shared" si="4"/>
        <v>0</v>
      </c>
      <c r="F27" s="259">
        <f t="shared" si="1"/>
        <v>0</v>
      </c>
      <c r="G27" s="284" t="str">
        <f t="shared" si="2"/>
        <v/>
      </c>
    </row>
    <row r="28" spans="1:7" ht="13.5">
      <c r="A28" s="15"/>
      <c r="B28" s="258" t="s">
        <v>238</v>
      </c>
      <c r="C28" s="328">
        <f t="shared" si="3"/>
        <v>26</v>
      </c>
      <c r="D28" s="259">
        <f t="shared" si="4"/>
        <v>0</v>
      </c>
      <c r="E28" s="259">
        <f t="shared" si="4"/>
        <v>0</v>
      </c>
      <c r="F28" s="259">
        <f t="shared" si="1"/>
        <v>0</v>
      </c>
      <c r="G28" s="284" t="str">
        <f t="shared" si="2"/>
        <v/>
      </c>
    </row>
    <row r="29" spans="1:7" ht="13.5">
      <c r="A29" s="15"/>
      <c r="B29" s="258" t="s">
        <v>239</v>
      </c>
      <c r="C29" s="328">
        <f t="shared" si="3"/>
        <v>27</v>
      </c>
      <c r="D29" s="259">
        <f t="shared" si="4"/>
        <v>0</v>
      </c>
      <c r="E29" s="260">
        <f t="shared" si="4"/>
        <v>0</v>
      </c>
      <c r="F29" s="260">
        <f t="shared" si="1"/>
        <v>0</v>
      </c>
      <c r="G29" s="285" t="str">
        <f t="shared" si="2"/>
        <v/>
      </c>
    </row>
    <row r="30" spans="1:7" ht="13.5">
      <c r="A30" s="29"/>
      <c r="B30" s="246" t="s">
        <v>71</v>
      </c>
      <c r="C30" s="304">
        <f t="shared" si="3"/>
        <v>28</v>
      </c>
      <c r="D30" s="257">
        <f t="shared" si="4"/>
        <v>0</v>
      </c>
      <c r="E30" s="257">
        <f t="shared" si="4"/>
        <v>0</v>
      </c>
      <c r="F30" s="257">
        <f t="shared" si="1"/>
        <v>0</v>
      </c>
      <c r="G30" s="286" t="str">
        <f t="shared" si="2"/>
        <v/>
      </c>
    </row>
    <row r="31" spans="1:7" ht="13.5">
      <c r="A31" s="38" t="s">
        <v>240</v>
      </c>
      <c r="B31" s="6"/>
      <c r="C31" s="329">
        <f t="shared" si="3"/>
        <v>29</v>
      </c>
      <c r="D31" s="63">
        <f t="shared" si="4"/>
        <v>0</v>
      </c>
      <c r="E31" s="63">
        <f t="shared" si="4"/>
        <v>0</v>
      </c>
      <c r="F31" s="63">
        <f t="shared" si="1"/>
        <v>0</v>
      </c>
      <c r="G31" s="228" t="str">
        <f t="shared" si="2"/>
        <v/>
      </c>
    </row>
    <row r="32" spans="1:7" ht="13.5">
      <c r="A32" s="6" t="s">
        <v>241</v>
      </c>
      <c r="B32" s="6"/>
      <c r="C32" s="329">
        <f t="shared" si="3"/>
        <v>30</v>
      </c>
      <c r="D32" s="63">
        <f t="shared" si="4"/>
        <v>0</v>
      </c>
      <c r="E32" s="63">
        <f t="shared" si="4"/>
        <v>0</v>
      </c>
      <c r="F32" s="63">
        <f t="shared" si="1"/>
        <v>0</v>
      </c>
      <c r="G32" s="228" t="str">
        <f t="shared" si="2"/>
        <v/>
      </c>
    </row>
    <row r="33" spans="1:7" ht="13.5">
      <c r="A33" s="35" t="s">
        <v>242</v>
      </c>
      <c r="B33" s="35"/>
      <c r="C33" s="337">
        <f t="shared" si="3"/>
        <v>31</v>
      </c>
      <c r="D33" s="63">
        <f t="shared" si="4"/>
        <v>0</v>
      </c>
      <c r="E33" s="63">
        <f t="shared" si="4"/>
        <v>0</v>
      </c>
      <c r="F33" s="63">
        <f t="shared" si="1"/>
        <v>0</v>
      </c>
      <c r="G33" s="228" t="str">
        <f t="shared" si="2"/>
        <v/>
      </c>
    </row>
    <row r="34" spans="1:7" ht="13.5">
      <c r="A34" s="38" t="s">
        <v>262</v>
      </c>
      <c r="B34" s="6"/>
      <c r="C34" s="329">
        <f t="shared" si="3"/>
        <v>32</v>
      </c>
      <c r="D34" s="63">
        <f t="shared" si="4"/>
        <v>0</v>
      </c>
      <c r="E34" s="63">
        <f t="shared" si="4"/>
        <v>0</v>
      </c>
      <c r="F34" s="63">
        <f t="shared" si="1"/>
        <v>0</v>
      </c>
      <c r="G34" s="228" t="str">
        <f t="shared" si="2"/>
        <v/>
      </c>
    </row>
    <row r="35" spans="1:7" ht="13.5">
      <c r="A35" s="17"/>
      <c r="B35" s="183" t="s">
        <v>263</v>
      </c>
      <c r="C35" s="296">
        <f t="shared" si="3"/>
        <v>33</v>
      </c>
      <c r="D35" s="64">
        <f t="shared" si="4"/>
        <v>0</v>
      </c>
      <c r="E35" s="64">
        <f t="shared" si="4"/>
        <v>0</v>
      </c>
      <c r="F35" s="64">
        <f t="shared" si="1"/>
        <v>0</v>
      </c>
      <c r="G35" s="268" t="str">
        <f t="shared" si="2"/>
        <v/>
      </c>
    </row>
    <row r="36" spans="1:7" ht="13.5">
      <c r="A36" s="15" t="s">
        <v>23</v>
      </c>
      <c r="B36" s="239" t="s">
        <v>264</v>
      </c>
      <c r="C36" s="297">
        <f t="shared" si="3"/>
        <v>34</v>
      </c>
      <c r="D36" s="234">
        <f t="shared" si="4"/>
        <v>0</v>
      </c>
      <c r="E36" s="234">
        <f t="shared" si="4"/>
        <v>0</v>
      </c>
      <c r="F36" s="234">
        <f t="shared" si="1"/>
        <v>0</v>
      </c>
      <c r="G36" s="269" t="str">
        <f t="shared" si="2"/>
        <v/>
      </c>
    </row>
    <row r="37" spans="1:7" ht="13.5">
      <c r="A37" s="15" t="s">
        <v>24</v>
      </c>
      <c r="B37" s="239" t="s">
        <v>265</v>
      </c>
      <c r="C37" s="297">
        <f t="shared" si="3"/>
        <v>35</v>
      </c>
      <c r="D37" s="234">
        <f t="shared" si="4"/>
        <v>0</v>
      </c>
      <c r="E37" s="234">
        <f t="shared" si="4"/>
        <v>0</v>
      </c>
      <c r="F37" s="234">
        <f t="shared" si="1"/>
        <v>0</v>
      </c>
      <c r="G37" s="269" t="str">
        <f t="shared" si="2"/>
        <v/>
      </c>
    </row>
    <row r="38" spans="1:7" ht="13.5">
      <c r="A38" s="15" t="s">
        <v>7</v>
      </c>
      <c r="B38" s="239" t="s">
        <v>266</v>
      </c>
      <c r="C38" s="297">
        <f t="shared" si="3"/>
        <v>36</v>
      </c>
      <c r="D38" s="234">
        <f t="shared" si="4"/>
        <v>0</v>
      </c>
      <c r="E38" s="234">
        <f t="shared" si="4"/>
        <v>0</v>
      </c>
      <c r="F38" s="234">
        <f t="shared" si="1"/>
        <v>0</v>
      </c>
      <c r="G38" s="269" t="str">
        <f t="shared" si="2"/>
        <v/>
      </c>
    </row>
    <row r="39" spans="1:7" ht="13.5">
      <c r="A39" s="15" t="s">
        <v>25</v>
      </c>
      <c r="B39" s="244" t="s">
        <v>267</v>
      </c>
      <c r="C39" s="298">
        <f t="shared" si="3"/>
        <v>37</v>
      </c>
      <c r="D39" s="234">
        <f t="shared" si="4"/>
        <v>0</v>
      </c>
      <c r="E39" s="234">
        <f t="shared" si="4"/>
        <v>0</v>
      </c>
      <c r="F39" s="234">
        <f t="shared" si="1"/>
        <v>0</v>
      </c>
      <c r="G39" s="269" t="str">
        <f t="shared" si="2"/>
        <v/>
      </c>
    </row>
    <row r="40" spans="1:7" ht="13.5">
      <c r="A40" s="15" t="s">
        <v>26</v>
      </c>
      <c r="B40" s="239" t="s">
        <v>268</v>
      </c>
      <c r="C40" s="297">
        <f t="shared" si="3"/>
        <v>38</v>
      </c>
      <c r="D40" s="234">
        <f t="shared" si="4"/>
        <v>0</v>
      </c>
      <c r="E40" s="234">
        <f t="shared" si="4"/>
        <v>0</v>
      </c>
      <c r="F40" s="234">
        <f t="shared" si="1"/>
        <v>0</v>
      </c>
      <c r="G40" s="269" t="str">
        <f t="shared" si="2"/>
        <v/>
      </c>
    </row>
    <row r="41" spans="1:7" ht="13.5">
      <c r="A41" s="15"/>
      <c r="B41" s="239" t="s">
        <v>65</v>
      </c>
      <c r="C41" s="297">
        <f t="shared" si="3"/>
        <v>39</v>
      </c>
      <c r="D41" s="234">
        <f t="shared" si="4"/>
        <v>0</v>
      </c>
      <c r="E41" s="234">
        <f t="shared" si="4"/>
        <v>0</v>
      </c>
      <c r="F41" s="234">
        <f t="shared" si="1"/>
        <v>0</v>
      </c>
      <c r="G41" s="269" t="str">
        <f t="shared" si="2"/>
        <v/>
      </c>
    </row>
    <row r="42" spans="1:7" ht="13.5">
      <c r="A42" s="15"/>
      <c r="B42" s="239" t="s">
        <v>283</v>
      </c>
      <c r="C42" s="297">
        <f t="shared" si="3"/>
        <v>40</v>
      </c>
      <c r="D42" s="234">
        <f t="shared" si="4"/>
        <v>0</v>
      </c>
      <c r="E42" s="234">
        <f t="shared" si="4"/>
        <v>0</v>
      </c>
      <c r="F42" s="234">
        <f t="shared" si="1"/>
        <v>0</v>
      </c>
      <c r="G42" s="269" t="str">
        <f t="shared" si="2"/>
        <v/>
      </c>
    </row>
    <row r="43" spans="1:7" ht="13.5">
      <c r="A43" s="15"/>
      <c r="B43" s="247" t="s">
        <v>269</v>
      </c>
      <c r="C43" s="330">
        <f t="shared" si="3"/>
        <v>41</v>
      </c>
      <c r="D43" s="232">
        <f t="shared" ref="D43:E62" si="5">HLOOKUP(D$2,PL,$C43+1)</f>
        <v>0</v>
      </c>
      <c r="E43" s="232">
        <f t="shared" si="5"/>
        <v>0</v>
      </c>
      <c r="F43" s="232">
        <f t="shared" si="1"/>
        <v>0</v>
      </c>
      <c r="G43" s="281" t="str">
        <f t="shared" si="2"/>
        <v/>
      </c>
    </row>
    <row r="44" spans="1:7" ht="13.5">
      <c r="A44" s="42"/>
      <c r="B44" s="12" t="s">
        <v>73</v>
      </c>
      <c r="C44" s="306">
        <f t="shared" si="3"/>
        <v>42</v>
      </c>
      <c r="D44" s="63">
        <f t="shared" si="5"/>
        <v>0</v>
      </c>
      <c r="E44" s="63">
        <f t="shared" si="5"/>
        <v>0</v>
      </c>
      <c r="F44" s="63">
        <f t="shared" si="1"/>
        <v>0</v>
      </c>
      <c r="G44" s="228" t="str">
        <f t="shared" si="2"/>
        <v/>
      </c>
    </row>
    <row r="45" spans="1:7" ht="13.5">
      <c r="A45" s="43"/>
      <c r="B45" s="6" t="s">
        <v>74</v>
      </c>
      <c r="C45" s="329">
        <f t="shared" si="3"/>
        <v>43</v>
      </c>
      <c r="D45" s="63">
        <f t="shared" si="5"/>
        <v>0</v>
      </c>
      <c r="E45" s="63">
        <f t="shared" si="5"/>
        <v>0</v>
      </c>
      <c r="F45" s="63">
        <f t="shared" si="1"/>
        <v>0</v>
      </c>
      <c r="G45" s="228" t="str">
        <f t="shared" si="2"/>
        <v/>
      </c>
    </row>
    <row r="46" spans="1:7" ht="13.5">
      <c r="A46" s="17"/>
      <c r="B46" s="183" t="s">
        <v>270</v>
      </c>
      <c r="C46" s="296">
        <f t="shared" si="3"/>
        <v>44</v>
      </c>
      <c r="D46" s="64">
        <f t="shared" si="5"/>
        <v>0</v>
      </c>
      <c r="E46" s="64">
        <f t="shared" si="5"/>
        <v>0</v>
      </c>
      <c r="F46" s="64">
        <f t="shared" si="1"/>
        <v>0</v>
      </c>
      <c r="G46" s="268" t="str">
        <f t="shared" si="2"/>
        <v/>
      </c>
    </row>
    <row r="47" spans="1:7" ht="13.5">
      <c r="A47" s="15" t="s">
        <v>23</v>
      </c>
      <c r="B47" s="239" t="s">
        <v>271</v>
      </c>
      <c r="C47" s="297">
        <f t="shared" si="3"/>
        <v>45</v>
      </c>
      <c r="D47" s="234">
        <f t="shared" si="5"/>
        <v>0</v>
      </c>
      <c r="E47" s="234">
        <f t="shared" si="5"/>
        <v>0</v>
      </c>
      <c r="F47" s="234">
        <f t="shared" si="1"/>
        <v>0</v>
      </c>
      <c r="G47" s="269" t="str">
        <f t="shared" si="2"/>
        <v/>
      </c>
    </row>
    <row r="48" spans="1:7" ht="13.5">
      <c r="A48" s="15" t="s">
        <v>24</v>
      </c>
      <c r="B48" s="239" t="s">
        <v>272</v>
      </c>
      <c r="C48" s="297">
        <f t="shared" si="3"/>
        <v>46</v>
      </c>
      <c r="D48" s="234">
        <f t="shared" si="5"/>
        <v>0</v>
      </c>
      <c r="E48" s="234">
        <f t="shared" si="5"/>
        <v>0</v>
      </c>
      <c r="F48" s="234">
        <f t="shared" si="1"/>
        <v>0</v>
      </c>
      <c r="G48" s="269" t="str">
        <f t="shared" si="2"/>
        <v/>
      </c>
    </row>
    <row r="49" spans="1:7" ht="13.5">
      <c r="A49" s="15" t="s">
        <v>7</v>
      </c>
      <c r="B49" s="244" t="s">
        <v>273</v>
      </c>
      <c r="C49" s="298">
        <f t="shared" si="3"/>
        <v>47</v>
      </c>
      <c r="D49" s="234">
        <f t="shared" si="5"/>
        <v>0</v>
      </c>
      <c r="E49" s="234">
        <f t="shared" si="5"/>
        <v>0</v>
      </c>
      <c r="F49" s="234">
        <f t="shared" si="1"/>
        <v>0</v>
      </c>
      <c r="G49" s="269" t="str">
        <f t="shared" si="2"/>
        <v/>
      </c>
    </row>
    <row r="50" spans="1:7" ht="13.5">
      <c r="A50" s="15" t="s">
        <v>5</v>
      </c>
      <c r="B50" s="239" t="s">
        <v>274</v>
      </c>
      <c r="C50" s="297">
        <f t="shared" si="3"/>
        <v>48</v>
      </c>
      <c r="D50" s="234">
        <f t="shared" si="5"/>
        <v>0</v>
      </c>
      <c r="E50" s="234">
        <f t="shared" si="5"/>
        <v>0</v>
      </c>
      <c r="F50" s="234">
        <f t="shared" si="1"/>
        <v>0</v>
      </c>
      <c r="G50" s="269" t="str">
        <f t="shared" si="2"/>
        <v/>
      </c>
    </row>
    <row r="51" spans="1:7" ht="13.5">
      <c r="A51" s="15" t="s">
        <v>27</v>
      </c>
      <c r="B51" s="239" t="s">
        <v>275</v>
      </c>
      <c r="C51" s="297">
        <f t="shared" si="3"/>
        <v>49</v>
      </c>
      <c r="D51" s="234">
        <f t="shared" si="5"/>
        <v>0</v>
      </c>
      <c r="E51" s="234">
        <f t="shared" si="5"/>
        <v>0</v>
      </c>
      <c r="F51" s="234">
        <f t="shared" si="1"/>
        <v>0</v>
      </c>
      <c r="G51" s="269" t="str">
        <f t="shared" si="2"/>
        <v/>
      </c>
    </row>
    <row r="52" spans="1:7" ht="13.5">
      <c r="A52" s="15"/>
      <c r="B52" s="239" t="s">
        <v>276</v>
      </c>
      <c r="C52" s="297">
        <f t="shared" si="3"/>
        <v>50</v>
      </c>
      <c r="D52" s="234">
        <f t="shared" si="5"/>
        <v>0</v>
      </c>
      <c r="E52" s="234">
        <f t="shared" si="5"/>
        <v>0</v>
      </c>
      <c r="F52" s="234">
        <f t="shared" si="1"/>
        <v>0</v>
      </c>
      <c r="G52" s="269" t="str">
        <f t="shared" si="2"/>
        <v/>
      </c>
    </row>
    <row r="53" spans="1:7" ht="13.5">
      <c r="A53" s="15"/>
      <c r="B53" s="244" t="s">
        <v>88</v>
      </c>
      <c r="C53" s="298">
        <f t="shared" si="3"/>
        <v>51</v>
      </c>
      <c r="D53" s="234">
        <f t="shared" si="5"/>
        <v>0</v>
      </c>
      <c r="E53" s="234">
        <f t="shared" si="5"/>
        <v>0</v>
      </c>
      <c r="F53" s="234">
        <f t="shared" si="1"/>
        <v>0</v>
      </c>
      <c r="G53" s="269" t="str">
        <f t="shared" si="2"/>
        <v/>
      </c>
    </row>
    <row r="54" spans="1:7" ht="13.5">
      <c r="A54" s="22"/>
      <c r="B54" s="247" t="s">
        <v>277</v>
      </c>
      <c r="C54" s="330">
        <f t="shared" si="3"/>
        <v>52</v>
      </c>
      <c r="D54" s="232">
        <f t="shared" si="5"/>
        <v>0</v>
      </c>
      <c r="E54" s="232">
        <f t="shared" si="5"/>
        <v>0</v>
      </c>
      <c r="F54" s="232">
        <f t="shared" si="1"/>
        <v>0</v>
      </c>
      <c r="G54" s="281" t="str">
        <f t="shared" si="2"/>
        <v/>
      </c>
    </row>
    <row r="55" spans="1:7" ht="13.5">
      <c r="A55" s="38" t="s">
        <v>278</v>
      </c>
      <c r="B55" s="6"/>
      <c r="C55" s="329">
        <f t="shared" si="3"/>
        <v>53</v>
      </c>
      <c r="D55" s="63">
        <f t="shared" si="5"/>
        <v>0</v>
      </c>
      <c r="E55" s="63">
        <f t="shared" si="5"/>
        <v>0</v>
      </c>
      <c r="F55" s="63">
        <f t="shared" si="1"/>
        <v>0</v>
      </c>
      <c r="G55" s="228" t="str">
        <f t="shared" si="2"/>
        <v/>
      </c>
    </row>
    <row r="56" spans="1:7" ht="13.5">
      <c r="A56" s="17"/>
      <c r="B56" s="183" t="s">
        <v>279</v>
      </c>
      <c r="C56" s="296">
        <f t="shared" si="3"/>
        <v>54</v>
      </c>
      <c r="D56" s="64">
        <f t="shared" si="5"/>
        <v>0</v>
      </c>
      <c r="E56" s="64">
        <f t="shared" si="5"/>
        <v>0</v>
      </c>
      <c r="F56" s="64">
        <f t="shared" si="1"/>
        <v>0</v>
      </c>
      <c r="G56" s="268" t="str">
        <f t="shared" si="2"/>
        <v/>
      </c>
    </row>
    <row r="57" spans="1:7" ht="13.5">
      <c r="A57" s="15" t="s">
        <v>28</v>
      </c>
      <c r="B57" s="239" t="s">
        <v>280</v>
      </c>
      <c r="C57" s="297">
        <f t="shared" si="3"/>
        <v>55</v>
      </c>
      <c r="D57" s="234">
        <f t="shared" si="5"/>
        <v>0</v>
      </c>
      <c r="E57" s="234">
        <f t="shared" si="5"/>
        <v>0</v>
      </c>
      <c r="F57" s="234">
        <f t="shared" si="1"/>
        <v>0</v>
      </c>
      <c r="G57" s="269" t="str">
        <f t="shared" si="2"/>
        <v/>
      </c>
    </row>
    <row r="58" spans="1:7" ht="13.5">
      <c r="A58" s="15"/>
      <c r="B58" s="239" t="s">
        <v>281</v>
      </c>
      <c r="C58" s="297">
        <f t="shared" si="3"/>
        <v>56</v>
      </c>
      <c r="D58" s="234">
        <f t="shared" si="5"/>
        <v>0</v>
      </c>
      <c r="E58" s="234">
        <f t="shared" si="5"/>
        <v>0</v>
      </c>
      <c r="F58" s="234">
        <f t="shared" si="1"/>
        <v>0</v>
      </c>
      <c r="G58" s="269" t="str">
        <f t="shared" si="2"/>
        <v/>
      </c>
    </row>
    <row r="59" spans="1:7" ht="13.5">
      <c r="A59" s="15" t="s">
        <v>29</v>
      </c>
      <c r="B59" s="239" t="s">
        <v>282</v>
      </c>
      <c r="C59" s="297">
        <f t="shared" si="3"/>
        <v>57</v>
      </c>
      <c r="D59" s="234">
        <f t="shared" si="5"/>
        <v>0</v>
      </c>
      <c r="E59" s="234">
        <f t="shared" si="5"/>
        <v>0</v>
      </c>
      <c r="F59" s="234">
        <f t="shared" si="1"/>
        <v>0</v>
      </c>
      <c r="G59" s="269" t="str">
        <f t="shared" si="2"/>
        <v/>
      </c>
    </row>
    <row r="60" spans="1:7" ht="13.5">
      <c r="A60" s="15"/>
      <c r="B60" s="239" t="s">
        <v>283</v>
      </c>
      <c r="C60" s="297">
        <f t="shared" si="3"/>
        <v>58</v>
      </c>
      <c r="D60" s="234">
        <f t="shared" si="5"/>
        <v>0</v>
      </c>
      <c r="E60" s="234">
        <f t="shared" si="5"/>
        <v>0</v>
      </c>
      <c r="F60" s="234">
        <f t="shared" si="1"/>
        <v>0</v>
      </c>
      <c r="G60" s="269" t="str">
        <f t="shared" si="2"/>
        <v/>
      </c>
    </row>
    <row r="61" spans="1:7" ht="13.5">
      <c r="A61" s="15" t="s">
        <v>30</v>
      </c>
      <c r="B61" s="239" t="s">
        <v>284</v>
      </c>
      <c r="C61" s="297">
        <f t="shared" si="3"/>
        <v>59</v>
      </c>
      <c r="D61" s="234">
        <f t="shared" si="5"/>
        <v>0</v>
      </c>
      <c r="E61" s="234">
        <f t="shared" si="5"/>
        <v>0</v>
      </c>
      <c r="F61" s="234">
        <f t="shared" si="1"/>
        <v>0</v>
      </c>
      <c r="G61" s="269" t="str">
        <f t="shared" si="2"/>
        <v/>
      </c>
    </row>
    <row r="62" spans="1:7" ht="13.5">
      <c r="A62" s="15"/>
      <c r="B62" s="239" t="s">
        <v>285</v>
      </c>
      <c r="C62" s="297">
        <f t="shared" si="3"/>
        <v>60</v>
      </c>
      <c r="D62" s="234">
        <f t="shared" si="5"/>
        <v>0</v>
      </c>
      <c r="E62" s="234">
        <f t="shared" si="5"/>
        <v>0</v>
      </c>
      <c r="F62" s="234">
        <f t="shared" si="1"/>
        <v>0</v>
      </c>
      <c r="G62" s="269" t="str">
        <f t="shared" si="2"/>
        <v/>
      </c>
    </row>
    <row r="63" spans="1:7" ht="13.5">
      <c r="A63" s="15" t="s">
        <v>26</v>
      </c>
      <c r="B63" s="239" t="s">
        <v>286</v>
      </c>
      <c r="C63" s="297">
        <f t="shared" si="3"/>
        <v>61</v>
      </c>
      <c r="D63" s="234">
        <f t="shared" ref="D63:E82" si="6">HLOOKUP(D$2,PL,$C63+1)</f>
        <v>0</v>
      </c>
      <c r="E63" s="234">
        <f t="shared" si="6"/>
        <v>0</v>
      </c>
      <c r="F63" s="234">
        <f t="shared" si="1"/>
        <v>0</v>
      </c>
      <c r="G63" s="269" t="str">
        <f t="shared" si="2"/>
        <v/>
      </c>
    </row>
    <row r="64" spans="1:7" ht="13.5">
      <c r="A64" s="15"/>
      <c r="B64" s="239" t="s">
        <v>287</v>
      </c>
      <c r="C64" s="297">
        <f t="shared" si="3"/>
        <v>62</v>
      </c>
      <c r="D64" s="234">
        <f t="shared" si="6"/>
        <v>0</v>
      </c>
      <c r="E64" s="234">
        <f t="shared" si="6"/>
        <v>0</v>
      </c>
      <c r="F64" s="234">
        <f t="shared" si="1"/>
        <v>0</v>
      </c>
      <c r="G64" s="269" t="str">
        <f t="shared" si="2"/>
        <v/>
      </c>
    </row>
    <row r="65" spans="1:7" ht="13.5">
      <c r="A65" s="15"/>
      <c r="B65" s="239" t="s">
        <v>288</v>
      </c>
      <c r="C65" s="297">
        <f t="shared" si="3"/>
        <v>63</v>
      </c>
      <c r="D65" s="234">
        <f t="shared" si="6"/>
        <v>0</v>
      </c>
      <c r="E65" s="234">
        <f t="shared" si="6"/>
        <v>0</v>
      </c>
      <c r="F65" s="234">
        <f t="shared" si="1"/>
        <v>0</v>
      </c>
      <c r="G65" s="269" t="str">
        <f t="shared" si="2"/>
        <v/>
      </c>
    </row>
    <row r="66" spans="1:7" ht="13.5">
      <c r="A66" s="15"/>
      <c r="B66" s="244" t="s">
        <v>289</v>
      </c>
      <c r="C66" s="298">
        <f t="shared" si="3"/>
        <v>64</v>
      </c>
      <c r="D66" s="234">
        <f t="shared" si="6"/>
        <v>0</v>
      </c>
      <c r="E66" s="243">
        <f t="shared" si="6"/>
        <v>0</v>
      </c>
      <c r="F66" s="243">
        <f t="shared" si="1"/>
        <v>0</v>
      </c>
      <c r="G66" s="276" t="str">
        <f t="shared" si="2"/>
        <v/>
      </c>
    </row>
    <row r="67" spans="1:7" ht="13.5">
      <c r="A67" s="15"/>
      <c r="B67" s="239"/>
      <c r="C67" s="297">
        <f t="shared" si="3"/>
        <v>65</v>
      </c>
      <c r="D67" s="234">
        <f t="shared" si="6"/>
        <v>0</v>
      </c>
      <c r="E67" s="234">
        <f t="shared" si="6"/>
        <v>0</v>
      </c>
      <c r="F67" s="234">
        <f t="shared" si="1"/>
        <v>0</v>
      </c>
      <c r="G67" s="269" t="str">
        <f t="shared" si="2"/>
        <v/>
      </c>
    </row>
    <row r="68" spans="1:7" ht="13.5">
      <c r="A68" s="15"/>
      <c r="B68" s="239" t="s">
        <v>462</v>
      </c>
      <c r="C68" s="297">
        <f t="shared" si="3"/>
        <v>66</v>
      </c>
      <c r="D68" s="234">
        <f t="shared" si="6"/>
        <v>0</v>
      </c>
      <c r="E68" s="234">
        <f t="shared" si="6"/>
        <v>0</v>
      </c>
      <c r="F68" s="234">
        <f t="shared" ref="F68:F95" si="7">E68-D68</f>
        <v>0</v>
      </c>
      <c r="G68" s="269" t="str">
        <f t="shared" ref="G68:G95" si="8">IF(AND(D68=0,E68=0),"",IF(D68=0,"+",IF(E68=0,"-",E68/D68)))</f>
        <v/>
      </c>
    </row>
    <row r="69" spans="1:7" ht="13.5">
      <c r="A69" s="15"/>
      <c r="B69" s="244" t="s">
        <v>88</v>
      </c>
      <c r="C69" s="298">
        <f t="shared" ref="C69:C95" si="9">C68+1</f>
        <v>67</v>
      </c>
      <c r="D69" s="234">
        <f t="shared" si="6"/>
        <v>0</v>
      </c>
      <c r="E69" s="234">
        <f t="shared" si="6"/>
        <v>0</v>
      </c>
      <c r="F69" s="234">
        <f t="shared" si="7"/>
        <v>0</v>
      </c>
      <c r="G69" s="269" t="str">
        <f t="shared" si="8"/>
        <v/>
      </c>
    </row>
    <row r="70" spans="1:7" ht="13.5">
      <c r="A70" s="22"/>
      <c r="B70" s="247" t="s">
        <v>290</v>
      </c>
      <c r="C70" s="330">
        <f t="shared" si="9"/>
        <v>68</v>
      </c>
      <c r="D70" s="232">
        <f t="shared" si="6"/>
        <v>0</v>
      </c>
      <c r="E70" s="232">
        <f t="shared" si="6"/>
        <v>0</v>
      </c>
      <c r="F70" s="232">
        <f t="shared" si="7"/>
        <v>0</v>
      </c>
      <c r="G70" s="281" t="str">
        <f t="shared" si="8"/>
        <v/>
      </c>
    </row>
    <row r="71" spans="1:7" ht="13.5">
      <c r="A71" s="17"/>
      <c r="B71" s="183" t="s">
        <v>291</v>
      </c>
      <c r="C71" s="296">
        <f t="shared" si="9"/>
        <v>69</v>
      </c>
      <c r="D71" s="64">
        <f t="shared" si="6"/>
        <v>0</v>
      </c>
      <c r="E71" s="64">
        <f t="shared" si="6"/>
        <v>0</v>
      </c>
      <c r="F71" s="64">
        <f t="shared" si="7"/>
        <v>0</v>
      </c>
      <c r="G71" s="268" t="str">
        <f t="shared" si="8"/>
        <v/>
      </c>
    </row>
    <row r="72" spans="1:7" ht="13.5">
      <c r="A72" s="15" t="s">
        <v>28</v>
      </c>
      <c r="B72" s="239" t="s">
        <v>292</v>
      </c>
      <c r="C72" s="297">
        <f t="shared" si="9"/>
        <v>70</v>
      </c>
      <c r="D72" s="234">
        <f t="shared" si="6"/>
        <v>0</v>
      </c>
      <c r="E72" s="234">
        <f t="shared" si="6"/>
        <v>0</v>
      </c>
      <c r="F72" s="234">
        <f t="shared" si="7"/>
        <v>0</v>
      </c>
      <c r="G72" s="269" t="str">
        <f t="shared" si="8"/>
        <v/>
      </c>
    </row>
    <row r="73" spans="1:7" ht="13.5">
      <c r="A73" s="15"/>
      <c r="B73" s="239" t="s">
        <v>293</v>
      </c>
      <c r="C73" s="297">
        <f t="shared" si="9"/>
        <v>71</v>
      </c>
      <c r="D73" s="234">
        <f t="shared" si="6"/>
        <v>0</v>
      </c>
      <c r="E73" s="234">
        <f t="shared" si="6"/>
        <v>0</v>
      </c>
      <c r="F73" s="234">
        <f t="shared" si="7"/>
        <v>0</v>
      </c>
      <c r="G73" s="269" t="str">
        <f t="shared" si="8"/>
        <v/>
      </c>
    </row>
    <row r="74" spans="1:7" ht="13.5">
      <c r="A74" s="15" t="s">
        <v>29</v>
      </c>
      <c r="B74" s="239" t="s">
        <v>294</v>
      </c>
      <c r="C74" s="297">
        <f t="shared" si="9"/>
        <v>72</v>
      </c>
      <c r="D74" s="234">
        <f t="shared" si="6"/>
        <v>0</v>
      </c>
      <c r="E74" s="234">
        <f t="shared" si="6"/>
        <v>0</v>
      </c>
      <c r="F74" s="234">
        <f t="shared" si="7"/>
        <v>0</v>
      </c>
      <c r="G74" s="269" t="str">
        <f t="shared" si="8"/>
        <v/>
      </c>
    </row>
    <row r="75" spans="1:7" ht="13.5">
      <c r="A75" s="15"/>
      <c r="B75" s="239" t="s">
        <v>295</v>
      </c>
      <c r="C75" s="297">
        <f t="shared" si="9"/>
        <v>73</v>
      </c>
      <c r="D75" s="234">
        <f t="shared" si="6"/>
        <v>0</v>
      </c>
      <c r="E75" s="234">
        <f t="shared" si="6"/>
        <v>0</v>
      </c>
      <c r="F75" s="234">
        <f t="shared" si="7"/>
        <v>0</v>
      </c>
      <c r="G75" s="269" t="str">
        <f t="shared" si="8"/>
        <v/>
      </c>
    </row>
    <row r="76" spans="1:7" ht="13.5">
      <c r="A76" s="15" t="s">
        <v>31</v>
      </c>
      <c r="B76" s="239" t="s">
        <v>296</v>
      </c>
      <c r="C76" s="297">
        <f t="shared" si="9"/>
        <v>74</v>
      </c>
      <c r="D76" s="234">
        <f t="shared" si="6"/>
        <v>0</v>
      </c>
      <c r="E76" s="234">
        <f t="shared" si="6"/>
        <v>0</v>
      </c>
      <c r="F76" s="234">
        <f t="shared" si="7"/>
        <v>0</v>
      </c>
      <c r="G76" s="269" t="str">
        <f t="shared" si="8"/>
        <v/>
      </c>
    </row>
    <row r="77" spans="1:7" ht="13.5">
      <c r="A77" s="15"/>
      <c r="B77" s="239" t="s">
        <v>297</v>
      </c>
      <c r="C77" s="297">
        <f t="shared" si="9"/>
        <v>75</v>
      </c>
      <c r="D77" s="234">
        <f t="shared" si="6"/>
        <v>0</v>
      </c>
      <c r="E77" s="234">
        <f t="shared" si="6"/>
        <v>0</v>
      </c>
      <c r="F77" s="234">
        <f t="shared" si="7"/>
        <v>0</v>
      </c>
      <c r="G77" s="269" t="str">
        <f t="shared" si="8"/>
        <v/>
      </c>
    </row>
    <row r="78" spans="1:7" ht="13.5">
      <c r="A78" s="15" t="s">
        <v>32</v>
      </c>
      <c r="B78" s="239" t="s">
        <v>298</v>
      </c>
      <c r="C78" s="297">
        <f t="shared" si="9"/>
        <v>76</v>
      </c>
      <c r="D78" s="234">
        <f t="shared" si="6"/>
        <v>0</v>
      </c>
      <c r="E78" s="234">
        <f t="shared" si="6"/>
        <v>0</v>
      </c>
      <c r="F78" s="234">
        <f t="shared" si="7"/>
        <v>0</v>
      </c>
      <c r="G78" s="269" t="str">
        <f t="shared" si="8"/>
        <v/>
      </c>
    </row>
    <row r="79" spans="1:7" ht="13.5">
      <c r="A79" s="15"/>
      <c r="B79" s="241"/>
      <c r="C79" s="302">
        <f t="shared" si="9"/>
        <v>77</v>
      </c>
      <c r="D79" s="234">
        <f t="shared" si="6"/>
        <v>0</v>
      </c>
      <c r="E79" s="234">
        <f t="shared" si="6"/>
        <v>0</v>
      </c>
      <c r="F79" s="234">
        <f t="shared" si="7"/>
        <v>0</v>
      </c>
      <c r="G79" s="269" t="str">
        <f t="shared" si="8"/>
        <v/>
      </c>
    </row>
    <row r="80" spans="1:7" ht="13.5">
      <c r="A80" s="15"/>
      <c r="B80" s="241"/>
      <c r="C80" s="302">
        <f t="shared" si="9"/>
        <v>78</v>
      </c>
      <c r="D80" s="234">
        <f t="shared" si="6"/>
        <v>0</v>
      </c>
      <c r="E80" s="234">
        <f t="shared" si="6"/>
        <v>0</v>
      </c>
      <c r="F80" s="234">
        <f t="shared" si="7"/>
        <v>0</v>
      </c>
      <c r="G80" s="269" t="str">
        <f t="shared" si="8"/>
        <v/>
      </c>
    </row>
    <row r="81" spans="1:7" ht="13.5">
      <c r="A81" s="15"/>
      <c r="B81" s="244" t="s">
        <v>88</v>
      </c>
      <c r="C81" s="303">
        <f t="shared" si="9"/>
        <v>79</v>
      </c>
      <c r="D81" s="234">
        <f t="shared" si="6"/>
        <v>0</v>
      </c>
      <c r="E81" s="234">
        <f t="shared" si="6"/>
        <v>0</v>
      </c>
      <c r="F81" s="234">
        <f t="shared" si="7"/>
        <v>0</v>
      </c>
      <c r="G81" s="269" t="str">
        <f t="shared" si="8"/>
        <v/>
      </c>
    </row>
    <row r="82" spans="1:7" ht="13.5">
      <c r="A82" s="22"/>
      <c r="B82" s="247" t="s">
        <v>299</v>
      </c>
      <c r="C82" s="314">
        <f t="shared" si="9"/>
        <v>80</v>
      </c>
      <c r="D82" s="232">
        <f t="shared" si="6"/>
        <v>0</v>
      </c>
      <c r="E82" s="232">
        <f t="shared" si="6"/>
        <v>0</v>
      </c>
      <c r="F82" s="232">
        <f t="shared" si="7"/>
        <v>0</v>
      </c>
      <c r="G82" s="281" t="str">
        <f t="shared" si="8"/>
        <v/>
      </c>
    </row>
    <row r="83" spans="1:7" ht="13.5">
      <c r="A83" s="38" t="s">
        <v>300</v>
      </c>
      <c r="B83" s="6"/>
      <c r="C83" s="317">
        <f t="shared" si="9"/>
        <v>81</v>
      </c>
      <c r="D83" s="63">
        <f t="shared" ref="D83:E95" si="10">HLOOKUP(D$2,PL,$C83+1)</f>
        <v>0</v>
      </c>
      <c r="E83" s="63">
        <f t="shared" si="10"/>
        <v>0</v>
      </c>
      <c r="F83" s="63">
        <f t="shared" si="7"/>
        <v>0</v>
      </c>
      <c r="G83" s="228" t="str">
        <f t="shared" si="8"/>
        <v/>
      </c>
    </row>
    <row r="84" spans="1:7" ht="13.5">
      <c r="A84" s="39"/>
      <c r="B84" s="183" t="s">
        <v>301</v>
      </c>
      <c r="C84" s="315">
        <f t="shared" si="9"/>
        <v>82</v>
      </c>
      <c r="D84" s="64">
        <f t="shared" si="10"/>
        <v>0</v>
      </c>
      <c r="E84" s="64">
        <f t="shared" si="10"/>
        <v>0</v>
      </c>
      <c r="F84" s="64">
        <f t="shared" si="7"/>
        <v>0</v>
      </c>
      <c r="G84" s="268" t="str">
        <f t="shared" si="8"/>
        <v/>
      </c>
    </row>
    <row r="85" spans="1:7" ht="13.5">
      <c r="A85" s="40"/>
      <c r="B85" s="239" t="s">
        <v>302</v>
      </c>
      <c r="C85" s="316">
        <f t="shared" si="9"/>
        <v>83</v>
      </c>
      <c r="D85" s="234">
        <f t="shared" si="10"/>
        <v>0</v>
      </c>
      <c r="E85" s="234">
        <f t="shared" si="10"/>
        <v>0</v>
      </c>
      <c r="F85" s="234">
        <f t="shared" si="7"/>
        <v>0</v>
      </c>
      <c r="G85" s="269" t="str">
        <f t="shared" si="8"/>
        <v/>
      </c>
    </row>
    <row r="86" spans="1:7" ht="13.5">
      <c r="A86" s="41"/>
      <c r="B86" s="247" t="s">
        <v>88</v>
      </c>
      <c r="C86" s="314">
        <f t="shared" si="9"/>
        <v>84</v>
      </c>
      <c r="D86" s="232">
        <f t="shared" si="10"/>
        <v>0</v>
      </c>
      <c r="E86" s="232">
        <f t="shared" si="10"/>
        <v>0</v>
      </c>
      <c r="F86" s="232">
        <f t="shared" si="7"/>
        <v>0</v>
      </c>
      <c r="G86" s="281" t="str">
        <f t="shared" si="8"/>
        <v/>
      </c>
    </row>
    <row r="87" spans="1:7" ht="13.5">
      <c r="A87" s="38" t="s">
        <v>323</v>
      </c>
      <c r="B87" s="6"/>
      <c r="C87" s="317">
        <f t="shared" si="9"/>
        <v>85</v>
      </c>
      <c r="D87" s="63">
        <f t="shared" si="10"/>
        <v>0</v>
      </c>
      <c r="E87" s="63">
        <f t="shared" si="10"/>
        <v>0</v>
      </c>
      <c r="F87" s="63">
        <f t="shared" si="7"/>
        <v>0</v>
      </c>
      <c r="G87" s="228" t="str">
        <f t="shared" si="8"/>
        <v/>
      </c>
    </row>
    <row r="88" spans="1:7" ht="13.5">
      <c r="A88" s="17"/>
      <c r="B88" s="253" t="s">
        <v>303</v>
      </c>
      <c r="C88" s="331">
        <f t="shared" si="9"/>
        <v>86</v>
      </c>
      <c r="D88" s="254">
        <f t="shared" si="10"/>
        <v>0</v>
      </c>
      <c r="E88" s="254">
        <f t="shared" si="10"/>
        <v>0</v>
      </c>
      <c r="F88" s="254">
        <f t="shared" si="7"/>
        <v>0</v>
      </c>
      <c r="G88" s="287" t="str">
        <f t="shared" si="8"/>
        <v/>
      </c>
    </row>
    <row r="89" spans="1:7" ht="13.5">
      <c r="A89" s="29"/>
      <c r="B89" s="247" t="s">
        <v>88</v>
      </c>
      <c r="C89" s="314">
        <f t="shared" si="9"/>
        <v>87</v>
      </c>
      <c r="D89" s="232">
        <f t="shared" si="10"/>
        <v>0</v>
      </c>
      <c r="E89" s="232">
        <f t="shared" si="10"/>
        <v>0</v>
      </c>
      <c r="F89" s="232">
        <f t="shared" si="7"/>
        <v>0</v>
      </c>
      <c r="G89" s="281" t="str">
        <f t="shared" si="8"/>
        <v/>
      </c>
    </row>
    <row r="90" spans="1:7" ht="13.5">
      <c r="A90" s="38" t="s">
        <v>76</v>
      </c>
      <c r="B90" s="6"/>
      <c r="C90" s="317">
        <f t="shared" si="9"/>
        <v>88</v>
      </c>
      <c r="D90" s="63">
        <f t="shared" si="10"/>
        <v>0</v>
      </c>
      <c r="E90" s="63">
        <f t="shared" si="10"/>
        <v>0</v>
      </c>
      <c r="F90" s="63">
        <f t="shared" si="7"/>
        <v>0</v>
      </c>
      <c r="G90" s="228" t="str">
        <f t="shared" si="8"/>
        <v/>
      </c>
    </row>
    <row r="91" spans="1:7" ht="13.5">
      <c r="A91" s="466" t="s">
        <v>312</v>
      </c>
      <c r="B91" s="183" t="s">
        <v>177</v>
      </c>
      <c r="C91" s="315">
        <f t="shared" si="9"/>
        <v>89</v>
      </c>
      <c r="D91" s="64">
        <f t="shared" si="10"/>
        <v>0</v>
      </c>
      <c r="E91" s="64">
        <f t="shared" si="10"/>
        <v>0</v>
      </c>
      <c r="F91" s="64">
        <f t="shared" si="7"/>
        <v>0</v>
      </c>
      <c r="G91" s="268" t="str">
        <f t="shared" si="8"/>
        <v/>
      </c>
    </row>
    <row r="92" spans="1:7" ht="13.5">
      <c r="A92" s="466"/>
      <c r="B92" s="239" t="s">
        <v>212</v>
      </c>
      <c r="C92" s="316">
        <f t="shared" si="9"/>
        <v>90</v>
      </c>
      <c r="D92" s="234">
        <f t="shared" si="10"/>
        <v>0</v>
      </c>
      <c r="E92" s="234">
        <f t="shared" si="10"/>
        <v>0</v>
      </c>
      <c r="F92" s="234">
        <f t="shared" si="7"/>
        <v>0</v>
      </c>
      <c r="G92" s="269" t="str">
        <f t="shared" si="8"/>
        <v/>
      </c>
    </row>
    <row r="93" spans="1:7" ht="13.5">
      <c r="A93" s="466"/>
      <c r="B93" s="239" t="s">
        <v>171</v>
      </c>
      <c r="C93" s="316">
        <f t="shared" si="9"/>
        <v>91</v>
      </c>
      <c r="D93" s="234">
        <f t="shared" si="10"/>
        <v>0</v>
      </c>
      <c r="E93" s="234">
        <f t="shared" si="10"/>
        <v>0</v>
      </c>
      <c r="F93" s="234">
        <f t="shared" si="7"/>
        <v>0</v>
      </c>
      <c r="G93" s="269" t="str">
        <f t="shared" si="8"/>
        <v/>
      </c>
    </row>
    <row r="94" spans="1:7" ht="13.5">
      <c r="A94" s="466"/>
      <c r="B94" s="246" t="s">
        <v>310</v>
      </c>
      <c r="C94" s="319">
        <f t="shared" si="9"/>
        <v>92</v>
      </c>
      <c r="D94" s="232">
        <f t="shared" si="10"/>
        <v>0</v>
      </c>
      <c r="E94" s="232">
        <f t="shared" si="10"/>
        <v>0</v>
      </c>
      <c r="F94" s="232">
        <f t="shared" si="7"/>
        <v>0</v>
      </c>
      <c r="G94" s="281" t="str">
        <f t="shared" si="8"/>
        <v/>
      </c>
    </row>
    <row r="95" spans="1:7" ht="13.5">
      <c r="A95" s="5" t="s">
        <v>311</v>
      </c>
      <c r="B95" s="5"/>
      <c r="C95" s="332">
        <f t="shared" si="9"/>
        <v>93</v>
      </c>
      <c r="D95" s="63">
        <f t="shared" si="10"/>
        <v>0</v>
      </c>
      <c r="E95" s="63">
        <f t="shared" si="10"/>
        <v>0</v>
      </c>
      <c r="F95" s="63">
        <f t="shared" si="7"/>
        <v>0</v>
      </c>
      <c r="G95" s="228" t="str">
        <f t="shared" si="8"/>
        <v/>
      </c>
    </row>
    <row r="96" spans="1:7" ht="13.5">
      <c r="A96" s="1"/>
      <c r="B96" s="1"/>
      <c r="C96" s="333"/>
      <c r="D96" s="225"/>
      <c r="E96" s="225"/>
      <c r="F96" s="225"/>
      <c r="G96" s="288"/>
    </row>
    <row r="97" spans="1:7" ht="13.5">
      <c r="A97" s="26" t="s">
        <v>69</v>
      </c>
      <c r="B97" s="1"/>
      <c r="C97" s="333"/>
      <c r="D97" s="225"/>
      <c r="E97" s="225"/>
      <c r="F97" s="225"/>
      <c r="G97" s="288"/>
    </row>
    <row r="98" spans="1:7" ht="13.5">
      <c r="A98" s="137"/>
      <c r="B98" s="138" t="str">
        <f>B2</f>
        <v>勘定科目＼年度</v>
      </c>
      <c r="C98" s="334"/>
      <c r="D98" s="226">
        <f>D2</f>
        <v>22</v>
      </c>
      <c r="E98" s="226">
        <f>E2</f>
        <v>23</v>
      </c>
      <c r="F98" s="226" t="str">
        <f>F2</f>
        <v>増減</v>
      </c>
      <c r="G98" s="228" t="str">
        <f>G2</f>
        <v>増減率</v>
      </c>
    </row>
    <row r="99" spans="1:7" ht="13.5">
      <c r="A99" s="17"/>
      <c r="B99" s="230" t="s">
        <v>201</v>
      </c>
      <c r="C99" s="315">
        <v>94</v>
      </c>
      <c r="D99" s="64">
        <f t="shared" ref="D99:E118" si="11">HLOOKUP(D$2,PL,$C99+4)</f>
        <v>0</v>
      </c>
      <c r="E99" s="64">
        <f t="shared" si="11"/>
        <v>0</v>
      </c>
      <c r="F99" s="64">
        <f t="shared" ref="F99:F148" si="12">E99-D99</f>
        <v>0</v>
      </c>
      <c r="G99" s="268" t="str">
        <f t="shared" ref="G99:G148" si="13">IF(AND(D99=0,E99=0),"",IF(D99=0,"+",IF(E99=0,"-",E99/D99)))</f>
        <v/>
      </c>
    </row>
    <row r="100" spans="1:7" ht="13.5">
      <c r="A100" s="14"/>
      <c r="B100" s="233" t="s">
        <v>202</v>
      </c>
      <c r="C100" s="316">
        <f>C99+1</f>
        <v>95</v>
      </c>
      <c r="D100" s="234">
        <f t="shared" si="11"/>
        <v>0</v>
      </c>
      <c r="E100" s="234">
        <f t="shared" si="11"/>
        <v>0</v>
      </c>
      <c r="F100" s="234">
        <f t="shared" si="12"/>
        <v>0</v>
      </c>
      <c r="G100" s="269" t="str">
        <f t="shared" si="13"/>
        <v/>
      </c>
    </row>
    <row r="101" spans="1:7" ht="13.5">
      <c r="A101" s="15" t="s">
        <v>3</v>
      </c>
      <c r="B101" s="239" t="s">
        <v>66</v>
      </c>
      <c r="C101" s="316">
        <f t="shared" ref="C101:C148" si="14">C100+1</f>
        <v>96</v>
      </c>
      <c r="D101" s="234">
        <f t="shared" si="11"/>
        <v>0</v>
      </c>
      <c r="E101" s="234">
        <f t="shared" si="11"/>
        <v>0</v>
      </c>
      <c r="F101" s="234">
        <f t="shared" si="12"/>
        <v>0</v>
      </c>
      <c r="G101" s="269" t="str">
        <f t="shared" si="13"/>
        <v/>
      </c>
    </row>
    <row r="102" spans="1:7" ht="13.5">
      <c r="A102" s="14"/>
      <c r="B102" s="233" t="s">
        <v>204</v>
      </c>
      <c r="C102" s="316">
        <f t="shared" si="14"/>
        <v>97</v>
      </c>
      <c r="D102" s="234">
        <f t="shared" si="11"/>
        <v>0</v>
      </c>
      <c r="E102" s="234">
        <f t="shared" si="11"/>
        <v>0</v>
      </c>
      <c r="F102" s="234">
        <f t="shared" si="12"/>
        <v>0</v>
      </c>
      <c r="G102" s="269" t="str">
        <f t="shared" si="13"/>
        <v/>
      </c>
    </row>
    <row r="103" spans="1:7" ht="13.5">
      <c r="A103" s="14"/>
      <c r="B103" s="233" t="s">
        <v>206</v>
      </c>
      <c r="C103" s="316">
        <f t="shared" si="14"/>
        <v>98</v>
      </c>
      <c r="D103" s="234">
        <f t="shared" si="11"/>
        <v>0</v>
      </c>
      <c r="E103" s="234">
        <f t="shared" si="11"/>
        <v>0</v>
      </c>
      <c r="F103" s="234">
        <f t="shared" si="12"/>
        <v>0</v>
      </c>
      <c r="G103" s="269" t="str">
        <f t="shared" si="13"/>
        <v/>
      </c>
    </row>
    <row r="104" spans="1:7" ht="13.5">
      <c r="A104" s="15" t="s">
        <v>4</v>
      </c>
      <c r="B104" s="239" t="s">
        <v>67</v>
      </c>
      <c r="C104" s="316">
        <f t="shared" si="14"/>
        <v>99</v>
      </c>
      <c r="D104" s="234">
        <f t="shared" si="11"/>
        <v>0</v>
      </c>
      <c r="E104" s="234">
        <f t="shared" si="11"/>
        <v>0</v>
      </c>
      <c r="F104" s="234">
        <f t="shared" si="12"/>
        <v>0</v>
      </c>
      <c r="G104" s="269" t="str">
        <f t="shared" si="13"/>
        <v/>
      </c>
    </row>
    <row r="105" spans="1:7" ht="13.5">
      <c r="A105" s="14"/>
      <c r="B105" s="233" t="s">
        <v>203</v>
      </c>
      <c r="C105" s="316">
        <f t="shared" si="14"/>
        <v>100</v>
      </c>
      <c r="D105" s="234">
        <f t="shared" si="11"/>
        <v>0</v>
      </c>
      <c r="E105" s="234">
        <f t="shared" si="11"/>
        <v>0</v>
      </c>
      <c r="F105" s="234">
        <f t="shared" si="12"/>
        <v>0</v>
      </c>
      <c r="G105" s="269" t="str">
        <f t="shared" si="13"/>
        <v/>
      </c>
    </row>
    <row r="106" spans="1:7" ht="13.5">
      <c r="A106" s="14"/>
      <c r="B106" s="233" t="s">
        <v>205</v>
      </c>
      <c r="C106" s="316">
        <f t="shared" si="14"/>
        <v>101</v>
      </c>
      <c r="D106" s="234">
        <f t="shared" si="11"/>
        <v>0</v>
      </c>
      <c r="E106" s="234">
        <f t="shared" si="11"/>
        <v>0</v>
      </c>
      <c r="F106" s="234">
        <f t="shared" si="12"/>
        <v>0</v>
      </c>
      <c r="G106" s="269" t="str">
        <f t="shared" si="13"/>
        <v/>
      </c>
    </row>
    <row r="107" spans="1:7" ht="13.5">
      <c r="A107" s="15" t="s">
        <v>5</v>
      </c>
      <c r="B107" s="233" t="s">
        <v>207</v>
      </c>
      <c r="C107" s="316">
        <f t="shared" si="14"/>
        <v>102</v>
      </c>
      <c r="D107" s="234">
        <f t="shared" si="11"/>
        <v>0</v>
      </c>
      <c r="E107" s="234">
        <f t="shared" si="11"/>
        <v>0</v>
      </c>
      <c r="F107" s="234">
        <f t="shared" si="12"/>
        <v>0</v>
      </c>
      <c r="G107" s="269" t="str">
        <f t="shared" si="13"/>
        <v/>
      </c>
    </row>
    <row r="108" spans="1:7" ht="13.5">
      <c r="A108" s="14"/>
      <c r="B108" s="238" t="s">
        <v>88</v>
      </c>
      <c r="C108" s="303">
        <f t="shared" si="14"/>
        <v>103</v>
      </c>
      <c r="D108" s="234">
        <f t="shared" si="11"/>
        <v>0</v>
      </c>
      <c r="E108" s="234">
        <f t="shared" si="11"/>
        <v>0</v>
      </c>
      <c r="F108" s="234">
        <f t="shared" si="12"/>
        <v>0</v>
      </c>
      <c r="G108" s="269" t="str">
        <f t="shared" si="13"/>
        <v/>
      </c>
    </row>
    <row r="109" spans="1:7" ht="13.5">
      <c r="A109" s="14"/>
      <c r="B109" s="233"/>
      <c r="C109" s="316">
        <f t="shared" si="14"/>
        <v>104</v>
      </c>
      <c r="D109" s="234">
        <f t="shared" si="11"/>
        <v>0</v>
      </c>
      <c r="E109" s="234">
        <f t="shared" si="11"/>
        <v>0</v>
      </c>
      <c r="F109" s="234">
        <f t="shared" si="12"/>
        <v>0</v>
      </c>
      <c r="G109" s="269" t="str">
        <f t="shared" si="13"/>
        <v/>
      </c>
    </row>
    <row r="110" spans="1:7" ht="13.5">
      <c r="A110" s="14"/>
      <c r="B110" s="242" t="s">
        <v>208</v>
      </c>
      <c r="C110" s="319">
        <f t="shared" si="14"/>
        <v>105</v>
      </c>
      <c r="D110" s="250">
        <f t="shared" si="11"/>
        <v>0</v>
      </c>
      <c r="E110" s="250">
        <f t="shared" si="11"/>
        <v>0</v>
      </c>
      <c r="F110" s="250">
        <f t="shared" si="12"/>
        <v>0</v>
      </c>
      <c r="G110" s="281" t="str">
        <f t="shared" si="13"/>
        <v/>
      </c>
    </row>
    <row r="111" spans="1:7" ht="13.5">
      <c r="A111" s="34"/>
      <c r="B111" s="31" t="s">
        <v>70</v>
      </c>
      <c r="C111" s="307">
        <f t="shared" si="14"/>
        <v>106</v>
      </c>
      <c r="D111" s="69">
        <f t="shared" si="11"/>
        <v>0</v>
      </c>
      <c r="E111" s="69">
        <f t="shared" si="11"/>
        <v>0</v>
      </c>
      <c r="F111" s="69">
        <f t="shared" si="12"/>
        <v>0</v>
      </c>
      <c r="G111" s="289" t="str">
        <f t="shared" si="13"/>
        <v/>
      </c>
    </row>
    <row r="112" spans="1:7" ht="13.5">
      <c r="A112" s="19"/>
      <c r="B112" s="230" t="s">
        <v>209</v>
      </c>
      <c r="C112" s="296">
        <f t="shared" si="14"/>
        <v>107</v>
      </c>
      <c r="D112" s="64">
        <f t="shared" si="11"/>
        <v>0</v>
      </c>
      <c r="E112" s="64">
        <f t="shared" si="11"/>
        <v>0</v>
      </c>
      <c r="F112" s="64">
        <f t="shared" si="12"/>
        <v>0</v>
      </c>
      <c r="G112" s="268" t="str">
        <f t="shared" si="13"/>
        <v/>
      </c>
    </row>
    <row r="113" spans="1:7" ht="13.5">
      <c r="A113" s="15" t="s">
        <v>6</v>
      </c>
      <c r="B113" s="233" t="s">
        <v>210</v>
      </c>
      <c r="C113" s="297">
        <f t="shared" si="14"/>
        <v>108</v>
      </c>
      <c r="D113" s="234">
        <f t="shared" si="11"/>
        <v>0</v>
      </c>
      <c r="E113" s="234">
        <f t="shared" si="11"/>
        <v>0</v>
      </c>
      <c r="F113" s="234">
        <f t="shared" si="12"/>
        <v>0</v>
      </c>
      <c r="G113" s="269" t="str">
        <f t="shared" si="13"/>
        <v/>
      </c>
    </row>
    <row r="114" spans="1:7" ht="13.5">
      <c r="A114" s="14"/>
      <c r="B114" s="233" t="s">
        <v>211</v>
      </c>
      <c r="C114" s="297">
        <f t="shared" si="14"/>
        <v>109</v>
      </c>
      <c r="D114" s="234">
        <f t="shared" si="11"/>
        <v>0</v>
      </c>
      <c r="E114" s="234">
        <f t="shared" si="11"/>
        <v>0</v>
      </c>
      <c r="F114" s="234">
        <f t="shared" si="12"/>
        <v>0</v>
      </c>
      <c r="G114" s="269" t="str">
        <f t="shared" si="13"/>
        <v/>
      </c>
    </row>
    <row r="115" spans="1:7" ht="13.5">
      <c r="A115" s="15" t="s">
        <v>5</v>
      </c>
      <c r="B115" s="238" t="s">
        <v>213</v>
      </c>
      <c r="C115" s="298">
        <f t="shared" si="14"/>
        <v>110</v>
      </c>
      <c r="D115" s="234">
        <f t="shared" si="11"/>
        <v>0</v>
      </c>
      <c r="E115" s="234">
        <f t="shared" si="11"/>
        <v>0</v>
      </c>
      <c r="F115" s="234">
        <f t="shared" si="12"/>
        <v>0</v>
      </c>
      <c r="G115" s="269" t="str">
        <f t="shared" si="13"/>
        <v/>
      </c>
    </row>
    <row r="116" spans="1:7" ht="13.5">
      <c r="A116" s="14"/>
      <c r="B116" s="238" t="s">
        <v>214</v>
      </c>
      <c r="C116" s="298">
        <f t="shared" si="14"/>
        <v>111</v>
      </c>
      <c r="D116" s="234">
        <f t="shared" si="11"/>
        <v>0</v>
      </c>
      <c r="E116" s="234">
        <f t="shared" si="11"/>
        <v>0</v>
      </c>
      <c r="F116" s="234">
        <f t="shared" si="12"/>
        <v>0</v>
      </c>
      <c r="G116" s="269" t="str">
        <f t="shared" si="13"/>
        <v/>
      </c>
    </row>
    <row r="117" spans="1:7" ht="13.5">
      <c r="A117" s="14"/>
      <c r="B117" s="238" t="s">
        <v>215</v>
      </c>
      <c r="C117" s="298">
        <f t="shared" si="14"/>
        <v>112</v>
      </c>
      <c r="D117" s="234">
        <f t="shared" si="11"/>
        <v>0</v>
      </c>
      <c r="E117" s="234">
        <f t="shared" si="11"/>
        <v>0</v>
      </c>
      <c r="F117" s="234">
        <f t="shared" si="12"/>
        <v>0</v>
      </c>
      <c r="G117" s="269" t="str">
        <f t="shared" si="13"/>
        <v/>
      </c>
    </row>
    <row r="118" spans="1:7" ht="13.5">
      <c r="A118" s="14"/>
      <c r="B118" s="231" t="s">
        <v>88</v>
      </c>
      <c r="C118" s="330">
        <f t="shared" si="14"/>
        <v>113</v>
      </c>
      <c r="D118" s="232">
        <f t="shared" si="11"/>
        <v>0</v>
      </c>
      <c r="E118" s="232">
        <f t="shared" si="11"/>
        <v>0</v>
      </c>
      <c r="F118" s="232">
        <f t="shared" si="12"/>
        <v>0</v>
      </c>
      <c r="G118" s="281" t="str">
        <f t="shared" si="13"/>
        <v/>
      </c>
    </row>
    <row r="119" spans="1:7" ht="13.5">
      <c r="A119" s="34"/>
      <c r="B119" s="31" t="s">
        <v>70</v>
      </c>
      <c r="C119" s="307">
        <f t="shared" si="14"/>
        <v>114</v>
      </c>
      <c r="D119" s="69">
        <f t="shared" ref="D119:E138" si="15">HLOOKUP(D$2,PL,$C119+4)</f>
        <v>0</v>
      </c>
      <c r="E119" s="69">
        <f t="shared" si="15"/>
        <v>0</v>
      </c>
      <c r="F119" s="69">
        <f t="shared" si="12"/>
        <v>0</v>
      </c>
      <c r="G119" s="289" t="str">
        <f t="shared" si="13"/>
        <v/>
      </c>
    </row>
    <row r="120" spans="1:7" ht="13.5">
      <c r="A120" s="19"/>
      <c r="B120" s="230" t="s">
        <v>216</v>
      </c>
      <c r="C120" s="296">
        <f t="shared" si="14"/>
        <v>115</v>
      </c>
      <c r="D120" s="64">
        <f t="shared" si="15"/>
        <v>0</v>
      </c>
      <c r="E120" s="64">
        <f t="shared" si="15"/>
        <v>0</v>
      </c>
      <c r="F120" s="64">
        <f t="shared" si="12"/>
        <v>0</v>
      </c>
      <c r="G120" s="268" t="str">
        <f t="shared" si="13"/>
        <v/>
      </c>
    </row>
    <row r="121" spans="1:7" ht="13.5">
      <c r="A121" s="15" t="s">
        <v>7</v>
      </c>
      <c r="B121" s="233" t="s">
        <v>217</v>
      </c>
      <c r="C121" s="297">
        <f t="shared" si="14"/>
        <v>116</v>
      </c>
      <c r="D121" s="234">
        <f t="shared" si="15"/>
        <v>0</v>
      </c>
      <c r="E121" s="234">
        <f t="shared" si="15"/>
        <v>0</v>
      </c>
      <c r="F121" s="234">
        <f t="shared" si="12"/>
        <v>0</v>
      </c>
      <c r="G121" s="269" t="str">
        <f t="shared" si="13"/>
        <v/>
      </c>
    </row>
    <row r="122" spans="1:7" ht="13.5">
      <c r="A122" s="14"/>
      <c r="B122" s="233" t="s">
        <v>218</v>
      </c>
      <c r="C122" s="297">
        <f t="shared" si="14"/>
        <v>117</v>
      </c>
      <c r="D122" s="234">
        <f t="shared" si="15"/>
        <v>0</v>
      </c>
      <c r="E122" s="234">
        <f t="shared" si="15"/>
        <v>0</v>
      </c>
      <c r="F122" s="234">
        <f t="shared" si="12"/>
        <v>0</v>
      </c>
      <c r="G122" s="269" t="str">
        <f t="shared" si="13"/>
        <v/>
      </c>
    </row>
    <row r="123" spans="1:7" ht="13.5">
      <c r="A123" s="15" t="s">
        <v>8</v>
      </c>
      <c r="B123" s="233" t="s">
        <v>219</v>
      </c>
      <c r="C123" s="297">
        <f t="shared" si="14"/>
        <v>118</v>
      </c>
      <c r="D123" s="234">
        <f t="shared" si="15"/>
        <v>0</v>
      </c>
      <c r="E123" s="234">
        <f t="shared" si="15"/>
        <v>0</v>
      </c>
      <c r="F123" s="234">
        <f t="shared" si="12"/>
        <v>0</v>
      </c>
      <c r="G123" s="269" t="str">
        <f t="shared" si="13"/>
        <v/>
      </c>
    </row>
    <row r="124" spans="1:7" ht="13.5">
      <c r="A124" s="14"/>
      <c r="B124" s="233" t="s">
        <v>220</v>
      </c>
      <c r="C124" s="297">
        <f t="shared" si="14"/>
        <v>119</v>
      </c>
      <c r="D124" s="234">
        <f t="shared" si="15"/>
        <v>0</v>
      </c>
      <c r="E124" s="234">
        <f t="shared" si="15"/>
        <v>0</v>
      </c>
      <c r="F124" s="234">
        <f t="shared" si="12"/>
        <v>0</v>
      </c>
      <c r="G124" s="269" t="str">
        <f t="shared" si="13"/>
        <v/>
      </c>
    </row>
    <row r="125" spans="1:7" ht="13.5">
      <c r="A125" s="15" t="s">
        <v>5</v>
      </c>
      <c r="B125" s="231" t="s">
        <v>88</v>
      </c>
      <c r="C125" s="330">
        <f t="shared" si="14"/>
        <v>120</v>
      </c>
      <c r="D125" s="232">
        <f t="shared" si="15"/>
        <v>0</v>
      </c>
      <c r="E125" s="232">
        <f t="shared" si="15"/>
        <v>0</v>
      </c>
      <c r="F125" s="232">
        <f t="shared" si="12"/>
        <v>0</v>
      </c>
      <c r="G125" s="281" t="str">
        <f t="shared" si="13"/>
        <v/>
      </c>
    </row>
    <row r="126" spans="1:7" ht="13.5">
      <c r="A126" s="34"/>
      <c r="B126" s="31" t="s">
        <v>70</v>
      </c>
      <c r="C126" s="307">
        <f t="shared" si="14"/>
        <v>121</v>
      </c>
      <c r="D126" s="69">
        <f t="shared" si="15"/>
        <v>0</v>
      </c>
      <c r="E126" s="69">
        <f t="shared" si="15"/>
        <v>0</v>
      </c>
      <c r="F126" s="69">
        <f t="shared" si="12"/>
        <v>0</v>
      </c>
      <c r="G126" s="289" t="str">
        <f t="shared" si="13"/>
        <v/>
      </c>
    </row>
    <row r="127" spans="1:7" ht="13.5">
      <c r="A127" s="19"/>
      <c r="B127" s="230" t="s">
        <v>221</v>
      </c>
      <c r="C127" s="296">
        <f t="shared" si="14"/>
        <v>122</v>
      </c>
      <c r="D127" s="64">
        <f t="shared" si="15"/>
        <v>0</v>
      </c>
      <c r="E127" s="64">
        <f t="shared" si="15"/>
        <v>0</v>
      </c>
      <c r="F127" s="64">
        <f t="shared" si="12"/>
        <v>0</v>
      </c>
      <c r="G127" s="268" t="str">
        <f t="shared" si="13"/>
        <v/>
      </c>
    </row>
    <row r="128" spans="1:7" ht="13.5">
      <c r="A128" s="14"/>
      <c r="B128" s="233" t="s">
        <v>222</v>
      </c>
      <c r="C128" s="297">
        <f t="shared" si="14"/>
        <v>123</v>
      </c>
      <c r="D128" s="234">
        <f t="shared" si="15"/>
        <v>0</v>
      </c>
      <c r="E128" s="234">
        <f t="shared" si="15"/>
        <v>0</v>
      </c>
      <c r="F128" s="234">
        <f t="shared" si="12"/>
        <v>0</v>
      </c>
      <c r="G128" s="269" t="str">
        <f t="shared" si="13"/>
        <v/>
      </c>
    </row>
    <row r="129" spans="1:7" ht="13.5">
      <c r="A129" s="15" t="s">
        <v>9</v>
      </c>
      <c r="B129" s="233" t="s">
        <v>223</v>
      </c>
      <c r="C129" s="297">
        <f t="shared" si="14"/>
        <v>124</v>
      </c>
      <c r="D129" s="234">
        <f t="shared" si="15"/>
        <v>0</v>
      </c>
      <c r="E129" s="234">
        <f t="shared" si="15"/>
        <v>0</v>
      </c>
      <c r="F129" s="234">
        <f t="shared" si="12"/>
        <v>0</v>
      </c>
      <c r="G129" s="269" t="str">
        <f t="shared" si="13"/>
        <v/>
      </c>
    </row>
    <row r="130" spans="1:7" ht="13.5">
      <c r="A130" s="14"/>
      <c r="B130" s="233" t="s">
        <v>224</v>
      </c>
      <c r="C130" s="297">
        <f t="shared" si="14"/>
        <v>125</v>
      </c>
      <c r="D130" s="234">
        <f t="shared" si="15"/>
        <v>0</v>
      </c>
      <c r="E130" s="234">
        <f t="shared" si="15"/>
        <v>0</v>
      </c>
      <c r="F130" s="234">
        <f t="shared" si="12"/>
        <v>0</v>
      </c>
      <c r="G130" s="269" t="str">
        <f t="shared" si="13"/>
        <v/>
      </c>
    </row>
    <row r="131" spans="1:7" ht="13.5">
      <c r="A131" s="15" t="s">
        <v>10</v>
      </c>
      <c r="B131" s="233" t="s">
        <v>226</v>
      </c>
      <c r="C131" s="297">
        <f t="shared" si="14"/>
        <v>126</v>
      </c>
      <c r="D131" s="234">
        <f t="shared" si="15"/>
        <v>0</v>
      </c>
      <c r="E131" s="234">
        <f t="shared" si="15"/>
        <v>0</v>
      </c>
      <c r="F131" s="234">
        <f t="shared" si="12"/>
        <v>0</v>
      </c>
      <c r="G131" s="269" t="str">
        <f t="shared" si="13"/>
        <v/>
      </c>
    </row>
    <row r="132" spans="1:7" ht="13.5">
      <c r="A132" s="14"/>
      <c r="B132" s="239" t="s">
        <v>68</v>
      </c>
      <c r="C132" s="297">
        <f t="shared" si="14"/>
        <v>127</v>
      </c>
      <c r="D132" s="234">
        <f t="shared" si="15"/>
        <v>0</v>
      </c>
      <c r="E132" s="234">
        <f t="shared" si="15"/>
        <v>0</v>
      </c>
      <c r="F132" s="234">
        <f t="shared" si="12"/>
        <v>0</v>
      </c>
      <c r="G132" s="269" t="str">
        <f t="shared" si="13"/>
        <v/>
      </c>
    </row>
    <row r="133" spans="1:7" ht="13.5">
      <c r="A133" s="15" t="s">
        <v>11</v>
      </c>
      <c r="B133" s="244" t="s">
        <v>227</v>
      </c>
      <c r="C133" s="298">
        <f t="shared" si="14"/>
        <v>128</v>
      </c>
      <c r="D133" s="234">
        <f t="shared" si="15"/>
        <v>0</v>
      </c>
      <c r="E133" s="234">
        <f t="shared" si="15"/>
        <v>0</v>
      </c>
      <c r="F133" s="234">
        <f t="shared" si="12"/>
        <v>0</v>
      </c>
      <c r="G133" s="269" t="str">
        <f t="shared" si="13"/>
        <v/>
      </c>
    </row>
    <row r="134" spans="1:7" ht="13.5">
      <c r="A134" s="14"/>
      <c r="B134" s="233" t="s">
        <v>228</v>
      </c>
      <c r="C134" s="297">
        <f t="shared" si="14"/>
        <v>129</v>
      </c>
      <c r="D134" s="234">
        <f t="shared" si="15"/>
        <v>0</v>
      </c>
      <c r="E134" s="234">
        <f t="shared" si="15"/>
        <v>0</v>
      </c>
      <c r="F134" s="234">
        <f t="shared" si="12"/>
        <v>0</v>
      </c>
      <c r="G134" s="269" t="str">
        <f t="shared" si="13"/>
        <v/>
      </c>
    </row>
    <row r="135" spans="1:7" ht="13.5">
      <c r="A135" s="15" t="s">
        <v>5</v>
      </c>
      <c r="B135" s="244" t="s">
        <v>229</v>
      </c>
      <c r="C135" s="298">
        <f t="shared" si="14"/>
        <v>130</v>
      </c>
      <c r="D135" s="234">
        <f t="shared" si="15"/>
        <v>0</v>
      </c>
      <c r="E135" s="234">
        <f t="shared" si="15"/>
        <v>0</v>
      </c>
      <c r="F135" s="234">
        <f t="shared" si="12"/>
        <v>0</v>
      </c>
      <c r="G135" s="269" t="str">
        <f t="shared" si="13"/>
        <v/>
      </c>
    </row>
    <row r="136" spans="1:7" ht="13.5">
      <c r="A136" s="15"/>
      <c r="B136" s="233" t="s">
        <v>230</v>
      </c>
      <c r="C136" s="297">
        <f t="shared" si="14"/>
        <v>131</v>
      </c>
      <c r="D136" s="234">
        <f t="shared" si="15"/>
        <v>0</v>
      </c>
      <c r="E136" s="234">
        <f t="shared" si="15"/>
        <v>0</v>
      </c>
      <c r="F136" s="234">
        <f t="shared" si="12"/>
        <v>0</v>
      </c>
      <c r="G136" s="269" t="str">
        <f t="shared" si="13"/>
        <v/>
      </c>
    </row>
    <row r="137" spans="1:7" ht="13.5">
      <c r="A137" s="14"/>
      <c r="B137" s="233" t="s">
        <v>231</v>
      </c>
      <c r="C137" s="297">
        <f t="shared" si="14"/>
        <v>132</v>
      </c>
      <c r="D137" s="234">
        <f t="shared" si="15"/>
        <v>0</v>
      </c>
      <c r="E137" s="234">
        <f t="shared" si="15"/>
        <v>0</v>
      </c>
      <c r="F137" s="234">
        <f t="shared" si="12"/>
        <v>0</v>
      </c>
      <c r="G137" s="269" t="str">
        <f t="shared" si="13"/>
        <v/>
      </c>
    </row>
    <row r="138" spans="1:7" ht="13.5">
      <c r="A138" s="15"/>
      <c r="B138" s="244" t="s">
        <v>232</v>
      </c>
      <c r="C138" s="298">
        <f t="shared" si="14"/>
        <v>133</v>
      </c>
      <c r="D138" s="234">
        <f t="shared" si="15"/>
        <v>0</v>
      </c>
      <c r="E138" s="234">
        <f t="shared" si="15"/>
        <v>0</v>
      </c>
      <c r="F138" s="234">
        <f t="shared" si="12"/>
        <v>0</v>
      </c>
      <c r="G138" s="269" t="str">
        <f t="shared" si="13"/>
        <v/>
      </c>
    </row>
    <row r="139" spans="1:7" ht="13.5">
      <c r="A139" s="14"/>
      <c r="B139" s="233" t="s">
        <v>225</v>
      </c>
      <c r="C139" s="297">
        <f t="shared" si="14"/>
        <v>134</v>
      </c>
      <c r="D139" s="234">
        <f t="shared" ref="D139:E148" si="16">HLOOKUP(D$2,PL,$C139+4)</f>
        <v>0</v>
      </c>
      <c r="E139" s="234">
        <f t="shared" si="16"/>
        <v>0</v>
      </c>
      <c r="F139" s="234">
        <f t="shared" si="12"/>
        <v>0</v>
      </c>
      <c r="G139" s="269" t="str">
        <f t="shared" si="13"/>
        <v/>
      </c>
    </row>
    <row r="140" spans="1:7" ht="13.5">
      <c r="A140" s="14"/>
      <c r="B140" s="239" t="s">
        <v>322</v>
      </c>
      <c r="C140" s="297">
        <f t="shared" si="14"/>
        <v>135</v>
      </c>
      <c r="D140" s="234">
        <f t="shared" si="16"/>
        <v>0</v>
      </c>
      <c r="E140" s="234">
        <f t="shared" si="16"/>
        <v>0</v>
      </c>
      <c r="F140" s="234">
        <f t="shared" si="12"/>
        <v>0</v>
      </c>
      <c r="G140" s="269" t="str">
        <f t="shared" si="13"/>
        <v/>
      </c>
    </row>
    <row r="141" spans="1:7" ht="13.5">
      <c r="A141" s="15"/>
      <c r="B141" s="244"/>
      <c r="C141" s="298">
        <f t="shared" si="14"/>
        <v>136</v>
      </c>
      <c r="D141" s="234">
        <f t="shared" si="16"/>
        <v>0</v>
      </c>
      <c r="E141" s="234">
        <f t="shared" si="16"/>
        <v>0</v>
      </c>
      <c r="F141" s="234">
        <f t="shared" si="12"/>
        <v>0</v>
      </c>
      <c r="G141" s="269" t="str">
        <f t="shared" si="13"/>
        <v/>
      </c>
    </row>
    <row r="142" spans="1:7" ht="13.5">
      <c r="A142" s="14"/>
      <c r="B142" s="246" t="s">
        <v>261</v>
      </c>
      <c r="C142" s="304">
        <f t="shared" si="14"/>
        <v>137</v>
      </c>
      <c r="D142" s="232">
        <f t="shared" si="16"/>
        <v>0</v>
      </c>
      <c r="E142" s="232">
        <f t="shared" si="16"/>
        <v>0</v>
      </c>
      <c r="F142" s="232">
        <f t="shared" si="12"/>
        <v>0</v>
      </c>
      <c r="G142" s="281" t="str">
        <f t="shared" si="13"/>
        <v/>
      </c>
    </row>
    <row r="143" spans="1:7" ht="13.5">
      <c r="A143" s="34"/>
      <c r="B143" s="31" t="s">
        <v>70</v>
      </c>
      <c r="C143" s="307">
        <f t="shared" si="14"/>
        <v>138</v>
      </c>
      <c r="D143" s="69">
        <f t="shared" si="16"/>
        <v>0</v>
      </c>
      <c r="E143" s="69">
        <f t="shared" si="16"/>
        <v>0</v>
      </c>
      <c r="F143" s="69">
        <f t="shared" si="12"/>
        <v>0</v>
      </c>
      <c r="G143" s="289" t="str">
        <f t="shared" si="13"/>
        <v/>
      </c>
    </row>
    <row r="144" spans="1:7" ht="13.5">
      <c r="A144" s="9" t="s">
        <v>233</v>
      </c>
      <c r="B144" s="9"/>
      <c r="C144" s="301">
        <f t="shared" si="14"/>
        <v>139</v>
      </c>
      <c r="D144" s="69">
        <f t="shared" si="16"/>
        <v>0</v>
      </c>
      <c r="E144" s="69">
        <f t="shared" si="16"/>
        <v>0</v>
      </c>
      <c r="F144" s="69">
        <f t="shared" si="12"/>
        <v>0</v>
      </c>
      <c r="G144" s="289" t="str">
        <f t="shared" si="13"/>
        <v/>
      </c>
    </row>
    <row r="145" spans="1:7" ht="13.5">
      <c r="A145" s="17" t="s">
        <v>12</v>
      </c>
      <c r="B145" s="251" t="s">
        <v>234</v>
      </c>
      <c r="C145" s="305">
        <f t="shared" si="14"/>
        <v>140</v>
      </c>
      <c r="D145" s="64">
        <f t="shared" si="16"/>
        <v>0</v>
      </c>
      <c r="E145" s="64">
        <f t="shared" si="16"/>
        <v>0</v>
      </c>
      <c r="F145" s="64">
        <f t="shared" si="12"/>
        <v>0</v>
      </c>
      <c r="G145" s="268" t="str">
        <f t="shared" si="13"/>
        <v/>
      </c>
    </row>
    <row r="146" spans="1:7" ht="13.5">
      <c r="A146" s="21" t="s">
        <v>13</v>
      </c>
      <c r="B146" s="238" t="s">
        <v>235</v>
      </c>
      <c r="C146" s="298">
        <f t="shared" si="14"/>
        <v>141</v>
      </c>
      <c r="D146" s="252">
        <f t="shared" si="16"/>
        <v>0</v>
      </c>
      <c r="E146" s="252">
        <f t="shared" si="16"/>
        <v>0</v>
      </c>
      <c r="F146" s="252">
        <f t="shared" si="12"/>
        <v>0</v>
      </c>
      <c r="G146" s="269" t="str">
        <f t="shared" si="13"/>
        <v/>
      </c>
    </row>
    <row r="147" spans="1:7" ht="13.5">
      <c r="A147" s="22" t="s">
        <v>14</v>
      </c>
      <c r="B147" s="231" t="s">
        <v>236</v>
      </c>
      <c r="C147" s="330">
        <f t="shared" si="14"/>
        <v>142</v>
      </c>
      <c r="D147" s="250">
        <f t="shared" si="16"/>
        <v>0</v>
      </c>
      <c r="E147" s="250">
        <f t="shared" si="16"/>
        <v>0</v>
      </c>
      <c r="F147" s="250">
        <f t="shared" si="12"/>
        <v>0</v>
      </c>
      <c r="G147" s="281" t="str">
        <f t="shared" si="13"/>
        <v/>
      </c>
    </row>
    <row r="148" spans="1:7" ht="13.5">
      <c r="A148" s="9" t="s">
        <v>237</v>
      </c>
      <c r="B148" s="9"/>
      <c r="C148" s="301">
        <f t="shared" si="14"/>
        <v>143</v>
      </c>
      <c r="D148" s="69">
        <f t="shared" si="16"/>
        <v>0</v>
      </c>
      <c r="E148" s="69">
        <f t="shared" si="16"/>
        <v>0</v>
      </c>
      <c r="F148" s="69">
        <f t="shared" si="12"/>
        <v>0</v>
      </c>
      <c r="G148" s="289" t="str">
        <f t="shared" si="13"/>
        <v/>
      </c>
    </row>
    <row r="149" spans="1:7" ht="13.5">
      <c r="A149" s="1"/>
      <c r="B149" s="1"/>
      <c r="C149" s="335"/>
      <c r="D149" s="225"/>
      <c r="E149" s="225"/>
      <c r="F149" s="225"/>
      <c r="G149" s="288"/>
    </row>
    <row r="150" spans="1:7" ht="13.5">
      <c r="A150" s="1"/>
      <c r="B150" s="1"/>
      <c r="C150" s="335"/>
      <c r="D150" s="225"/>
      <c r="E150" s="225"/>
      <c r="F150" s="225"/>
      <c r="G150" s="288"/>
    </row>
    <row r="151" spans="1:7" ht="13.5">
      <c r="A151" s="26" t="s">
        <v>242</v>
      </c>
      <c r="B151" s="1"/>
      <c r="C151" s="335"/>
      <c r="D151" s="225"/>
      <c r="E151" s="225"/>
      <c r="F151" s="225"/>
      <c r="G151" s="288"/>
    </row>
    <row r="152" spans="1:7" ht="13.5">
      <c r="A152" s="137"/>
      <c r="B152" s="138" t="str">
        <f>B98</f>
        <v>勘定科目＼年度</v>
      </c>
      <c r="C152" s="326"/>
      <c r="D152" s="226">
        <f>D98</f>
        <v>22</v>
      </c>
      <c r="E152" s="226">
        <f>E98</f>
        <v>23</v>
      </c>
      <c r="F152" s="226" t="str">
        <f>F98</f>
        <v>増減</v>
      </c>
      <c r="G152" s="228" t="str">
        <f>G98</f>
        <v>増減率</v>
      </c>
    </row>
    <row r="153" spans="1:7" ht="13.5">
      <c r="A153" s="24"/>
      <c r="B153" s="230" t="s">
        <v>243</v>
      </c>
      <c r="C153" s="296">
        <v>144</v>
      </c>
      <c r="D153" s="64">
        <f t="shared" ref="D153:E184" si="17">HLOOKUP(D$2,PL,$C153+8)</f>
        <v>0</v>
      </c>
      <c r="E153" s="64">
        <f t="shared" si="17"/>
        <v>0</v>
      </c>
      <c r="F153" s="64">
        <f t="shared" ref="F153:F184" si="18">E153-D153</f>
        <v>0</v>
      </c>
      <c r="G153" s="268" t="str">
        <f t="shared" ref="G153:G184" si="19">IF(AND(D153=0,E153=0),"",IF(D153=0,"+",IF(E153=0,"-",E153/D153)))</f>
        <v/>
      </c>
    </row>
    <row r="154" spans="1:7" ht="13.5">
      <c r="A154" s="15" t="s">
        <v>15</v>
      </c>
      <c r="B154" s="233" t="s">
        <v>244</v>
      </c>
      <c r="C154" s="297">
        <f>C153+1</f>
        <v>145</v>
      </c>
      <c r="D154" s="234">
        <f t="shared" si="17"/>
        <v>0</v>
      </c>
      <c r="E154" s="234">
        <f t="shared" si="17"/>
        <v>0</v>
      </c>
      <c r="F154" s="234">
        <f t="shared" si="18"/>
        <v>0</v>
      </c>
      <c r="G154" s="269" t="str">
        <f t="shared" si="19"/>
        <v/>
      </c>
    </row>
    <row r="155" spans="1:7" ht="13.5">
      <c r="A155" s="15"/>
      <c r="B155" s="233" t="s">
        <v>210</v>
      </c>
      <c r="C155" s="297">
        <f t="shared" ref="C155:C184" si="20">C154+1</f>
        <v>146</v>
      </c>
      <c r="D155" s="234">
        <f t="shared" si="17"/>
        <v>0</v>
      </c>
      <c r="E155" s="234">
        <f t="shared" si="17"/>
        <v>0</v>
      </c>
      <c r="F155" s="234">
        <f t="shared" si="18"/>
        <v>0</v>
      </c>
      <c r="G155" s="269" t="str">
        <f t="shared" si="19"/>
        <v/>
      </c>
    </row>
    <row r="156" spans="1:7" ht="13.5">
      <c r="A156" s="15" t="s">
        <v>16</v>
      </c>
      <c r="B156" s="233" t="s">
        <v>211</v>
      </c>
      <c r="C156" s="297">
        <f t="shared" si="20"/>
        <v>147</v>
      </c>
      <c r="D156" s="234">
        <f t="shared" si="17"/>
        <v>0</v>
      </c>
      <c r="E156" s="234">
        <f t="shared" si="17"/>
        <v>0</v>
      </c>
      <c r="F156" s="234">
        <f t="shared" si="18"/>
        <v>0</v>
      </c>
      <c r="G156" s="269" t="str">
        <f t="shared" si="19"/>
        <v/>
      </c>
    </row>
    <row r="157" spans="1:7" ht="13.5">
      <c r="A157" s="15"/>
      <c r="B157" s="233" t="s">
        <v>245</v>
      </c>
      <c r="C157" s="297">
        <f t="shared" si="20"/>
        <v>148</v>
      </c>
      <c r="D157" s="234">
        <f t="shared" si="17"/>
        <v>0</v>
      </c>
      <c r="E157" s="234">
        <f t="shared" si="17"/>
        <v>0</v>
      </c>
      <c r="F157" s="234">
        <f t="shared" si="18"/>
        <v>0</v>
      </c>
      <c r="G157" s="269" t="str">
        <f t="shared" si="19"/>
        <v/>
      </c>
    </row>
    <row r="158" spans="1:7" ht="13.5">
      <c r="A158" s="15" t="s">
        <v>5</v>
      </c>
      <c r="B158" s="233" t="s">
        <v>213</v>
      </c>
      <c r="C158" s="297">
        <f t="shared" si="20"/>
        <v>149</v>
      </c>
      <c r="D158" s="234">
        <f t="shared" si="17"/>
        <v>0</v>
      </c>
      <c r="E158" s="234">
        <f t="shared" si="17"/>
        <v>0</v>
      </c>
      <c r="F158" s="234">
        <f t="shared" si="18"/>
        <v>0</v>
      </c>
      <c r="G158" s="269" t="str">
        <f t="shared" si="19"/>
        <v/>
      </c>
    </row>
    <row r="159" spans="1:7" ht="13.5">
      <c r="A159" s="15"/>
      <c r="B159" s="233" t="s">
        <v>214</v>
      </c>
      <c r="C159" s="297">
        <f t="shared" si="20"/>
        <v>150</v>
      </c>
      <c r="D159" s="234">
        <f t="shared" si="17"/>
        <v>0</v>
      </c>
      <c r="E159" s="234">
        <f t="shared" si="17"/>
        <v>0</v>
      </c>
      <c r="F159" s="234">
        <f t="shared" si="18"/>
        <v>0</v>
      </c>
      <c r="G159" s="269" t="str">
        <f t="shared" si="19"/>
        <v/>
      </c>
    </row>
    <row r="160" spans="1:7" ht="13.5">
      <c r="A160" s="15" t="s">
        <v>17</v>
      </c>
      <c r="B160" s="233" t="s">
        <v>246</v>
      </c>
      <c r="C160" s="297">
        <f t="shared" si="20"/>
        <v>151</v>
      </c>
      <c r="D160" s="234">
        <f t="shared" si="17"/>
        <v>0</v>
      </c>
      <c r="E160" s="234">
        <f t="shared" si="17"/>
        <v>0</v>
      </c>
      <c r="F160" s="234">
        <f t="shared" si="18"/>
        <v>0</v>
      </c>
      <c r="G160" s="269" t="str">
        <f t="shared" si="19"/>
        <v/>
      </c>
    </row>
    <row r="161" spans="1:7" ht="13.5">
      <c r="A161" s="15"/>
      <c r="B161" s="233" t="s">
        <v>247</v>
      </c>
      <c r="C161" s="297">
        <f t="shared" si="20"/>
        <v>152</v>
      </c>
      <c r="D161" s="234">
        <f t="shared" si="17"/>
        <v>0</v>
      </c>
      <c r="E161" s="234">
        <f t="shared" si="17"/>
        <v>0</v>
      </c>
      <c r="F161" s="234">
        <f t="shared" si="18"/>
        <v>0</v>
      </c>
      <c r="G161" s="269" t="str">
        <f t="shared" si="19"/>
        <v/>
      </c>
    </row>
    <row r="162" spans="1:7" ht="13.5">
      <c r="A162" s="15" t="s">
        <v>18</v>
      </c>
      <c r="B162" s="233" t="s">
        <v>248</v>
      </c>
      <c r="C162" s="297">
        <f t="shared" si="20"/>
        <v>153</v>
      </c>
      <c r="D162" s="234">
        <f t="shared" si="17"/>
        <v>0</v>
      </c>
      <c r="E162" s="234">
        <f t="shared" si="17"/>
        <v>0</v>
      </c>
      <c r="F162" s="234">
        <f t="shared" si="18"/>
        <v>0</v>
      </c>
      <c r="G162" s="269" t="str">
        <f t="shared" si="19"/>
        <v/>
      </c>
    </row>
    <row r="163" spans="1:7" ht="13.5">
      <c r="A163" s="15"/>
      <c r="B163" s="233" t="s">
        <v>249</v>
      </c>
      <c r="C163" s="297">
        <f t="shared" si="20"/>
        <v>154</v>
      </c>
      <c r="D163" s="234">
        <f t="shared" si="17"/>
        <v>0</v>
      </c>
      <c r="E163" s="234">
        <f t="shared" si="17"/>
        <v>0</v>
      </c>
      <c r="F163" s="234">
        <f t="shared" si="18"/>
        <v>0</v>
      </c>
      <c r="G163" s="269" t="str">
        <f t="shared" si="19"/>
        <v/>
      </c>
    </row>
    <row r="164" spans="1:7" ht="13.5">
      <c r="A164" s="15" t="s">
        <v>19</v>
      </c>
      <c r="B164" s="233" t="s">
        <v>250</v>
      </c>
      <c r="C164" s="297">
        <f t="shared" si="20"/>
        <v>155</v>
      </c>
      <c r="D164" s="234">
        <f t="shared" si="17"/>
        <v>0</v>
      </c>
      <c r="E164" s="234">
        <f t="shared" si="17"/>
        <v>0</v>
      </c>
      <c r="F164" s="234">
        <f t="shared" si="18"/>
        <v>0</v>
      </c>
      <c r="G164" s="269" t="str">
        <f t="shared" si="19"/>
        <v/>
      </c>
    </row>
    <row r="165" spans="1:7" ht="13.5">
      <c r="A165" s="15"/>
      <c r="B165" s="233" t="s">
        <v>251</v>
      </c>
      <c r="C165" s="297">
        <f t="shared" si="20"/>
        <v>156</v>
      </c>
      <c r="D165" s="234">
        <f t="shared" si="17"/>
        <v>0</v>
      </c>
      <c r="E165" s="234">
        <f t="shared" si="17"/>
        <v>0</v>
      </c>
      <c r="F165" s="234">
        <f t="shared" si="18"/>
        <v>0</v>
      </c>
      <c r="G165" s="269" t="str">
        <f t="shared" si="19"/>
        <v/>
      </c>
    </row>
    <row r="166" spans="1:7" ht="13.5">
      <c r="A166" s="15" t="s">
        <v>20</v>
      </c>
      <c r="B166" s="233" t="s">
        <v>252</v>
      </c>
      <c r="C166" s="297">
        <f t="shared" si="20"/>
        <v>157</v>
      </c>
      <c r="D166" s="234">
        <f t="shared" si="17"/>
        <v>0</v>
      </c>
      <c r="E166" s="234">
        <f t="shared" si="17"/>
        <v>0</v>
      </c>
      <c r="F166" s="234">
        <f t="shared" si="18"/>
        <v>0</v>
      </c>
      <c r="G166" s="269" t="str">
        <f t="shared" si="19"/>
        <v/>
      </c>
    </row>
    <row r="167" spans="1:7" ht="13.5">
      <c r="A167" s="15"/>
      <c r="B167" s="233" t="s">
        <v>253</v>
      </c>
      <c r="C167" s="297">
        <f t="shared" si="20"/>
        <v>158</v>
      </c>
      <c r="D167" s="234">
        <f t="shared" si="17"/>
        <v>0</v>
      </c>
      <c r="E167" s="234">
        <f t="shared" si="17"/>
        <v>0</v>
      </c>
      <c r="F167" s="234">
        <f t="shared" si="18"/>
        <v>0</v>
      </c>
      <c r="G167" s="269" t="str">
        <f t="shared" si="19"/>
        <v/>
      </c>
    </row>
    <row r="168" spans="1:7" ht="13.5">
      <c r="A168" s="15" t="s">
        <v>21</v>
      </c>
      <c r="B168" s="233" t="s">
        <v>254</v>
      </c>
      <c r="C168" s="297">
        <f t="shared" si="20"/>
        <v>159</v>
      </c>
      <c r="D168" s="234">
        <f t="shared" si="17"/>
        <v>0</v>
      </c>
      <c r="E168" s="234">
        <f t="shared" si="17"/>
        <v>0</v>
      </c>
      <c r="F168" s="234">
        <f t="shared" si="18"/>
        <v>0</v>
      </c>
      <c r="G168" s="269" t="str">
        <f t="shared" si="19"/>
        <v/>
      </c>
    </row>
    <row r="169" spans="1:7" ht="13.5">
      <c r="A169" s="15"/>
      <c r="B169" s="233" t="s">
        <v>255</v>
      </c>
      <c r="C169" s="297">
        <f t="shared" si="20"/>
        <v>160</v>
      </c>
      <c r="D169" s="234">
        <f t="shared" si="17"/>
        <v>0</v>
      </c>
      <c r="E169" s="234">
        <f t="shared" si="17"/>
        <v>0</v>
      </c>
      <c r="F169" s="234">
        <f t="shared" si="18"/>
        <v>0</v>
      </c>
      <c r="G169" s="269" t="str">
        <f t="shared" si="19"/>
        <v/>
      </c>
    </row>
    <row r="170" spans="1:7" ht="13.5">
      <c r="A170" s="15" t="s">
        <v>22</v>
      </c>
      <c r="B170" s="239" t="s">
        <v>62</v>
      </c>
      <c r="C170" s="297">
        <f t="shared" si="20"/>
        <v>161</v>
      </c>
      <c r="D170" s="234">
        <f t="shared" si="17"/>
        <v>0</v>
      </c>
      <c r="E170" s="234">
        <f t="shared" si="17"/>
        <v>0</v>
      </c>
      <c r="F170" s="234">
        <f t="shared" si="18"/>
        <v>0</v>
      </c>
      <c r="G170" s="269" t="str">
        <f t="shared" si="19"/>
        <v/>
      </c>
    </row>
    <row r="171" spans="1:7" ht="13.5">
      <c r="A171" s="15"/>
      <c r="B171" s="233" t="s">
        <v>256</v>
      </c>
      <c r="C171" s="297">
        <f t="shared" si="20"/>
        <v>162</v>
      </c>
      <c r="D171" s="234">
        <f t="shared" si="17"/>
        <v>0</v>
      </c>
      <c r="E171" s="234">
        <f t="shared" si="17"/>
        <v>0</v>
      </c>
      <c r="F171" s="234">
        <f t="shared" si="18"/>
        <v>0</v>
      </c>
      <c r="G171" s="269" t="str">
        <f t="shared" si="19"/>
        <v/>
      </c>
    </row>
    <row r="172" spans="1:7" ht="13.5">
      <c r="A172" s="15" t="s">
        <v>5</v>
      </c>
      <c r="B172" s="233" t="s">
        <v>222</v>
      </c>
      <c r="C172" s="297">
        <f t="shared" si="20"/>
        <v>163</v>
      </c>
      <c r="D172" s="234">
        <f t="shared" si="17"/>
        <v>0</v>
      </c>
      <c r="E172" s="234">
        <f t="shared" si="17"/>
        <v>0</v>
      </c>
      <c r="F172" s="234">
        <f t="shared" si="18"/>
        <v>0</v>
      </c>
      <c r="G172" s="269" t="str">
        <f t="shared" si="19"/>
        <v/>
      </c>
    </row>
    <row r="173" spans="1:7" ht="13.5">
      <c r="A173" s="14"/>
      <c r="B173" s="233" t="s">
        <v>226</v>
      </c>
      <c r="C173" s="297">
        <f t="shared" si="20"/>
        <v>164</v>
      </c>
      <c r="D173" s="234">
        <f t="shared" si="17"/>
        <v>0</v>
      </c>
      <c r="E173" s="234">
        <f t="shared" si="17"/>
        <v>0</v>
      </c>
      <c r="F173" s="234">
        <f t="shared" si="18"/>
        <v>0</v>
      </c>
      <c r="G173" s="269" t="str">
        <f t="shared" si="19"/>
        <v/>
      </c>
    </row>
    <row r="174" spans="1:7" ht="13.5">
      <c r="A174" s="14"/>
      <c r="B174" s="241" t="s">
        <v>61</v>
      </c>
      <c r="C174" s="302">
        <f t="shared" si="20"/>
        <v>165</v>
      </c>
      <c r="D174" s="234">
        <f t="shared" si="17"/>
        <v>0</v>
      </c>
      <c r="E174" s="234">
        <f t="shared" si="17"/>
        <v>0</v>
      </c>
      <c r="F174" s="234">
        <f t="shared" si="18"/>
        <v>0</v>
      </c>
      <c r="G174" s="269" t="str">
        <f t="shared" si="19"/>
        <v/>
      </c>
    </row>
    <row r="175" spans="1:7" ht="13.5">
      <c r="A175" s="14"/>
      <c r="B175" s="239" t="s">
        <v>64</v>
      </c>
      <c r="C175" s="316">
        <f t="shared" si="20"/>
        <v>166</v>
      </c>
      <c r="D175" s="234">
        <f t="shared" si="17"/>
        <v>0</v>
      </c>
      <c r="E175" s="234">
        <f t="shared" si="17"/>
        <v>0</v>
      </c>
      <c r="F175" s="234">
        <f t="shared" si="18"/>
        <v>0</v>
      </c>
      <c r="G175" s="269" t="str">
        <f t="shared" si="19"/>
        <v/>
      </c>
    </row>
    <row r="176" spans="1:7" ht="13.5">
      <c r="A176" s="14"/>
      <c r="B176" s="233" t="s">
        <v>257</v>
      </c>
      <c r="C176" s="316">
        <f t="shared" si="20"/>
        <v>167</v>
      </c>
      <c r="D176" s="234">
        <f t="shared" si="17"/>
        <v>0</v>
      </c>
      <c r="E176" s="234">
        <f t="shared" si="17"/>
        <v>0</v>
      </c>
      <c r="F176" s="234">
        <f t="shared" si="18"/>
        <v>0</v>
      </c>
      <c r="G176" s="269" t="str">
        <f t="shared" si="19"/>
        <v/>
      </c>
    </row>
    <row r="177" spans="1:7" ht="13.5">
      <c r="A177" s="14"/>
      <c r="B177" s="233" t="s">
        <v>231</v>
      </c>
      <c r="C177" s="316">
        <f t="shared" si="20"/>
        <v>168</v>
      </c>
      <c r="D177" s="234">
        <f t="shared" si="17"/>
        <v>0</v>
      </c>
      <c r="E177" s="234">
        <f t="shared" si="17"/>
        <v>0</v>
      </c>
      <c r="F177" s="234">
        <f t="shared" si="18"/>
        <v>0</v>
      </c>
      <c r="G177" s="269" t="str">
        <f t="shared" si="19"/>
        <v/>
      </c>
    </row>
    <row r="178" spans="1:7" ht="13.5">
      <c r="A178" s="14"/>
      <c r="B178" s="233" t="s">
        <v>258</v>
      </c>
      <c r="C178" s="316">
        <f t="shared" si="20"/>
        <v>169</v>
      </c>
      <c r="D178" s="234">
        <f t="shared" si="17"/>
        <v>0</v>
      </c>
      <c r="E178" s="234">
        <f t="shared" si="17"/>
        <v>0</v>
      </c>
      <c r="F178" s="234">
        <f t="shared" si="18"/>
        <v>0</v>
      </c>
      <c r="G178" s="269" t="str">
        <f t="shared" si="19"/>
        <v/>
      </c>
    </row>
    <row r="179" spans="1:7" ht="13.5">
      <c r="A179" s="14"/>
      <c r="B179" s="233" t="s">
        <v>259</v>
      </c>
      <c r="C179" s="316">
        <f t="shared" si="20"/>
        <v>170</v>
      </c>
      <c r="D179" s="234">
        <f t="shared" si="17"/>
        <v>0</v>
      </c>
      <c r="E179" s="234">
        <f t="shared" si="17"/>
        <v>0</v>
      </c>
      <c r="F179" s="234">
        <f t="shared" si="18"/>
        <v>0</v>
      </c>
      <c r="G179" s="269" t="str">
        <f t="shared" si="19"/>
        <v/>
      </c>
    </row>
    <row r="180" spans="1:7" ht="13.5">
      <c r="A180" s="14"/>
      <c r="B180" s="239" t="s">
        <v>63</v>
      </c>
      <c r="C180" s="316">
        <f t="shared" si="20"/>
        <v>171</v>
      </c>
      <c r="D180" s="234">
        <f t="shared" si="17"/>
        <v>0</v>
      </c>
      <c r="E180" s="234">
        <f t="shared" si="17"/>
        <v>0</v>
      </c>
      <c r="F180" s="234">
        <f t="shared" si="18"/>
        <v>0</v>
      </c>
      <c r="G180" s="269" t="str">
        <f t="shared" si="19"/>
        <v/>
      </c>
    </row>
    <row r="181" spans="1:7" ht="13.5">
      <c r="A181" s="14"/>
      <c r="B181" s="233" t="s">
        <v>260</v>
      </c>
      <c r="C181" s="316">
        <f t="shared" si="20"/>
        <v>172</v>
      </c>
      <c r="D181" s="234">
        <f t="shared" si="17"/>
        <v>0</v>
      </c>
      <c r="E181" s="234">
        <f t="shared" si="17"/>
        <v>0</v>
      </c>
      <c r="F181" s="234">
        <f t="shared" si="18"/>
        <v>0</v>
      </c>
      <c r="G181" s="269" t="str">
        <f t="shared" si="19"/>
        <v/>
      </c>
    </row>
    <row r="182" spans="1:7" ht="13.5">
      <c r="A182" s="14"/>
      <c r="B182" s="242" t="s">
        <v>261</v>
      </c>
      <c r="C182" s="319">
        <f t="shared" si="20"/>
        <v>173</v>
      </c>
      <c r="D182" s="232">
        <f t="shared" si="17"/>
        <v>0</v>
      </c>
      <c r="E182" s="232">
        <f t="shared" si="17"/>
        <v>0</v>
      </c>
      <c r="F182" s="232">
        <f t="shared" si="18"/>
        <v>0</v>
      </c>
      <c r="G182" s="281" t="str">
        <f t="shared" si="19"/>
        <v/>
      </c>
    </row>
    <row r="183" spans="1:7" ht="13.5">
      <c r="A183" s="14"/>
      <c r="B183" s="4" t="s">
        <v>88</v>
      </c>
      <c r="C183" s="317">
        <f t="shared" si="20"/>
        <v>174</v>
      </c>
      <c r="D183" s="63">
        <f t="shared" si="17"/>
        <v>0</v>
      </c>
      <c r="E183" s="63">
        <f t="shared" si="17"/>
        <v>0</v>
      </c>
      <c r="F183" s="63">
        <f t="shared" si="18"/>
        <v>0</v>
      </c>
      <c r="G183" s="228" t="str">
        <f t="shared" si="19"/>
        <v/>
      </c>
    </row>
    <row r="184" spans="1:7" ht="13.5">
      <c r="A184" s="34"/>
      <c r="B184" s="31" t="s">
        <v>72</v>
      </c>
      <c r="C184" s="307">
        <f t="shared" si="20"/>
        <v>175</v>
      </c>
      <c r="D184" s="69">
        <f t="shared" si="17"/>
        <v>0</v>
      </c>
      <c r="E184" s="69">
        <f t="shared" si="17"/>
        <v>0</v>
      </c>
      <c r="F184" s="69">
        <f t="shared" si="18"/>
        <v>0</v>
      </c>
      <c r="G184" s="289" t="str">
        <f t="shared" si="19"/>
        <v/>
      </c>
    </row>
    <row r="185" spans="1:7">
      <c r="B185" t="str">
        <f>貸借対照表比較!B135</f>
        <v>※増減率の欄で、ゼロから増加した場合は＋、反対にゼロになった場合は－で表してある。</v>
      </c>
    </row>
  </sheetData>
  <mergeCells count="1">
    <mergeCell ref="A91:A94"/>
  </mergeCells>
  <phoneticPr fontId="26"/>
  <pageMargins left="0.75" right="0.5" top="0.61" bottom="0.48" header="0.51200000000000001" footer="0.37"/>
  <pageSetup paperSize="9" orientation="portrait" copies="0" r:id="rId1"/>
  <headerFooter alignWithMargins="0"/>
  <rowBreaks count="3" manualBreakCount="3">
    <brk id="55" max="6" man="1"/>
    <brk id="96" max="6" man="1"/>
    <brk id="149" max="6" man="1"/>
  </rowBreak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X47"/>
  <sheetViews>
    <sheetView showGridLines="0" topLeftCell="A7" zoomScaleNormal="200" zoomScaleSheetLayoutView="100" workbookViewId="0">
      <selection activeCell="H22" sqref="H22"/>
    </sheetView>
  </sheetViews>
  <sheetFormatPr defaultRowHeight="12"/>
  <cols>
    <col min="1" max="1" width="5.140625" customWidth="1"/>
    <col min="2" max="2" width="23.85546875" customWidth="1"/>
    <col min="3" max="7" width="12.7109375" customWidth="1"/>
    <col min="9" max="9" width="13.7109375" customWidth="1"/>
    <col min="13" max="13" width="2.7109375" customWidth="1"/>
    <col min="16" max="16" width="2.7109375" customWidth="1"/>
    <col min="19" max="19" width="2.7109375" customWidth="1"/>
    <col min="22" max="22" width="2.7109375" customWidth="1"/>
    <col min="25" max="25" width="3.28515625" customWidth="1"/>
    <col min="28" max="28" width="3.28515625" customWidth="1"/>
    <col min="31" max="31" width="3" customWidth="1"/>
    <col min="34" max="34" width="4" customWidth="1"/>
  </cols>
  <sheetData>
    <row r="1" spans="1:24" ht="21.75" customHeight="1">
      <c r="A1" s="195" t="s">
        <v>464</v>
      </c>
    </row>
    <row r="2" spans="1:24" ht="18.75" customHeight="1">
      <c r="A2" s="195" t="s">
        <v>700</v>
      </c>
      <c r="C2" t="s">
        <v>457</v>
      </c>
      <c r="G2" t="s">
        <v>582</v>
      </c>
      <c r="J2" s="420" t="s">
        <v>575</v>
      </c>
      <c r="K2" s="420"/>
      <c r="L2" s="420"/>
      <c r="M2" s="420"/>
      <c r="N2" s="420"/>
      <c r="O2" s="420"/>
      <c r="P2" s="420"/>
      <c r="Q2" s="420"/>
      <c r="R2" s="420"/>
      <c r="S2" s="420"/>
      <c r="T2" s="420"/>
      <c r="U2" s="420"/>
      <c r="V2" s="420"/>
      <c r="W2" s="420"/>
      <c r="X2" s="420"/>
    </row>
    <row r="3" spans="1:24" ht="15" customHeight="1">
      <c r="A3" s="435" t="s">
        <v>465</v>
      </c>
      <c r="B3" s="435"/>
      <c r="C3" s="149">
        <f>基礎データ!D6</f>
        <v>22</v>
      </c>
      <c r="D3" s="149">
        <f t="shared" ref="D3:G4" si="0">C3+1</f>
        <v>23</v>
      </c>
      <c r="E3" s="149">
        <f t="shared" si="0"/>
        <v>24</v>
      </c>
      <c r="F3" s="149">
        <f t="shared" si="0"/>
        <v>25</v>
      </c>
      <c r="G3" s="149">
        <f t="shared" si="0"/>
        <v>26</v>
      </c>
      <c r="J3" s="421"/>
      <c r="K3" s="422">
        <f>C3</f>
        <v>22</v>
      </c>
      <c r="L3" s="421"/>
      <c r="M3" s="421"/>
      <c r="N3" s="422">
        <f>D3</f>
        <v>23</v>
      </c>
      <c r="O3" s="421"/>
      <c r="P3" s="421"/>
      <c r="Q3" s="422">
        <f>E3</f>
        <v>24</v>
      </c>
      <c r="R3" s="421"/>
      <c r="S3" s="421"/>
      <c r="T3" s="422">
        <f>F3</f>
        <v>25</v>
      </c>
      <c r="U3" s="421"/>
      <c r="V3" s="423"/>
      <c r="W3" s="422">
        <f>G3</f>
        <v>26</v>
      </c>
      <c r="X3" s="421"/>
    </row>
    <row r="4" spans="1:24" ht="15" customHeight="1">
      <c r="A4" s="435"/>
      <c r="B4" s="435"/>
      <c r="C4" s="150">
        <f>基礎データ!D7</f>
        <v>3</v>
      </c>
      <c r="D4" s="150">
        <f t="shared" si="0"/>
        <v>4</v>
      </c>
      <c r="E4" s="150">
        <f t="shared" si="0"/>
        <v>5</v>
      </c>
      <c r="F4" s="150">
        <f t="shared" si="0"/>
        <v>6</v>
      </c>
      <c r="G4" s="150">
        <f t="shared" si="0"/>
        <v>7</v>
      </c>
      <c r="J4" s="421" t="s">
        <v>573</v>
      </c>
      <c r="K4" s="421"/>
      <c r="L4" s="424">
        <f>C12</f>
        <v>0</v>
      </c>
      <c r="M4" s="421"/>
      <c r="N4" s="421"/>
      <c r="O4" s="424">
        <f>D12</f>
        <v>0</v>
      </c>
      <c r="P4" s="421"/>
      <c r="Q4" s="421"/>
      <c r="R4" s="424">
        <f>E12</f>
        <v>0</v>
      </c>
      <c r="S4" s="421"/>
      <c r="T4" s="421"/>
      <c r="U4" s="424">
        <f>F12</f>
        <v>0</v>
      </c>
      <c r="V4" s="421"/>
      <c r="W4" s="421"/>
      <c r="X4" s="424">
        <f>G12</f>
        <v>0</v>
      </c>
    </row>
    <row r="5" spans="1:24" ht="15" customHeight="1">
      <c r="A5" s="189"/>
      <c r="B5" s="189" t="s">
        <v>351</v>
      </c>
      <c r="C5" s="403">
        <f>貸借対照表入力!E161/10000</f>
        <v>0</v>
      </c>
      <c r="D5" s="403">
        <f>貸借対照表入力!F161/10000</f>
        <v>0</v>
      </c>
      <c r="E5" s="403">
        <f>貸借対照表入力!G161/10000</f>
        <v>0</v>
      </c>
      <c r="F5" s="403">
        <f>貸借対照表入力!H161/10000</f>
        <v>0</v>
      </c>
      <c r="G5" s="403">
        <f>貸借対照表入力!I161/10000</f>
        <v>0</v>
      </c>
      <c r="J5" s="421" t="s">
        <v>572</v>
      </c>
      <c r="K5" s="424">
        <f>C7</f>
        <v>0</v>
      </c>
      <c r="L5" s="425">
        <f>C10</f>
        <v>0</v>
      </c>
      <c r="M5" s="421"/>
      <c r="N5" s="424">
        <f>D7</f>
        <v>0</v>
      </c>
      <c r="O5" s="424">
        <f>D10</f>
        <v>0</v>
      </c>
      <c r="P5" s="421"/>
      <c r="Q5" s="424">
        <f>E7</f>
        <v>0</v>
      </c>
      <c r="R5" s="424">
        <f>E10</f>
        <v>0</v>
      </c>
      <c r="S5" s="421"/>
      <c r="T5" s="424">
        <f>F7</f>
        <v>0</v>
      </c>
      <c r="U5" s="424">
        <f>F10</f>
        <v>0</v>
      </c>
      <c r="V5" s="421"/>
      <c r="W5" s="424">
        <f>G7</f>
        <v>0</v>
      </c>
      <c r="X5" s="424">
        <f>G10</f>
        <v>0</v>
      </c>
    </row>
    <row r="6" spans="1:24" ht="15" customHeight="1">
      <c r="A6" s="191" t="s">
        <v>35</v>
      </c>
      <c r="B6" s="405" t="s">
        <v>459</v>
      </c>
      <c r="C6" s="406">
        <f>貸借対照表入力!E162/10000</f>
        <v>0</v>
      </c>
      <c r="D6" s="406">
        <f>貸借対照表入力!F162/10000</f>
        <v>0</v>
      </c>
      <c r="E6" s="406">
        <f>貸借対照表入力!G162/10000</f>
        <v>0</v>
      </c>
      <c r="F6" s="406">
        <f>貸借対照表入力!H162/10000</f>
        <v>0</v>
      </c>
      <c r="G6" s="406">
        <f>貸借対照表入力!I162/10000</f>
        <v>0</v>
      </c>
      <c r="J6" s="421" t="s">
        <v>571</v>
      </c>
      <c r="K6" s="424">
        <f>C5</f>
        <v>0</v>
      </c>
      <c r="L6" s="424">
        <f>C9</f>
        <v>0</v>
      </c>
      <c r="M6" s="421"/>
      <c r="N6" s="424">
        <f>D5</f>
        <v>0</v>
      </c>
      <c r="O6" s="424">
        <f>D9</f>
        <v>0</v>
      </c>
      <c r="P6" s="421"/>
      <c r="Q6" s="424">
        <f>E5</f>
        <v>0</v>
      </c>
      <c r="R6" s="424">
        <f>E9</f>
        <v>0</v>
      </c>
      <c r="S6" s="421"/>
      <c r="T6" s="424">
        <f>F5</f>
        <v>0</v>
      </c>
      <c r="U6" s="424">
        <f>F9</f>
        <v>0</v>
      </c>
      <c r="V6" s="421"/>
      <c r="W6" s="424">
        <f>G5</f>
        <v>0</v>
      </c>
      <c r="X6" s="424">
        <f>G9</f>
        <v>0</v>
      </c>
    </row>
    <row r="7" spans="1:24" ht="15" customHeight="1">
      <c r="A7" s="191" t="s">
        <v>36</v>
      </c>
      <c r="B7" s="190" t="s">
        <v>352</v>
      </c>
      <c r="C7" s="404">
        <f>貸借対照表入力!E163/10000</f>
        <v>0</v>
      </c>
      <c r="D7" s="404">
        <f>貸借対照表入力!F163/10000</f>
        <v>0</v>
      </c>
      <c r="E7" s="404">
        <f>貸借対照表入力!G163/10000</f>
        <v>0</v>
      </c>
      <c r="F7" s="404">
        <f>貸借対照表入力!H163/10000</f>
        <v>0</v>
      </c>
      <c r="G7" s="404">
        <f>貸借対照表入力!I163/10000</f>
        <v>0</v>
      </c>
      <c r="J7" s="421" t="s">
        <v>574</v>
      </c>
      <c r="K7" s="424">
        <f>SUM(K5:K6)</f>
        <v>0</v>
      </c>
      <c r="L7" s="424">
        <f>SUM(L4:L6)</f>
        <v>0</v>
      </c>
      <c r="M7" s="421"/>
      <c r="N7" s="424">
        <f>SUM(N5:N6)</f>
        <v>0</v>
      </c>
      <c r="O7" s="424">
        <f>SUM(O4:O6)</f>
        <v>0</v>
      </c>
      <c r="P7" s="421"/>
      <c r="Q7" s="424">
        <f>SUM(Q5:Q6)</f>
        <v>0</v>
      </c>
      <c r="R7" s="424">
        <f>SUM(R4:R6)</f>
        <v>0</v>
      </c>
      <c r="S7" s="421"/>
      <c r="T7" s="424">
        <f>SUM(T5:T6)</f>
        <v>0</v>
      </c>
      <c r="U7" s="424">
        <f>SUM(U4:U6)</f>
        <v>0</v>
      </c>
      <c r="V7" s="421"/>
      <c r="W7" s="424">
        <f>SUM(W5:W6)</f>
        <v>0</v>
      </c>
      <c r="X7" s="424">
        <f>SUM(X4:X6)</f>
        <v>0</v>
      </c>
    </row>
    <row r="8" spans="1:24" ht="15" customHeight="1">
      <c r="A8" s="190"/>
      <c r="B8" s="187" t="s">
        <v>524</v>
      </c>
      <c r="C8" s="194">
        <f>貸借対照表入力!E164/10000</f>
        <v>0</v>
      </c>
      <c r="D8" s="194">
        <f>貸借対照表入力!F164/10000</f>
        <v>0</v>
      </c>
      <c r="E8" s="194">
        <f>貸借対照表入力!G164/10000</f>
        <v>0</v>
      </c>
      <c r="F8" s="194">
        <f>貸借対照表入力!H164/10000</f>
        <v>0</v>
      </c>
      <c r="G8" s="194">
        <f>貸借対照表入力!I164/10000</f>
        <v>0</v>
      </c>
      <c r="J8" s="420" t="s">
        <v>576</v>
      </c>
      <c r="K8" s="420"/>
      <c r="L8" s="420"/>
      <c r="M8" s="420"/>
      <c r="N8" s="420"/>
      <c r="O8" s="420"/>
      <c r="P8" s="420"/>
      <c r="Q8" s="420"/>
      <c r="R8" s="420"/>
      <c r="S8" s="420"/>
      <c r="T8" s="420"/>
      <c r="U8" s="420"/>
      <c r="V8" s="420"/>
      <c r="W8" s="420"/>
      <c r="X8" s="420"/>
    </row>
    <row r="9" spans="1:24" ht="15" customHeight="1">
      <c r="A9" s="192" t="s">
        <v>52</v>
      </c>
      <c r="B9" s="189" t="s">
        <v>353</v>
      </c>
      <c r="C9" s="403">
        <f>貸借対照表入力!E165/10000</f>
        <v>0</v>
      </c>
      <c r="D9" s="403">
        <f>貸借対照表入力!F165/10000</f>
        <v>0</v>
      </c>
      <c r="E9" s="403">
        <f>貸借対照表入力!G165/10000</f>
        <v>0</v>
      </c>
      <c r="F9" s="403">
        <f>貸借対照表入力!H165/10000</f>
        <v>0</v>
      </c>
      <c r="G9" s="403">
        <f>貸借対照表入力!I165/10000</f>
        <v>0</v>
      </c>
      <c r="J9" s="421"/>
      <c r="K9" s="423">
        <f>K3</f>
        <v>22</v>
      </c>
      <c r="L9" s="421"/>
      <c r="M9" s="421"/>
      <c r="N9" s="423">
        <f>N3</f>
        <v>23</v>
      </c>
      <c r="O9" s="421"/>
      <c r="P9" s="421"/>
      <c r="Q9" s="423">
        <f>Q3</f>
        <v>24</v>
      </c>
      <c r="R9" s="421"/>
      <c r="S9" s="421"/>
      <c r="T9" s="423">
        <f>T3</f>
        <v>25</v>
      </c>
      <c r="U9" s="421"/>
      <c r="V9" s="421"/>
      <c r="W9" s="423">
        <f>W3</f>
        <v>26</v>
      </c>
      <c r="X9" s="421"/>
    </row>
    <row r="10" spans="1:24" ht="15" customHeight="1">
      <c r="A10" s="191" t="s">
        <v>458</v>
      </c>
      <c r="B10" s="407" t="s">
        <v>354</v>
      </c>
      <c r="C10" s="408">
        <f>貸借対照表入力!E166/10000</f>
        <v>0</v>
      </c>
      <c r="D10" s="408">
        <f>貸借対照表入力!F166/10000</f>
        <v>0</v>
      </c>
      <c r="E10" s="408">
        <f>貸借対照表入力!G166/10000</f>
        <v>0</v>
      </c>
      <c r="F10" s="408">
        <f>貸借対照表入力!H166/10000</f>
        <v>0</v>
      </c>
      <c r="G10" s="408">
        <f>貸借対照表入力!I166/10000</f>
        <v>0</v>
      </c>
      <c r="J10" s="421" t="s">
        <v>579</v>
      </c>
      <c r="K10" s="424">
        <f>C26</f>
        <v>0</v>
      </c>
      <c r="L10" s="424">
        <f>C30</f>
        <v>0</v>
      </c>
      <c r="M10" s="421"/>
      <c r="N10" s="425">
        <f>D26</f>
        <v>0</v>
      </c>
      <c r="O10" s="424">
        <f>D30</f>
        <v>0</v>
      </c>
      <c r="P10" s="421"/>
      <c r="Q10" s="424">
        <f>E26</f>
        <v>0</v>
      </c>
      <c r="R10" s="424">
        <f>E30</f>
        <v>0</v>
      </c>
      <c r="S10" s="421"/>
      <c r="T10" s="424">
        <f>F26</f>
        <v>0</v>
      </c>
      <c r="U10" s="424">
        <f>F30</f>
        <v>0</v>
      </c>
      <c r="V10" s="421"/>
      <c r="W10" s="424">
        <f>G26</f>
        <v>0</v>
      </c>
      <c r="X10" s="424">
        <f>G30</f>
        <v>0</v>
      </c>
    </row>
    <row r="11" spans="1:24" ht="15" customHeight="1">
      <c r="A11" s="193"/>
      <c r="B11" s="187" t="s">
        <v>460</v>
      </c>
      <c r="C11" s="194">
        <f>C10+C9</f>
        <v>0</v>
      </c>
      <c r="D11" s="194">
        <f>D10+D9</f>
        <v>0</v>
      </c>
      <c r="E11" s="194">
        <f>E10+E9</f>
        <v>0</v>
      </c>
      <c r="F11" s="194">
        <f>F10+F9</f>
        <v>0</v>
      </c>
      <c r="G11" s="194">
        <f>G10+G9</f>
        <v>0</v>
      </c>
      <c r="I11" s="359"/>
      <c r="J11" s="421" t="s">
        <v>578</v>
      </c>
      <c r="K11" s="424">
        <f>C23</f>
        <v>0</v>
      </c>
      <c r="L11" s="424">
        <f>C29</f>
        <v>0</v>
      </c>
      <c r="M11" s="421"/>
      <c r="N11" s="424">
        <f>D23</f>
        <v>0</v>
      </c>
      <c r="O11" s="424">
        <f>D29</f>
        <v>0</v>
      </c>
      <c r="P11" s="421"/>
      <c r="Q11" s="424">
        <f>E23</f>
        <v>0</v>
      </c>
      <c r="R11" s="424">
        <f>E29</f>
        <v>0</v>
      </c>
      <c r="S11" s="421"/>
      <c r="T11" s="424">
        <f>F23</f>
        <v>0</v>
      </c>
      <c r="U11" s="424">
        <f>F29</f>
        <v>0</v>
      </c>
      <c r="V11" s="421"/>
      <c r="W11" s="424">
        <f>G23</f>
        <v>0</v>
      </c>
      <c r="X11" s="424">
        <f>G29</f>
        <v>0</v>
      </c>
    </row>
    <row r="12" spans="1:24" ht="15" customHeight="1">
      <c r="A12" s="188" t="s">
        <v>355</v>
      </c>
      <c r="B12" s="188"/>
      <c r="C12" s="194">
        <f>貸借対照表入力!E167/10000</f>
        <v>0</v>
      </c>
      <c r="D12" s="194">
        <f>貸借対照表入力!F167/10000</f>
        <v>0</v>
      </c>
      <c r="E12" s="194">
        <f>貸借対照表入力!G167/10000</f>
        <v>0</v>
      </c>
      <c r="F12" s="194">
        <f>貸借対照表入力!H167/10000</f>
        <v>0</v>
      </c>
      <c r="G12" s="194">
        <f>貸借対照表入力!I167/10000</f>
        <v>0</v>
      </c>
      <c r="I12" s="360"/>
      <c r="J12" s="421" t="s">
        <v>577</v>
      </c>
      <c r="K12" s="424">
        <f>C18</f>
        <v>0</v>
      </c>
      <c r="L12" s="424">
        <f>C27</f>
        <v>0</v>
      </c>
      <c r="M12" s="421"/>
      <c r="N12" s="424">
        <f>D18</f>
        <v>0</v>
      </c>
      <c r="O12" s="425">
        <f>D27</f>
        <v>0</v>
      </c>
      <c r="P12" s="421"/>
      <c r="Q12" s="424">
        <f>E18</f>
        <v>0</v>
      </c>
      <c r="R12" s="424">
        <f>E27</f>
        <v>0</v>
      </c>
      <c r="S12" s="421"/>
      <c r="T12" s="424">
        <f>F18</f>
        <v>0</v>
      </c>
      <c r="U12" s="424">
        <f>F27</f>
        <v>0</v>
      </c>
      <c r="V12" s="421"/>
      <c r="W12" s="424">
        <f>G18</f>
        <v>0</v>
      </c>
      <c r="X12" s="425">
        <f>G27</f>
        <v>0</v>
      </c>
    </row>
    <row r="13" spans="1:24" ht="15" customHeight="1">
      <c r="A13" s="188" t="s">
        <v>525</v>
      </c>
      <c r="B13" s="188"/>
      <c r="C13" s="194">
        <f>C12+C11</f>
        <v>0</v>
      </c>
      <c r="D13" s="194">
        <f>D12+D11</f>
        <v>0</v>
      </c>
      <c r="E13" s="194">
        <f>E12+E11</f>
        <v>0</v>
      </c>
      <c r="F13" s="194">
        <f>F12+F11</f>
        <v>0</v>
      </c>
      <c r="G13" s="194">
        <f>G12+G11</f>
        <v>0</v>
      </c>
      <c r="I13" s="359"/>
      <c r="J13" s="421" t="s">
        <v>573</v>
      </c>
      <c r="K13" s="421"/>
      <c r="L13" s="425">
        <f>C24</f>
        <v>0</v>
      </c>
      <c r="M13" s="421"/>
      <c r="N13" s="421"/>
      <c r="O13" s="424">
        <f>D24</f>
        <v>0</v>
      </c>
      <c r="P13" s="421"/>
      <c r="Q13" s="421"/>
      <c r="R13" s="424">
        <f>E24</f>
        <v>0</v>
      </c>
      <c r="S13" s="421"/>
      <c r="T13" s="421"/>
      <c r="U13" s="425">
        <f>F24</f>
        <v>0</v>
      </c>
      <c r="V13" s="421"/>
      <c r="W13" s="421"/>
      <c r="X13" s="425">
        <f>G24</f>
        <v>0</v>
      </c>
    </row>
    <row r="14" spans="1:24" ht="24.75" customHeight="1">
      <c r="J14" s="421" t="s">
        <v>572</v>
      </c>
      <c r="K14" s="421"/>
      <c r="L14" s="424">
        <f>C21</f>
        <v>0</v>
      </c>
      <c r="M14" s="421"/>
      <c r="N14" s="421"/>
      <c r="O14" s="424">
        <f>D21</f>
        <v>0</v>
      </c>
      <c r="P14" s="421"/>
      <c r="Q14" s="421"/>
      <c r="R14" s="424">
        <f>E21</f>
        <v>0</v>
      </c>
      <c r="S14" s="421"/>
      <c r="T14" s="421"/>
      <c r="U14" s="424">
        <f>F21</f>
        <v>0</v>
      </c>
      <c r="V14" s="421"/>
      <c r="W14" s="421"/>
      <c r="X14" s="424">
        <f>G21</f>
        <v>0</v>
      </c>
    </row>
    <row r="15" spans="1:24" ht="15" customHeight="1">
      <c r="A15" s="195" t="s">
        <v>461</v>
      </c>
      <c r="G15" t="s">
        <v>582</v>
      </c>
      <c r="J15" s="421" t="s">
        <v>571</v>
      </c>
      <c r="K15" s="424"/>
      <c r="L15" s="424">
        <f>C19</f>
        <v>0</v>
      </c>
      <c r="M15" s="421"/>
      <c r="N15" s="421"/>
      <c r="O15" s="424">
        <f>D19</f>
        <v>0</v>
      </c>
      <c r="P15" s="421"/>
      <c r="Q15" s="421"/>
      <c r="R15" s="424">
        <f>E19</f>
        <v>0</v>
      </c>
      <c r="S15" s="421"/>
      <c r="T15" s="421"/>
      <c r="U15" s="424">
        <f>F19</f>
        <v>0</v>
      </c>
      <c r="V15" s="421"/>
      <c r="W15" s="421"/>
      <c r="X15" s="424">
        <f>G19</f>
        <v>0</v>
      </c>
    </row>
    <row r="16" spans="1:24" ht="15" customHeight="1">
      <c r="A16" s="435" t="s">
        <v>465</v>
      </c>
      <c r="B16" s="435"/>
      <c r="C16" s="149">
        <f>C3</f>
        <v>22</v>
      </c>
      <c r="D16" s="149">
        <f t="shared" ref="D16:G17" si="1">C16+1</f>
        <v>23</v>
      </c>
      <c r="E16" s="149">
        <f t="shared" si="1"/>
        <v>24</v>
      </c>
      <c r="F16" s="149">
        <f t="shared" si="1"/>
        <v>25</v>
      </c>
      <c r="G16" s="149">
        <f t="shared" si="1"/>
        <v>26</v>
      </c>
      <c r="J16" s="421" t="s">
        <v>574</v>
      </c>
      <c r="K16" s="424">
        <f>SUM(K10:K15)</f>
        <v>0</v>
      </c>
      <c r="L16" s="424">
        <f>SUM(L10:L15)</f>
        <v>0</v>
      </c>
      <c r="M16" s="421"/>
      <c r="N16" s="424">
        <f>SUM(N10:N15)</f>
        <v>0</v>
      </c>
      <c r="O16" s="424">
        <f>SUM(O10:O15)</f>
        <v>0</v>
      </c>
      <c r="P16" s="421"/>
      <c r="Q16" s="424">
        <f>SUM(Q10:Q15)</f>
        <v>0</v>
      </c>
      <c r="R16" s="424">
        <f>SUM(R10:R15)</f>
        <v>0</v>
      </c>
      <c r="S16" s="421"/>
      <c r="T16" s="424">
        <f>SUM(T10:T15)</f>
        <v>0</v>
      </c>
      <c r="U16" s="424">
        <f>SUM(U10:U15)</f>
        <v>0</v>
      </c>
      <c r="V16" s="421"/>
      <c r="W16" s="424">
        <f>SUM(W10:W15)</f>
        <v>0</v>
      </c>
      <c r="X16" s="424">
        <f>SUM(X10:X15)</f>
        <v>0</v>
      </c>
    </row>
    <row r="17" spans="1:7" ht="15" customHeight="1">
      <c r="A17" s="435"/>
      <c r="B17" s="435"/>
      <c r="C17" s="150">
        <f>C4</f>
        <v>3</v>
      </c>
      <c r="D17" s="150">
        <f t="shared" si="1"/>
        <v>4</v>
      </c>
      <c r="E17" s="150">
        <f t="shared" si="1"/>
        <v>5</v>
      </c>
      <c r="F17" s="150">
        <f t="shared" si="1"/>
        <v>6</v>
      </c>
      <c r="G17" s="150">
        <f t="shared" si="1"/>
        <v>7</v>
      </c>
    </row>
    <row r="18" spans="1:7" ht="15" customHeight="1">
      <c r="A18" s="409" t="s">
        <v>452</v>
      </c>
      <c r="B18" s="410"/>
      <c r="C18" s="411">
        <f>損益計算書入力!C19/10000</f>
        <v>0</v>
      </c>
      <c r="D18" s="411">
        <f>損益計算書入力!D19/10000</f>
        <v>0</v>
      </c>
      <c r="E18" s="411">
        <f>損益計算書入力!E19/10000</f>
        <v>0</v>
      </c>
      <c r="F18" s="411">
        <f>損益計算書入力!F19/10000</f>
        <v>0</v>
      </c>
      <c r="G18" s="411">
        <f>損益計算書入力!G19/10000</f>
        <v>0</v>
      </c>
    </row>
    <row r="19" spans="1:7" ht="15" customHeight="1">
      <c r="A19" s="412" t="s">
        <v>527</v>
      </c>
      <c r="B19" s="412"/>
      <c r="C19" s="413">
        <f>損益計算書入力!C31/10000</f>
        <v>0</v>
      </c>
      <c r="D19" s="413">
        <f>損益計算書入力!D31/10000</f>
        <v>0</v>
      </c>
      <c r="E19" s="413">
        <f>損益計算書入力!E31/10000</f>
        <v>0</v>
      </c>
      <c r="F19" s="413">
        <f>損益計算書入力!F31/10000</f>
        <v>0</v>
      </c>
      <c r="G19" s="413">
        <f>損益計算書入力!G31/10000</f>
        <v>0</v>
      </c>
    </row>
    <row r="20" spans="1:7" ht="15" customHeight="1">
      <c r="A20" s="409" t="s">
        <v>453</v>
      </c>
      <c r="B20" s="410"/>
      <c r="C20" s="411">
        <f>C18-C19</f>
        <v>0</v>
      </c>
      <c r="D20" s="411">
        <f>D18-D19</f>
        <v>0</v>
      </c>
      <c r="E20" s="411">
        <f>E18-E19</f>
        <v>0</v>
      </c>
      <c r="F20" s="411">
        <f>F18-F19</f>
        <v>0</v>
      </c>
      <c r="G20" s="411">
        <f>G18-G19</f>
        <v>0</v>
      </c>
    </row>
    <row r="21" spans="1:7" ht="15" customHeight="1">
      <c r="A21" s="412" t="s">
        <v>528</v>
      </c>
      <c r="B21" s="412"/>
      <c r="C21" s="413">
        <f>損益計算書入力!C33/10000</f>
        <v>0</v>
      </c>
      <c r="D21" s="413">
        <f>損益計算書入力!D33/10000</f>
        <v>0</v>
      </c>
      <c r="E21" s="413">
        <f>損益計算書入力!E33/10000</f>
        <v>0</v>
      </c>
      <c r="F21" s="413">
        <f>損益計算書入力!F33/10000</f>
        <v>0</v>
      </c>
      <c r="G21" s="413">
        <f>損益計算書入力!G33/10000</f>
        <v>0</v>
      </c>
    </row>
    <row r="22" spans="1:7" ht="15" customHeight="1">
      <c r="A22" s="409" t="s">
        <v>454</v>
      </c>
      <c r="B22" s="410"/>
      <c r="C22" s="411">
        <f>C20-C21</f>
        <v>0</v>
      </c>
      <c r="D22" s="411">
        <f>D20-D21</f>
        <v>0</v>
      </c>
      <c r="E22" s="411">
        <f>E20-E21</f>
        <v>0</v>
      </c>
      <c r="F22" s="411">
        <f>F20-F21</f>
        <v>0</v>
      </c>
      <c r="G22" s="411">
        <f>G20-G21</f>
        <v>0</v>
      </c>
    </row>
    <row r="23" spans="1:7" ht="15" customHeight="1">
      <c r="A23" s="417" t="s">
        <v>529</v>
      </c>
      <c r="B23" s="418"/>
      <c r="C23" s="419">
        <f>損益計算書入力!C44/10000</f>
        <v>0</v>
      </c>
      <c r="D23" s="419">
        <f>損益計算書入力!D44/10000</f>
        <v>0</v>
      </c>
      <c r="E23" s="419">
        <f>損益計算書入力!E44/10000</f>
        <v>0</v>
      </c>
      <c r="F23" s="419">
        <f>損益計算書入力!F44/10000</f>
        <v>0</v>
      </c>
      <c r="G23" s="419">
        <f>損益計算書入力!G44/10000</f>
        <v>0</v>
      </c>
    </row>
    <row r="24" spans="1:7" ht="15" customHeight="1">
      <c r="A24" s="414" t="s">
        <v>530</v>
      </c>
      <c r="B24" s="415"/>
      <c r="C24" s="416">
        <f>損益計算書入力!C54/10000</f>
        <v>0</v>
      </c>
      <c r="D24" s="416">
        <f>損益計算書入力!D54/10000</f>
        <v>0</v>
      </c>
      <c r="E24" s="416">
        <f>損益計算書入力!E54/10000</f>
        <v>0</v>
      </c>
      <c r="F24" s="416">
        <f>損益計算書入力!F54/10000</f>
        <v>0</v>
      </c>
      <c r="G24" s="416">
        <f>損益計算書入力!G54/10000</f>
        <v>0</v>
      </c>
    </row>
    <row r="25" spans="1:7" ht="15" customHeight="1">
      <c r="A25" s="409" t="s">
        <v>455</v>
      </c>
      <c r="B25" s="410"/>
      <c r="C25" s="411">
        <f>C22+C23-C24</f>
        <v>0</v>
      </c>
      <c r="D25" s="411">
        <f>D22+D23-D24</f>
        <v>0</v>
      </c>
      <c r="E25" s="411">
        <f>E22+E23-E24</f>
        <v>0</v>
      </c>
      <c r="F25" s="411">
        <f>F22+F23-F24</f>
        <v>0</v>
      </c>
      <c r="G25" s="411">
        <f>G22+G23-G24</f>
        <v>0</v>
      </c>
    </row>
    <row r="26" spans="1:7" ht="15" customHeight="1">
      <c r="A26" s="417" t="s">
        <v>531</v>
      </c>
      <c r="B26" s="418"/>
      <c r="C26" s="419">
        <f>損益計算書入力!C70/10000</f>
        <v>0</v>
      </c>
      <c r="D26" s="419">
        <f>損益計算書入力!D70/10000</f>
        <v>0</v>
      </c>
      <c r="E26" s="419">
        <f>損益計算書入力!E70/10000</f>
        <v>0</v>
      </c>
      <c r="F26" s="419">
        <f>損益計算書入力!F70/10000</f>
        <v>0</v>
      </c>
      <c r="G26" s="419">
        <f>損益計算書入力!G70/10000</f>
        <v>0</v>
      </c>
    </row>
    <row r="27" spans="1:7" ht="15" customHeight="1">
      <c r="A27" s="414" t="s">
        <v>532</v>
      </c>
      <c r="B27" s="415"/>
      <c r="C27" s="416">
        <f>損益計算書入力!C82/10000</f>
        <v>0</v>
      </c>
      <c r="D27" s="416">
        <f>損益計算書入力!D82/10000</f>
        <v>0</v>
      </c>
      <c r="E27" s="416">
        <f>損益計算書入力!E82/10000</f>
        <v>0</v>
      </c>
      <c r="F27" s="416">
        <f>損益計算書入力!F82/10000</f>
        <v>0</v>
      </c>
      <c r="G27" s="416">
        <f>損益計算書入力!G82/10000</f>
        <v>0</v>
      </c>
    </row>
    <row r="28" spans="1:7" ht="15" customHeight="1">
      <c r="A28" s="198" t="s">
        <v>463</v>
      </c>
      <c r="B28" s="199"/>
      <c r="C28" s="197">
        <f>C25+C26-C27</f>
        <v>0</v>
      </c>
      <c r="D28" s="197">
        <f>D25+D26-D27</f>
        <v>0</v>
      </c>
      <c r="E28" s="197">
        <f>E25+E26-E27</f>
        <v>0</v>
      </c>
      <c r="F28" s="197">
        <f>F25+F26-F27</f>
        <v>0</v>
      </c>
      <c r="G28" s="197">
        <f>G25+G26-G27</f>
        <v>0</v>
      </c>
    </row>
    <row r="29" spans="1:7" ht="15" customHeight="1">
      <c r="A29" s="198" t="s">
        <v>533</v>
      </c>
      <c r="B29" s="199"/>
      <c r="C29" s="197">
        <f>損益計算書入力!C92/10000</f>
        <v>0</v>
      </c>
      <c r="D29" s="197">
        <f>損益計算書入力!D92/10000</f>
        <v>0</v>
      </c>
      <c r="E29" s="197">
        <f>損益計算書入力!E92/10000</f>
        <v>0</v>
      </c>
      <c r="F29" s="197">
        <f>損益計算書入力!F92/10000</f>
        <v>0</v>
      </c>
      <c r="G29" s="197">
        <f>損益計算書入力!G92/10000</f>
        <v>0</v>
      </c>
    </row>
    <row r="30" spans="1:7" ht="15" customHeight="1">
      <c r="A30" s="198" t="s">
        <v>456</v>
      </c>
      <c r="B30" s="199"/>
      <c r="C30" s="197">
        <f>C28-C29</f>
        <v>0</v>
      </c>
      <c r="D30" s="197">
        <f>D28-D29</f>
        <v>0</v>
      </c>
      <c r="E30" s="197">
        <f>E28-E29</f>
        <v>0</v>
      </c>
      <c r="F30" s="197">
        <f>F28-F29</f>
        <v>0</v>
      </c>
      <c r="G30" s="197">
        <f>G28-G29</f>
        <v>0</v>
      </c>
    </row>
    <row r="31" spans="1:7" ht="15" customHeight="1">
      <c r="A31" s="196"/>
      <c r="B31" s="196"/>
      <c r="C31" s="196"/>
      <c r="D31" s="196"/>
      <c r="E31" s="196"/>
      <c r="F31" s="196"/>
      <c r="G31" s="196"/>
    </row>
    <row r="32" spans="1:7" ht="15" customHeight="1">
      <c r="A32" s="196"/>
      <c r="B32" s="196"/>
      <c r="C32" s="338"/>
      <c r="D32" s="338"/>
      <c r="E32" s="338"/>
      <c r="F32" s="338"/>
      <c r="G32" s="338"/>
    </row>
    <row r="33" spans="3:7" ht="15" customHeight="1">
      <c r="C33" s="32"/>
    </row>
    <row r="34" spans="3:7" ht="15" customHeight="1">
      <c r="C34" s="32"/>
    </row>
    <row r="35" spans="3:7" ht="15" customHeight="1">
      <c r="C35" s="32"/>
      <c r="D35" s="32"/>
      <c r="E35" s="32"/>
      <c r="F35" s="32"/>
      <c r="G35" s="32"/>
    </row>
    <row r="36" spans="3:7" ht="15" customHeight="1">
      <c r="C36" s="32"/>
      <c r="D36" s="32"/>
      <c r="E36" s="32"/>
      <c r="F36" s="32"/>
      <c r="G36" s="32"/>
    </row>
    <row r="37" spans="3:7" ht="15" customHeight="1">
      <c r="C37" s="32"/>
    </row>
    <row r="38" spans="3:7" ht="15" customHeight="1">
      <c r="C38" s="32"/>
    </row>
    <row r="39" spans="3:7" ht="15" customHeight="1">
      <c r="C39" s="32"/>
    </row>
    <row r="40" spans="3:7" ht="15" customHeight="1">
      <c r="C40" s="32"/>
    </row>
    <row r="41" spans="3:7" ht="15" customHeight="1"/>
    <row r="42" spans="3:7" ht="15" customHeight="1"/>
    <row r="43" spans="3:7" ht="15" customHeight="1"/>
    <row r="44" spans="3:7" ht="15" customHeight="1"/>
    <row r="45" spans="3:7" ht="15" customHeight="1"/>
    <row r="46" spans="3:7" ht="15" customHeight="1"/>
    <row r="47" spans="3:7" ht="15" customHeight="1"/>
  </sheetData>
  <mergeCells count="2">
    <mergeCell ref="A3:B4"/>
    <mergeCell ref="A16:B17"/>
  </mergeCells>
  <phoneticPr fontId="26"/>
  <pageMargins left="0.7" right="0.37" top="0.75" bottom="0.75" header="0.3" footer="0.3"/>
  <pageSetup paperSize="9" orientation="portrait" horizontalDpi="360" verticalDpi="360" copies="0" r:id="rId1"/>
  <rowBreaks count="2" manualBreakCount="2">
    <brk id="31" max="16383" man="1"/>
    <brk id="83" max="7" man="1"/>
  </rowBreaks>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tabColor indexed="51"/>
  </sheetPr>
  <dimension ref="A1:O69"/>
  <sheetViews>
    <sheetView showGridLines="0" showZeros="0" zoomScaleNormal="100" zoomScaleSheetLayoutView="100" workbookViewId="0">
      <pane xSplit="2" ySplit="3" topLeftCell="C14" activePane="bottomRight" state="frozen"/>
      <selection pane="topRight" activeCell="C1" sqref="C1"/>
      <selection pane="bottomLeft" activeCell="A4" sqref="A4"/>
      <selection pane="bottomRight" activeCell="D34" sqref="D34"/>
    </sheetView>
  </sheetViews>
  <sheetFormatPr defaultRowHeight="13.5"/>
  <cols>
    <col min="1" max="1" width="1.28515625" style="145" customWidth="1"/>
    <col min="2" max="2" width="34.85546875" style="145" customWidth="1"/>
    <col min="3" max="3" width="29.28515625" style="357" customWidth="1"/>
    <col min="4" max="4" width="32.7109375" style="357" customWidth="1"/>
    <col min="5" max="10" width="10.7109375" style="145" customWidth="1"/>
    <col min="11" max="11" width="3.140625" style="145" customWidth="1"/>
    <col min="12" max="12" width="9.140625" style="145"/>
    <col min="13" max="13" width="9.85546875" style="145" bestFit="1" customWidth="1"/>
    <col min="14" max="21" width="9.140625" style="145"/>
    <col min="22" max="22" width="6.5703125" style="145" customWidth="1"/>
    <col min="23" max="16384" width="9.140625" style="145"/>
  </cols>
  <sheetData>
    <row r="1" spans="1:11" ht="15.75" customHeight="1">
      <c r="A1" s="391" t="s">
        <v>426</v>
      </c>
      <c r="B1" s="147"/>
      <c r="C1" s="147"/>
      <c r="D1" s="147"/>
      <c r="E1" s="147"/>
    </row>
    <row r="2" spans="1:11">
      <c r="A2" s="467"/>
      <c r="B2" s="469" t="s">
        <v>650</v>
      </c>
      <c r="C2" s="473" t="s">
        <v>604</v>
      </c>
      <c r="D2" s="473" t="s">
        <v>676</v>
      </c>
      <c r="E2" s="471" t="s">
        <v>654</v>
      </c>
      <c r="F2" s="149">
        <f>基礎データ!D6</f>
        <v>22</v>
      </c>
      <c r="G2" s="149">
        <f>基礎データ!E6</f>
        <v>23</v>
      </c>
      <c r="H2" s="149">
        <f>基礎データ!F6</f>
        <v>24</v>
      </c>
      <c r="I2" s="149">
        <f>基礎データ!G6</f>
        <v>25</v>
      </c>
      <c r="J2" s="149">
        <f>基礎データ!H6</f>
        <v>26</v>
      </c>
    </row>
    <row r="3" spans="1:11">
      <c r="A3" s="468"/>
      <c r="B3" s="470"/>
      <c r="C3" s="474"/>
      <c r="D3" s="474"/>
      <c r="E3" s="472"/>
      <c r="F3" s="150">
        <f>基礎データ!D7</f>
        <v>3</v>
      </c>
      <c r="G3" s="150">
        <f>基礎データ!E7</f>
        <v>4</v>
      </c>
      <c r="H3" s="150">
        <f>基礎データ!F7</f>
        <v>5</v>
      </c>
      <c r="I3" s="150">
        <f>基礎データ!G7</f>
        <v>6</v>
      </c>
      <c r="J3" s="150">
        <f>基礎データ!H7</f>
        <v>7</v>
      </c>
    </row>
    <row r="4" spans="1:11" ht="15.95" customHeight="1">
      <c r="A4" s="381" t="s">
        <v>648</v>
      </c>
      <c r="B4" s="361"/>
      <c r="C4" s="380" t="s">
        <v>662</v>
      </c>
      <c r="D4" s="363"/>
      <c r="E4" s="364"/>
      <c r="F4" s="365"/>
      <c r="G4" s="365"/>
      <c r="H4" s="365"/>
      <c r="I4" s="365"/>
      <c r="J4" s="362"/>
    </row>
    <row r="5" spans="1:11" ht="15.95" customHeight="1">
      <c r="A5" s="154"/>
      <c r="B5" s="358" t="str">
        <f>貸借対照表入力!C174</f>
        <v>流動比率</v>
      </c>
      <c r="C5" s="356" t="s">
        <v>605</v>
      </c>
      <c r="D5" s="356" t="s">
        <v>667</v>
      </c>
      <c r="E5" s="153">
        <v>2.77</v>
      </c>
      <c r="F5" s="153" t="str">
        <f>貸借対照表入力!E174</f>
        <v/>
      </c>
      <c r="G5" s="153" t="str">
        <f>貸借対照表入力!F174</f>
        <v/>
      </c>
      <c r="H5" s="153" t="str">
        <f>貸借対照表入力!G174</f>
        <v/>
      </c>
      <c r="I5" s="153" t="str">
        <f>貸借対照表入力!H174</f>
        <v/>
      </c>
      <c r="J5" s="153" t="str">
        <f>貸借対照表入力!I174</f>
        <v/>
      </c>
      <c r="K5" s="145" t="s">
        <v>661</v>
      </c>
    </row>
    <row r="6" spans="1:11" ht="15.95" customHeight="1">
      <c r="A6" s="154"/>
      <c r="B6" s="358" t="str">
        <f>貸借対照表入力!C175</f>
        <v>当座比率</v>
      </c>
      <c r="C6" s="356" t="s">
        <v>606</v>
      </c>
      <c r="D6" s="356" t="s">
        <v>668</v>
      </c>
      <c r="E6" s="153">
        <v>1.99</v>
      </c>
      <c r="F6" s="153" t="str">
        <f>貸借対照表入力!E175</f>
        <v/>
      </c>
      <c r="G6" s="153" t="str">
        <f>貸借対照表入力!F175</f>
        <v/>
      </c>
      <c r="H6" s="153" t="str">
        <f>貸借対照表入力!G175</f>
        <v/>
      </c>
      <c r="I6" s="153" t="str">
        <f>貸借対照表入力!H175</f>
        <v/>
      </c>
      <c r="J6" s="153" t="str">
        <f>貸借対照表入力!I175</f>
        <v/>
      </c>
      <c r="K6" s="145" t="s">
        <v>661</v>
      </c>
    </row>
    <row r="7" spans="1:11" ht="15.95" customHeight="1">
      <c r="A7" s="154"/>
      <c r="B7" s="358" t="str">
        <f>貸借対照表入力!C176</f>
        <v>自己資本比率</v>
      </c>
      <c r="C7" s="356" t="s">
        <v>607</v>
      </c>
      <c r="D7" s="356" t="s">
        <v>671</v>
      </c>
      <c r="E7" s="153">
        <v>0.47</v>
      </c>
      <c r="F7" s="153" t="str">
        <f>貸借対照表入力!E176</f>
        <v/>
      </c>
      <c r="G7" s="153" t="str">
        <f>貸借対照表入力!F176</f>
        <v/>
      </c>
      <c r="H7" s="153" t="str">
        <f>貸借対照表入力!G176</f>
        <v/>
      </c>
      <c r="I7" s="153" t="str">
        <f>貸借対照表入力!H176</f>
        <v/>
      </c>
      <c r="J7" s="153" t="str">
        <f>貸借対照表入力!I176</f>
        <v/>
      </c>
      <c r="K7" s="145" t="s">
        <v>661</v>
      </c>
    </row>
    <row r="8" spans="1:11" ht="15.95" customHeight="1">
      <c r="A8" s="154"/>
      <c r="B8" s="358" t="str">
        <f>貸借対照表入力!C177</f>
        <v>固定長期適合率</v>
      </c>
      <c r="C8" s="356" t="s">
        <v>608</v>
      </c>
      <c r="D8" s="356" t="s">
        <v>670</v>
      </c>
      <c r="E8" s="153">
        <v>0.83</v>
      </c>
      <c r="F8" s="153" t="str">
        <f>貸借対照表入力!E177</f>
        <v/>
      </c>
      <c r="G8" s="153" t="str">
        <f>貸借対照表入力!F177</f>
        <v/>
      </c>
      <c r="H8" s="153" t="str">
        <f>貸借対照表入力!G177</f>
        <v/>
      </c>
      <c r="I8" s="153" t="str">
        <f>貸借対照表入力!H177</f>
        <v/>
      </c>
      <c r="J8" s="153" t="str">
        <f>貸借対照表入力!I177</f>
        <v/>
      </c>
      <c r="K8" s="145" t="s">
        <v>661</v>
      </c>
    </row>
    <row r="9" spans="1:11" ht="15.95" hidden="1" customHeight="1">
      <c r="A9" s="154"/>
      <c r="B9" s="358" t="str">
        <f>貸借対照表入力!C178</f>
        <v xml:space="preserve">  修正固定長期適合率</v>
      </c>
      <c r="C9" s="356" t="s">
        <v>640</v>
      </c>
      <c r="D9" s="356"/>
      <c r="E9" s="153">
        <v>1.67</v>
      </c>
      <c r="F9" s="153" t="str">
        <f>貸借対照表入力!E178</f>
        <v/>
      </c>
      <c r="G9" s="153" t="str">
        <f>貸借対照表入力!F178</f>
        <v/>
      </c>
      <c r="H9" s="153" t="str">
        <f>貸借対照表入力!G178</f>
        <v/>
      </c>
      <c r="I9" s="153" t="str">
        <f>貸借対照表入力!H178</f>
        <v/>
      </c>
      <c r="J9" s="153" t="str">
        <f>貸借対照表入力!I178</f>
        <v/>
      </c>
      <c r="K9" s="145" t="s">
        <v>661</v>
      </c>
    </row>
    <row r="10" spans="1:11" ht="15.95" customHeight="1">
      <c r="A10" s="154"/>
      <c r="B10" s="358" t="str">
        <f>貸借対照表入力!C179</f>
        <v>固定比率</v>
      </c>
      <c r="C10" s="356" t="s">
        <v>609</v>
      </c>
      <c r="D10" s="356" t="s">
        <v>669</v>
      </c>
      <c r="E10" s="153">
        <v>1.1399999999999999</v>
      </c>
      <c r="F10" s="153" t="str">
        <f>貸借対照表入力!E179</f>
        <v/>
      </c>
      <c r="G10" s="153" t="str">
        <f>貸借対照表入力!F179</f>
        <v/>
      </c>
      <c r="H10" s="153" t="str">
        <f>貸借対照表入力!G179</f>
        <v/>
      </c>
      <c r="I10" s="153" t="str">
        <f>貸借対照表入力!H179</f>
        <v/>
      </c>
      <c r="J10" s="153" t="str">
        <f>貸借対照表入力!I179</f>
        <v/>
      </c>
      <c r="K10" s="145" t="s">
        <v>661</v>
      </c>
    </row>
    <row r="11" spans="1:11" ht="15.95" hidden="1" customHeight="1">
      <c r="A11" s="154"/>
      <c r="B11" s="358" t="str">
        <f>貸借対照表入力!C180</f>
        <v>売上高対支払利息率</v>
      </c>
      <c r="C11" s="356" t="s">
        <v>610</v>
      </c>
      <c r="D11" s="356"/>
      <c r="E11" s="351">
        <v>8.0000000000000002E-3</v>
      </c>
      <c r="F11" s="351" t="str">
        <f>貸借対照表入力!E180</f>
        <v/>
      </c>
      <c r="G11" s="351" t="str">
        <f>貸借対照表入力!F180</f>
        <v/>
      </c>
      <c r="H11" s="351" t="str">
        <f>貸借対照表入力!G180</f>
        <v/>
      </c>
      <c r="I11" s="351" t="str">
        <f>貸借対照表入力!H180</f>
        <v/>
      </c>
      <c r="J11" s="351" t="str">
        <f>貸借対照表入力!I180</f>
        <v/>
      </c>
    </row>
    <row r="12" spans="1:11" ht="15.95" hidden="1" customHeight="1">
      <c r="A12" s="154"/>
      <c r="B12" s="358" t="str">
        <f>貸借対照表入力!C181</f>
        <v>総収入対支払利息率</v>
      </c>
      <c r="C12" s="356" t="s">
        <v>625</v>
      </c>
      <c r="D12" s="356"/>
      <c r="E12" s="351">
        <v>6.0000000000000001E-3</v>
      </c>
      <c r="F12" s="351" t="str">
        <f>貸借対照表入力!E181</f>
        <v/>
      </c>
      <c r="G12" s="351" t="str">
        <f>貸借対照表入力!F181</f>
        <v/>
      </c>
      <c r="H12" s="351" t="str">
        <f>貸借対照表入力!G181</f>
        <v/>
      </c>
      <c r="I12" s="351" t="str">
        <f>貸借対照表入力!H181</f>
        <v/>
      </c>
      <c r="J12" s="351" t="str">
        <f>貸借対照表入力!I181</f>
        <v/>
      </c>
    </row>
    <row r="13" spans="1:11" ht="15.95" hidden="1" customHeight="1">
      <c r="A13" s="154"/>
      <c r="B13" s="358" t="str">
        <f>貸借対照表入力!C182</f>
        <v>売上高負債比率</v>
      </c>
      <c r="C13" s="356" t="s">
        <v>611</v>
      </c>
      <c r="D13" s="356"/>
      <c r="E13" s="153">
        <v>0.51200000000000001</v>
      </c>
      <c r="F13" s="153" t="str">
        <f>貸借対照表入力!E182</f>
        <v/>
      </c>
      <c r="G13" s="153" t="str">
        <f>貸借対照表入力!F182</f>
        <v/>
      </c>
      <c r="H13" s="153" t="str">
        <f>貸借対照表入力!G182</f>
        <v/>
      </c>
      <c r="I13" s="153" t="str">
        <f>貸借対照表入力!H182</f>
        <v/>
      </c>
      <c r="J13" s="153" t="str">
        <f>貸借対照表入力!I182</f>
        <v/>
      </c>
    </row>
    <row r="14" spans="1:11" ht="15.95" customHeight="1">
      <c r="A14" s="154"/>
      <c r="B14" s="358" t="str">
        <f>貸借対照表入力!C183</f>
        <v>総収入負債比率</v>
      </c>
      <c r="C14" s="356" t="s">
        <v>612</v>
      </c>
      <c r="D14" s="356" t="s">
        <v>672</v>
      </c>
      <c r="E14" s="153">
        <v>0.38</v>
      </c>
      <c r="F14" s="153" t="str">
        <f>貸借対照表入力!E183</f>
        <v/>
      </c>
      <c r="G14" s="153" t="str">
        <f>貸借対照表入力!F183</f>
        <v/>
      </c>
      <c r="H14" s="153" t="str">
        <f>貸借対照表入力!G183</f>
        <v/>
      </c>
      <c r="I14" s="153" t="str">
        <f>貸借対照表入力!H183</f>
        <v/>
      </c>
      <c r="J14" s="153" t="str">
        <f>貸借対照表入力!I183</f>
        <v/>
      </c>
      <c r="K14" s="145" t="s">
        <v>661</v>
      </c>
    </row>
    <row r="15" spans="1:11" ht="15.95" customHeight="1">
      <c r="A15" s="155"/>
      <c r="B15" s="358" t="s">
        <v>568</v>
      </c>
      <c r="C15" s="356" t="s">
        <v>637</v>
      </c>
      <c r="D15" s="356" t="s">
        <v>673</v>
      </c>
      <c r="E15" s="267">
        <v>6.4000000000000001E-2</v>
      </c>
      <c r="F15" s="267" t="str">
        <f>貸借対照表入力!E231</f>
        <v/>
      </c>
      <c r="G15" s="267" t="str">
        <f>貸借対照表入力!F231</f>
        <v/>
      </c>
      <c r="H15" s="267" t="str">
        <f>貸借対照表入力!G231</f>
        <v/>
      </c>
      <c r="I15" s="267" t="str">
        <f>貸借対照表入力!H231</f>
        <v/>
      </c>
      <c r="J15" s="267" t="str">
        <f>貸借対照表入力!I231</f>
        <v/>
      </c>
      <c r="K15" s="145" t="s">
        <v>661</v>
      </c>
    </row>
    <row r="16" spans="1:11" ht="15.95" customHeight="1">
      <c r="A16" s="382" t="s">
        <v>649</v>
      </c>
      <c r="B16" s="353"/>
      <c r="C16" s="387" t="s">
        <v>663</v>
      </c>
      <c r="D16" s="366"/>
      <c r="E16" s="367"/>
      <c r="F16" s="367"/>
      <c r="G16" s="367"/>
      <c r="H16" s="367"/>
      <c r="I16" s="367"/>
      <c r="J16" s="354"/>
    </row>
    <row r="17" spans="1:15" ht="15.95" customHeight="1">
      <c r="A17" s="157"/>
      <c r="B17" s="358" t="str">
        <f>貸借対照表入力!C186</f>
        <v>総資本営業利益率</v>
      </c>
      <c r="C17" s="356" t="s">
        <v>613</v>
      </c>
      <c r="D17" s="356"/>
      <c r="E17" s="153"/>
      <c r="F17" s="153" t="str">
        <f>貸借対照表入力!E186</f>
        <v/>
      </c>
      <c r="G17" s="153" t="str">
        <f>貸借対照表入力!F186</f>
        <v/>
      </c>
      <c r="H17" s="153" t="str">
        <f>貸借対照表入力!G186</f>
        <v/>
      </c>
      <c r="I17" s="153" t="str">
        <f>貸借対照表入力!H186</f>
        <v/>
      </c>
      <c r="J17" s="153" t="str">
        <f>貸借対照表入力!I186</f>
        <v/>
      </c>
      <c r="O17" s="350"/>
    </row>
    <row r="18" spans="1:15" ht="15.95" customHeight="1">
      <c r="A18" s="157"/>
      <c r="B18" s="358" t="str">
        <f>貸借対照表入力!C187</f>
        <v>総資本営業利益率(従配控除）</v>
      </c>
      <c r="C18" s="356" t="s">
        <v>627</v>
      </c>
      <c r="D18" s="356"/>
      <c r="E18" s="153">
        <v>-0.24</v>
      </c>
      <c r="F18" s="153" t="str">
        <f>貸借対照表入力!E187</f>
        <v/>
      </c>
      <c r="G18" s="153" t="str">
        <f>貸借対照表入力!F187</f>
        <v/>
      </c>
      <c r="H18" s="153" t="str">
        <f>貸借対照表入力!G187</f>
        <v/>
      </c>
      <c r="I18" s="153" t="str">
        <f>貸借対照表入力!H187</f>
        <v/>
      </c>
      <c r="J18" s="153" t="str">
        <f>貸借対照表入力!I187</f>
        <v/>
      </c>
      <c r="O18" s="350"/>
    </row>
    <row r="19" spans="1:15" ht="15.95" customHeight="1">
      <c r="A19" s="157"/>
      <c r="B19" s="358" t="str">
        <f>貸借対照表入力!C188</f>
        <v>総資本経常利益率</v>
      </c>
      <c r="C19" s="356" t="s">
        <v>614</v>
      </c>
      <c r="D19" s="356"/>
      <c r="E19" s="153"/>
      <c r="F19" s="153" t="str">
        <f>貸借対照表入力!E188</f>
        <v/>
      </c>
      <c r="G19" s="153" t="str">
        <f>貸借対照表入力!F188</f>
        <v/>
      </c>
      <c r="H19" s="153" t="str">
        <f>貸借対照表入力!G188</f>
        <v/>
      </c>
      <c r="I19" s="153" t="str">
        <f>貸借対照表入力!H188</f>
        <v/>
      </c>
      <c r="J19" s="153" t="str">
        <f>貸借対照表入力!I188</f>
        <v/>
      </c>
      <c r="O19" s="350"/>
    </row>
    <row r="20" spans="1:15" ht="15.95" customHeight="1">
      <c r="A20" s="157"/>
      <c r="B20" s="358" t="str">
        <f>貸借対照表入力!C189</f>
        <v>総資本経常利益率(従配控除）</v>
      </c>
      <c r="C20" s="356" t="s">
        <v>629</v>
      </c>
      <c r="D20" s="356" t="s">
        <v>674</v>
      </c>
      <c r="E20" s="153">
        <v>0.09</v>
      </c>
      <c r="F20" s="153" t="str">
        <f>貸借対照表入力!E189</f>
        <v/>
      </c>
      <c r="G20" s="153" t="str">
        <f>貸借対照表入力!F189</f>
        <v/>
      </c>
      <c r="H20" s="153" t="str">
        <f>貸借対照表入力!G189</f>
        <v/>
      </c>
      <c r="I20" s="153" t="str">
        <f>貸借対照表入力!H189</f>
        <v/>
      </c>
      <c r="J20" s="153" t="str">
        <f>貸借対照表入力!I189</f>
        <v/>
      </c>
      <c r="K20" s="145" t="s">
        <v>661</v>
      </c>
      <c r="O20" s="350"/>
    </row>
    <row r="21" spans="1:15" ht="15.95" customHeight="1">
      <c r="A21" s="157"/>
      <c r="B21" s="358" t="str">
        <f>貸借対照表入力!C190</f>
        <v>自己資本経常利益率(従配控除）</v>
      </c>
      <c r="C21" s="356" t="s">
        <v>630</v>
      </c>
      <c r="D21" s="356"/>
      <c r="E21" s="153"/>
      <c r="F21" s="153" t="str">
        <f>貸借対照表入力!E190</f>
        <v/>
      </c>
      <c r="G21" s="153" t="str">
        <f>貸借対照表入力!F190</f>
        <v/>
      </c>
      <c r="H21" s="153" t="str">
        <f>貸借対照表入力!G190</f>
        <v/>
      </c>
      <c r="I21" s="153" t="str">
        <f>貸借対照表入力!H190</f>
        <v/>
      </c>
      <c r="J21" s="153" t="str">
        <f>貸借対照表入力!I190</f>
        <v/>
      </c>
      <c r="O21" s="350"/>
    </row>
    <row r="22" spans="1:15" ht="15.95" customHeight="1">
      <c r="A22" s="157"/>
      <c r="B22" s="358" t="str">
        <f>貸借対照表入力!C191</f>
        <v>総資本回転率</v>
      </c>
      <c r="C22" s="356" t="s">
        <v>615</v>
      </c>
      <c r="D22" s="356" t="s">
        <v>675</v>
      </c>
      <c r="E22" s="153">
        <v>1</v>
      </c>
      <c r="F22" s="153" t="str">
        <f>貸借対照表入力!E191</f>
        <v/>
      </c>
      <c r="G22" s="153" t="str">
        <f>貸借対照表入力!F191</f>
        <v/>
      </c>
      <c r="H22" s="153" t="str">
        <f>貸借対照表入力!G191</f>
        <v/>
      </c>
      <c r="I22" s="153" t="str">
        <f>貸借対照表入力!H191</f>
        <v/>
      </c>
      <c r="J22" s="153" t="str">
        <f>貸借対照表入力!I191</f>
        <v/>
      </c>
      <c r="K22" s="145" t="s">
        <v>661</v>
      </c>
      <c r="O22" s="350"/>
    </row>
    <row r="23" spans="1:15" ht="15.95" customHeight="1">
      <c r="A23" s="157"/>
      <c r="B23" s="358" t="str">
        <f>貸借対照表入力!C192</f>
        <v>総資本回転率(売上に営業外含）</v>
      </c>
      <c r="C23" s="356" t="s">
        <v>616</v>
      </c>
      <c r="D23" s="356"/>
      <c r="E23" s="153">
        <v>1.4</v>
      </c>
      <c r="F23" s="153" t="str">
        <f>貸借対照表入力!E192</f>
        <v/>
      </c>
      <c r="G23" s="153" t="str">
        <f>貸借対照表入力!F192</f>
        <v/>
      </c>
      <c r="H23" s="153" t="str">
        <f>貸借対照表入力!G192</f>
        <v/>
      </c>
      <c r="I23" s="153" t="str">
        <f>貸借対照表入力!H192</f>
        <v/>
      </c>
      <c r="J23" s="153" t="str">
        <f>貸借対照表入力!I192</f>
        <v/>
      </c>
      <c r="O23" s="350"/>
    </row>
    <row r="24" spans="1:15" ht="15.95" customHeight="1">
      <c r="A24" s="157"/>
      <c r="B24" s="358" t="str">
        <f>貸借対照表入力!C193</f>
        <v>売上高営業利益率</v>
      </c>
      <c r="C24" s="356" t="s">
        <v>617</v>
      </c>
      <c r="D24" s="356"/>
      <c r="E24" s="153">
        <v>-0.25</v>
      </c>
      <c r="F24" s="153" t="str">
        <f>貸借対照表入力!E193</f>
        <v/>
      </c>
      <c r="G24" s="153" t="str">
        <f>貸借対照表入力!F193</f>
        <v/>
      </c>
      <c r="H24" s="153" t="str">
        <f>貸借対照表入力!G193</f>
        <v/>
      </c>
      <c r="I24" s="153" t="str">
        <f>貸借対照表入力!H193</f>
        <v/>
      </c>
      <c r="J24" s="153" t="str">
        <f>貸借対照表入力!I193</f>
        <v/>
      </c>
      <c r="O24" s="350"/>
    </row>
    <row r="25" spans="1:15" ht="15.95" customHeight="1">
      <c r="A25" s="157"/>
      <c r="B25" s="358" t="str">
        <f>貸借対照表入力!C194</f>
        <v>売上高営業利益率（従配控除）</v>
      </c>
      <c r="C25" s="356" t="s">
        <v>631</v>
      </c>
      <c r="D25" s="356"/>
      <c r="E25" s="153"/>
      <c r="F25" s="153" t="str">
        <f>貸借対照表入力!E194</f>
        <v/>
      </c>
      <c r="G25" s="153" t="str">
        <f>貸借対照表入力!F194</f>
        <v/>
      </c>
      <c r="H25" s="153" t="str">
        <f>貸借対照表入力!G194</f>
        <v/>
      </c>
      <c r="I25" s="153" t="str">
        <f>貸借対照表入力!H194</f>
        <v/>
      </c>
      <c r="J25" s="153" t="str">
        <f>貸借対照表入力!I194</f>
        <v/>
      </c>
      <c r="O25" s="350"/>
    </row>
    <row r="26" spans="1:15" ht="15.95" customHeight="1">
      <c r="A26" s="157"/>
      <c r="B26" s="358" t="str">
        <f>貸借対照表入力!C195</f>
        <v>総収入営業利益率（従配控除）</v>
      </c>
      <c r="C26" s="356" t="s">
        <v>632</v>
      </c>
      <c r="D26" s="356"/>
      <c r="E26" s="153"/>
      <c r="F26" s="153" t="str">
        <f>貸借対照表入力!E195</f>
        <v/>
      </c>
      <c r="G26" s="153" t="str">
        <f>貸借対照表入力!F195</f>
        <v/>
      </c>
      <c r="H26" s="153" t="str">
        <f>貸借対照表入力!G195</f>
        <v/>
      </c>
      <c r="I26" s="153" t="str">
        <f>貸借対照表入力!H195</f>
        <v/>
      </c>
      <c r="J26" s="153" t="str">
        <f>貸借対照表入力!I195</f>
        <v/>
      </c>
      <c r="O26" s="350"/>
    </row>
    <row r="27" spans="1:15" ht="15.95" customHeight="1">
      <c r="A27" s="157"/>
      <c r="B27" s="358" t="str">
        <f>貸借対照表入力!C196</f>
        <v>売上高経常利益率</v>
      </c>
      <c r="C27" s="356" t="s">
        <v>618</v>
      </c>
      <c r="D27" s="356"/>
      <c r="E27" s="153">
        <v>0.09</v>
      </c>
      <c r="F27" s="153" t="str">
        <f>貸借対照表入力!E196</f>
        <v/>
      </c>
      <c r="G27" s="153" t="str">
        <f>貸借対照表入力!F196</f>
        <v/>
      </c>
      <c r="H27" s="153" t="str">
        <f>貸借対照表入力!G196</f>
        <v/>
      </c>
      <c r="I27" s="153" t="str">
        <f>貸借対照表入力!H196</f>
        <v/>
      </c>
      <c r="J27" s="153" t="str">
        <f>貸借対照表入力!I196</f>
        <v/>
      </c>
      <c r="O27" s="350"/>
    </row>
    <row r="28" spans="1:15" ht="15.95" customHeight="1">
      <c r="A28" s="157"/>
      <c r="B28" s="358" t="str">
        <f>貸借対照表入力!C197</f>
        <v>売上高経常利益率（従配控除）</v>
      </c>
      <c r="C28" s="356" t="s">
        <v>633</v>
      </c>
      <c r="D28" s="356"/>
      <c r="E28" s="153"/>
      <c r="F28" s="153" t="str">
        <f>貸借対照表入力!E197</f>
        <v/>
      </c>
      <c r="G28" s="153" t="str">
        <f>貸借対照表入力!F197</f>
        <v/>
      </c>
      <c r="H28" s="153" t="str">
        <f>貸借対照表入力!G197</f>
        <v/>
      </c>
      <c r="I28" s="153" t="str">
        <f>貸借対照表入力!H197</f>
        <v/>
      </c>
      <c r="J28" s="153" t="str">
        <f>貸借対照表入力!I197</f>
        <v/>
      </c>
      <c r="O28" s="350"/>
    </row>
    <row r="29" spans="1:15" ht="15.95" customHeight="1">
      <c r="A29" s="157"/>
      <c r="B29" s="358" t="str">
        <f>貸借対照表入力!C198</f>
        <v>総収入経常利益率（従配控除）</v>
      </c>
      <c r="C29" s="356" t="s">
        <v>634</v>
      </c>
      <c r="D29" s="356" t="s">
        <v>677</v>
      </c>
      <c r="E29" s="153"/>
      <c r="F29" s="153" t="str">
        <f>貸借対照表入力!E198</f>
        <v/>
      </c>
      <c r="G29" s="153" t="str">
        <f>貸借対照表入力!F198</f>
        <v/>
      </c>
      <c r="H29" s="153" t="str">
        <f>貸借対照表入力!G198</f>
        <v/>
      </c>
      <c r="I29" s="153" t="str">
        <f>貸借対照表入力!H198</f>
        <v/>
      </c>
      <c r="J29" s="153" t="str">
        <f>貸借対照表入力!I198</f>
        <v/>
      </c>
      <c r="K29" s="145" t="s">
        <v>661</v>
      </c>
      <c r="O29" s="350"/>
    </row>
    <row r="30" spans="1:15" ht="15.95" customHeight="1">
      <c r="A30" s="157"/>
      <c r="B30" s="358" t="str">
        <f>貸借対照表入力!C199</f>
        <v>売上高対販売・管理費率</v>
      </c>
      <c r="C30" s="356" t="s">
        <v>635</v>
      </c>
      <c r="D30" s="356"/>
      <c r="E30" s="153"/>
      <c r="F30" s="153" t="str">
        <f>貸借対照表入力!E199</f>
        <v/>
      </c>
      <c r="G30" s="153" t="str">
        <f>貸借対照表入力!F199</f>
        <v/>
      </c>
      <c r="H30" s="153" t="str">
        <f>貸借対照表入力!G199</f>
        <v/>
      </c>
      <c r="I30" s="153" t="str">
        <f>貸借対照表入力!H199</f>
        <v/>
      </c>
      <c r="J30" s="153" t="str">
        <f>貸借対照表入力!I199</f>
        <v/>
      </c>
      <c r="O30" s="350"/>
    </row>
    <row r="31" spans="1:15" ht="15.95" customHeight="1">
      <c r="A31" s="157"/>
      <c r="B31" s="358" t="str">
        <f>貸借対照表入力!C200</f>
        <v>総収入対販売・管理費率</v>
      </c>
      <c r="C31" s="356" t="s">
        <v>636</v>
      </c>
      <c r="D31" s="356"/>
      <c r="E31" s="153"/>
      <c r="F31" s="153" t="str">
        <f>貸借対照表入力!E200</f>
        <v/>
      </c>
      <c r="G31" s="153" t="str">
        <f>貸借対照表入力!F200</f>
        <v/>
      </c>
      <c r="H31" s="153" t="str">
        <f>貸借対照表入力!G200</f>
        <v/>
      </c>
      <c r="I31" s="153" t="str">
        <f>貸借対照表入力!H200</f>
        <v/>
      </c>
      <c r="J31" s="153" t="str">
        <f>貸借対照表入力!I200</f>
        <v/>
      </c>
      <c r="O31" s="350"/>
    </row>
    <row r="32" spans="1:15" ht="15.95" customHeight="1">
      <c r="A32" s="157"/>
      <c r="B32" s="358" t="str">
        <f>貸借対照表入力!C201</f>
        <v>売上高対売上原価率</v>
      </c>
      <c r="C32" s="356" t="s">
        <v>704</v>
      </c>
      <c r="D32" s="356"/>
      <c r="E32" s="153"/>
      <c r="F32" s="153" t="str">
        <f>貸借対照表入力!E201</f>
        <v/>
      </c>
      <c r="G32" s="153" t="str">
        <f>貸借対照表入力!F201</f>
        <v/>
      </c>
      <c r="H32" s="153" t="str">
        <f>貸借対照表入力!G201</f>
        <v/>
      </c>
      <c r="I32" s="153" t="str">
        <f>貸借対照表入力!H201</f>
        <v/>
      </c>
      <c r="J32" s="153" t="str">
        <f>貸借対照表入力!I201</f>
        <v/>
      </c>
      <c r="O32" s="350"/>
    </row>
    <row r="33" spans="1:15" ht="15.95" customHeight="1">
      <c r="A33" s="157"/>
      <c r="B33" s="358" t="str">
        <f>貸借対照表入力!C202</f>
        <v>売上高対売上原価率（従配控除）</v>
      </c>
      <c r="C33" s="356" t="s">
        <v>705</v>
      </c>
      <c r="D33" s="356"/>
      <c r="E33" s="153"/>
      <c r="F33" s="153" t="str">
        <f>貸借対照表入力!E202</f>
        <v/>
      </c>
      <c r="G33" s="153" t="str">
        <f>貸借対照表入力!F202</f>
        <v/>
      </c>
      <c r="H33" s="153" t="str">
        <f>貸借対照表入力!G202</f>
        <v/>
      </c>
      <c r="I33" s="153" t="str">
        <f>貸借対照表入力!H202</f>
        <v/>
      </c>
      <c r="J33" s="153" t="str">
        <f>貸借対照表入力!I202</f>
        <v/>
      </c>
      <c r="O33" s="350"/>
    </row>
    <row r="34" spans="1:15" ht="15.95" customHeight="1">
      <c r="A34" s="158"/>
      <c r="B34" s="358" t="str">
        <f>貸借対照表入力!C203</f>
        <v>総収入対売上原価率（従配控除）</v>
      </c>
      <c r="C34" s="356" t="s">
        <v>706</v>
      </c>
      <c r="D34" s="356"/>
      <c r="E34" s="153"/>
      <c r="F34" s="153" t="str">
        <f>貸借対照表入力!E203</f>
        <v/>
      </c>
      <c r="G34" s="153" t="str">
        <f>貸借対照表入力!F203</f>
        <v/>
      </c>
      <c r="H34" s="153" t="str">
        <f>貸借対照表入力!G203</f>
        <v/>
      </c>
      <c r="I34" s="153" t="str">
        <f>貸借対照表入力!H203</f>
        <v/>
      </c>
      <c r="J34" s="153" t="str">
        <f>貸借対照表入力!I203</f>
        <v/>
      </c>
      <c r="O34" s="350"/>
    </row>
    <row r="35" spans="1:15" ht="15.95" customHeight="1">
      <c r="A35" s="383" t="s">
        <v>651</v>
      </c>
      <c r="B35" s="368"/>
      <c r="C35" s="388" t="s">
        <v>664</v>
      </c>
      <c r="D35" s="370"/>
      <c r="E35" s="371"/>
      <c r="F35" s="371"/>
      <c r="G35" s="371"/>
      <c r="H35" s="371"/>
      <c r="I35" s="371"/>
      <c r="J35" s="369"/>
      <c r="O35" s="350"/>
    </row>
    <row r="36" spans="1:15" ht="15.95" customHeight="1">
      <c r="A36" s="161"/>
      <c r="B36" s="358" t="str">
        <f>貸借対照表入力!C206</f>
        <v>構成員１当り売上高(千円)</v>
      </c>
      <c r="C36" s="356" t="s">
        <v>619</v>
      </c>
      <c r="D36" s="356"/>
      <c r="E36" s="160">
        <v>539</v>
      </c>
      <c r="F36" s="160" t="str">
        <f>貸借対照表入力!E206</f>
        <v/>
      </c>
      <c r="G36" s="160" t="str">
        <f>貸借対照表入力!F206</f>
        <v/>
      </c>
      <c r="H36" s="160" t="str">
        <f>貸借対照表入力!G206</f>
        <v/>
      </c>
      <c r="I36" s="160" t="str">
        <f>貸借対照表入力!H206</f>
        <v/>
      </c>
      <c r="J36" s="160" t="str">
        <f>貸借対照表入力!I206</f>
        <v/>
      </c>
      <c r="K36" s="145" t="s">
        <v>661</v>
      </c>
    </row>
    <row r="37" spans="1:15" ht="15.95" customHeight="1">
      <c r="A37" s="161"/>
      <c r="B37" s="358" t="str">
        <f>貸借対照表入力!C207</f>
        <v>作付面積10a当り売上高(千円)</v>
      </c>
      <c r="C37" s="356" t="s">
        <v>620</v>
      </c>
      <c r="D37" s="356"/>
      <c r="E37" s="160">
        <v>112</v>
      </c>
      <c r="F37" s="160" t="str">
        <f>貸借対照表入力!E207</f>
        <v/>
      </c>
      <c r="G37" s="160" t="str">
        <f>貸借対照表入力!F207</f>
        <v/>
      </c>
      <c r="H37" s="160" t="str">
        <f>貸借対照表入力!G207</f>
        <v/>
      </c>
      <c r="I37" s="160" t="str">
        <f>貸借対照表入力!H207</f>
        <v/>
      </c>
      <c r="J37" s="160" t="str">
        <f>貸借対照表入力!I207</f>
        <v/>
      </c>
      <c r="K37" s="145" t="s">
        <v>661</v>
      </c>
    </row>
    <row r="38" spans="1:15" ht="15.95" customHeight="1">
      <c r="A38" s="161"/>
      <c r="B38" s="358" t="str">
        <f>貸借対照表入力!C208</f>
        <v>構成員１当り付加価値(千円)</v>
      </c>
      <c r="C38" s="356" t="s">
        <v>621</v>
      </c>
      <c r="D38" s="356"/>
      <c r="E38" s="160">
        <v>555</v>
      </c>
      <c r="F38" s="160" t="str">
        <f>貸借対照表入力!E208</f>
        <v/>
      </c>
      <c r="G38" s="160" t="str">
        <f>貸借対照表入力!F208</f>
        <v/>
      </c>
      <c r="H38" s="160" t="str">
        <f>貸借対照表入力!G208</f>
        <v/>
      </c>
      <c r="I38" s="160" t="str">
        <f>貸借対照表入力!H208</f>
        <v/>
      </c>
      <c r="J38" s="160" t="str">
        <f>貸借対照表入力!I208</f>
        <v/>
      </c>
      <c r="K38" s="145" t="s">
        <v>661</v>
      </c>
    </row>
    <row r="39" spans="1:15" ht="15.95" customHeight="1">
      <c r="A39" s="161"/>
      <c r="B39" s="358" t="str">
        <f>貸借対照表入力!C209</f>
        <v>売上高付加価値率</v>
      </c>
      <c r="C39" s="356" t="s">
        <v>622</v>
      </c>
      <c r="D39" s="356"/>
      <c r="E39" s="162">
        <v>1.0900000000000001</v>
      </c>
      <c r="F39" s="162" t="str">
        <f>貸借対照表入力!E209</f>
        <v/>
      </c>
      <c r="G39" s="162" t="str">
        <f>貸借対照表入力!F209</f>
        <v/>
      </c>
      <c r="H39" s="162" t="str">
        <f>貸借対照表入力!G209</f>
        <v/>
      </c>
      <c r="I39" s="162" t="str">
        <f>貸借対照表入力!H209</f>
        <v/>
      </c>
      <c r="J39" s="162" t="str">
        <f>貸借対照表入力!I209</f>
        <v/>
      </c>
      <c r="K39" s="145" t="s">
        <v>661</v>
      </c>
    </row>
    <row r="40" spans="1:15" ht="15.95" customHeight="1">
      <c r="A40" s="161"/>
      <c r="B40" s="358" t="str">
        <f>貸借対照表入力!C210</f>
        <v>総収入付加価値率</v>
      </c>
      <c r="C40" s="356" t="s">
        <v>623</v>
      </c>
      <c r="D40" s="356"/>
      <c r="E40" s="162">
        <v>0.68</v>
      </c>
      <c r="F40" s="162" t="str">
        <f>貸借対照表入力!E210</f>
        <v/>
      </c>
      <c r="G40" s="162" t="str">
        <f>貸借対照表入力!F210</f>
        <v/>
      </c>
      <c r="H40" s="162" t="str">
        <f>貸借対照表入力!G210</f>
        <v/>
      </c>
      <c r="I40" s="162" t="str">
        <f>貸借対照表入力!H210</f>
        <v/>
      </c>
      <c r="J40" s="162" t="str">
        <f>貸借対照表入力!I210</f>
        <v/>
      </c>
      <c r="K40" s="145" t="s">
        <v>661</v>
      </c>
    </row>
    <row r="41" spans="1:15" ht="15.95" customHeight="1">
      <c r="A41" s="161"/>
      <c r="B41" s="358" t="str">
        <f>貸借対照表入力!C211</f>
        <v>労働分配率</v>
      </c>
      <c r="C41" s="356" t="s">
        <v>641</v>
      </c>
      <c r="D41" s="356"/>
      <c r="E41" s="162">
        <v>0.35</v>
      </c>
      <c r="F41" s="162" t="str">
        <f>貸借対照表入力!E211</f>
        <v/>
      </c>
      <c r="G41" s="162" t="str">
        <f>貸借対照表入力!F211</f>
        <v/>
      </c>
      <c r="H41" s="162" t="str">
        <f>貸借対照表入力!G211</f>
        <v/>
      </c>
      <c r="I41" s="162" t="str">
        <f>貸借対照表入力!H211</f>
        <v/>
      </c>
      <c r="J41" s="162" t="str">
        <f>貸借対照表入力!I211</f>
        <v/>
      </c>
      <c r="K41" s="145" t="s">
        <v>661</v>
      </c>
    </row>
    <row r="42" spans="1:15" ht="15.95" customHeight="1">
      <c r="A42" s="163"/>
      <c r="B42" s="358"/>
      <c r="C42" s="356"/>
      <c r="D42" s="356"/>
      <c r="E42" s="152"/>
      <c r="F42" s="152"/>
      <c r="G42" s="152"/>
      <c r="H42" s="152"/>
      <c r="I42" s="152"/>
      <c r="J42" s="152"/>
    </row>
    <row r="43" spans="1:15" ht="15.95" customHeight="1">
      <c r="A43" s="384" t="s">
        <v>652</v>
      </c>
      <c r="B43" s="372"/>
      <c r="C43" s="389" t="s">
        <v>665</v>
      </c>
      <c r="D43" s="374"/>
      <c r="E43" s="375"/>
      <c r="F43" s="375"/>
      <c r="G43" s="375"/>
      <c r="H43" s="375"/>
      <c r="I43" s="375"/>
      <c r="J43" s="373"/>
    </row>
    <row r="44" spans="1:15" ht="15.95" customHeight="1">
      <c r="A44" s="165"/>
      <c r="B44" s="358" t="str">
        <f>貸借対照表入力!C214</f>
        <v>売上高成長率</v>
      </c>
      <c r="C44" s="356"/>
      <c r="D44" s="356"/>
      <c r="E44" s="153"/>
      <c r="F44" s="153" t="str">
        <f>貸借対照表入力!E214</f>
        <v/>
      </c>
      <c r="G44" s="153" t="str">
        <f>貸借対照表入力!F214</f>
        <v/>
      </c>
      <c r="H44" s="153" t="str">
        <f>貸借対照表入力!G214</f>
        <v/>
      </c>
      <c r="I44" s="153" t="str">
        <f>貸借対照表入力!H214</f>
        <v/>
      </c>
      <c r="J44" s="153" t="str">
        <f>貸借対照表入力!I214</f>
        <v/>
      </c>
      <c r="K44" s="145" t="s">
        <v>661</v>
      </c>
    </row>
    <row r="45" spans="1:15" ht="15.95" customHeight="1">
      <c r="A45" s="165"/>
      <c r="B45" s="358" t="str">
        <f>貸借対照表入力!C215</f>
        <v>付加価値成長率</v>
      </c>
      <c r="C45" s="356"/>
      <c r="D45" s="356"/>
      <c r="E45" s="153"/>
      <c r="F45" s="153" t="str">
        <f>貸借対照表入力!E215</f>
        <v/>
      </c>
      <c r="G45" s="153" t="str">
        <f>貸借対照表入力!F215</f>
        <v/>
      </c>
      <c r="H45" s="153" t="str">
        <f>貸借対照表入力!G215</f>
        <v/>
      </c>
      <c r="I45" s="153" t="str">
        <f>貸借対照表入力!H215</f>
        <v/>
      </c>
      <c r="J45" s="153" t="str">
        <f>貸借対照表入力!I215</f>
        <v/>
      </c>
      <c r="K45" s="145" t="s">
        <v>661</v>
      </c>
    </row>
    <row r="46" spans="1:15" ht="15.95" customHeight="1">
      <c r="A46" s="165"/>
      <c r="B46" s="358" t="str">
        <f>貸借対照表入力!C216</f>
        <v>経常利益成長率</v>
      </c>
      <c r="C46" s="356"/>
      <c r="D46" s="356"/>
      <c r="E46" s="153"/>
      <c r="F46" s="153" t="str">
        <f>貸借対照表入力!E216</f>
        <v/>
      </c>
      <c r="G46" s="153" t="str">
        <f>貸借対照表入力!F216</f>
        <v/>
      </c>
      <c r="H46" s="153" t="str">
        <f>貸借対照表入力!G216</f>
        <v/>
      </c>
      <c r="I46" s="153" t="str">
        <f>貸借対照表入力!H216</f>
        <v/>
      </c>
      <c r="J46" s="153" t="str">
        <f>貸借対照表入力!I216</f>
        <v/>
      </c>
      <c r="K46" s="145" t="s">
        <v>661</v>
      </c>
    </row>
    <row r="47" spans="1:15" ht="15.95" customHeight="1">
      <c r="A47" s="165"/>
      <c r="B47" s="358" t="str">
        <f>貸借対照表入力!C217</f>
        <v>経常利益成長率(従配控除）</v>
      </c>
      <c r="C47" s="356"/>
      <c r="D47" s="356"/>
      <c r="E47" s="153"/>
      <c r="F47" s="153" t="str">
        <f>貸借対照表入力!E217</f>
        <v/>
      </c>
      <c r="G47" s="153" t="str">
        <f>貸借対照表入力!F217</f>
        <v/>
      </c>
      <c r="H47" s="153" t="str">
        <f>貸借対照表入力!G217</f>
        <v/>
      </c>
      <c r="I47" s="153" t="str">
        <f>貸借対照表入力!H217</f>
        <v/>
      </c>
      <c r="J47" s="153" t="str">
        <f>貸借対照表入力!I217</f>
        <v/>
      </c>
      <c r="K47" s="145" t="s">
        <v>661</v>
      </c>
    </row>
    <row r="48" spans="1:15" ht="15.95" customHeight="1">
      <c r="A48" s="165"/>
      <c r="B48" s="358" t="str">
        <f>貸借対照表入力!C218</f>
        <v>自己資本増加率</v>
      </c>
      <c r="C48" s="356"/>
      <c r="D48" s="356"/>
      <c r="E48" s="153"/>
      <c r="F48" s="153" t="str">
        <f>貸借対照表入力!E218</f>
        <v/>
      </c>
      <c r="G48" s="153" t="str">
        <f>貸借対照表入力!F218</f>
        <v/>
      </c>
      <c r="H48" s="153" t="str">
        <f>貸借対照表入力!G218</f>
        <v/>
      </c>
      <c r="I48" s="153" t="str">
        <f>貸借対照表入力!H218</f>
        <v/>
      </c>
      <c r="J48" s="153" t="str">
        <f>貸借対照表入力!I218</f>
        <v/>
      </c>
      <c r="K48" s="145" t="s">
        <v>661</v>
      </c>
    </row>
    <row r="49" spans="1:11" ht="15.95" customHeight="1">
      <c r="A49" s="165"/>
      <c r="B49" s="358" t="str">
        <f>貸借対照表入力!C219</f>
        <v>資産増加率</v>
      </c>
      <c r="C49" s="356"/>
      <c r="D49" s="356"/>
      <c r="E49" s="153"/>
      <c r="F49" s="153" t="str">
        <f>貸借対照表入力!E219</f>
        <v/>
      </c>
      <c r="G49" s="153" t="str">
        <f>貸借対照表入力!F219</f>
        <v/>
      </c>
      <c r="H49" s="153" t="str">
        <f>貸借対照表入力!G219</f>
        <v/>
      </c>
      <c r="I49" s="153" t="str">
        <f>貸借対照表入力!H219</f>
        <v/>
      </c>
      <c r="J49" s="153" t="str">
        <f>貸借対照表入力!I219</f>
        <v/>
      </c>
      <c r="K49" s="145" t="s">
        <v>661</v>
      </c>
    </row>
    <row r="50" spans="1:11" ht="15.95" customHeight="1">
      <c r="A50" s="166"/>
      <c r="B50" s="358"/>
      <c r="C50" s="356"/>
      <c r="D50" s="356"/>
      <c r="E50" s="152"/>
      <c r="F50" s="152"/>
      <c r="G50" s="152"/>
      <c r="H50" s="152"/>
      <c r="I50" s="152"/>
      <c r="J50" s="152"/>
    </row>
    <row r="51" spans="1:11" ht="15.95" customHeight="1">
      <c r="A51" s="385" t="s">
        <v>653</v>
      </c>
      <c r="B51" s="376"/>
      <c r="C51" s="390" t="s">
        <v>666</v>
      </c>
      <c r="D51" s="378"/>
      <c r="E51" s="379"/>
      <c r="F51" s="379"/>
      <c r="G51" s="379"/>
      <c r="H51" s="379"/>
      <c r="I51" s="379"/>
      <c r="J51" s="377"/>
    </row>
    <row r="52" spans="1:11" ht="15.95" customHeight="1">
      <c r="A52" s="355"/>
      <c r="B52" s="358" t="str">
        <f>貸借対照表入力!C223</f>
        <v>構成員還元額(千円)</v>
      </c>
      <c r="C52" s="356"/>
      <c r="D52" s="356"/>
      <c r="E52" s="160"/>
      <c r="F52" s="160" t="str">
        <f>貸借対照表入力!E223</f>
        <v/>
      </c>
      <c r="G52" s="160" t="str">
        <f>貸借対照表入力!F223</f>
        <v/>
      </c>
      <c r="H52" s="160" t="str">
        <f>貸借対照表入力!G223</f>
        <v/>
      </c>
      <c r="I52" s="160" t="str">
        <f>貸借対照表入力!H223</f>
        <v/>
      </c>
      <c r="J52" s="160" t="str">
        <f>貸借対照表入力!I223</f>
        <v/>
      </c>
      <c r="K52" s="145" t="s">
        <v>661</v>
      </c>
    </row>
    <row r="53" spans="1:11" ht="15.95" customHeight="1">
      <c r="A53" s="355"/>
      <c r="B53" s="358" t="str">
        <f>貸借対照表入力!C224</f>
        <v>構成員１人当り還元額(千円)</v>
      </c>
      <c r="C53" s="356" t="s">
        <v>639</v>
      </c>
      <c r="D53" s="356"/>
      <c r="E53" s="160">
        <v>280</v>
      </c>
      <c r="F53" s="160" t="str">
        <f>貸借対照表入力!E224</f>
        <v/>
      </c>
      <c r="G53" s="160" t="str">
        <f>貸借対照表入力!F224</f>
        <v/>
      </c>
      <c r="H53" s="160" t="str">
        <f>貸借対照表入力!G224</f>
        <v/>
      </c>
      <c r="I53" s="160" t="str">
        <f>貸借対照表入力!H224</f>
        <v/>
      </c>
      <c r="J53" s="160" t="str">
        <f>貸借対照表入力!I224</f>
        <v/>
      </c>
      <c r="K53" s="145" t="s">
        <v>661</v>
      </c>
    </row>
    <row r="54" spans="1:11" ht="15.95" customHeight="1">
      <c r="A54" s="355"/>
      <c r="B54" s="358" t="str">
        <f>貸借対照表入力!C225</f>
        <v>総収入対構成員還元率</v>
      </c>
      <c r="C54" s="356" t="s">
        <v>624</v>
      </c>
      <c r="D54" s="356"/>
      <c r="E54" s="162">
        <v>0.38</v>
      </c>
      <c r="F54" s="162" t="str">
        <f>貸借対照表入力!E225</f>
        <v/>
      </c>
      <c r="G54" s="162" t="str">
        <f>貸借対照表入力!F225</f>
        <v/>
      </c>
      <c r="H54" s="162" t="str">
        <f>貸借対照表入力!G225</f>
        <v/>
      </c>
      <c r="I54" s="162" t="str">
        <f>貸借対照表入力!H225</f>
        <v/>
      </c>
      <c r="J54" s="162" t="str">
        <f>貸借対照表入力!I225</f>
        <v/>
      </c>
      <c r="K54" s="145" t="s">
        <v>661</v>
      </c>
    </row>
    <row r="55" spans="1:11" ht="15.95" hidden="1" customHeight="1">
      <c r="A55" s="168"/>
      <c r="B55" s="358" t="str">
        <f>貸借対照表入力!C226</f>
        <v>集落還元額(千円)</v>
      </c>
      <c r="C55" s="356"/>
      <c r="D55" s="356"/>
      <c r="E55" s="160">
        <v>133</v>
      </c>
      <c r="F55" s="160" t="str">
        <f>貸借対照表入力!E226</f>
        <v/>
      </c>
      <c r="G55" s="160" t="str">
        <f>貸借対照表入力!F226</f>
        <v/>
      </c>
      <c r="H55" s="160" t="str">
        <f>貸借対照表入力!G226</f>
        <v/>
      </c>
      <c r="I55" s="160" t="str">
        <f>貸借対照表入力!H226</f>
        <v/>
      </c>
      <c r="J55" s="160" t="str">
        <f>貸借対照表入力!I226</f>
        <v/>
      </c>
    </row>
    <row r="56" spans="1:11" ht="15.95" hidden="1" customHeight="1">
      <c r="A56" s="169"/>
      <c r="B56" s="358" t="str">
        <f>貸借対照表入力!C227</f>
        <v>総収入対集落還元率</v>
      </c>
      <c r="C56" s="356"/>
      <c r="D56" s="356"/>
      <c r="E56" s="162"/>
      <c r="F56" s="162" t="str">
        <f>貸借対照表入力!E227</f>
        <v/>
      </c>
      <c r="G56" s="162" t="str">
        <f>貸借対照表入力!F227</f>
        <v/>
      </c>
      <c r="H56" s="162" t="str">
        <f>貸借対照表入力!G227</f>
        <v/>
      </c>
      <c r="I56" s="162" t="str">
        <f>貸借対照表入力!H227</f>
        <v/>
      </c>
      <c r="J56" s="162" t="str">
        <f>貸借対照表入力!I227</f>
        <v/>
      </c>
    </row>
    <row r="57" spans="1:11" ht="15.95" hidden="1" customHeight="1">
      <c r="A57" s="148" t="s">
        <v>439</v>
      </c>
      <c r="B57" s="358" t="str">
        <f>損益計算書入力!B206</f>
        <v>変動費</v>
      </c>
      <c r="C57" s="356"/>
      <c r="D57" s="356"/>
      <c r="E57" s="160"/>
      <c r="F57" s="160">
        <f>損益計算書入力!C206</f>
        <v>0</v>
      </c>
      <c r="G57" s="160">
        <f>損益計算書入力!D206</f>
        <v>0</v>
      </c>
      <c r="H57" s="160">
        <f>損益計算書入力!E206</f>
        <v>0</v>
      </c>
      <c r="I57" s="160">
        <f>損益計算書入力!F206</f>
        <v>0</v>
      </c>
      <c r="J57" s="160">
        <f>損益計算書入力!G206</f>
        <v>0</v>
      </c>
    </row>
    <row r="58" spans="1:11" ht="15.95" hidden="1" customHeight="1">
      <c r="A58" s="170" t="s">
        <v>431</v>
      </c>
      <c r="B58" s="358" t="str">
        <f>損益計算書入力!B207</f>
        <v>固定費</v>
      </c>
      <c r="C58" s="356"/>
      <c r="D58" s="356"/>
      <c r="E58" s="160"/>
      <c r="F58" s="160">
        <f>損益計算書入力!C207</f>
        <v>0</v>
      </c>
      <c r="G58" s="160">
        <f>損益計算書入力!D207</f>
        <v>0</v>
      </c>
      <c r="H58" s="160">
        <f>損益計算書入力!E207</f>
        <v>0</v>
      </c>
      <c r="I58" s="160">
        <f>損益計算書入力!F207</f>
        <v>0</v>
      </c>
      <c r="J58" s="160">
        <f>損益計算書入力!G207</f>
        <v>0</v>
      </c>
    </row>
    <row r="59" spans="1:11" ht="15.95" hidden="1" customHeight="1">
      <c r="A59" s="170" t="s">
        <v>440</v>
      </c>
      <c r="B59" s="358" t="str">
        <f>損益計算書入力!B208</f>
        <v>損益分岐点売上高</v>
      </c>
      <c r="C59" s="356"/>
      <c r="D59" s="356"/>
      <c r="E59" s="160"/>
      <c r="F59" s="160" t="str">
        <f>損益計算書入力!C208</f>
        <v/>
      </c>
      <c r="G59" s="160" t="str">
        <f>損益計算書入力!D208</f>
        <v/>
      </c>
      <c r="H59" s="160" t="str">
        <f>損益計算書入力!E208</f>
        <v/>
      </c>
      <c r="I59" s="160" t="str">
        <f>損益計算書入力!F208</f>
        <v/>
      </c>
      <c r="J59" s="160" t="str">
        <f>損益計算書入力!G208</f>
        <v/>
      </c>
    </row>
    <row r="60" spans="1:11" ht="15.95" hidden="1" customHeight="1">
      <c r="A60" s="170" t="s">
        <v>602</v>
      </c>
      <c r="B60" s="358" t="str">
        <f>損益計算書入力!B209</f>
        <v>損益分岐点比率</v>
      </c>
      <c r="C60" s="356"/>
      <c r="D60" s="356"/>
      <c r="E60" s="162"/>
      <c r="F60" s="162" t="str">
        <f>損益計算書入力!C209</f>
        <v/>
      </c>
      <c r="G60" s="162" t="str">
        <f>損益計算書入力!D209</f>
        <v/>
      </c>
      <c r="H60" s="162" t="str">
        <f>損益計算書入力!E209</f>
        <v/>
      </c>
      <c r="I60" s="162" t="str">
        <f>損益計算書入力!F209</f>
        <v/>
      </c>
      <c r="J60" s="162" t="str">
        <f>損益計算書入力!G209</f>
        <v/>
      </c>
    </row>
    <row r="61" spans="1:11" ht="15.95" hidden="1" customHeight="1">
      <c r="A61" s="170" t="s">
        <v>441</v>
      </c>
      <c r="B61" s="358" t="str">
        <f>損益計算書入力!B210</f>
        <v>経営安全余裕率</v>
      </c>
      <c r="C61" s="356"/>
      <c r="D61" s="356"/>
      <c r="E61" s="162"/>
      <c r="F61" s="162" t="str">
        <f>損益計算書入力!C210</f>
        <v/>
      </c>
      <c r="G61" s="162" t="str">
        <f>損益計算書入力!D210</f>
        <v/>
      </c>
      <c r="H61" s="162" t="str">
        <f>損益計算書入力!E210</f>
        <v/>
      </c>
      <c r="I61" s="162" t="str">
        <f>損益計算書入力!F210</f>
        <v/>
      </c>
      <c r="J61" s="162" t="str">
        <f>損益計算書入力!G210</f>
        <v/>
      </c>
    </row>
    <row r="62" spans="1:11" ht="15.95" hidden="1" customHeight="1">
      <c r="A62" s="182"/>
      <c r="B62" s="358"/>
      <c r="C62" s="356"/>
      <c r="D62" s="356"/>
      <c r="E62" s="152"/>
      <c r="F62" s="160"/>
      <c r="G62" s="160"/>
      <c r="H62" s="160"/>
      <c r="I62" s="160"/>
      <c r="J62" s="160"/>
    </row>
    <row r="63" spans="1:11" ht="5.25" customHeight="1">
      <c r="A63" s="171"/>
      <c r="B63" s="357"/>
    </row>
    <row r="64" spans="1:11" ht="10.5" customHeight="1">
      <c r="A64"/>
      <c r="B64" t="s">
        <v>655</v>
      </c>
      <c r="C64" s="290"/>
      <c r="D64" s="290"/>
      <c r="E64"/>
      <c r="F64"/>
      <c r="G64"/>
      <c r="H64"/>
      <c r="I64"/>
      <c r="J64"/>
      <c r="K64"/>
    </row>
    <row r="65" spans="1:11" ht="10.5" customHeight="1">
      <c r="A65"/>
      <c r="B65" t="s">
        <v>656</v>
      </c>
      <c r="C65" s="290"/>
      <c r="D65" s="290"/>
      <c r="E65"/>
      <c r="F65"/>
      <c r="G65"/>
      <c r="H65"/>
      <c r="I65"/>
      <c r="J65"/>
      <c r="K65"/>
    </row>
    <row r="66" spans="1:11" ht="10.5" customHeight="1">
      <c r="A66"/>
      <c r="B66" t="s">
        <v>657</v>
      </c>
      <c r="C66" s="290"/>
      <c r="D66" s="290"/>
      <c r="E66"/>
      <c r="F66"/>
      <c r="G66"/>
      <c r="H66"/>
      <c r="I66"/>
      <c r="J66"/>
      <c r="K66"/>
    </row>
    <row r="67" spans="1:11" ht="10.5" customHeight="1">
      <c r="A67"/>
      <c r="B67" t="s">
        <v>658</v>
      </c>
      <c r="C67" s="290"/>
      <c r="D67" s="290"/>
      <c r="E67"/>
      <c r="F67"/>
      <c r="G67"/>
      <c r="H67"/>
      <c r="I67"/>
      <c r="J67"/>
      <c r="K67"/>
    </row>
    <row r="68" spans="1:11" ht="10.5" customHeight="1">
      <c r="A68"/>
      <c r="B68" t="s">
        <v>659</v>
      </c>
      <c r="C68" s="290"/>
      <c r="D68" s="290"/>
      <c r="E68"/>
      <c r="F68"/>
      <c r="G68"/>
      <c r="H68"/>
      <c r="I68"/>
      <c r="J68"/>
      <c r="K68"/>
    </row>
    <row r="69" spans="1:11" ht="10.5" customHeight="1">
      <c r="A69"/>
      <c r="B69" t="s">
        <v>660</v>
      </c>
      <c r="C69" s="290"/>
      <c r="D69" s="290"/>
      <c r="E69"/>
      <c r="F69"/>
      <c r="G69"/>
      <c r="H69"/>
      <c r="I69"/>
      <c r="J69"/>
      <c r="K69"/>
    </row>
  </sheetData>
  <mergeCells count="5">
    <mergeCell ref="A2:A3"/>
    <mergeCell ref="B2:B3"/>
    <mergeCell ref="E2:E3"/>
    <mergeCell ref="C2:C3"/>
    <mergeCell ref="D2:D3"/>
  </mergeCells>
  <phoneticPr fontId="26"/>
  <pageMargins left="0.6" right="0.21" top="0.61" bottom="0.28000000000000003" header="0.28000000000000003" footer="0.2"/>
  <pageSetup paperSize="9" scale="93" fitToHeight="2" orientation="landscape" r:id="rId1"/>
  <headerFooter alignWithMargins="0"/>
  <rowBreaks count="2" manualBreakCount="2">
    <brk id="42" max="9" man="1"/>
    <brk id="69" max="9"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1"/>
  </sheetPr>
  <dimension ref="A1:G15"/>
  <sheetViews>
    <sheetView showGridLines="0" zoomScaleNormal="100" zoomScaleSheetLayoutView="50" workbookViewId="0">
      <pane xSplit="2" ySplit="3" topLeftCell="C4" activePane="bottomRight" state="frozen"/>
      <selection pane="topRight" activeCell="C1" sqref="C1"/>
      <selection pane="bottomLeft" activeCell="A4" sqref="A4"/>
      <selection pane="bottomRight" activeCell="C5" sqref="C5"/>
    </sheetView>
  </sheetViews>
  <sheetFormatPr defaultRowHeight="13.5"/>
  <cols>
    <col min="1" max="1" width="1.7109375" style="145" customWidth="1"/>
    <col min="2" max="2" width="32.7109375" style="145" customWidth="1"/>
    <col min="3" max="7" width="13.28515625" style="145" customWidth="1"/>
    <col min="8" max="9" width="9.140625" style="145"/>
    <col min="10" max="10" width="9.85546875" style="145" bestFit="1" customWidth="1"/>
    <col min="11" max="18" width="9.140625" style="145"/>
    <col min="19" max="19" width="6.5703125" style="145" customWidth="1"/>
    <col min="20" max="16384" width="9.140625" style="145"/>
  </cols>
  <sheetData>
    <row r="1" spans="1:7" ht="15.75" customHeight="1" thickTop="1">
      <c r="A1"/>
      <c r="B1" s="145" t="s">
        <v>466</v>
      </c>
      <c r="G1" s="386" t="s">
        <v>564</v>
      </c>
    </row>
    <row r="2" spans="1:7">
      <c r="A2"/>
      <c r="B2" s="475" t="s">
        <v>349</v>
      </c>
      <c r="C2" s="149">
        <f>基礎データ!D6</f>
        <v>22</v>
      </c>
      <c r="D2" s="149">
        <f>基礎データ!E6</f>
        <v>23</v>
      </c>
      <c r="E2" s="149">
        <f>基礎データ!F6</f>
        <v>24</v>
      </c>
      <c r="F2" s="149">
        <f>基礎データ!G6</f>
        <v>25</v>
      </c>
      <c r="G2" s="149">
        <f>基礎データ!H6</f>
        <v>26</v>
      </c>
    </row>
    <row r="3" spans="1:7">
      <c r="A3"/>
      <c r="B3" s="476"/>
      <c r="C3" s="150">
        <f>基礎データ!D7</f>
        <v>3</v>
      </c>
      <c r="D3" s="150">
        <f>基礎データ!E7</f>
        <v>4</v>
      </c>
      <c r="E3" s="150">
        <f>基礎データ!F7</f>
        <v>5</v>
      </c>
      <c r="F3" s="150">
        <f>基礎データ!G7</f>
        <v>6</v>
      </c>
      <c r="G3" s="150">
        <f>基礎データ!H7</f>
        <v>7</v>
      </c>
    </row>
    <row r="4" spans="1:7" ht="15.95" customHeight="1">
      <c r="A4"/>
      <c r="B4" s="152" t="s">
        <v>452</v>
      </c>
      <c r="C4" s="160">
        <f>IF($G$1="分岐点1",損益計算書入力!C205,損益計算書入力!C212)</f>
        <v>0</v>
      </c>
      <c r="D4" s="160">
        <f>IF($G$1="分岐点1",損益計算書入力!D205,損益計算書入力!D212)</f>
        <v>0</v>
      </c>
      <c r="E4" s="160">
        <f>IF($G$1="分岐点1",損益計算書入力!E205,損益計算書入力!E212)</f>
        <v>0</v>
      </c>
      <c r="F4" s="160">
        <f>IF($G$1="分岐点1",損益計算書入力!F205,損益計算書入力!F212)</f>
        <v>0</v>
      </c>
      <c r="G4" s="160">
        <f>IF($G$1="分岐点1",損益計算書入力!G205,損益計算書入力!G212)</f>
        <v>0</v>
      </c>
    </row>
    <row r="5" spans="1:7" ht="15.95" customHeight="1">
      <c r="A5"/>
      <c r="B5" s="152" t="s">
        <v>478</v>
      </c>
      <c r="C5" s="160">
        <f>IF($G$1="分岐点1",損益計算書入力!C206,損益計算書入力!C213)</f>
        <v>0</v>
      </c>
      <c r="D5" s="160">
        <f>IF($G$1="分岐点1",損益計算書入力!D206,損益計算書入力!D213)</f>
        <v>0</v>
      </c>
      <c r="E5" s="160">
        <f>IF($G$1="分岐点1",損益計算書入力!E206,損益計算書入力!E213)</f>
        <v>0</v>
      </c>
      <c r="F5" s="160">
        <f>IF($G$1="分岐点1",損益計算書入力!F206,損益計算書入力!F213)</f>
        <v>0</v>
      </c>
      <c r="G5" s="160">
        <f>IF($G$1="分岐点1",損益計算書入力!G206,損益計算書入力!G213)</f>
        <v>0</v>
      </c>
    </row>
    <row r="6" spans="1:7" ht="15.95" customHeight="1">
      <c r="A6"/>
      <c r="B6" s="152" t="s">
        <v>539</v>
      </c>
      <c r="C6" s="160">
        <f>C4-C5</f>
        <v>0</v>
      </c>
      <c r="D6" s="160">
        <f>D4-D5</f>
        <v>0</v>
      </c>
      <c r="E6" s="160">
        <f>E4-E5</f>
        <v>0</v>
      </c>
      <c r="F6" s="160">
        <f>F4-F5</f>
        <v>0</v>
      </c>
      <c r="G6" s="160">
        <f>G4-G5</f>
        <v>0</v>
      </c>
    </row>
    <row r="7" spans="1:7" ht="15.95" customHeight="1">
      <c r="A7"/>
      <c r="B7" s="152" t="s">
        <v>482</v>
      </c>
      <c r="C7" s="160">
        <f>IF($G$1="分岐点1",損益計算書入力!C207,損益計算書入力!C214)</f>
        <v>0</v>
      </c>
      <c r="D7" s="160">
        <f>IF($G$1="分岐点1",損益計算書入力!D207,損益計算書入力!D214)</f>
        <v>0</v>
      </c>
      <c r="E7" s="160">
        <f>IF($G$1="分岐点1",損益計算書入力!E207,損益計算書入力!E214)</f>
        <v>0</v>
      </c>
      <c r="F7" s="160">
        <f>IF($G$1="分岐点1",損益計算書入力!F207,損益計算書入力!F214)</f>
        <v>0</v>
      </c>
      <c r="G7" s="160">
        <f>IF($G$1="分岐点1",損益計算書入力!G207,損益計算書入力!G214)</f>
        <v>0</v>
      </c>
    </row>
    <row r="8" spans="1:7" ht="15.95" customHeight="1">
      <c r="A8"/>
      <c r="B8" s="152" t="s">
        <v>481</v>
      </c>
      <c r="C8" s="206" t="str">
        <f>IF($G$1="分岐点1",損益計算書入力!C208,損益計算書入力!C215)</f>
        <v/>
      </c>
      <c r="D8" s="206" t="str">
        <f>IF($G$1="分岐点1",損益計算書入力!D208,損益計算書入力!D215)</f>
        <v/>
      </c>
      <c r="E8" s="206" t="str">
        <f>IF($G$1="分岐点1",損益計算書入力!E208,損益計算書入力!E215)</f>
        <v/>
      </c>
      <c r="F8" s="206" t="str">
        <f>IF($G$1="分岐点1",損益計算書入力!F208,損益計算書入力!F215)</f>
        <v/>
      </c>
      <c r="G8" s="206" t="str">
        <f>IF($G$1="分岐点1",損益計算書入力!G208,損益計算書入力!G215)</f>
        <v/>
      </c>
    </row>
    <row r="9" spans="1:7" ht="15.95" customHeight="1">
      <c r="A9"/>
      <c r="B9" s="152" t="s">
        <v>480</v>
      </c>
      <c r="C9" s="162" t="str">
        <f>IF($G$1="分岐点1",損益計算書入力!C209,損益計算書入力!C216)</f>
        <v/>
      </c>
      <c r="D9" s="162" t="str">
        <f>IF($G$1="分岐点1",損益計算書入力!D209,損益計算書入力!D216)</f>
        <v/>
      </c>
      <c r="E9" s="162" t="str">
        <f>IF($G$1="分岐点1",損益計算書入力!E209,損益計算書入力!E216)</f>
        <v/>
      </c>
      <c r="F9" s="162" t="str">
        <f>IF($G$1="分岐点1",損益計算書入力!F209,損益計算書入力!F216)</f>
        <v/>
      </c>
      <c r="G9" s="162" t="str">
        <f>IF($G$1="分岐点1",損益計算書入力!G209,損益計算書入力!G216)</f>
        <v/>
      </c>
    </row>
    <row r="10" spans="1:7" ht="15.95" customHeight="1">
      <c r="A10"/>
      <c r="B10" s="152" t="s">
        <v>479</v>
      </c>
      <c r="C10" s="162" t="str">
        <f>IF($G$1="分岐点1",損益計算書入力!C210,損益計算書入力!C217)</f>
        <v/>
      </c>
      <c r="D10" s="162" t="str">
        <f>IF($G$1="分岐点1",損益計算書入力!D210,損益計算書入力!D217)</f>
        <v/>
      </c>
      <c r="E10" s="162" t="str">
        <f>IF($G$1="分岐点1",損益計算書入力!E210,損益計算書入力!E217)</f>
        <v/>
      </c>
      <c r="F10" s="162" t="str">
        <f>IF($G$1="分岐点1",損益計算書入力!F210,損益計算書入力!F217)</f>
        <v/>
      </c>
      <c r="G10" s="162" t="str">
        <f>IF($G$1="分岐点1",損益計算書入力!G210,損益計算書入力!G217)</f>
        <v/>
      </c>
    </row>
    <row r="11" spans="1:7" ht="15.95" customHeight="1">
      <c r="A11"/>
      <c r="B11" s="201"/>
      <c r="C11" s="202"/>
      <c r="D11" s="202"/>
      <c r="E11" s="202"/>
      <c r="F11" s="202"/>
      <c r="G11" s="202"/>
    </row>
    <row r="12" spans="1:7">
      <c r="A12"/>
    </row>
    <row r="13" spans="1:7">
      <c r="A13"/>
    </row>
    <row r="14" spans="1:7">
      <c r="A14"/>
    </row>
    <row r="15" spans="1:7">
      <c r="A15"/>
    </row>
  </sheetData>
  <mergeCells count="1">
    <mergeCell ref="B2:B3"/>
  </mergeCells>
  <phoneticPr fontId="26"/>
  <dataValidations count="1">
    <dataValidation type="list" allowBlank="1" showInputMessage="1" showErrorMessage="1" sqref="G1">
      <formula1>"分岐点1,分岐点2"</formula1>
    </dataValidation>
  </dataValidations>
  <pageMargins left="0.72" right="0.21" top="0.53" bottom="0.32" header="0.28000000000000003" footer="0.24"/>
  <pageSetup paperSize="9" fitToHeight="2" orientation="portrait" copies="0" r:id="rId1"/>
  <headerFooter alignWithMargins="0"/>
  <rowBreaks count="1" manualBreakCount="1">
    <brk id="46" max="17"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7"/>
  <sheetViews>
    <sheetView showGridLines="0" workbookViewId="0">
      <selection activeCell="D8" sqref="D8"/>
    </sheetView>
  </sheetViews>
  <sheetFormatPr defaultRowHeight="12"/>
  <cols>
    <col min="1" max="1" width="5.140625" customWidth="1"/>
    <col min="2" max="2" width="30.7109375" customWidth="1"/>
    <col min="3" max="3" width="14.7109375" customWidth="1"/>
    <col min="4" max="4" width="60.140625" style="400" customWidth="1"/>
    <col min="5" max="5" width="53.85546875" customWidth="1"/>
    <col min="6" max="6" width="15.42578125" customWidth="1"/>
    <col min="7" max="7" width="22.140625" customWidth="1"/>
  </cols>
  <sheetData>
    <row r="1" spans="1:7" ht="13.5">
      <c r="A1" s="214" t="s">
        <v>426</v>
      </c>
      <c r="B1" s="147"/>
      <c r="C1" s="147"/>
      <c r="D1" s="393"/>
      <c r="E1" s="145"/>
    </row>
    <row r="2" spans="1:7" ht="13.5">
      <c r="A2" s="475"/>
      <c r="B2" s="475" t="s">
        <v>349</v>
      </c>
      <c r="C2" s="477" t="s">
        <v>565</v>
      </c>
      <c r="D2" s="339"/>
      <c r="E2" s="149" t="s">
        <v>546</v>
      </c>
      <c r="F2" s="218" t="s">
        <v>522</v>
      </c>
      <c r="G2" t="s">
        <v>541</v>
      </c>
    </row>
    <row r="3" spans="1:7" ht="13.5" customHeight="1">
      <c r="A3" s="476"/>
      <c r="B3" s="476"/>
      <c r="C3" s="478"/>
      <c r="D3" s="340"/>
      <c r="E3" s="150"/>
      <c r="F3" s="215" t="s">
        <v>553</v>
      </c>
    </row>
    <row r="4" spans="1:7" ht="81">
      <c r="A4" s="151"/>
      <c r="B4" s="152" t="s">
        <v>486</v>
      </c>
      <c r="C4" s="153">
        <v>2.77</v>
      </c>
      <c r="D4" s="392" t="s">
        <v>686</v>
      </c>
      <c r="E4" s="153"/>
      <c r="F4" s="102" t="s">
        <v>552</v>
      </c>
      <c r="G4" t="s">
        <v>543</v>
      </c>
    </row>
    <row r="5" spans="1:7" ht="108">
      <c r="A5" s="154" t="s">
        <v>427</v>
      </c>
      <c r="B5" s="152" t="s">
        <v>487</v>
      </c>
      <c r="C5" s="153">
        <v>1.99</v>
      </c>
      <c r="D5" s="392" t="s">
        <v>688</v>
      </c>
      <c r="E5" s="153"/>
      <c r="G5" t="s">
        <v>542</v>
      </c>
    </row>
    <row r="6" spans="1:7" ht="54">
      <c r="A6" s="154"/>
      <c r="B6" s="152" t="s">
        <v>488</v>
      </c>
      <c r="C6" s="153">
        <v>0.47</v>
      </c>
      <c r="D6" s="392" t="s">
        <v>685</v>
      </c>
      <c r="E6" s="153" t="s">
        <v>545</v>
      </c>
      <c r="F6" s="102" t="s">
        <v>554</v>
      </c>
    </row>
    <row r="7" spans="1:7" ht="27">
      <c r="A7" s="154" t="s">
        <v>428</v>
      </c>
      <c r="B7" s="152" t="s">
        <v>489</v>
      </c>
      <c r="C7" s="153">
        <v>0.83</v>
      </c>
      <c r="D7" s="392" t="s">
        <v>689</v>
      </c>
      <c r="E7" s="153" t="s">
        <v>560</v>
      </c>
      <c r="F7" s="102" t="s">
        <v>555</v>
      </c>
      <c r="G7" t="s">
        <v>544</v>
      </c>
    </row>
    <row r="8" spans="1:7" ht="13.5">
      <c r="A8" s="154"/>
      <c r="B8" s="152" t="s">
        <v>490</v>
      </c>
      <c r="C8" s="153">
        <v>1.67</v>
      </c>
      <c r="D8" s="392"/>
      <c r="E8" s="153"/>
    </row>
    <row r="9" spans="1:7" ht="81">
      <c r="A9" s="154"/>
      <c r="B9" s="152" t="s">
        <v>491</v>
      </c>
      <c r="C9" s="153">
        <v>1.1399999999999999</v>
      </c>
      <c r="D9" s="392" t="s">
        <v>687</v>
      </c>
      <c r="E9" s="153" t="s">
        <v>547</v>
      </c>
      <c r="G9" t="s">
        <v>544</v>
      </c>
    </row>
    <row r="10" spans="1:7" ht="27">
      <c r="A10" s="154" t="s">
        <v>429</v>
      </c>
      <c r="B10" s="152" t="s">
        <v>492</v>
      </c>
      <c r="C10" s="264">
        <v>8.0000000000000002E-3</v>
      </c>
      <c r="D10" s="394" t="s">
        <v>684</v>
      </c>
      <c r="E10" s="153"/>
    </row>
    <row r="11" spans="1:7" ht="13.5">
      <c r="A11" s="154"/>
      <c r="B11" s="152" t="s">
        <v>493</v>
      </c>
      <c r="C11" s="264">
        <v>6.0000000000000001E-3</v>
      </c>
      <c r="D11" s="394"/>
      <c r="E11" s="153"/>
    </row>
    <row r="12" spans="1:7" ht="13.5">
      <c r="A12" s="154"/>
      <c r="B12" s="152" t="s">
        <v>494</v>
      </c>
      <c r="C12" s="153">
        <v>0.51200000000000001</v>
      </c>
      <c r="D12" s="392"/>
      <c r="E12" s="153" t="s">
        <v>551</v>
      </c>
    </row>
    <row r="13" spans="1:7" ht="13.5">
      <c r="A13" s="154"/>
      <c r="B13" s="152" t="s">
        <v>495</v>
      </c>
      <c r="C13" s="153">
        <v>0.38</v>
      </c>
      <c r="D13" s="392"/>
      <c r="E13" s="153"/>
    </row>
    <row r="14" spans="1:7" ht="13.5">
      <c r="A14" s="155"/>
      <c r="B14" s="152" t="s">
        <v>568</v>
      </c>
      <c r="C14" s="267">
        <v>6.4000000000000001E-2</v>
      </c>
      <c r="D14" s="395"/>
      <c r="E14" s="152"/>
    </row>
    <row r="15" spans="1:7" ht="13.5">
      <c r="A15" s="156"/>
      <c r="B15" s="152" t="s">
        <v>496</v>
      </c>
      <c r="C15" s="153"/>
      <c r="D15" s="392"/>
      <c r="E15" s="153"/>
    </row>
    <row r="16" spans="1:7" ht="13.5">
      <c r="A16" s="157" t="s">
        <v>430</v>
      </c>
      <c r="B16" s="152" t="s">
        <v>626</v>
      </c>
      <c r="C16" s="153">
        <v>-0.24</v>
      </c>
      <c r="D16" s="392"/>
      <c r="E16" s="153"/>
      <c r="F16" s="102" t="s">
        <v>556</v>
      </c>
    </row>
    <row r="17" spans="1:6" ht="40.5">
      <c r="A17" s="157"/>
      <c r="B17" s="152" t="s">
        <v>498</v>
      </c>
      <c r="C17" s="153"/>
      <c r="D17" s="392" t="s">
        <v>678</v>
      </c>
      <c r="E17" s="153"/>
    </row>
    <row r="18" spans="1:6" ht="13.5" customHeight="1">
      <c r="A18" s="157" t="s">
        <v>431</v>
      </c>
      <c r="B18" s="152" t="s">
        <v>628</v>
      </c>
      <c r="C18" s="153">
        <v>0.09</v>
      </c>
      <c r="D18" s="392"/>
      <c r="E18" s="153"/>
    </row>
    <row r="19" spans="1:6" ht="13.5">
      <c r="A19" s="157"/>
      <c r="B19" s="152" t="s">
        <v>500</v>
      </c>
      <c r="C19" s="153"/>
      <c r="D19" s="392"/>
      <c r="E19" s="153"/>
    </row>
    <row r="20" spans="1:6" ht="67.5">
      <c r="A20" s="157" t="s">
        <v>429</v>
      </c>
      <c r="B20" s="152" t="s">
        <v>501</v>
      </c>
      <c r="C20" s="265">
        <v>1</v>
      </c>
      <c r="D20" s="396" t="s">
        <v>679</v>
      </c>
      <c r="E20" s="153"/>
      <c r="F20" s="219" t="s">
        <v>557</v>
      </c>
    </row>
    <row r="21" spans="1:6" ht="13.5">
      <c r="A21" s="157"/>
      <c r="B21" s="152" t="s">
        <v>502</v>
      </c>
      <c r="C21" s="265">
        <v>1.4</v>
      </c>
      <c r="D21" s="396"/>
      <c r="E21" s="153"/>
    </row>
    <row r="22" spans="1:6" ht="40.5">
      <c r="A22" s="157"/>
      <c r="B22" s="152" t="s">
        <v>503</v>
      </c>
      <c r="C22" s="153">
        <v>-0.25</v>
      </c>
      <c r="D22" s="392" t="s">
        <v>683</v>
      </c>
      <c r="E22" s="153"/>
    </row>
    <row r="23" spans="1:6" ht="13.5">
      <c r="A23" s="157"/>
      <c r="B23" s="95" t="s">
        <v>594</v>
      </c>
      <c r="C23" s="153"/>
      <c r="D23" s="392"/>
      <c r="E23" s="153"/>
    </row>
    <row r="24" spans="1:6" ht="13.5">
      <c r="A24" s="157"/>
      <c r="B24" s="95" t="s">
        <v>597</v>
      </c>
      <c r="C24" s="153"/>
      <c r="D24" s="392"/>
      <c r="E24" s="153"/>
    </row>
    <row r="25" spans="1:6" ht="67.5">
      <c r="A25" s="157"/>
      <c r="B25" s="152" t="s">
        <v>504</v>
      </c>
      <c r="C25" s="153">
        <v>0.09</v>
      </c>
      <c r="D25" s="392" t="s">
        <v>680</v>
      </c>
      <c r="E25" s="153"/>
      <c r="F25" s="102" t="s">
        <v>558</v>
      </c>
    </row>
    <row r="26" spans="1:6" ht="13.5">
      <c r="A26" s="157"/>
      <c r="B26" s="95" t="s">
        <v>595</v>
      </c>
      <c r="C26" s="153"/>
      <c r="D26" s="392"/>
      <c r="E26" s="153"/>
      <c r="F26" s="102"/>
    </row>
    <row r="27" spans="1:6" ht="13.5">
      <c r="A27" s="157"/>
      <c r="B27" s="95" t="s">
        <v>598</v>
      </c>
      <c r="C27" s="153"/>
      <c r="D27" s="392"/>
      <c r="E27" s="153"/>
      <c r="F27" s="102"/>
    </row>
    <row r="28" spans="1:6" ht="54">
      <c r="A28" s="157"/>
      <c r="B28" s="152" t="s">
        <v>584</v>
      </c>
      <c r="C28" s="153"/>
      <c r="D28" s="392" t="s">
        <v>682</v>
      </c>
      <c r="E28" s="153"/>
    </row>
    <row r="29" spans="1:6" ht="13.5">
      <c r="A29" s="157"/>
      <c r="B29" s="152" t="s">
        <v>601</v>
      </c>
      <c r="C29" s="153"/>
      <c r="D29" s="392"/>
      <c r="E29" s="153"/>
    </row>
    <row r="30" spans="1:6" ht="54">
      <c r="A30" s="157"/>
      <c r="B30" s="152" t="s">
        <v>523</v>
      </c>
      <c r="C30" s="152"/>
      <c r="D30" s="397" t="s">
        <v>681</v>
      </c>
      <c r="E30" s="152"/>
      <c r="F30" s="102" t="s">
        <v>559</v>
      </c>
    </row>
    <row r="31" spans="1:6" ht="13.5">
      <c r="A31" s="157"/>
      <c r="B31" s="95" t="s">
        <v>596</v>
      </c>
      <c r="C31" s="152"/>
      <c r="D31" s="397"/>
      <c r="E31" s="152"/>
      <c r="F31" s="102"/>
    </row>
    <row r="32" spans="1:6" ht="13.5">
      <c r="A32" s="158"/>
      <c r="B32" s="95" t="s">
        <v>600</v>
      </c>
      <c r="C32" s="152"/>
      <c r="D32" s="397"/>
      <c r="E32" s="152"/>
      <c r="F32" s="102"/>
    </row>
    <row r="33" spans="1:5" ht="13.5">
      <c r="A33" s="159"/>
      <c r="B33" s="152" t="s">
        <v>506</v>
      </c>
      <c r="C33" s="160">
        <v>539</v>
      </c>
      <c r="D33" s="398"/>
      <c r="E33" s="160"/>
    </row>
    <row r="34" spans="1:5" ht="13.5">
      <c r="A34" s="161" t="s">
        <v>432</v>
      </c>
      <c r="B34" s="152" t="s">
        <v>507</v>
      </c>
      <c r="C34" s="160">
        <v>112</v>
      </c>
      <c r="D34" s="398"/>
      <c r="E34" s="160"/>
    </row>
    <row r="35" spans="1:5" ht="13.5">
      <c r="A35" s="161"/>
      <c r="B35" s="152" t="s">
        <v>508</v>
      </c>
      <c r="C35" s="160">
        <v>555</v>
      </c>
      <c r="D35" s="398"/>
      <c r="E35" s="160"/>
    </row>
    <row r="36" spans="1:5" ht="13.5">
      <c r="A36" s="161" t="s">
        <v>433</v>
      </c>
      <c r="B36" s="152" t="s">
        <v>380</v>
      </c>
      <c r="C36" s="162">
        <v>1.0900000000000001</v>
      </c>
      <c r="D36" s="399"/>
      <c r="E36" s="162"/>
    </row>
    <row r="37" spans="1:5" ht="13.5">
      <c r="A37" s="161"/>
      <c r="B37" s="152" t="s">
        <v>381</v>
      </c>
      <c r="C37" s="162">
        <v>0.68</v>
      </c>
      <c r="D37" s="399"/>
      <c r="E37" s="162"/>
    </row>
    <row r="38" spans="1:5" ht="13.5">
      <c r="A38" s="161" t="s">
        <v>429</v>
      </c>
      <c r="B38" s="152" t="s">
        <v>382</v>
      </c>
      <c r="C38" s="162">
        <v>0.35</v>
      </c>
      <c r="D38" s="399"/>
      <c r="E38" s="162"/>
    </row>
    <row r="39" spans="1:5" ht="13.5">
      <c r="A39" s="163"/>
      <c r="B39" s="152"/>
      <c r="C39" s="152"/>
      <c r="D39" s="397"/>
      <c r="E39" s="152"/>
    </row>
    <row r="40" spans="1:5" ht="13.5">
      <c r="A40" s="164"/>
      <c r="B40" s="152" t="s">
        <v>509</v>
      </c>
      <c r="C40" s="153"/>
      <c r="D40" s="392"/>
      <c r="E40" s="153"/>
    </row>
    <row r="41" spans="1:5" ht="13.5">
      <c r="A41" s="165" t="s">
        <v>434</v>
      </c>
      <c r="B41" s="152" t="s">
        <v>510</v>
      </c>
      <c r="C41" s="153"/>
      <c r="D41" s="392"/>
      <c r="E41" s="153"/>
    </row>
    <row r="42" spans="1:5" ht="13.5">
      <c r="A42" s="165"/>
      <c r="B42" s="152" t="s">
        <v>511</v>
      </c>
      <c r="C42" s="153"/>
      <c r="D42" s="392"/>
      <c r="E42" s="153"/>
    </row>
    <row r="43" spans="1:5" ht="13.5">
      <c r="A43" s="165" t="s">
        <v>435</v>
      </c>
      <c r="B43" s="152" t="s">
        <v>512</v>
      </c>
      <c r="C43" s="153"/>
      <c r="D43" s="392"/>
      <c r="E43" s="153"/>
    </row>
    <row r="44" spans="1:5" ht="13.5">
      <c r="A44" s="165"/>
      <c r="B44" s="152" t="s">
        <v>513</v>
      </c>
      <c r="C44" s="153"/>
      <c r="D44" s="392"/>
      <c r="E44" s="153"/>
    </row>
    <row r="45" spans="1:5" ht="13.5">
      <c r="A45" s="165" t="s">
        <v>429</v>
      </c>
      <c r="B45" s="152" t="s">
        <v>514</v>
      </c>
      <c r="C45" s="153"/>
      <c r="D45" s="392"/>
      <c r="E45" s="153"/>
    </row>
    <row r="46" spans="1:5" ht="13.5">
      <c r="A46" s="166"/>
      <c r="B46" s="152"/>
      <c r="C46" s="152"/>
      <c r="D46" s="397"/>
      <c r="E46" s="152"/>
    </row>
    <row r="47" spans="1:5" ht="13.5">
      <c r="A47" s="167" t="s">
        <v>436</v>
      </c>
      <c r="B47" s="152" t="s">
        <v>638</v>
      </c>
      <c r="C47" s="160"/>
      <c r="D47" s="398"/>
      <c r="E47" s="160"/>
    </row>
    <row r="48" spans="1:5" ht="13.5">
      <c r="A48" s="168" t="s">
        <v>431</v>
      </c>
      <c r="B48" s="152" t="s">
        <v>516</v>
      </c>
      <c r="C48" s="160">
        <v>280</v>
      </c>
      <c r="D48" s="398"/>
      <c r="E48" s="160"/>
    </row>
    <row r="49" spans="1:5" ht="13.5">
      <c r="A49" s="168" t="s">
        <v>437</v>
      </c>
      <c r="B49" s="152" t="s">
        <v>517</v>
      </c>
      <c r="C49" s="162">
        <v>0.38</v>
      </c>
      <c r="D49" s="399"/>
      <c r="E49" s="162"/>
    </row>
    <row r="50" spans="1:5" ht="13.5">
      <c r="A50" s="168" t="s">
        <v>438</v>
      </c>
      <c r="B50" s="152" t="s">
        <v>518</v>
      </c>
      <c r="C50" s="160">
        <v>133</v>
      </c>
      <c r="D50" s="398"/>
      <c r="E50" s="160"/>
    </row>
    <row r="51" spans="1:5" ht="13.5">
      <c r="A51" s="169"/>
      <c r="B51" s="152" t="s">
        <v>519</v>
      </c>
      <c r="C51" s="162"/>
      <c r="D51" s="399"/>
      <c r="E51" s="162"/>
    </row>
    <row r="52" spans="1:5" ht="13.5">
      <c r="A52" s="148"/>
      <c r="B52" s="152" t="s">
        <v>520</v>
      </c>
      <c r="C52" s="162"/>
      <c r="D52" s="399"/>
      <c r="E52" s="162"/>
    </row>
    <row r="53" spans="1:5" ht="13.5">
      <c r="A53" s="170" t="s">
        <v>439</v>
      </c>
      <c r="B53" s="152" t="s">
        <v>521</v>
      </c>
      <c r="C53" s="162"/>
      <c r="D53" s="399"/>
      <c r="E53" s="162"/>
    </row>
    <row r="54" spans="1:5" ht="13.5">
      <c r="A54" s="170" t="s">
        <v>431</v>
      </c>
      <c r="B54" s="152" t="s">
        <v>481</v>
      </c>
      <c r="C54" s="162"/>
      <c r="D54" s="399"/>
      <c r="E54" s="162"/>
    </row>
    <row r="55" spans="1:5" ht="13.5">
      <c r="A55" s="170" t="s">
        <v>440</v>
      </c>
      <c r="B55" s="152" t="s">
        <v>480</v>
      </c>
      <c r="C55" s="162"/>
      <c r="D55" s="399"/>
      <c r="E55" s="162"/>
    </row>
    <row r="56" spans="1:5" ht="13.5">
      <c r="A56" s="170" t="s">
        <v>441</v>
      </c>
      <c r="B56" s="152" t="s">
        <v>479</v>
      </c>
      <c r="C56" s="162"/>
      <c r="D56" s="399"/>
      <c r="E56" s="162"/>
    </row>
    <row r="57" spans="1:5" ht="13.5">
      <c r="A57" s="182"/>
      <c r="B57" s="152" t="e">
        <v>#REF!</v>
      </c>
      <c r="C57" s="162"/>
      <c r="D57" s="399"/>
      <c r="E57" s="162"/>
    </row>
  </sheetData>
  <mergeCells count="3">
    <mergeCell ref="A2:A3"/>
    <mergeCell ref="B2:B3"/>
    <mergeCell ref="C2:C3"/>
  </mergeCells>
  <phoneticPr fontId="26"/>
  <pageMargins left="0.78740157480314965" right="0.78740157480314965" top="0.98425196850393704" bottom="0.98425196850393704" header="0.51181102362204722" footer="0.51181102362204722"/>
  <pageSetup paperSize="9" scale="47" orientation="portrait" copies="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36</vt:i4>
      </vt:variant>
    </vt:vector>
  </HeadingPairs>
  <TitlesOfParts>
    <vt:vector size="49" baseType="lpstr">
      <vt:lpstr>基礎データ</vt:lpstr>
      <vt:lpstr>貸借対照表入力</vt:lpstr>
      <vt:lpstr>損益計算書入力</vt:lpstr>
      <vt:lpstr>貸借対照表比較</vt:lpstr>
      <vt:lpstr>損益計算書比較</vt:lpstr>
      <vt:lpstr>総括表</vt:lpstr>
      <vt:lpstr>財務分析</vt:lpstr>
      <vt:lpstr>分岐点</vt:lpstr>
      <vt:lpstr>指標作業</vt:lpstr>
      <vt:lpstr>消費税</vt:lpstr>
      <vt:lpstr>マスタ</vt:lpstr>
      <vt:lpstr>マスタ2</vt:lpstr>
      <vt:lpstr>留意点</vt:lpstr>
      <vt:lpstr>_BS1</vt:lpstr>
      <vt:lpstr>_BS2</vt:lpstr>
      <vt:lpstr>_BS3</vt:lpstr>
      <vt:lpstr>_BS4</vt:lpstr>
      <vt:lpstr>_BS5</vt:lpstr>
      <vt:lpstr>BS</vt:lpstr>
      <vt:lpstr>BS0</vt:lpstr>
      <vt:lpstr>PL</vt:lpstr>
      <vt:lpstr>マスタ!Print_Area</vt:lpstr>
      <vt:lpstr>基礎データ!Print_Area</vt:lpstr>
      <vt:lpstr>財務分析!Print_Area</vt:lpstr>
      <vt:lpstr>指標作業!Print_Area</vt:lpstr>
      <vt:lpstr>消費税!Print_Area</vt:lpstr>
      <vt:lpstr>総括表!Print_Area</vt:lpstr>
      <vt:lpstr>損益計算書入力!Print_Area</vt:lpstr>
      <vt:lpstr>損益計算書比較!Print_Area</vt:lpstr>
      <vt:lpstr>貸借対照表入力!Print_Area</vt:lpstr>
      <vt:lpstr>貸借対照表比較!Print_Area</vt:lpstr>
      <vt:lpstr>分岐点!Print_Area</vt:lpstr>
      <vt:lpstr>財務分析!Print_Titles</vt:lpstr>
      <vt:lpstr>貸借対照表入力!Print_Titles</vt:lpstr>
      <vt:lpstr>貸借対照表比較!Print_Titles</vt:lpstr>
      <vt:lpstr>科目分類</vt:lpstr>
      <vt:lpstr>会計年度</vt:lpstr>
      <vt:lpstr>固定費</vt:lpstr>
      <vt:lpstr>固定費2</vt:lpstr>
      <vt:lpstr>構成員還元</vt:lpstr>
      <vt:lpstr>集落還元</vt:lpstr>
      <vt:lpstr>消費税</vt:lpstr>
      <vt:lpstr>人件費</vt:lpstr>
      <vt:lpstr>年度0</vt:lpstr>
      <vt:lpstr>売上高</vt:lpstr>
      <vt:lpstr>売上高2</vt:lpstr>
      <vt:lpstr>付加価値</vt:lpstr>
      <vt:lpstr>変動費</vt:lpstr>
      <vt:lpstr>変動費2</vt:lpstr>
    </vt:vector>
  </TitlesOfParts>
  <Company>島根県農業技術センター　TEL0853-22-6940</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集落営農法人財務分析 ver1.0</dc:title>
  <dc:creator>永瀬</dc:creator>
  <dc:description>2012/2/24</dc:description>
  <cp:lastModifiedBy>永瀬　勝正</cp:lastModifiedBy>
  <cp:lastPrinted>2014-11-14T05:00:50Z</cp:lastPrinted>
  <dcterms:created xsi:type="dcterms:W3CDTF">2009-04-15T06:47:15Z</dcterms:created>
  <dcterms:modified xsi:type="dcterms:W3CDTF">2014-11-14T05:10:09Z</dcterms:modified>
</cp:coreProperties>
</file>