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tabRatio="876" firstSheet="1" activeTab="1"/>
  </bookViews>
  <sheets>
    <sheet name="元データ" sheetId="1" state="hidden" r:id="rId1"/>
    <sheet name="施設及び業務概況に関する調" sheetId="2" r:id="rId2"/>
    <sheet name="損益計算書" sheetId="3" r:id="rId3"/>
    <sheet name="費用構成表" sheetId="4" r:id="rId4"/>
    <sheet name="貸借対照表及び財務分析" sheetId="5" r:id="rId5"/>
    <sheet name="資本的収支に関する調" sheetId="6" r:id="rId6"/>
    <sheet name="企業債に関する調" sheetId="7" r:id="rId7"/>
    <sheet name="経営分析・財務分析" sheetId="8" r:id="rId8"/>
  </sheets>
  <definedNames>
    <definedName name="_xlnm.Print_Area" localSheetId="6">'企業債に関する調'!$A$3:$C$29</definedName>
    <definedName name="_xlnm.Print_Area" localSheetId="7">'経営分析・財務分析'!$A$3:$D$20</definedName>
    <definedName name="_xlnm.Print_Area" localSheetId="1">'施設及び業務概況に関する調'!$A$3:$D$51</definedName>
    <definedName name="_xlnm.Print_Area" localSheetId="5">'資本的収支に関する調'!$A$3:$D$56</definedName>
    <definedName name="_xlnm.Print_Area" localSheetId="2">'損益計算書'!$A$3:$B$53</definedName>
    <definedName name="_xlnm.Print_Area" localSheetId="4">'貸借対照表及び財務分析'!$A$3:$D$78</definedName>
    <definedName name="_xlnm.Print_Area" localSheetId="3">'費用構成表'!$A$3:$C$43</definedName>
  </definedNames>
  <calcPr fullCalcOnLoad="1"/>
</workbook>
</file>

<file path=xl/sharedStrings.xml><?xml version="1.0" encoding="utf-8"?>
<sst xmlns="http://schemas.openxmlformats.org/spreadsheetml/2006/main" count="950" uniqueCount="858">
  <si>
    <t>(1) 自己資本金</t>
  </si>
  <si>
    <t>(1) 資本剰余金</t>
  </si>
  <si>
    <t>10. 資本合計</t>
  </si>
  <si>
    <t>12. 不良債務</t>
  </si>
  <si>
    <t>団 体 名　</t>
  </si>
  <si>
    <t>　項　　目</t>
  </si>
  <si>
    <t>松 江 市</t>
  </si>
  <si>
    <t>収</t>
  </si>
  <si>
    <t>財</t>
  </si>
  <si>
    <t>率</t>
  </si>
  <si>
    <t>資</t>
  </si>
  <si>
    <t>本</t>
  </si>
  <si>
    <t>的</t>
  </si>
  <si>
    <t>入</t>
  </si>
  <si>
    <t>支</t>
  </si>
  <si>
    <t>出</t>
  </si>
  <si>
    <t>補</t>
  </si>
  <si>
    <t>て</t>
  </si>
  <si>
    <t>ん</t>
  </si>
  <si>
    <t>源</t>
  </si>
  <si>
    <t>(8)  工事負担金</t>
  </si>
  <si>
    <t>(9)  その他</t>
  </si>
  <si>
    <t>(5) その他</t>
  </si>
  <si>
    <t>(3) 工事負担金</t>
  </si>
  <si>
    <t>（企業債に関する調）</t>
  </si>
  <si>
    <t>借</t>
  </si>
  <si>
    <t>先</t>
  </si>
  <si>
    <t>別</t>
  </si>
  <si>
    <t>利</t>
  </si>
  <si>
    <t>（資本的収支に関する調）</t>
  </si>
  <si>
    <t>(2)  他会計出資金</t>
  </si>
  <si>
    <t>(3)  他会計負担金</t>
  </si>
  <si>
    <t>(4)  他会計借入金</t>
  </si>
  <si>
    <t>(5)  他会計補助金</t>
  </si>
  <si>
    <t>(6)  固定資産売却代金</t>
  </si>
  <si>
    <t>(7)  国庫(県)補助金</t>
  </si>
  <si>
    <t>(10)     計    (1)～(9) (a)</t>
  </si>
  <si>
    <t>(11) 翌年度繰越充当財源 (b)</t>
  </si>
  <si>
    <t>(13) 純計 (a)-{(b)+(c)} (d)</t>
  </si>
  <si>
    <t>(1) 建設改良費</t>
  </si>
  <si>
    <t>(2) 企業債償還金</t>
  </si>
  <si>
    <t>(3) 他会計長期借入金返還金</t>
  </si>
  <si>
    <t>(4) 他会計への支出金</t>
  </si>
  <si>
    <t>(6)     計    (1)～(5) (e)</t>
  </si>
  <si>
    <t>(1) 過年度分損益勘定留保資金</t>
  </si>
  <si>
    <t>(2) 当年度分損益勘定留保資金</t>
  </si>
  <si>
    <t>(3) 繰越利益剰余金処分額</t>
  </si>
  <si>
    <t>(4) 当年度分利益剰余金処分額</t>
  </si>
  <si>
    <t>(5) 積立金取崩し額</t>
  </si>
  <si>
    <t>(6) 繰越工事資金</t>
  </si>
  <si>
    <t>(7) その他</t>
  </si>
  <si>
    <t>(8)     計    (1)～(7) (g)</t>
  </si>
  <si>
    <t>(1) 企業債</t>
  </si>
  <si>
    <t>(4) 他会計繰入金</t>
  </si>
  <si>
    <t>（貸借対照表及び財務分析）</t>
  </si>
  <si>
    <t>（費用構成表）</t>
  </si>
  <si>
    <t>（損益計算書）</t>
  </si>
  <si>
    <t>（施設及び業務概況に関する調）</t>
  </si>
  <si>
    <t>10. 平均定員 (人)</t>
  </si>
  <si>
    <t>13. 年間延実働車両 (両)</t>
  </si>
  <si>
    <t>乗合</t>
  </si>
  <si>
    <t>貸切</t>
  </si>
  <si>
    <t>ｴ. その他営業外費用</t>
  </si>
  <si>
    <t>ｳ. 繰延勘定償却</t>
  </si>
  <si>
    <t xml:space="preserve"> 1. 総収益 (B)+(C)+(G) (A)</t>
  </si>
  <si>
    <t>(1) 営業収益 (B)</t>
  </si>
  <si>
    <t>ｱ. 運送収益</t>
  </si>
  <si>
    <t>ｲ. その他営業収益</t>
  </si>
  <si>
    <t>(ｱ) 他会計負担金</t>
  </si>
  <si>
    <t>(ｲ) その他</t>
  </si>
  <si>
    <t>(2) 営業外収益 (C)</t>
  </si>
  <si>
    <t>ｱ. 受取利息及び配当金</t>
  </si>
  <si>
    <t>ｲ. 受託工事収益</t>
  </si>
  <si>
    <t>ｳ. 国庫(県)補助金</t>
  </si>
  <si>
    <t>ｴ. 他会計補助金</t>
  </si>
  <si>
    <t>ｵ. 他会計負担金</t>
  </si>
  <si>
    <t>ｶ. 雑収益</t>
  </si>
  <si>
    <t>2. 総費用 (E)+(F)+(H) (D)</t>
  </si>
  <si>
    <t>(1) 営業費用 (E)</t>
  </si>
  <si>
    <t>ｱ. 運転費</t>
  </si>
  <si>
    <t>ｲ. 車両修繕費</t>
  </si>
  <si>
    <t>ｳ. その他修繕費</t>
  </si>
  <si>
    <t>ｴ. 一般管理費</t>
  </si>
  <si>
    <t>ｵ. 施設損害保険料</t>
  </si>
  <si>
    <t>ｶ. 施設使用料</t>
  </si>
  <si>
    <t>ｷ. 運輸管理費</t>
  </si>
  <si>
    <t>ｸ. 減価償却費</t>
  </si>
  <si>
    <t>ｹ. その他</t>
  </si>
  <si>
    <t>(2) 営業外費用 (F)</t>
  </si>
  <si>
    <t>ｱ. 支払利息</t>
  </si>
  <si>
    <t>ｲ. 企業債取扱諸費</t>
  </si>
  <si>
    <t xml:space="preserve"> 3. 経常利益 {(B+C)-(E+F)}</t>
  </si>
  <si>
    <t xml:space="preserve"> 5. 特別利益 (G)</t>
  </si>
  <si>
    <t>(1) 他会計繰入金</t>
  </si>
  <si>
    <t>(2) 固定資産売却益</t>
  </si>
  <si>
    <t>(3) その他</t>
  </si>
  <si>
    <t xml:space="preserve"> 4. 管理者</t>
  </si>
  <si>
    <t xml:space="preserve"> 8. 平均在籍車両 (両)</t>
  </si>
  <si>
    <t xml:space="preserve"> 9. 平均車齢 (年)</t>
  </si>
  <si>
    <t xml:space="preserve"> 6. 特別損失 (H)</t>
  </si>
  <si>
    <t>(1) 職員給与費</t>
  </si>
  <si>
    <t>(2) その他</t>
  </si>
  <si>
    <t xml:space="preserve"> 7. 純利益 (A)-(D)</t>
  </si>
  <si>
    <t xml:space="preserve"> 8. 純損失 (A)-(D) (△)</t>
  </si>
  <si>
    <t xml:space="preserve"> 9. 前年度繰越利益剰余金</t>
  </si>
  <si>
    <t>10. 前年度繰越欠損金</t>
  </si>
  <si>
    <t>11. 当年度未処分利益剰余金</t>
  </si>
  <si>
    <t>12. 当年度未処理欠損金</t>
  </si>
  <si>
    <t>（単位：千円）</t>
  </si>
  <si>
    <t>（単位：千円、％）</t>
  </si>
  <si>
    <t xml:space="preserve"> 1. 職員給与費</t>
  </si>
  <si>
    <t>(3) 投資</t>
  </si>
  <si>
    <t xml:space="preserve"> 2. 流動資産</t>
  </si>
  <si>
    <t>(2) 未収金</t>
  </si>
  <si>
    <t>(3) 貯蔵品</t>
  </si>
  <si>
    <t xml:space="preserve"> 5. 固定負債</t>
  </si>
  <si>
    <t>(1) 企業債</t>
  </si>
  <si>
    <t>(2) 再建債</t>
  </si>
  <si>
    <t>(3) 他会計借入金</t>
  </si>
  <si>
    <t>(4) 引当金</t>
  </si>
  <si>
    <t xml:space="preserve"> 6. 流動負債</t>
  </si>
  <si>
    <t>(1) 一時借入金</t>
  </si>
  <si>
    <t>(3) その他</t>
  </si>
  <si>
    <t xml:space="preserve"> 7. 負債合計</t>
  </si>
  <si>
    <t xml:space="preserve"> 8. 資本金</t>
  </si>
  <si>
    <t>ｳ. 繰入資本金</t>
  </si>
  <si>
    <t>ｱ. 企業債</t>
  </si>
  <si>
    <t>ｲ. 他会計借入金</t>
  </si>
  <si>
    <t xml:space="preserve"> 9. 剰余金</t>
  </si>
  <si>
    <t>ｲ. 工事負担金</t>
  </si>
  <si>
    <t>ｴ. その他</t>
  </si>
  <si>
    <t>ｲ. 利益積立金</t>
  </si>
  <si>
    <t>ｳ. 建設改良積立金</t>
  </si>
  <si>
    <t>ｴ. その他積立金</t>
  </si>
  <si>
    <t>ｱ. 建設改良のための企業債</t>
  </si>
  <si>
    <t>ｲ. その他</t>
  </si>
  <si>
    <t>(1)  企業債</t>
  </si>
  <si>
    <t>(ｱ) 職員給与費</t>
  </si>
  <si>
    <t>(ｲ) 建設利息</t>
  </si>
  <si>
    <t>う</t>
  </si>
  <si>
    <t>ち</t>
  </si>
  <si>
    <t>ｱ. 政府資金</t>
  </si>
  <si>
    <t>ｳ. その他</t>
  </si>
  <si>
    <t>(2) 国庫(県)補助金</t>
  </si>
  <si>
    <t>良財</t>
  </si>
  <si>
    <t>費源</t>
  </si>
  <si>
    <t>の内</t>
  </si>
  <si>
    <t>　訳</t>
  </si>
  <si>
    <t>改　</t>
  </si>
  <si>
    <t>設　</t>
  </si>
  <si>
    <t>建　</t>
  </si>
  <si>
    <t xml:space="preserve"> 8. 行政投資実績額</t>
  </si>
  <si>
    <t xml:space="preserve"> 9.</t>
  </si>
  <si>
    <t xml:space="preserve"> 7. 補てん財源不足比率 (h)/(e)×100</t>
  </si>
  <si>
    <t xml:space="preserve"> 5. 補てん財源不足額(△) (f)-(g) (h)</t>
  </si>
  <si>
    <t xml:space="preserve"> 4.</t>
  </si>
  <si>
    <t xml:space="preserve"> 3. 資本的支出不足額(△) (f)</t>
  </si>
  <si>
    <t xml:space="preserve"> 2.</t>
  </si>
  <si>
    <t xml:space="preserve"> 1.</t>
  </si>
  <si>
    <t>（経営分析・財務分析）</t>
  </si>
  <si>
    <t>松 江 市</t>
  </si>
  <si>
    <t xml:space="preserve"> 1. 車両稼働率 (乗合) (％)</t>
  </si>
  <si>
    <t xml:space="preserve"> 2. 実働一日一車当たり走行キロ (乗合) (㎞)</t>
  </si>
  <si>
    <t xml:space="preserve"> 4. 実働一日一車当たり運送収益 (乗合) (円)</t>
  </si>
  <si>
    <t xml:space="preserve"> 3. 実働一日一車当たり輸送人員 (乗合) (人)</t>
  </si>
  <si>
    <t xml:space="preserve"> 5. 一人当たり年間走行キロ (乗合+貸切)</t>
  </si>
  <si>
    <t xml:space="preserve"> 6. 一車当たり職員数 (乗合+貸切)</t>
  </si>
  <si>
    <t xml:space="preserve"> 2. 企業債償還額対減価償却額比率 (％) </t>
  </si>
  <si>
    <t xml:space="preserve"> 1. 経常収支比率 (％)</t>
  </si>
  <si>
    <t>年　  度　</t>
  </si>
  <si>
    <t>【　　財　　務　　分　　析　　】</t>
  </si>
  <si>
    <t>【　　経　　営　　分　　析　　】</t>
  </si>
  <si>
    <t xml:space="preserve"> 1. 事業開始年月日</t>
  </si>
  <si>
    <t xml:space="preserve"> 2. 法適用年月日</t>
  </si>
  <si>
    <t xml:space="preserve"> 3. 法適用区分</t>
  </si>
  <si>
    <t xml:space="preserve"> 5. 営業路線 (㎞)</t>
  </si>
  <si>
    <t xml:space="preserve"> 6. 運転系統本数 (本)</t>
  </si>
  <si>
    <t xml:space="preserve"> 7. 期末在籍車両 (両)</t>
  </si>
  <si>
    <t>乗合</t>
  </si>
  <si>
    <t>貸切</t>
  </si>
  <si>
    <t>乗合</t>
  </si>
  <si>
    <t>貸切</t>
  </si>
  <si>
    <t>乗合</t>
  </si>
  <si>
    <t>貸切</t>
  </si>
  <si>
    <t>乗合</t>
  </si>
  <si>
    <t>貸切</t>
  </si>
  <si>
    <t>11. ワンマンカー車両 (両)</t>
  </si>
  <si>
    <t>12. ワンマンカー比率 (％)</t>
  </si>
  <si>
    <t>14. 走行キロ</t>
  </si>
  <si>
    <t>(1) 年間 (千㎞)</t>
  </si>
  <si>
    <t>(2) 一日平均 (㎞)</t>
  </si>
  <si>
    <t>15. 輸送人員 (乗合)</t>
  </si>
  <si>
    <t>(1) 年間 (千人)</t>
  </si>
  <si>
    <t>(2) うち定期 (千人)</t>
  </si>
  <si>
    <t>(3) 同比率 (％)</t>
  </si>
  <si>
    <t>(4) １日平均 (人)</t>
  </si>
  <si>
    <t>16. 輸送人員 (貸切)</t>
  </si>
  <si>
    <t>(2) 一日平均 (人)</t>
  </si>
  <si>
    <t>17. 輸送収益 (乗合)</t>
  </si>
  <si>
    <t>(1) 年間 (千円)</t>
  </si>
  <si>
    <t>(2) 一日平均 (千円)</t>
  </si>
  <si>
    <t>18. 輸送収益 (貸切)</t>
  </si>
  <si>
    <t>19. 料金のたて方 (円)</t>
  </si>
  <si>
    <t>(1) 均一制</t>
  </si>
  <si>
    <t>(2) 地帯制</t>
  </si>
  <si>
    <t>初乗</t>
  </si>
  <si>
    <t>(3) 対キロ区間制</t>
  </si>
  <si>
    <t>賃率</t>
  </si>
  <si>
    <t>(4) 特殊区間</t>
  </si>
  <si>
    <t>20. 現行料金実施年月日</t>
  </si>
  <si>
    <t>21. 定期券割引率 (％)</t>
  </si>
  <si>
    <t>(1) 通勤</t>
  </si>
  <si>
    <t>１ヶ月</t>
  </si>
  <si>
    <t>３ヶ月</t>
  </si>
  <si>
    <t>(2) 通学</t>
  </si>
  <si>
    <t>22. 職員数 (人)</t>
  </si>
  <si>
    <t>(1) 損益勘定職員</t>
  </si>
  <si>
    <t>(2) 資本勘定職員</t>
  </si>
  <si>
    <t>(3) 　　 計</t>
  </si>
  <si>
    <t>(1) 基本給</t>
  </si>
  <si>
    <t>(2) 手当</t>
  </si>
  <si>
    <t>(3) 賃金</t>
  </si>
  <si>
    <t>(4) 退職給与金</t>
  </si>
  <si>
    <t>(5) 法定福利費</t>
  </si>
  <si>
    <t>(6)   　計</t>
  </si>
  <si>
    <t xml:space="preserve"> 2. 支払利息</t>
  </si>
  <si>
    <t xml:space="preserve"> 3. 減価償却費</t>
  </si>
  <si>
    <t xml:space="preserve"> 4. 動力費又は燃料油脂費</t>
  </si>
  <si>
    <t xml:space="preserve"> 5. 光熱水費</t>
  </si>
  <si>
    <t xml:space="preserve"> 6. 通信運搬費</t>
  </si>
  <si>
    <t xml:space="preserve"> 7. 修繕費</t>
  </si>
  <si>
    <t xml:space="preserve"> 8. 委託料</t>
  </si>
  <si>
    <t xml:space="preserve"> 9. その他</t>
  </si>
  <si>
    <t>10. 費用合計</t>
  </si>
  <si>
    <t>【　構　成　比　率　】</t>
  </si>
  <si>
    <t xml:space="preserve"> 1. 固定資産</t>
  </si>
  <si>
    <t>(1) 有形固定資産</t>
  </si>
  <si>
    <t>ｱ. 土地</t>
  </si>
  <si>
    <t>ｲ. 償却資産</t>
  </si>
  <si>
    <t>ｳ. 減価償却累計額(△)</t>
  </si>
  <si>
    <t>ｴ. 建設仮勘定</t>
  </si>
  <si>
    <t>ｵ. その他</t>
  </si>
  <si>
    <t>(2) 無形固定資産</t>
  </si>
  <si>
    <t>(1) 現金及び預金</t>
  </si>
  <si>
    <t>(4) 短期有価証券</t>
  </si>
  <si>
    <t xml:space="preserve"> 3. 繰延勘定</t>
  </si>
  <si>
    <t xml:space="preserve"> 4. 資産合計</t>
  </si>
  <si>
    <t>(2) 未払金及び未払費用</t>
  </si>
  <si>
    <t>ｱ. 固有資本金(引継資本金)</t>
  </si>
  <si>
    <t>ｲ. 再評価組入資本金</t>
  </si>
  <si>
    <t>ｴ. 組入資本金(造成資本金)</t>
  </si>
  <si>
    <t>(2) 借入資本金</t>
  </si>
  <si>
    <t>ｱ. 国庫(県)補助金</t>
  </si>
  <si>
    <t>ｳ. 再評価積立金</t>
  </si>
  <si>
    <t>(2) 利益剰余金</t>
  </si>
  <si>
    <t>ｱ. 減債積立金</t>
  </si>
  <si>
    <t>ｵ. 当年度未処分利益剰余金</t>
  </si>
  <si>
    <t xml:space="preserve">   当年度未処理欠損金(△)</t>
  </si>
  <si>
    <t>うち当年度純利益</t>
  </si>
  <si>
    <t>うち当年度純損失(△)</t>
  </si>
  <si>
    <t>11. 負債・資本合計</t>
  </si>
  <si>
    <t>13. 実質資金不足額</t>
  </si>
  <si>
    <t>14. 再掲</t>
  </si>
  <si>
    <t>経常利益</t>
  </si>
  <si>
    <t>経常損失(△)</t>
  </si>
  <si>
    <t>15. 累積欠損金比率</t>
  </si>
  <si>
    <t>16. 不良債務比率</t>
  </si>
  <si>
    <t>(1) 自己資本構成比率</t>
  </si>
  <si>
    <t>17.</t>
  </si>
  <si>
    <t>(2) 固定資産対長期資本比率</t>
  </si>
  <si>
    <t>(3) 流動比率</t>
  </si>
  <si>
    <t>財</t>
  </si>
  <si>
    <t>(4) 総収支比率</t>
  </si>
  <si>
    <t>(5) 経常収支比率</t>
  </si>
  <si>
    <t>務</t>
  </si>
  <si>
    <t>(6) 営業収支比率</t>
  </si>
  <si>
    <t>(7) 企業債償還額対減価償却額比率</t>
  </si>
  <si>
    <t>分</t>
  </si>
  <si>
    <t>(8) 料金収入に</t>
  </si>
  <si>
    <t>(ｱ) 企業債償還元金</t>
  </si>
  <si>
    <t>対する率</t>
  </si>
  <si>
    <t>(ｲ) 企業債利息</t>
  </si>
  <si>
    <t>析</t>
  </si>
  <si>
    <t>(ｳ) 企業債元利償還金</t>
  </si>
  <si>
    <t>(ｴ) 職員給与費</t>
  </si>
  <si>
    <t xml:space="preserve"> 4. 経常損失 {(B+C)-(E+F)} (△)</t>
  </si>
  <si>
    <t>(1) 財政融資</t>
  </si>
  <si>
    <t>(5) 市中銀行</t>
  </si>
  <si>
    <t>(7) 市場公募債</t>
  </si>
  <si>
    <t>(8) 共済組合</t>
  </si>
  <si>
    <t>(9) 政府保証付外債</t>
  </si>
  <si>
    <t>(10) 交付公債</t>
  </si>
  <si>
    <t>(11) その他</t>
  </si>
  <si>
    <t>S 04.04.01</t>
  </si>
  <si>
    <t>S 27.10.01</t>
  </si>
  <si>
    <t>当然全部</t>
  </si>
  <si>
    <t>設置</t>
  </si>
  <si>
    <t>H 13.05.01</t>
  </si>
  <si>
    <t>全職員 (㎞)</t>
  </si>
  <si>
    <t>全職員 (人)</t>
  </si>
  <si>
    <t>(2) 郵便貯金</t>
  </si>
  <si>
    <t>(3) 簡易生命保険</t>
  </si>
  <si>
    <t>企　業　債　現　在　高</t>
  </si>
  <si>
    <t>(6) (5)以外の金融機関</t>
  </si>
  <si>
    <t>手入力</t>
  </si>
  <si>
    <t>←年間延在籍車両数</t>
  </si>
  <si>
    <t>←　〃</t>
  </si>
  <si>
    <t>←延車齢数</t>
  </si>
  <si>
    <t>←乗車定員総数</t>
  </si>
  <si>
    <t>赤字は数式入り</t>
  </si>
  <si>
    <t>(2)             1.0％未満</t>
  </si>
  <si>
    <t>(3)  1.0％以上～2.0％未満</t>
  </si>
  <si>
    <t>(4)  2.0％以上～3.0％未満</t>
  </si>
  <si>
    <t>(5)  3.0％以上～4.0％未満</t>
  </si>
  <si>
    <t>(6)  4.0％以上～5.0％未満</t>
  </si>
  <si>
    <t>(7)  5.0％以上～6.0％未満</t>
  </si>
  <si>
    <t>(8)  6.0％以上～7.0％未満</t>
  </si>
  <si>
    <t>(9)  7.0％以上～7.5％未満</t>
  </si>
  <si>
    <t>(10) 7.5％以上～8.0％未満</t>
  </si>
  <si>
    <t>(11) 8.0％以上</t>
  </si>
  <si>
    <t>(1)  起債前借</t>
  </si>
  <si>
    <t>ｲ. 機構資金</t>
  </si>
  <si>
    <t>(1) 企業債利息</t>
  </si>
  <si>
    <t>(2) 一時借入金利息</t>
  </si>
  <si>
    <t>(3) 他会計借入金等利息</t>
  </si>
  <si>
    <t>(4) 地方公共団体金融機構</t>
  </si>
  <si>
    <r>
      <t>04</t>
    </r>
    <r>
      <rPr>
        <sz val="11"/>
        <rFont val="ＭＳ 明朝"/>
        <family val="1"/>
      </rPr>
      <t>,01,11</t>
    </r>
  </si>
  <si>
    <r>
      <t>04</t>
    </r>
    <r>
      <rPr>
        <sz val="11"/>
        <rFont val="ＭＳ 明朝"/>
        <family val="1"/>
      </rPr>
      <t>,01,13</t>
    </r>
  </si>
  <si>
    <r>
      <t>04</t>
    </r>
    <r>
      <rPr>
        <sz val="11"/>
        <rFont val="ＭＳ 明朝"/>
        <family val="1"/>
      </rPr>
      <t>,01,15</t>
    </r>
  </si>
  <si>
    <r>
      <t>04</t>
    </r>
    <r>
      <rPr>
        <sz val="11"/>
        <rFont val="ＭＳ 明朝"/>
        <family val="1"/>
      </rPr>
      <t>,01,0</t>
    </r>
    <r>
      <rPr>
        <sz val="11"/>
        <rFont val="ＭＳ 明朝"/>
        <family val="1"/>
      </rPr>
      <t>1</t>
    </r>
  </si>
  <si>
    <r>
      <t>04</t>
    </r>
    <r>
      <rPr>
        <sz val="11"/>
        <rFont val="ＭＳ 明朝"/>
        <family val="1"/>
      </rPr>
      <t>,01,0</t>
    </r>
    <r>
      <rPr>
        <sz val="11"/>
        <rFont val="ＭＳ 明朝"/>
        <family val="1"/>
      </rPr>
      <t>2</t>
    </r>
  </si>
  <si>
    <r>
      <t>04</t>
    </r>
    <r>
      <rPr>
        <sz val="11"/>
        <rFont val="ＭＳ 明朝"/>
        <family val="1"/>
      </rPr>
      <t>,01,03</t>
    </r>
  </si>
  <si>
    <r>
      <t>04</t>
    </r>
    <r>
      <rPr>
        <sz val="11"/>
        <rFont val="ＭＳ 明朝"/>
        <family val="1"/>
      </rPr>
      <t>,01,04</t>
    </r>
  </si>
  <si>
    <r>
      <t>04</t>
    </r>
    <r>
      <rPr>
        <sz val="11"/>
        <rFont val="ＭＳ 明朝"/>
        <family val="1"/>
      </rPr>
      <t>,01,05</t>
    </r>
  </si>
  <si>
    <r>
      <t>04</t>
    </r>
    <r>
      <rPr>
        <sz val="11"/>
        <rFont val="ＭＳ 明朝"/>
        <family val="1"/>
      </rPr>
      <t>,01,06</t>
    </r>
  </si>
  <si>
    <r>
      <t>04</t>
    </r>
    <r>
      <rPr>
        <sz val="11"/>
        <rFont val="ＭＳ 明朝"/>
        <family val="1"/>
      </rPr>
      <t>,01,07</t>
    </r>
  </si>
  <si>
    <r>
      <t>04</t>
    </r>
    <r>
      <rPr>
        <sz val="11"/>
        <rFont val="ＭＳ 明朝"/>
        <family val="1"/>
      </rPr>
      <t>,01,08</t>
    </r>
  </si>
  <si>
    <r>
      <t>04</t>
    </r>
    <r>
      <rPr>
        <sz val="11"/>
        <rFont val="ＭＳ 明朝"/>
        <family val="1"/>
      </rPr>
      <t>,01,09</t>
    </r>
  </si>
  <si>
    <r>
      <t>04</t>
    </r>
    <r>
      <rPr>
        <sz val="11"/>
        <rFont val="ＭＳ 明朝"/>
        <family val="1"/>
      </rPr>
      <t>,01,10</t>
    </r>
  </si>
  <si>
    <r>
      <t>04</t>
    </r>
    <r>
      <rPr>
        <sz val="11"/>
        <rFont val="ＭＳ 明朝"/>
        <family val="1"/>
      </rPr>
      <t>,01,12</t>
    </r>
  </si>
  <si>
    <r>
      <t>04</t>
    </r>
    <r>
      <rPr>
        <sz val="11"/>
        <rFont val="ＭＳ 明朝"/>
        <family val="1"/>
      </rPr>
      <t>,01,14</t>
    </r>
  </si>
  <si>
    <r>
      <t>04</t>
    </r>
    <r>
      <rPr>
        <sz val="11"/>
        <rFont val="ＭＳ 明朝"/>
        <family val="1"/>
      </rPr>
      <t>,01,16</t>
    </r>
  </si>
  <si>
    <r>
      <t>04</t>
    </r>
    <r>
      <rPr>
        <sz val="11"/>
        <rFont val="ＭＳ 明朝"/>
        <family val="1"/>
      </rPr>
      <t>,01,17</t>
    </r>
  </si>
  <si>
    <r>
      <t>04</t>
    </r>
    <r>
      <rPr>
        <sz val="11"/>
        <rFont val="ＭＳ 明朝"/>
        <family val="1"/>
      </rPr>
      <t>,01,18</t>
    </r>
  </si>
  <si>
    <r>
      <t>04</t>
    </r>
    <r>
      <rPr>
        <sz val="11"/>
        <rFont val="ＭＳ 明朝"/>
        <family val="1"/>
      </rPr>
      <t>,01,19</t>
    </r>
  </si>
  <si>
    <r>
      <t>04</t>
    </r>
    <r>
      <rPr>
        <sz val="11"/>
        <rFont val="ＭＳ 明朝"/>
        <family val="1"/>
      </rPr>
      <t>,01,20</t>
    </r>
  </si>
  <si>
    <r>
      <t>04</t>
    </r>
    <r>
      <rPr>
        <sz val="11"/>
        <rFont val="ＭＳ 明朝"/>
        <family val="1"/>
      </rPr>
      <t>,01,21</t>
    </r>
  </si>
  <si>
    <r>
      <t>04</t>
    </r>
    <r>
      <rPr>
        <sz val="11"/>
        <rFont val="ＭＳ 明朝"/>
        <family val="1"/>
      </rPr>
      <t>,01,22</t>
    </r>
  </si>
  <si>
    <r>
      <t>04</t>
    </r>
    <r>
      <rPr>
        <sz val="11"/>
        <rFont val="ＭＳ 明朝"/>
        <family val="1"/>
      </rPr>
      <t>,01,23</t>
    </r>
  </si>
  <si>
    <r>
      <t>04</t>
    </r>
    <r>
      <rPr>
        <sz val="11"/>
        <rFont val="ＭＳ 明朝"/>
        <family val="1"/>
      </rPr>
      <t>,01,24</t>
    </r>
  </si>
  <si>
    <r>
      <t>04</t>
    </r>
    <r>
      <rPr>
        <sz val="11"/>
        <rFont val="ＭＳ 明朝"/>
        <family val="1"/>
      </rPr>
      <t>,01,25</t>
    </r>
  </si>
  <si>
    <r>
      <t>04</t>
    </r>
    <r>
      <rPr>
        <sz val="11"/>
        <rFont val="ＭＳ 明朝"/>
        <family val="1"/>
      </rPr>
      <t>,01,26</t>
    </r>
  </si>
  <si>
    <r>
      <t>04</t>
    </r>
    <r>
      <rPr>
        <sz val="11"/>
        <rFont val="ＭＳ 明朝"/>
        <family val="1"/>
      </rPr>
      <t>,01,27</t>
    </r>
  </si>
  <si>
    <r>
      <t>04</t>
    </r>
    <r>
      <rPr>
        <sz val="11"/>
        <rFont val="ＭＳ 明朝"/>
        <family val="1"/>
      </rPr>
      <t>,01,28</t>
    </r>
  </si>
  <si>
    <r>
      <t>04</t>
    </r>
    <r>
      <rPr>
        <sz val="11"/>
        <rFont val="ＭＳ 明朝"/>
        <family val="1"/>
      </rPr>
      <t>,01,29</t>
    </r>
  </si>
  <si>
    <r>
      <t>04</t>
    </r>
    <r>
      <rPr>
        <sz val="11"/>
        <rFont val="ＭＳ 明朝"/>
        <family val="1"/>
      </rPr>
      <t>,01,30</t>
    </r>
  </si>
  <si>
    <r>
      <t>04</t>
    </r>
    <r>
      <rPr>
        <sz val="11"/>
        <rFont val="ＭＳ 明朝"/>
        <family val="1"/>
      </rPr>
      <t>,01,31</t>
    </r>
  </si>
  <si>
    <r>
      <t>04</t>
    </r>
    <r>
      <rPr>
        <sz val="11"/>
        <rFont val="ＭＳ 明朝"/>
        <family val="1"/>
      </rPr>
      <t>,01,32</t>
    </r>
  </si>
  <si>
    <r>
      <t>04</t>
    </r>
    <r>
      <rPr>
        <sz val="11"/>
        <rFont val="ＭＳ 明朝"/>
        <family val="1"/>
      </rPr>
      <t>,01,33</t>
    </r>
  </si>
  <si>
    <r>
      <t>04</t>
    </r>
    <r>
      <rPr>
        <sz val="11"/>
        <rFont val="ＭＳ 明朝"/>
        <family val="1"/>
      </rPr>
      <t>,01,34</t>
    </r>
  </si>
  <si>
    <r>
      <t>04</t>
    </r>
    <r>
      <rPr>
        <sz val="11"/>
        <rFont val="ＭＳ 明朝"/>
        <family val="1"/>
      </rPr>
      <t>,01,35</t>
    </r>
  </si>
  <si>
    <r>
      <t>04</t>
    </r>
    <r>
      <rPr>
        <sz val="11"/>
        <rFont val="ＭＳ 明朝"/>
        <family val="1"/>
      </rPr>
      <t>,01,36</t>
    </r>
  </si>
  <si>
    <r>
      <t>04</t>
    </r>
    <r>
      <rPr>
        <sz val="11"/>
        <rFont val="ＭＳ 明朝"/>
        <family val="1"/>
      </rPr>
      <t>,01,37</t>
    </r>
  </si>
  <si>
    <r>
      <t>04</t>
    </r>
    <r>
      <rPr>
        <sz val="11"/>
        <rFont val="ＭＳ 明朝"/>
        <family val="1"/>
      </rPr>
      <t>,01,38</t>
    </r>
  </si>
  <si>
    <r>
      <t>04</t>
    </r>
    <r>
      <rPr>
        <sz val="11"/>
        <rFont val="ＭＳ 明朝"/>
        <family val="1"/>
      </rPr>
      <t>,01,39</t>
    </r>
  </si>
  <si>
    <r>
      <t>04</t>
    </r>
    <r>
      <rPr>
        <sz val="11"/>
        <rFont val="ＭＳ 明朝"/>
        <family val="1"/>
      </rPr>
      <t>,01,40</t>
    </r>
  </si>
  <si>
    <r>
      <t>04</t>
    </r>
    <r>
      <rPr>
        <sz val="11"/>
        <rFont val="ＭＳ 明朝"/>
        <family val="1"/>
      </rPr>
      <t>,01,41</t>
    </r>
  </si>
  <si>
    <r>
      <t>04</t>
    </r>
    <r>
      <rPr>
        <sz val="11"/>
        <rFont val="ＭＳ 明朝"/>
        <family val="1"/>
      </rPr>
      <t>,01,42</t>
    </r>
  </si>
  <si>
    <r>
      <t>04</t>
    </r>
    <r>
      <rPr>
        <sz val="11"/>
        <rFont val="ＭＳ 明朝"/>
        <family val="1"/>
      </rPr>
      <t>,01,43</t>
    </r>
  </si>
  <si>
    <r>
      <t>04</t>
    </r>
    <r>
      <rPr>
        <sz val="11"/>
        <rFont val="ＭＳ 明朝"/>
        <family val="1"/>
      </rPr>
      <t>,01,44</t>
    </r>
  </si>
  <si>
    <r>
      <t>04</t>
    </r>
    <r>
      <rPr>
        <sz val="11"/>
        <rFont val="ＭＳ 明朝"/>
        <family val="1"/>
      </rPr>
      <t>,01,45</t>
    </r>
  </si>
  <si>
    <r>
      <t>04</t>
    </r>
    <r>
      <rPr>
        <sz val="11"/>
        <rFont val="ＭＳ 明朝"/>
        <family val="1"/>
      </rPr>
      <t>,01,46</t>
    </r>
  </si>
  <si>
    <r>
      <t>04</t>
    </r>
    <r>
      <rPr>
        <sz val="11"/>
        <rFont val="ＭＳ 明朝"/>
        <family val="1"/>
      </rPr>
      <t>,01,47</t>
    </r>
  </si>
  <si>
    <r>
      <t>04</t>
    </r>
    <r>
      <rPr>
        <sz val="11"/>
        <rFont val="ＭＳ 明朝"/>
        <family val="1"/>
      </rPr>
      <t>,01,48</t>
    </r>
  </si>
  <si>
    <r>
      <t>04</t>
    </r>
    <r>
      <rPr>
        <sz val="11"/>
        <rFont val="ＭＳ 明朝"/>
        <family val="1"/>
      </rPr>
      <t>,01,49</t>
    </r>
  </si>
  <si>
    <r>
      <t>04</t>
    </r>
    <r>
      <rPr>
        <sz val="11"/>
        <rFont val="ＭＳ 明朝"/>
        <family val="1"/>
      </rPr>
      <t>,01,50</t>
    </r>
  </si>
  <si>
    <r>
      <t>04</t>
    </r>
    <r>
      <rPr>
        <sz val="11"/>
        <rFont val="ＭＳ 明朝"/>
        <family val="1"/>
      </rPr>
      <t>,01,51</t>
    </r>
  </si>
  <si>
    <r>
      <t>04</t>
    </r>
    <r>
      <rPr>
        <sz val="11"/>
        <rFont val="ＭＳ 明朝"/>
        <family val="1"/>
      </rPr>
      <t>,01,52</t>
    </r>
  </si>
  <si>
    <r>
      <t>04</t>
    </r>
    <r>
      <rPr>
        <sz val="11"/>
        <rFont val="ＭＳ 明朝"/>
        <family val="1"/>
      </rPr>
      <t>,01,53</t>
    </r>
  </si>
  <si>
    <r>
      <t>04</t>
    </r>
    <r>
      <rPr>
        <sz val="11"/>
        <rFont val="ＭＳ 明朝"/>
        <family val="1"/>
      </rPr>
      <t>,01,54</t>
    </r>
  </si>
  <si>
    <r>
      <t>04</t>
    </r>
    <r>
      <rPr>
        <sz val="11"/>
        <rFont val="ＭＳ 明朝"/>
        <family val="1"/>
      </rPr>
      <t>,01,55</t>
    </r>
  </si>
  <si>
    <r>
      <t>04</t>
    </r>
    <r>
      <rPr>
        <sz val="11"/>
        <rFont val="ＭＳ 明朝"/>
        <family val="1"/>
      </rPr>
      <t>,01,56</t>
    </r>
  </si>
  <si>
    <r>
      <t>04</t>
    </r>
    <r>
      <rPr>
        <sz val="11"/>
        <rFont val="ＭＳ 明朝"/>
        <family val="1"/>
      </rPr>
      <t>,01,57</t>
    </r>
  </si>
  <si>
    <r>
      <t>04</t>
    </r>
    <r>
      <rPr>
        <sz val="11"/>
        <rFont val="ＭＳ 明朝"/>
        <family val="1"/>
      </rPr>
      <t>,01,58</t>
    </r>
  </si>
  <si>
    <r>
      <t>04</t>
    </r>
    <r>
      <rPr>
        <sz val="11"/>
        <rFont val="ＭＳ 明朝"/>
        <family val="1"/>
      </rPr>
      <t>,01,59</t>
    </r>
  </si>
  <si>
    <r>
      <t>04</t>
    </r>
    <r>
      <rPr>
        <sz val="11"/>
        <rFont val="ＭＳ 明朝"/>
        <family val="1"/>
      </rPr>
      <t>,01,60</t>
    </r>
  </si>
  <si>
    <r>
      <t>04</t>
    </r>
    <r>
      <rPr>
        <sz val="11"/>
        <rFont val="ＭＳ 明朝"/>
        <family val="1"/>
      </rPr>
      <t>,01,61</t>
    </r>
  </si>
  <si>
    <r>
      <t>04</t>
    </r>
    <r>
      <rPr>
        <sz val="11"/>
        <rFont val="ＭＳ 明朝"/>
        <family val="1"/>
      </rPr>
      <t>,01,62</t>
    </r>
  </si>
  <si>
    <r>
      <t>04</t>
    </r>
    <r>
      <rPr>
        <sz val="11"/>
        <rFont val="ＭＳ 明朝"/>
        <family val="1"/>
      </rPr>
      <t>,01,63</t>
    </r>
  </si>
  <si>
    <t>20,01,19</t>
  </si>
  <si>
    <t>20,01,18</t>
  </si>
  <si>
    <r>
      <t>20</t>
    </r>
    <r>
      <rPr>
        <sz val="11"/>
        <rFont val="ＭＳ 明朝"/>
        <family val="1"/>
      </rPr>
      <t>,01,0</t>
    </r>
    <r>
      <rPr>
        <sz val="11"/>
        <rFont val="ＭＳ 明朝"/>
        <family val="1"/>
      </rPr>
      <t>2</t>
    </r>
  </si>
  <si>
    <r>
      <t>20</t>
    </r>
    <r>
      <rPr>
        <sz val="11"/>
        <rFont val="ＭＳ 明朝"/>
        <family val="1"/>
      </rPr>
      <t>,01,0</t>
    </r>
    <r>
      <rPr>
        <sz val="11"/>
        <rFont val="ＭＳ 明朝"/>
        <family val="1"/>
      </rPr>
      <t>1</t>
    </r>
  </si>
  <si>
    <r>
      <t>20</t>
    </r>
    <r>
      <rPr>
        <sz val="11"/>
        <rFont val="ＭＳ 明朝"/>
        <family val="1"/>
      </rPr>
      <t>,01,03</t>
    </r>
  </si>
  <si>
    <r>
      <t>20</t>
    </r>
    <r>
      <rPr>
        <sz val="11"/>
        <rFont val="ＭＳ 明朝"/>
        <family val="1"/>
      </rPr>
      <t>,01,04</t>
    </r>
  </si>
  <si>
    <r>
      <t>20</t>
    </r>
    <r>
      <rPr>
        <sz val="11"/>
        <rFont val="ＭＳ 明朝"/>
        <family val="1"/>
      </rPr>
      <t>,01,05</t>
    </r>
  </si>
  <si>
    <r>
      <t>20</t>
    </r>
    <r>
      <rPr>
        <sz val="11"/>
        <rFont val="ＭＳ 明朝"/>
        <family val="1"/>
      </rPr>
      <t>,01,06</t>
    </r>
  </si>
  <si>
    <r>
      <t>20</t>
    </r>
    <r>
      <rPr>
        <sz val="11"/>
        <rFont val="ＭＳ 明朝"/>
        <family val="1"/>
      </rPr>
      <t>,01,07</t>
    </r>
  </si>
  <si>
    <r>
      <t>20</t>
    </r>
    <r>
      <rPr>
        <sz val="11"/>
        <rFont val="ＭＳ 明朝"/>
        <family val="1"/>
      </rPr>
      <t>,01,08</t>
    </r>
  </si>
  <si>
    <r>
      <t>20</t>
    </r>
    <r>
      <rPr>
        <sz val="11"/>
        <rFont val="ＭＳ 明朝"/>
        <family val="1"/>
      </rPr>
      <t>,01,09</t>
    </r>
  </si>
  <si>
    <r>
      <t>20</t>
    </r>
    <r>
      <rPr>
        <sz val="11"/>
        <rFont val="ＭＳ 明朝"/>
        <family val="1"/>
      </rPr>
      <t>,01,10</t>
    </r>
  </si>
  <si>
    <r>
      <t>20</t>
    </r>
    <r>
      <rPr>
        <sz val="11"/>
        <rFont val="ＭＳ 明朝"/>
        <family val="1"/>
      </rPr>
      <t>,01,11</t>
    </r>
  </si>
  <si>
    <r>
      <t>20</t>
    </r>
    <r>
      <rPr>
        <sz val="11"/>
        <rFont val="ＭＳ 明朝"/>
        <family val="1"/>
      </rPr>
      <t>,01,12</t>
    </r>
  </si>
  <si>
    <r>
      <t>20</t>
    </r>
    <r>
      <rPr>
        <sz val="11"/>
        <rFont val="ＭＳ 明朝"/>
        <family val="1"/>
      </rPr>
      <t>,01,13</t>
    </r>
  </si>
  <si>
    <r>
      <t>20</t>
    </r>
    <r>
      <rPr>
        <sz val="11"/>
        <rFont val="ＭＳ 明朝"/>
        <family val="1"/>
      </rPr>
      <t>,01,14</t>
    </r>
  </si>
  <si>
    <r>
      <t>20</t>
    </r>
    <r>
      <rPr>
        <sz val="11"/>
        <rFont val="ＭＳ 明朝"/>
        <family val="1"/>
      </rPr>
      <t>,01,15</t>
    </r>
  </si>
  <si>
    <r>
      <t>20</t>
    </r>
    <r>
      <rPr>
        <sz val="11"/>
        <rFont val="ＭＳ 明朝"/>
        <family val="1"/>
      </rPr>
      <t>,01,16</t>
    </r>
  </si>
  <si>
    <r>
      <t>20</t>
    </r>
    <r>
      <rPr>
        <sz val="11"/>
        <rFont val="ＭＳ 明朝"/>
        <family val="1"/>
      </rPr>
      <t>,01,17</t>
    </r>
  </si>
  <si>
    <r>
      <t>20</t>
    </r>
    <r>
      <rPr>
        <sz val="11"/>
        <rFont val="ＭＳ 明朝"/>
        <family val="1"/>
      </rPr>
      <t>,01,18</t>
    </r>
  </si>
  <si>
    <r>
      <t>20</t>
    </r>
    <r>
      <rPr>
        <sz val="11"/>
        <rFont val="ＭＳ 明朝"/>
        <family val="1"/>
      </rPr>
      <t>,01,19</t>
    </r>
  </si>
  <si>
    <r>
      <t>20</t>
    </r>
    <r>
      <rPr>
        <sz val="11"/>
        <rFont val="ＭＳ 明朝"/>
        <family val="1"/>
      </rPr>
      <t>,01,20</t>
    </r>
  </si>
  <si>
    <r>
      <t>20</t>
    </r>
    <r>
      <rPr>
        <sz val="11"/>
        <rFont val="ＭＳ 明朝"/>
        <family val="1"/>
      </rPr>
      <t>,01,21</t>
    </r>
  </si>
  <si>
    <r>
      <t>20</t>
    </r>
    <r>
      <rPr>
        <sz val="11"/>
        <rFont val="ＭＳ 明朝"/>
        <family val="1"/>
      </rPr>
      <t>,01,22</t>
    </r>
  </si>
  <si>
    <r>
      <t>20</t>
    </r>
    <r>
      <rPr>
        <sz val="11"/>
        <rFont val="ＭＳ 明朝"/>
        <family val="1"/>
      </rPr>
      <t>,01,23</t>
    </r>
  </si>
  <si>
    <r>
      <t>20</t>
    </r>
    <r>
      <rPr>
        <sz val="11"/>
        <rFont val="ＭＳ 明朝"/>
        <family val="1"/>
      </rPr>
      <t>,01,24</t>
    </r>
  </si>
  <si>
    <r>
      <t>20</t>
    </r>
    <r>
      <rPr>
        <sz val="11"/>
        <rFont val="ＭＳ 明朝"/>
        <family val="1"/>
      </rPr>
      <t>,01,25</t>
    </r>
  </si>
  <si>
    <r>
      <t>20</t>
    </r>
    <r>
      <rPr>
        <sz val="11"/>
        <rFont val="ＭＳ 明朝"/>
        <family val="1"/>
      </rPr>
      <t>,01,26</t>
    </r>
  </si>
  <si>
    <r>
      <t>20</t>
    </r>
    <r>
      <rPr>
        <sz val="11"/>
        <rFont val="ＭＳ 明朝"/>
        <family val="1"/>
      </rPr>
      <t>,01,27</t>
    </r>
  </si>
  <si>
    <r>
      <t>20</t>
    </r>
    <r>
      <rPr>
        <sz val="11"/>
        <rFont val="ＭＳ 明朝"/>
        <family val="1"/>
      </rPr>
      <t>,01,28</t>
    </r>
  </si>
  <si>
    <r>
      <t>20</t>
    </r>
    <r>
      <rPr>
        <sz val="11"/>
        <rFont val="ＭＳ 明朝"/>
        <family val="1"/>
      </rPr>
      <t>,01,29</t>
    </r>
  </si>
  <si>
    <r>
      <t>20</t>
    </r>
    <r>
      <rPr>
        <sz val="11"/>
        <rFont val="ＭＳ 明朝"/>
        <family val="1"/>
      </rPr>
      <t>,01,30</t>
    </r>
  </si>
  <si>
    <r>
      <t>20</t>
    </r>
    <r>
      <rPr>
        <sz val="11"/>
        <rFont val="ＭＳ 明朝"/>
        <family val="1"/>
      </rPr>
      <t>,01,31</t>
    </r>
  </si>
  <si>
    <r>
      <t>20</t>
    </r>
    <r>
      <rPr>
        <sz val="11"/>
        <rFont val="ＭＳ 明朝"/>
        <family val="1"/>
      </rPr>
      <t>,01,32</t>
    </r>
  </si>
  <si>
    <r>
      <t>20</t>
    </r>
    <r>
      <rPr>
        <sz val="11"/>
        <rFont val="ＭＳ 明朝"/>
        <family val="1"/>
      </rPr>
      <t>,01,33</t>
    </r>
  </si>
  <si>
    <r>
      <t>20</t>
    </r>
    <r>
      <rPr>
        <sz val="11"/>
        <rFont val="ＭＳ 明朝"/>
        <family val="1"/>
      </rPr>
      <t>,01,34</t>
    </r>
  </si>
  <si>
    <r>
      <t>20</t>
    </r>
    <r>
      <rPr>
        <sz val="11"/>
        <rFont val="ＭＳ 明朝"/>
        <family val="1"/>
      </rPr>
      <t>,01,35</t>
    </r>
  </si>
  <si>
    <r>
      <t>20</t>
    </r>
    <r>
      <rPr>
        <sz val="11"/>
        <rFont val="ＭＳ 明朝"/>
        <family val="1"/>
      </rPr>
      <t>,01,36</t>
    </r>
  </si>
  <si>
    <r>
      <t>20</t>
    </r>
    <r>
      <rPr>
        <sz val="11"/>
        <rFont val="ＭＳ 明朝"/>
        <family val="1"/>
      </rPr>
      <t>,01,37</t>
    </r>
  </si>
  <si>
    <r>
      <t>20</t>
    </r>
    <r>
      <rPr>
        <sz val="11"/>
        <rFont val="ＭＳ 明朝"/>
        <family val="1"/>
      </rPr>
      <t>,01,38</t>
    </r>
  </si>
  <si>
    <r>
      <t>20</t>
    </r>
    <r>
      <rPr>
        <sz val="11"/>
        <rFont val="ＭＳ 明朝"/>
        <family val="1"/>
      </rPr>
      <t>,01,39</t>
    </r>
  </si>
  <si>
    <r>
      <t>20</t>
    </r>
    <r>
      <rPr>
        <sz val="11"/>
        <rFont val="ＭＳ 明朝"/>
        <family val="1"/>
      </rPr>
      <t>,01,40</t>
    </r>
  </si>
  <si>
    <r>
      <t>20</t>
    </r>
    <r>
      <rPr>
        <sz val="11"/>
        <rFont val="ＭＳ 明朝"/>
        <family val="1"/>
      </rPr>
      <t>,01,41</t>
    </r>
  </si>
  <si>
    <r>
      <t>20</t>
    </r>
    <r>
      <rPr>
        <sz val="11"/>
        <rFont val="ＭＳ 明朝"/>
        <family val="1"/>
      </rPr>
      <t>,01,42</t>
    </r>
  </si>
  <si>
    <r>
      <t>20</t>
    </r>
    <r>
      <rPr>
        <sz val="11"/>
        <rFont val="ＭＳ 明朝"/>
        <family val="1"/>
      </rPr>
      <t>,01,43</t>
    </r>
  </si>
  <si>
    <r>
      <t>20</t>
    </r>
    <r>
      <rPr>
        <sz val="11"/>
        <rFont val="ＭＳ 明朝"/>
        <family val="1"/>
      </rPr>
      <t>,01,44</t>
    </r>
  </si>
  <si>
    <r>
      <t>20</t>
    </r>
    <r>
      <rPr>
        <sz val="11"/>
        <rFont val="ＭＳ 明朝"/>
        <family val="1"/>
      </rPr>
      <t>,01,45</t>
    </r>
  </si>
  <si>
    <r>
      <t>20</t>
    </r>
    <r>
      <rPr>
        <sz val="11"/>
        <rFont val="ＭＳ 明朝"/>
        <family val="1"/>
      </rPr>
      <t>,01,46</t>
    </r>
  </si>
  <si>
    <r>
      <t>20</t>
    </r>
    <r>
      <rPr>
        <sz val="11"/>
        <rFont val="ＭＳ 明朝"/>
        <family val="1"/>
      </rPr>
      <t>,01,47</t>
    </r>
  </si>
  <si>
    <r>
      <t>20</t>
    </r>
    <r>
      <rPr>
        <sz val="11"/>
        <rFont val="ＭＳ 明朝"/>
        <family val="1"/>
      </rPr>
      <t>,01,48</t>
    </r>
  </si>
  <si>
    <r>
      <t>20</t>
    </r>
    <r>
      <rPr>
        <sz val="11"/>
        <rFont val="ＭＳ 明朝"/>
        <family val="1"/>
      </rPr>
      <t>,01,49</t>
    </r>
  </si>
  <si>
    <r>
      <t>20</t>
    </r>
    <r>
      <rPr>
        <sz val="11"/>
        <rFont val="ＭＳ 明朝"/>
        <family val="1"/>
      </rPr>
      <t>,01,50</t>
    </r>
  </si>
  <si>
    <r>
      <t>20</t>
    </r>
    <r>
      <rPr>
        <sz val="11"/>
        <rFont val="ＭＳ 明朝"/>
        <family val="1"/>
      </rPr>
      <t>,01,51</t>
    </r>
  </si>
  <si>
    <r>
      <t>20</t>
    </r>
    <r>
      <rPr>
        <sz val="11"/>
        <rFont val="ＭＳ 明朝"/>
        <family val="1"/>
      </rPr>
      <t>,01,52</t>
    </r>
  </si>
  <si>
    <r>
      <t>20</t>
    </r>
    <r>
      <rPr>
        <sz val="11"/>
        <rFont val="ＭＳ 明朝"/>
        <family val="1"/>
      </rPr>
      <t>,01,53</t>
    </r>
  </si>
  <si>
    <r>
      <t>20</t>
    </r>
    <r>
      <rPr>
        <sz val="11"/>
        <rFont val="ＭＳ 明朝"/>
        <family val="1"/>
      </rPr>
      <t>,01,54</t>
    </r>
  </si>
  <si>
    <r>
      <t>20</t>
    </r>
    <r>
      <rPr>
        <sz val="11"/>
        <rFont val="ＭＳ 明朝"/>
        <family val="1"/>
      </rPr>
      <t>,01,55</t>
    </r>
  </si>
  <si>
    <r>
      <t>20</t>
    </r>
    <r>
      <rPr>
        <sz val="11"/>
        <rFont val="ＭＳ 明朝"/>
        <family val="1"/>
      </rPr>
      <t>,01,56</t>
    </r>
  </si>
  <si>
    <r>
      <t>20</t>
    </r>
    <r>
      <rPr>
        <sz val="11"/>
        <rFont val="ＭＳ 明朝"/>
        <family val="1"/>
      </rPr>
      <t>,01,57</t>
    </r>
  </si>
  <si>
    <r>
      <t>20</t>
    </r>
    <r>
      <rPr>
        <sz val="11"/>
        <rFont val="ＭＳ 明朝"/>
        <family val="1"/>
      </rPr>
      <t>,01,58</t>
    </r>
  </si>
  <si>
    <r>
      <t>20</t>
    </r>
    <r>
      <rPr>
        <sz val="11"/>
        <rFont val="ＭＳ 明朝"/>
        <family val="1"/>
      </rPr>
      <t>,01,59</t>
    </r>
  </si>
  <si>
    <r>
      <t>20</t>
    </r>
    <r>
      <rPr>
        <sz val="11"/>
        <rFont val="ＭＳ 明朝"/>
        <family val="1"/>
      </rPr>
      <t>,01,60</t>
    </r>
  </si>
  <si>
    <r>
      <t>20</t>
    </r>
    <r>
      <rPr>
        <sz val="11"/>
        <rFont val="ＭＳ 明朝"/>
        <family val="1"/>
      </rPr>
      <t>,01,61</t>
    </r>
  </si>
  <si>
    <r>
      <t>20</t>
    </r>
    <r>
      <rPr>
        <sz val="11"/>
        <rFont val="ＭＳ 明朝"/>
        <family val="1"/>
      </rPr>
      <t>,01,62</t>
    </r>
  </si>
  <si>
    <r>
      <t>20</t>
    </r>
    <r>
      <rPr>
        <sz val="11"/>
        <rFont val="ＭＳ 明朝"/>
        <family val="1"/>
      </rPr>
      <t>,01,63</t>
    </r>
  </si>
  <si>
    <r>
      <t>2</t>
    </r>
    <r>
      <rPr>
        <sz val="11"/>
        <rFont val="ＭＳ 明朝"/>
        <family val="1"/>
      </rPr>
      <t>1,01,01</t>
    </r>
  </si>
  <si>
    <t>21,01,02</t>
  </si>
  <si>
    <t>21,01,03</t>
  </si>
  <si>
    <t>21,01,04</t>
  </si>
  <si>
    <t>21,01,04</t>
  </si>
  <si>
    <t>21,01,05</t>
  </si>
  <si>
    <t>21,01,08</t>
  </si>
  <si>
    <t>21,01,08</t>
  </si>
  <si>
    <t>21,01,09</t>
  </si>
  <si>
    <t>21,01,10</t>
  </si>
  <si>
    <t>21,01,10</t>
  </si>
  <si>
    <t>21,01,11</t>
  </si>
  <si>
    <t>21,01,12</t>
  </si>
  <si>
    <t>21,01,12</t>
  </si>
  <si>
    <t>21,01,13</t>
  </si>
  <si>
    <t>21,01,14</t>
  </si>
  <si>
    <t>21,01,14</t>
  </si>
  <si>
    <t>21,01,15</t>
  </si>
  <si>
    <t>21,01,19</t>
  </si>
  <si>
    <t>21,01,28</t>
  </si>
  <si>
    <t>21,01,28</t>
  </si>
  <si>
    <t>21,01,02</t>
  </si>
  <si>
    <r>
      <t>2</t>
    </r>
    <r>
      <rPr>
        <sz val="11"/>
        <rFont val="ＭＳ 明朝"/>
        <family val="1"/>
      </rPr>
      <t>1,01,03</t>
    </r>
  </si>
  <si>
    <r>
      <t>2</t>
    </r>
    <r>
      <rPr>
        <sz val="11"/>
        <rFont val="ＭＳ 明朝"/>
        <family val="1"/>
      </rPr>
      <t>1,01,05</t>
    </r>
  </si>
  <si>
    <t>21,01,06</t>
  </si>
  <si>
    <r>
      <t>2</t>
    </r>
    <r>
      <rPr>
        <sz val="11"/>
        <rFont val="ＭＳ 明朝"/>
        <family val="1"/>
      </rPr>
      <t>1,01,07</t>
    </r>
  </si>
  <si>
    <r>
      <t>2</t>
    </r>
    <r>
      <rPr>
        <sz val="11"/>
        <rFont val="ＭＳ 明朝"/>
        <family val="1"/>
      </rPr>
      <t>1,01,09</t>
    </r>
  </si>
  <si>
    <r>
      <t>2</t>
    </r>
    <r>
      <rPr>
        <sz val="11"/>
        <rFont val="ＭＳ 明朝"/>
        <family val="1"/>
      </rPr>
      <t>1,01,11</t>
    </r>
  </si>
  <si>
    <r>
      <t>2</t>
    </r>
    <r>
      <rPr>
        <sz val="11"/>
        <rFont val="ＭＳ 明朝"/>
        <family val="1"/>
      </rPr>
      <t>1,01,13</t>
    </r>
  </si>
  <si>
    <r>
      <t>2</t>
    </r>
    <r>
      <rPr>
        <sz val="11"/>
        <rFont val="ＭＳ 明朝"/>
        <family val="1"/>
      </rPr>
      <t>1,01,15</t>
    </r>
  </si>
  <si>
    <t>21,01,16</t>
  </si>
  <si>
    <r>
      <t>2</t>
    </r>
    <r>
      <rPr>
        <sz val="11"/>
        <rFont val="ＭＳ 明朝"/>
        <family val="1"/>
      </rPr>
      <t>1,01,17</t>
    </r>
  </si>
  <si>
    <t>21,01,18</t>
  </si>
  <si>
    <r>
      <t>2</t>
    </r>
    <r>
      <rPr>
        <sz val="11"/>
        <rFont val="ＭＳ 明朝"/>
        <family val="1"/>
      </rPr>
      <t>1,01,19</t>
    </r>
  </si>
  <si>
    <t>21,01,20</t>
  </si>
  <si>
    <r>
      <t>2</t>
    </r>
    <r>
      <rPr>
        <sz val="11"/>
        <rFont val="ＭＳ 明朝"/>
        <family val="1"/>
      </rPr>
      <t>1,01,21</t>
    </r>
  </si>
  <si>
    <t>21,01,22</t>
  </si>
  <si>
    <r>
      <t>2</t>
    </r>
    <r>
      <rPr>
        <sz val="11"/>
        <rFont val="ＭＳ 明朝"/>
        <family val="1"/>
      </rPr>
      <t>1,01,23</t>
    </r>
  </si>
  <si>
    <t>21,01,24</t>
  </si>
  <si>
    <r>
      <t>2</t>
    </r>
    <r>
      <rPr>
        <sz val="11"/>
        <rFont val="ＭＳ 明朝"/>
        <family val="1"/>
      </rPr>
      <t>1,01,25</t>
    </r>
  </si>
  <si>
    <t>21,01,26</t>
  </si>
  <si>
    <r>
      <t>2</t>
    </r>
    <r>
      <rPr>
        <sz val="11"/>
        <rFont val="ＭＳ 明朝"/>
        <family val="1"/>
      </rPr>
      <t>1,01,27</t>
    </r>
  </si>
  <si>
    <r>
      <t>2</t>
    </r>
    <r>
      <rPr>
        <sz val="11"/>
        <rFont val="ＭＳ 明朝"/>
        <family val="1"/>
      </rPr>
      <t>1,01,29</t>
    </r>
  </si>
  <si>
    <t>21,01,30</t>
  </si>
  <si>
    <r>
      <t>2</t>
    </r>
    <r>
      <rPr>
        <sz val="11"/>
        <rFont val="ＭＳ 明朝"/>
        <family val="1"/>
      </rPr>
      <t>1,01,31</t>
    </r>
  </si>
  <si>
    <t>21,01,32</t>
  </si>
  <si>
    <r>
      <t>2</t>
    </r>
    <r>
      <rPr>
        <sz val="11"/>
        <rFont val="ＭＳ 明朝"/>
        <family val="1"/>
      </rPr>
      <t>1,01,33</t>
    </r>
  </si>
  <si>
    <t>21,01,34</t>
  </si>
  <si>
    <r>
      <t>2</t>
    </r>
    <r>
      <rPr>
        <sz val="11"/>
        <rFont val="ＭＳ 明朝"/>
        <family val="1"/>
      </rPr>
      <t>1,01,35</t>
    </r>
  </si>
  <si>
    <t>21,01,36</t>
  </si>
  <si>
    <r>
      <t>2</t>
    </r>
    <r>
      <rPr>
        <sz val="11"/>
        <rFont val="ＭＳ 明朝"/>
        <family val="1"/>
      </rPr>
      <t>1,01,37</t>
    </r>
  </si>
  <si>
    <t>21,01,38</t>
  </si>
  <si>
    <r>
      <t>2</t>
    </r>
    <r>
      <rPr>
        <sz val="11"/>
        <rFont val="ＭＳ 明朝"/>
        <family val="1"/>
      </rPr>
      <t>1,01,39</t>
    </r>
  </si>
  <si>
    <t>21,01,40</t>
  </si>
  <si>
    <r>
      <t>2</t>
    </r>
    <r>
      <rPr>
        <sz val="11"/>
        <rFont val="ＭＳ 明朝"/>
        <family val="1"/>
      </rPr>
      <t>1,01,41</t>
    </r>
  </si>
  <si>
    <t>21,01,42</t>
  </si>
  <si>
    <r>
      <t>2</t>
    </r>
    <r>
      <rPr>
        <sz val="11"/>
        <rFont val="ＭＳ 明朝"/>
        <family val="1"/>
      </rPr>
      <t>1,01,43</t>
    </r>
  </si>
  <si>
    <t>21,01,44</t>
  </si>
  <si>
    <r>
      <t>2</t>
    </r>
    <r>
      <rPr>
        <sz val="11"/>
        <rFont val="ＭＳ 明朝"/>
        <family val="1"/>
      </rPr>
      <t>1,01,45</t>
    </r>
  </si>
  <si>
    <t>21,01,46</t>
  </si>
  <si>
    <r>
      <t>2</t>
    </r>
    <r>
      <rPr>
        <sz val="11"/>
        <rFont val="ＭＳ 明朝"/>
        <family val="1"/>
      </rPr>
      <t>1,01,47</t>
    </r>
  </si>
  <si>
    <t>21,01,48</t>
  </si>
  <si>
    <r>
      <t>2</t>
    </r>
    <r>
      <rPr>
        <sz val="11"/>
        <rFont val="ＭＳ 明朝"/>
        <family val="1"/>
      </rPr>
      <t>1,01,49</t>
    </r>
  </si>
  <si>
    <t>21,01,50</t>
  </si>
  <si>
    <r>
      <t>2</t>
    </r>
    <r>
      <rPr>
        <sz val="11"/>
        <rFont val="ＭＳ 明朝"/>
        <family val="1"/>
      </rPr>
      <t>1,01,51</t>
    </r>
  </si>
  <si>
    <t>21,01,52</t>
  </si>
  <si>
    <r>
      <t>2</t>
    </r>
    <r>
      <rPr>
        <sz val="11"/>
        <rFont val="ＭＳ 明朝"/>
        <family val="1"/>
      </rPr>
      <t>1,01,53</t>
    </r>
  </si>
  <si>
    <t>21,01,54</t>
  </si>
  <si>
    <r>
      <t>2</t>
    </r>
    <r>
      <rPr>
        <sz val="11"/>
        <rFont val="ＭＳ 明朝"/>
        <family val="1"/>
      </rPr>
      <t>1,01,55</t>
    </r>
  </si>
  <si>
    <t>21,01,56</t>
  </si>
  <si>
    <r>
      <t>2</t>
    </r>
    <r>
      <rPr>
        <sz val="11"/>
        <rFont val="ＭＳ 明朝"/>
        <family val="1"/>
      </rPr>
      <t>1,01,57</t>
    </r>
  </si>
  <si>
    <t>21,01,58</t>
  </si>
  <si>
    <r>
      <t>2</t>
    </r>
    <r>
      <rPr>
        <sz val="11"/>
        <rFont val="ＭＳ 明朝"/>
        <family val="1"/>
      </rPr>
      <t>1,01,59</t>
    </r>
  </si>
  <si>
    <t>21,01,60</t>
  </si>
  <si>
    <r>
      <t>2</t>
    </r>
    <r>
      <rPr>
        <sz val="11"/>
        <rFont val="ＭＳ 明朝"/>
        <family val="1"/>
      </rPr>
      <t>1,01,61</t>
    </r>
  </si>
  <si>
    <t>21,01,62</t>
  </si>
  <si>
    <r>
      <t>2</t>
    </r>
    <r>
      <rPr>
        <sz val="11"/>
        <rFont val="ＭＳ 明朝"/>
        <family val="1"/>
      </rPr>
      <t>1,01,63</t>
    </r>
  </si>
  <si>
    <t>22,01,04</t>
  </si>
  <si>
    <t>22,01,04</t>
  </si>
  <si>
    <t>22,01,05</t>
  </si>
  <si>
    <t>22,01,05</t>
  </si>
  <si>
    <t>22,01,06</t>
  </si>
  <si>
    <t>22,01,06</t>
  </si>
  <si>
    <t>22,01,07</t>
  </si>
  <si>
    <t>22,01,07</t>
  </si>
  <si>
    <t>22,01,08</t>
  </si>
  <si>
    <t>22,01,08</t>
  </si>
  <si>
    <t>22,01,12</t>
  </si>
  <si>
    <t>22,01,12</t>
  </si>
  <si>
    <t>22,01,13</t>
  </si>
  <si>
    <t>22,01,13</t>
  </si>
  <si>
    <t>22,01,14</t>
  </si>
  <si>
    <t>22,01,14</t>
  </si>
  <si>
    <t>22,01,15</t>
  </si>
  <si>
    <t>22,01,15</t>
  </si>
  <si>
    <t>22,01,16</t>
  </si>
  <si>
    <t>22,01,16</t>
  </si>
  <si>
    <t>22,01,17</t>
  </si>
  <si>
    <t>22,01,17</t>
  </si>
  <si>
    <t>22,01,20</t>
  </si>
  <si>
    <t>22,01,20</t>
  </si>
  <si>
    <t>22,01,21</t>
  </si>
  <si>
    <t>22,01,21</t>
  </si>
  <si>
    <t>22,01,22</t>
  </si>
  <si>
    <t>22,01,22</t>
  </si>
  <si>
    <t>22,01,23</t>
  </si>
  <si>
    <t>22,01,23</t>
  </si>
  <si>
    <t>22,01,24</t>
  </si>
  <si>
    <t>22,01,24</t>
  </si>
  <si>
    <t>22,01,26</t>
  </si>
  <si>
    <t>22,01,26</t>
  </si>
  <si>
    <t>22,01,27</t>
  </si>
  <si>
    <t>22,01,27</t>
  </si>
  <si>
    <t>22,01,28</t>
  </si>
  <si>
    <t>22,01,28</t>
  </si>
  <si>
    <t>22,01,32</t>
  </si>
  <si>
    <t>22,01,32</t>
  </si>
  <si>
    <t>22,01,33</t>
  </si>
  <si>
    <t>22,01,33</t>
  </si>
  <si>
    <t>22,01,34</t>
  </si>
  <si>
    <t>22,01,34</t>
  </si>
  <si>
    <t>22,01,35</t>
  </si>
  <si>
    <t>22,01,35</t>
  </si>
  <si>
    <t>22,01,37</t>
  </si>
  <si>
    <t>22,01,37</t>
  </si>
  <si>
    <t>22,01,38</t>
  </si>
  <si>
    <t>22,01,38</t>
  </si>
  <si>
    <t>22,01,41</t>
  </si>
  <si>
    <t>22,01,41</t>
  </si>
  <si>
    <t>22,01,42</t>
  </si>
  <si>
    <t>22,01,42</t>
  </si>
  <si>
    <t>22,01,43</t>
  </si>
  <si>
    <t>22,01,43</t>
  </si>
  <si>
    <t>22,01,44</t>
  </si>
  <si>
    <t>22,01,44</t>
  </si>
  <si>
    <t>22,01,45</t>
  </si>
  <si>
    <t>22,01,45</t>
  </si>
  <si>
    <t>22,01,46</t>
  </si>
  <si>
    <t>22,01,46</t>
  </si>
  <si>
    <t>22,01,47</t>
  </si>
  <si>
    <t>22,01,47</t>
  </si>
  <si>
    <t>22,01,48</t>
  </si>
  <si>
    <t>22,01,48</t>
  </si>
  <si>
    <t>22,01,49</t>
  </si>
  <si>
    <t>22,01,49</t>
  </si>
  <si>
    <t>22,01,50</t>
  </si>
  <si>
    <t>22,01,50</t>
  </si>
  <si>
    <t>22,01,51</t>
  </si>
  <si>
    <t>22,01,51</t>
  </si>
  <si>
    <t>22,01,52</t>
  </si>
  <si>
    <t>22,01,52</t>
  </si>
  <si>
    <t>22,01,53</t>
  </si>
  <si>
    <t>22,01,53</t>
  </si>
  <si>
    <t>22,01,54</t>
  </si>
  <si>
    <t>22,01,54</t>
  </si>
  <si>
    <t>22,01,01</t>
  </si>
  <si>
    <t>22,01,02</t>
  </si>
  <si>
    <t>22,01,03</t>
  </si>
  <si>
    <t>22,01,09</t>
  </si>
  <si>
    <t>22,01,10</t>
  </si>
  <si>
    <t>22,01,11</t>
  </si>
  <si>
    <t>22,01,18</t>
  </si>
  <si>
    <t>22,01,19</t>
  </si>
  <si>
    <t>22,01,25</t>
  </si>
  <si>
    <t>22,01,29</t>
  </si>
  <si>
    <t>22,01,30</t>
  </si>
  <si>
    <t>22,01,31</t>
  </si>
  <si>
    <t>22,01,36</t>
  </si>
  <si>
    <t>22,01,39</t>
  </si>
  <si>
    <t>22,01,40</t>
  </si>
  <si>
    <t>22,01,55</t>
  </si>
  <si>
    <t>22,01,56</t>
  </si>
  <si>
    <t>22,01,57</t>
  </si>
  <si>
    <t>22,01,58</t>
  </si>
  <si>
    <t>22,01,59</t>
  </si>
  <si>
    <t>22,01,60</t>
  </si>
  <si>
    <t>22,01,61</t>
  </si>
  <si>
    <t>22,01,62</t>
  </si>
  <si>
    <t>22,01,63</t>
  </si>
  <si>
    <t>22,02,01</t>
  </si>
  <si>
    <t>23,01,03</t>
  </si>
  <si>
    <t>23,01,03</t>
  </si>
  <si>
    <t>23,01,04</t>
  </si>
  <si>
    <t>23,01,04</t>
  </si>
  <si>
    <t>23,01,05</t>
  </si>
  <si>
    <t>23,01,05</t>
  </si>
  <si>
    <t>23,01,06</t>
  </si>
  <si>
    <t>23,01,06</t>
  </si>
  <si>
    <t>23,01,07</t>
  </si>
  <si>
    <t>23,01,07</t>
  </si>
  <si>
    <t>23,01,08</t>
  </si>
  <si>
    <t>23,01,08</t>
  </si>
  <si>
    <t>国庫補助金</t>
  </si>
  <si>
    <t>都道府県補助金</t>
  </si>
  <si>
    <t>23,01,09</t>
  </si>
  <si>
    <t>23,01,09</t>
  </si>
  <si>
    <t>23,01,10</t>
  </si>
  <si>
    <t>23,01,10</t>
  </si>
  <si>
    <t>23,01,11</t>
  </si>
  <si>
    <t>23,01,11</t>
  </si>
  <si>
    <t>23,01,12</t>
  </si>
  <si>
    <t>23,01,12</t>
  </si>
  <si>
    <t>23,01,14</t>
  </si>
  <si>
    <t>23,01,14</t>
  </si>
  <si>
    <t>23,01,15</t>
  </si>
  <si>
    <t>23,01,15</t>
  </si>
  <si>
    <t>(12) 前年度同意等債今年度収入分 (c)</t>
  </si>
  <si>
    <t>23,01,18</t>
  </si>
  <si>
    <t>23,01,18</t>
  </si>
  <si>
    <t>23,01,19</t>
  </si>
  <si>
    <t>23,01,19</t>
  </si>
  <si>
    <t>23,01,36</t>
  </si>
  <si>
    <t>23,01,36</t>
  </si>
  <si>
    <t>23,01,37</t>
  </si>
  <si>
    <t>23,01,37</t>
  </si>
  <si>
    <t>23,01,38</t>
  </si>
  <si>
    <t>23,01,38</t>
  </si>
  <si>
    <t>23,01,39</t>
  </si>
  <si>
    <t>23,01,39</t>
  </si>
  <si>
    <t>23,01,40</t>
  </si>
  <si>
    <t>23,01,40</t>
  </si>
  <si>
    <t>23,01,44</t>
  </si>
  <si>
    <t>23,01,44</t>
  </si>
  <si>
    <t>23,01,45</t>
  </si>
  <si>
    <t>23,01,45</t>
  </si>
  <si>
    <t>23,01,46</t>
  </si>
  <si>
    <t>23,01,46</t>
  </si>
  <si>
    <t>23,01,47</t>
  </si>
  <si>
    <t>23,01,47</t>
  </si>
  <si>
    <t>23,01,48</t>
  </si>
  <si>
    <t>23,01,48</t>
  </si>
  <si>
    <t>23,01,49</t>
  </si>
  <si>
    <t>23,01,49</t>
  </si>
  <si>
    <t>23,01,50</t>
  </si>
  <si>
    <t>23,01,50</t>
  </si>
  <si>
    <t xml:space="preserve"> 6. 当年度同意等債で未借入、未発行分</t>
  </si>
  <si>
    <t>23,01,54</t>
  </si>
  <si>
    <t>23,01,54</t>
  </si>
  <si>
    <t>23,02,02</t>
  </si>
  <si>
    <t>23,02,02</t>
  </si>
  <si>
    <t>23,01,24</t>
  </si>
  <si>
    <t>23,01,24</t>
  </si>
  <si>
    <t>23,01,25</t>
  </si>
  <si>
    <t>23,01,25</t>
  </si>
  <si>
    <t>23,01,26</t>
  </si>
  <si>
    <t>23,01,26</t>
  </si>
  <si>
    <t>23,01,27</t>
  </si>
  <si>
    <t>23,01,27</t>
  </si>
  <si>
    <t>国庫補助金</t>
  </si>
  <si>
    <t>都道府県補助金</t>
  </si>
  <si>
    <t>23,01,28</t>
  </si>
  <si>
    <t>23,01,28</t>
  </si>
  <si>
    <t>23,01,29</t>
  </si>
  <si>
    <t>23,01,29</t>
  </si>
  <si>
    <t>23,01,30</t>
  </si>
  <si>
    <t>23,01,30</t>
  </si>
  <si>
    <t>23,01,31</t>
  </si>
  <si>
    <t>23,01,31</t>
  </si>
  <si>
    <t>23,01,01</t>
  </si>
  <si>
    <t>23,01,02</t>
  </si>
  <si>
    <t>23,01,13</t>
  </si>
  <si>
    <t>23,01,16</t>
  </si>
  <si>
    <t>23,01,17</t>
  </si>
  <si>
    <t>23,01,20</t>
  </si>
  <si>
    <t>23,01,21</t>
  </si>
  <si>
    <t>23,01,22</t>
  </si>
  <si>
    <t>23,01,23</t>
  </si>
  <si>
    <t>23,01,32</t>
  </si>
  <si>
    <t>23,01,33</t>
  </si>
  <si>
    <t>23,01,34</t>
  </si>
  <si>
    <t>23,01,35</t>
  </si>
  <si>
    <t>23,01,41</t>
  </si>
  <si>
    <t>23,01,42</t>
  </si>
  <si>
    <t>23,01,43</t>
  </si>
  <si>
    <t>23,01,51</t>
  </si>
  <si>
    <t>23,01,52</t>
  </si>
  <si>
    <t>23,01,53</t>
  </si>
  <si>
    <t>23,01,55</t>
  </si>
  <si>
    <t>23,01,56</t>
  </si>
  <si>
    <t>23,01,57</t>
  </si>
  <si>
    <t>23,01,58</t>
  </si>
  <si>
    <t>23,01,59</t>
  </si>
  <si>
    <t>23,01,60</t>
  </si>
  <si>
    <t>23,01,61</t>
  </si>
  <si>
    <t>23,01,62</t>
  </si>
  <si>
    <t>23,01,63</t>
  </si>
  <si>
    <r>
      <t>2</t>
    </r>
    <r>
      <rPr>
        <sz val="11"/>
        <rFont val="ＭＳ 明朝"/>
        <family val="1"/>
      </rPr>
      <t>4,02,12</t>
    </r>
  </si>
  <si>
    <r>
      <t>2</t>
    </r>
    <r>
      <rPr>
        <sz val="11"/>
        <rFont val="ＭＳ 明朝"/>
        <family val="1"/>
      </rPr>
      <t>4,03,12</t>
    </r>
  </si>
  <si>
    <t>24,04,12</t>
  </si>
  <si>
    <t>24,05,12</t>
  </si>
  <si>
    <t>24,06,12</t>
  </si>
  <si>
    <t>24,07,12</t>
  </si>
  <si>
    <t>24,08,12</t>
  </si>
  <si>
    <t>24,09,12</t>
  </si>
  <si>
    <t>24,10,12</t>
  </si>
  <si>
    <t>24,11,12</t>
  </si>
  <si>
    <t>24,12,12</t>
  </si>
  <si>
    <r>
      <t>2</t>
    </r>
    <r>
      <rPr>
        <sz val="11"/>
        <rFont val="ＭＳ 明朝"/>
        <family val="1"/>
      </rPr>
      <t>4,01,01</t>
    </r>
  </si>
  <si>
    <t>24,01,02</t>
  </si>
  <si>
    <r>
      <t>2</t>
    </r>
    <r>
      <rPr>
        <sz val="11"/>
        <rFont val="ＭＳ 明朝"/>
        <family val="1"/>
      </rPr>
      <t>4,01,03</t>
    </r>
  </si>
  <si>
    <t>24,01,04</t>
  </si>
  <si>
    <r>
      <t>2</t>
    </r>
    <r>
      <rPr>
        <sz val="11"/>
        <rFont val="ＭＳ 明朝"/>
        <family val="1"/>
      </rPr>
      <t>4,01,05</t>
    </r>
  </si>
  <si>
    <t>24,01,06</t>
  </si>
  <si>
    <r>
      <t>2</t>
    </r>
    <r>
      <rPr>
        <sz val="11"/>
        <rFont val="ＭＳ 明朝"/>
        <family val="1"/>
      </rPr>
      <t>4,01,07</t>
    </r>
  </si>
  <si>
    <t>24,01,08</t>
  </si>
  <si>
    <r>
      <t>2</t>
    </r>
    <r>
      <rPr>
        <sz val="11"/>
        <rFont val="ＭＳ 明朝"/>
        <family val="1"/>
      </rPr>
      <t>4,01,09</t>
    </r>
  </si>
  <si>
    <t>24,01,10</t>
  </si>
  <si>
    <r>
      <t>2</t>
    </r>
    <r>
      <rPr>
        <sz val="11"/>
        <rFont val="ＭＳ 明朝"/>
        <family val="1"/>
      </rPr>
      <t>4,01,11</t>
    </r>
  </si>
  <si>
    <t>24,01,12</t>
  </si>
  <si>
    <t>法適第２表　交通事業会計決算の状況</t>
  </si>
  <si>
    <t>22,01,39</t>
  </si>
  <si>
    <t>22,01,40</t>
  </si>
  <si>
    <t>23,01,16</t>
  </si>
  <si>
    <t>23,01,13</t>
  </si>
  <si>
    <t>23,01,17</t>
  </si>
  <si>
    <t>22,01,01</t>
  </si>
  <si>
    <t>22,01,02</t>
  </si>
  <si>
    <t>22,01,18</t>
  </si>
  <si>
    <t>22,01,19</t>
  </si>
  <si>
    <t>22,01,25</t>
  </si>
  <si>
    <t>22,01,29</t>
  </si>
  <si>
    <t>22,01,30</t>
  </si>
  <si>
    <t>22,01,31</t>
  </si>
  <si>
    <t>22,01,36</t>
  </si>
  <si>
    <t>22,01,55</t>
  </si>
  <si>
    <t>22,01,56</t>
  </si>
  <si>
    <r>
      <t>0</t>
    </r>
    <r>
      <rPr>
        <sz val="11"/>
        <rFont val="ＭＳ 明朝"/>
        <family val="1"/>
      </rPr>
      <t>4,01,06</t>
    </r>
  </si>
  <si>
    <r>
      <t>04</t>
    </r>
    <r>
      <rPr>
        <sz val="11"/>
        <rFont val="ＭＳ 明朝"/>
        <family val="1"/>
      </rPr>
      <t>,01,07</t>
    </r>
  </si>
  <si>
    <r>
      <t>04</t>
    </r>
    <r>
      <rPr>
        <sz val="11"/>
        <rFont val="ＭＳ 明朝"/>
        <family val="1"/>
      </rPr>
      <t>,01,09</t>
    </r>
  </si>
  <si>
    <r>
      <t>04</t>
    </r>
    <r>
      <rPr>
        <sz val="11"/>
        <rFont val="ＭＳ 明朝"/>
        <family val="1"/>
      </rPr>
      <t>,01,10</t>
    </r>
  </si>
  <si>
    <r>
      <t>04</t>
    </r>
    <r>
      <rPr>
        <sz val="11"/>
        <rFont val="ＭＳ 明朝"/>
        <family val="1"/>
      </rPr>
      <t>,01,12</t>
    </r>
  </si>
  <si>
    <r>
      <t>04</t>
    </r>
    <r>
      <rPr>
        <sz val="11"/>
        <rFont val="ＭＳ 明朝"/>
        <family val="1"/>
      </rPr>
      <t>,01,14</t>
    </r>
  </si>
  <si>
    <r>
      <t>04</t>
    </r>
    <r>
      <rPr>
        <sz val="11"/>
        <rFont val="ＭＳ 明朝"/>
        <family val="1"/>
      </rPr>
      <t>,01,16</t>
    </r>
  </si>
  <si>
    <r>
      <t>04</t>
    </r>
    <r>
      <rPr>
        <sz val="11"/>
        <rFont val="ＭＳ 明朝"/>
        <family val="1"/>
      </rPr>
      <t>,01,23</t>
    </r>
  </si>
  <si>
    <r>
      <t>04</t>
    </r>
    <r>
      <rPr>
        <sz val="11"/>
        <rFont val="ＭＳ 明朝"/>
        <family val="1"/>
      </rPr>
      <t>,01,24</t>
    </r>
  </si>
  <si>
    <r>
      <t>04</t>
    </r>
    <r>
      <rPr>
        <sz val="11"/>
        <rFont val="ＭＳ 明朝"/>
        <family val="1"/>
      </rPr>
      <t>,01,25</t>
    </r>
  </si>
  <si>
    <r>
      <t>04</t>
    </r>
    <r>
      <rPr>
        <sz val="11"/>
        <rFont val="ＭＳ 明朝"/>
        <family val="1"/>
      </rPr>
      <t>,01,26</t>
    </r>
  </si>
  <si>
    <r>
      <t>04</t>
    </r>
    <r>
      <rPr>
        <sz val="11"/>
        <rFont val="ＭＳ 明朝"/>
        <family val="1"/>
      </rPr>
      <t>,01,29</t>
    </r>
  </si>
  <si>
    <r>
      <t>04</t>
    </r>
    <r>
      <rPr>
        <sz val="11"/>
        <rFont val="ＭＳ 明朝"/>
        <family val="1"/>
      </rPr>
      <t>,01,30</t>
    </r>
  </si>
  <si>
    <r>
      <t>04</t>
    </r>
    <r>
      <rPr>
        <sz val="11"/>
        <rFont val="ＭＳ 明朝"/>
        <family val="1"/>
      </rPr>
      <t>,01,32</t>
    </r>
  </si>
  <si>
    <r>
      <t>04</t>
    </r>
    <r>
      <rPr>
        <sz val="11"/>
        <rFont val="ＭＳ 明朝"/>
        <family val="1"/>
      </rPr>
      <t>,01,37</t>
    </r>
  </si>
  <si>
    <r>
      <t>04</t>
    </r>
    <r>
      <rPr>
        <sz val="11"/>
        <rFont val="ＭＳ 明朝"/>
        <family val="1"/>
      </rPr>
      <t>,01,40</t>
    </r>
  </si>
  <si>
    <r>
      <t>04</t>
    </r>
    <r>
      <rPr>
        <sz val="11"/>
        <rFont val="ＭＳ 明朝"/>
        <family val="1"/>
      </rPr>
      <t>,01,45</t>
    </r>
  </si>
  <si>
    <r>
      <t>04</t>
    </r>
    <r>
      <rPr>
        <sz val="11"/>
        <rFont val="ＭＳ 明朝"/>
        <family val="1"/>
      </rPr>
      <t>,01,47</t>
    </r>
  </si>
  <si>
    <r>
      <t>04</t>
    </r>
    <r>
      <rPr>
        <sz val="11"/>
        <rFont val="ＭＳ 明朝"/>
        <family val="1"/>
      </rPr>
      <t>,01,48</t>
    </r>
  </si>
  <si>
    <r>
      <t>04</t>
    </r>
    <r>
      <rPr>
        <sz val="11"/>
        <rFont val="ＭＳ 明朝"/>
        <family val="1"/>
      </rPr>
      <t>,01,53</t>
    </r>
  </si>
  <si>
    <r>
      <t>04</t>
    </r>
    <r>
      <rPr>
        <sz val="11"/>
        <rFont val="ＭＳ 明朝"/>
        <family val="1"/>
      </rPr>
      <t>,01,54</t>
    </r>
  </si>
  <si>
    <r>
      <t>04</t>
    </r>
    <r>
      <rPr>
        <sz val="11"/>
        <rFont val="ＭＳ 明朝"/>
        <family val="1"/>
      </rPr>
      <t>,01,55</t>
    </r>
  </si>
  <si>
    <r>
      <t>04</t>
    </r>
    <r>
      <rPr>
        <sz val="11"/>
        <rFont val="ＭＳ 明朝"/>
        <family val="1"/>
      </rPr>
      <t>,01,56</t>
    </r>
  </si>
  <si>
    <r>
      <t>04</t>
    </r>
    <r>
      <rPr>
        <sz val="11"/>
        <rFont val="ＭＳ 明朝"/>
        <family val="1"/>
      </rPr>
      <t>,01,57</t>
    </r>
  </si>
  <si>
    <r>
      <t>04</t>
    </r>
    <r>
      <rPr>
        <sz val="11"/>
        <rFont val="ＭＳ 明朝"/>
        <family val="1"/>
      </rPr>
      <t>,01,58</t>
    </r>
  </si>
  <si>
    <r>
      <t>04</t>
    </r>
    <r>
      <rPr>
        <sz val="11"/>
        <rFont val="ＭＳ 明朝"/>
        <family val="1"/>
      </rPr>
      <t>,01,59</t>
    </r>
  </si>
  <si>
    <r>
      <t>2</t>
    </r>
    <r>
      <rPr>
        <sz val="11"/>
        <rFont val="ＭＳ 明朝"/>
        <family val="1"/>
      </rPr>
      <t>4,02,12</t>
    </r>
  </si>
  <si>
    <r>
      <t>2</t>
    </r>
    <r>
      <rPr>
        <sz val="11"/>
        <rFont val="ＭＳ 明朝"/>
        <family val="1"/>
      </rPr>
      <t>4,03,12</t>
    </r>
  </si>
  <si>
    <r>
      <t>2</t>
    </r>
    <r>
      <rPr>
        <sz val="11"/>
        <rFont val="ＭＳ 明朝"/>
        <family val="1"/>
      </rPr>
      <t>4,01,01</t>
    </r>
  </si>
  <si>
    <r>
      <t>2</t>
    </r>
    <r>
      <rPr>
        <sz val="11"/>
        <rFont val="ＭＳ 明朝"/>
        <family val="1"/>
      </rPr>
      <t>4,01,03</t>
    </r>
  </si>
  <si>
    <r>
      <t>2</t>
    </r>
    <r>
      <rPr>
        <sz val="11"/>
        <rFont val="ＭＳ 明朝"/>
        <family val="1"/>
      </rPr>
      <t>4,01,05</t>
    </r>
  </si>
  <si>
    <r>
      <t>2</t>
    </r>
    <r>
      <rPr>
        <sz val="11"/>
        <rFont val="ＭＳ 明朝"/>
        <family val="1"/>
      </rPr>
      <t>4,01,07</t>
    </r>
  </si>
  <si>
    <r>
      <t>2</t>
    </r>
    <r>
      <rPr>
        <sz val="11"/>
        <rFont val="ＭＳ 明朝"/>
        <family val="1"/>
      </rPr>
      <t>4,01,09</t>
    </r>
  </si>
  <si>
    <r>
      <t>2</t>
    </r>
    <r>
      <rPr>
        <sz val="11"/>
        <rFont val="ＭＳ 明朝"/>
        <family val="1"/>
      </rPr>
      <t>4,01,11</t>
    </r>
  </si>
  <si>
    <r>
      <t>2</t>
    </r>
    <r>
      <rPr>
        <sz val="11"/>
        <rFont val="ＭＳ 明朝"/>
        <family val="1"/>
      </rPr>
      <t>3,01,02</t>
    </r>
  </si>
  <si>
    <r>
      <t>2</t>
    </r>
    <r>
      <rPr>
        <sz val="11"/>
        <rFont val="ＭＳ 明朝"/>
        <family val="1"/>
      </rPr>
      <t>2,01,03</t>
    </r>
  </si>
  <si>
    <r>
      <t>2</t>
    </r>
    <r>
      <rPr>
        <sz val="11"/>
        <rFont val="ＭＳ 明朝"/>
        <family val="1"/>
      </rPr>
      <t>2,01,59</t>
    </r>
  </si>
  <si>
    <r>
      <t>2</t>
    </r>
    <r>
      <rPr>
        <sz val="11"/>
        <rFont val="ＭＳ 明朝"/>
        <family val="1"/>
      </rPr>
      <t>2,02,01</t>
    </r>
  </si>
  <si>
    <r>
      <t>2</t>
    </r>
    <r>
      <rPr>
        <sz val="11"/>
        <rFont val="ＭＳ 明朝"/>
        <family val="1"/>
      </rPr>
      <t>1,01,01</t>
    </r>
  </si>
  <si>
    <r>
      <t>20</t>
    </r>
    <r>
      <rPr>
        <sz val="11"/>
        <rFont val="ＭＳ 明朝"/>
        <family val="1"/>
      </rPr>
      <t>,01,01</t>
    </r>
  </si>
  <si>
    <r>
      <t>20</t>
    </r>
    <r>
      <rPr>
        <sz val="11"/>
        <rFont val="ＭＳ 明朝"/>
        <family val="1"/>
      </rPr>
      <t>,01,02</t>
    </r>
  </si>
  <si>
    <r>
      <t>20</t>
    </r>
    <r>
      <rPr>
        <sz val="11"/>
        <rFont val="ＭＳ 明朝"/>
        <family val="1"/>
      </rPr>
      <t>,01,03</t>
    </r>
  </si>
  <si>
    <r>
      <t>20</t>
    </r>
    <r>
      <rPr>
        <sz val="11"/>
        <rFont val="ＭＳ 明朝"/>
        <family val="1"/>
      </rPr>
      <t>,01,12</t>
    </r>
  </si>
  <si>
    <r>
      <t>20</t>
    </r>
    <r>
      <rPr>
        <sz val="11"/>
        <rFont val="ＭＳ 明朝"/>
        <family val="1"/>
      </rPr>
      <t>,01,13</t>
    </r>
  </si>
  <si>
    <r>
      <t>20</t>
    </r>
    <r>
      <rPr>
        <sz val="11"/>
        <rFont val="ＭＳ 明朝"/>
        <family val="1"/>
      </rPr>
      <t>,01,14</t>
    </r>
  </si>
  <si>
    <r>
      <t>20</t>
    </r>
    <r>
      <rPr>
        <sz val="11"/>
        <rFont val="ＭＳ 明朝"/>
        <family val="1"/>
      </rPr>
      <t>,01,15</t>
    </r>
  </si>
  <si>
    <r>
      <t>20</t>
    </r>
    <r>
      <rPr>
        <sz val="11"/>
        <rFont val="ＭＳ 明朝"/>
        <family val="1"/>
      </rPr>
      <t>,01,16</t>
    </r>
  </si>
  <si>
    <r>
      <t>20</t>
    </r>
    <r>
      <rPr>
        <sz val="11"/>
        <rFont val="ＭＳ 明朝"/>
        <family val="1"/>
      </rPr>
      <t>,01,17</t>
    </r>
  </si>
  <si>
    <r>
      <t>20</t>
    </r>
    <r>
      <rPr>
        <sz val="11"/>
        <rFont val="ＭＳ 明朝"/>
        <family val="1"/>
      </rPr>
      <t>,01,20</t>
    </r>
  </si>
  <si>
    <r>
      <t>20</t>
    </r>
    <r>
      <rPr>
        <sz val="11"/>
        <rFont val="ＭＳ 明朝"/>
        <family val="1"/>
      </rPr>
      <t>,01,21</t>
    </r>
  </si>
  <si>
    <r>
      <t>20</t>
    </r>
    <r>
      <rPr>
        <sz val="11"/>
        <rFont val="ＭＳ 明朝"/>
        <family val="1"/>
      </rPr>
      <t>,01,22</t>
    </r>
  </si>
  <si>
    <r>
      <t>20</t>
    </r>
    <r>
      <rPr>
        <sz val="11"/>
        <rFont val="ＭＳ 明朝"/>
        <family val="1"/>
      </rPr>
      <t>,01,23</t>
    </r>
  </si>
  <si>
    <r>
      <t>20</t>
    </r>
    <r>
      <rPr>
        <sz val="11"/>
        <rFont val="ＭＳ 明朝"/>
        <family val="1"/>
      </rPr>
      <t>,01,24</t>
    </r>
  </si>
  <si>
    <r>
      <t>20</t>
    </r>
    <r>
      <rPr>
        <sz val="11"/>
        <rFont val="ＭＳ 明朝"/>
        <family val="1"/>
      </rPr>
      <t>,01,25</t>
    </r>
  </si>
  <si>
    <r>
      <t>20</t>
    </r>
    <r>
      <rPr>
        <sz val="11"/>
        <rFont val="ＭＳ 明朝"/>
        <family val="1"/>
      </rPr>
      <t>,01,26</t>
    </r>
  </si>
  <si>
    <r>
      <t>20</t>
    </r>
    <r>
      <rPr>
        <sz val="11"/>
        <rFont val="ＭＳ 明朝"/>
        <family val="1"/>
      </rPr>
      <t>,01,27</t>
    </r>
  </si>
  <si>
    <r>
      <t>20</t>
    </r>
    <r>
      <rPr>
        <sz val="11"/>
        <rFont val="ＭＳ 明朝"/>
        <family val="1"/>
      </rPr>
      <t>,01,30</t>
    </r>
  </si>
  <si>
    <r>
      <t>20</t>
    </r>
    <r>
      <rPr>
        <sz val="11"/>
        <rFont val="ＭＳ 明朝"/>
        <family val="1"/>
      </rPr>
      <t>,01,31</t>
    </r>
  </si>
  <si>
    <r>
      <t>20</t>
    </r>
    <r>
      <rPr>
        <sz val="11"/>
        <rFont val="ＭＳ 明朝"/>
        <family val="1"/>
      </rPr>
      <t>,01,32</t>
    </r>
  </si>
  <si>
    <r>
      <t>20</t>
    </r>
    <r>
      <rPr>
        <sz val="11"/>
        <rFont val="ＭＳ 明朝"/>
        <family val="1"/>
      </rPr>
      <t>,01,33</t>
    </r>
  </si>
  <si>
    <r>
      <t>20</t>
    </r>
    <r>
      <rPr>
        <sz val="11"/>
        <rFont val="ＭＳ 明朝"/>
        <family val="1"/>
      </rPr>
      <t>,01,34</t>
    </r>
  </si>
  <si>
    <r>
      <t>20</t>
    </r>
    <r>
      <rPr>
        <sz val="11"/>
        <rFont val="ＭＳ 明朝"/>
        <family val="1"/>
      </rPr>
      <t>,01,35</t>
    </r>
  </si>
  <si>
    <r>
      <t>20</t>
    </r>
    <r>
      <rPr>
        <sz val="11"/>
        <rFont val="ＭＳ 明朝"/>
        <family val="1"/>
      </rPr>
      <t>,01,37</t>
    </r>
  </si>
  <si>
    <r>
      <t>20</t>
    </r>
    <r>
      <rPr>
        <sz val="11"/>
        <rFont val="ＭＳ 明朝"/>
        <family val="1"/>
      </rPr>
      <t>,01,38</t>
    </r>
  </si>
  <si>
    <r>
      <t>20</t>
    </r>
    <r>
      <rPr>
        <sz val="11"/>
        <rFont val="ＭＳ 明朝"/>
        <family val="1"/>
      </rPr>
      <t>,01,39</t>
    </r>
  </si>
  <si>
    <r>
      <t>20</t>
    </r>
    <r>
      <rPr>
        <sz val="11"/>
        <rFont val="ＭＳ 明朝"/>
        <family val="1"/>
      </rPr>
      <t>,01,41</t>
    </r>
  </si>
  <si>
    <r>
      <t>20</t>
    </r>
    <r>
      <rPr>
        <sz val="11"/>
        <rFont val="ＭＳ 明朝"/>
        <family val="1"/>
      </rPr>
      <t>,01,42</t>
    </r>
  </si>
  <si>
    <r>
      <t>20</t>
    </r>
    <r>
      <rPr>
        <sz val="11"/>
        <rFont val="ＭＳ 明朝"/>
        <family val="1"/>
      </rPr>
      <t>,01,46</t>
    </r>
  </si>
  <si>
    <r>
      <t>20</t>
    </r>
    <r>
      <rPr>
        <sz val="11"/>
        <rFont val="ＭＳ 明朝"/>
        <family val="1"/>
      </rPr>
      <t>,01,47</t>
    </r>
  </si>
  <si>
    <r>
      <t>20</t>
    </r>
    <r>
      <rPr>
        <sz val="11"/>
        <rFont val="ＭＳ 明朝"/>
        <family val="1"/>
      </rPr>
      <t>,01,48</t>
    </r>
  </si>
  <si>
    <r>
      <t>20</t>
    </r>
    <r>
      <rPr>
        <sz val="11"/>
        <rFont val="ＭＳ 明朝"/>
        <family val="1"/>
      </rPr>
      <t>,01,50</t>
    </r>
  </si>
  <si>
    <r>
      <t>20</t>
    </r>
    <r>
      <rPr>
        <sz val="11"/>
        <rFont val="ＭＳ 明朝"/>
        <family val="1"/>
      </rPr>
      <t>,01,51</t>
    </r>
  </si>
  <si>
    <r>
      <t>20</t>
    </r>
    <r>
      <rPr>
        <sz val="11"/>
        <rFont val="ＭＳ 明朝"/>
        <family val="1"/>
      </rPr>
      <t>,01,54</t>
    </r>
  </si>
  <si>
    <r>
      <t>20</t>
    </r>
    <r>
      <rPr>
        <sz val="11"/>
        <rFont val="ＭＳ 明朝"/>
        <family val="1"/>
      </rPr>
      <t>,01,55</t>
    </r>
  </si>
  <si>
    <t xml:space="preserve"> 7. 職員一人当たり年間輸送人員 (人)</t>
  </si>
  <si>
    <t xml:space="preserve"> 8. 走行キロ当たり運送収益 (乗合+貸切) (円)</t>
  </si>
  <si>
    <t>10. 走行キロ当たり職員給与費 (乗合+貸切) (円)</t>
  </si>
  <si>
    <t xml:space="preserve"> 9. 走行キロ当たり経常費用 (乗合+貸切) (円)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</si>
</sst>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.&quot;m&quot;.&quot;d&quot;.&quot;"/>
    <numFmt numFmtId="177" formatCode="[$-411]ggge&quot;.&quot;m&quot;.&quot;d"/>
    <numFmt numFmtId="178" formatCode="_ * #,##0.0_ ;_ * \-#,##0.0_ ;_ * &quot;-&quot;?_ ;_ @_ "/>
    <numFmt numFmtId="179" formatCode="_ * #,##0.0_ ;_ * \-#,##0.0_ ;_ * &quot;-&quot;_ ;_ @_ "/>
    <numFmt numFmtId="180" formatCode="#,##0.0_ 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hair"/>
      <diagonal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37" fontId="4" fillId="0" borderId="18" xfId="60" applyFont="1" applyBorder="1" applyAlignment="1">
      <alignment horizontal="center"/>
      <protection/>
    </xf>
    <xf numFmtId="37" fontId="4" fillId="0" borderId="19" xfId="60" applyFont="1" applyBorder="1" applyAlignment="1" applyProtection="1">
      <alignment horizontal="center"/>
      <protection/>
    </xf>
    <xf numFmtId="37" fontId="4" fillId="0" borderId="20" xfId="60" applyFont="1" applyBorder="1" applyAlignment="1">
      <alignment horizontal="center"/>
      <protection/>
    </xf>
    <xf numFmtId="0" fontId="4" fillId="0" borderId="18" xfId="0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62" applyNumberFormat="1" applyFont="1" applyBorder="1" applyAlignment="1" applyProtection="1">
      <alignment/>
      <protection/>
    </xf>
    <xf numFmtId="0" fontId="4" fillId="0" borderId="0" xfId="62" applyNumberFormat="1" applyFont="1" applyBorder="1" applyAlignment="1" applyProtection="1" quotePrefix="1">
      <alignment/>
      <protection/>
    </xf>
    <xf numFmtId="0" fontId="4" fillId="0" borderId="15" xfId="62" applyNumberFormat="1" applyFont="1" applyBorder="1" applyAlignment="1">
      <alignment/>
      <protection/>
    </xf>
    <xf numFmtId="0" fontId="4" fillId="0" borderId="14" xfId="62" applyNumberFormat="1" applyFont="1" applyBorder="1" applyAlignment="1">
      <alignment/>
      <protection/>
    </xf>
    <xf numFmtId="0" fontId="4" fillId="0" borderId="17" xfId="63" applyNumberFormat="1" applyFont="1" applyBorder="1" applyAlignment="1" applyProtection="1" quotePrefix="1">
      <alignment/>
      <protection/>
    </xf>
    <xf numFmtId="0" fontId="4" fillId="0" borderId="0" xfId="63" applyNumberFormat="1" applyFont="1" applyBorder="1" applyAlignment="1">
      <alignment/>
      <protection/>
    </xf>
    <xf numFmtId="0" fontId="4" fillId="0" borderId="15" xfId="63" applyNumberFormat="1" applyFont="1" applyBorder="1" applyAlignment="1">
      <alignment/>
      <protection/>
    </xf>
    <xf numFmtId="0" fontId="4" fillId="0" borderId="17" xfId="63" applyNumberFormat="1" applyFont="1" applyBorder="1" applyAlignment="1">
      <alignment/>
      <protection/>
    </xf>
    <xf numFmtId="0" fontId="4" fillId="0" borderId="0" xfId="63" applyNumberFormat="1" applyFont="1" applyBorder="1" applyAlignment="1" applyProtection="1" quotePrefix="1">
      <alignment/>
      <protection/>
    </xf>
    <xf numFmtId="0" fontId="4" fillId="0" borderId="15" xfId="63" applyNumberFormat="1" applyFont="1" applyBorder="1" applyAlignment="1" applyProtection="1" quotePrefix="1">
      <alignment/>
      <protection/>
    </xf>
    <xf numFmtId="0" fontId="4" fillId="0" borderId="27" xfId="63" applyNumberFormat="1" applyFont="1" applyBorder="1" applyAlignment="1" applyProtection="1" quotePrefix="1">
      <alignment/>
      <protection/>
    </xf>
    <xf numFmtId="0" fontId="4" fillId="0" borderId="28" xfId="63" applyNumberFormat="1" applyFont="1" applyBorder="1" applyAlignment="1">
      <alignment/>
      <protection/>
    </xf>
    <xf numFmtId="0" fontId="4" fillId="0" borderId="22" xfId="63" applyNumberFormat="1" applyFont="1" applyBorder="1" applyAlignment="1">
      <alignment/>
      <protection/>
    </xf>
    <xf numFmtId="0" fontId="4" fillId="0" borderId="29" xfId="63" applyNumberFormat="1" applyFont="1" applyBorder="1" applyAlignment="1" applyProtection="1" quotePrefix="1">
      <alignment/>
      <protection/>
    </xf>
    <xf numFmtId="0" fontId="4" fillId="0" borderId="24" xfId="63" applyNumberFormat="1" applyFont="1" applyBorder="1" applyAlignment="1" applyProtection="1" quotePrefix="1">
      <alignment/>
      <protection/>
    </xf>
    <xf numFmtId="0" fontId="4" fillId="0" borderId="30" xfId="63" applyNumberFormat="1" applyFont="1" applyBorder="1" applyAlignment="1" applyProtection="1" quotePrefix="1">
      <alignment/>
      <protection/>
    </xf>
    <xf numFmtId="0" fontId="4" fillId="0" borderId="31" xfId="63" applyNumberFormat="1" applyFont="1" applyBorder="1" applyAlignment="1">
      <alignment/>
      <protection/>
    </xf>
    <xf numFmtId="0" fontId="4" fillId="0" borderId="26" xfId="63" applyNumberFormat="1" applyFont="1" applyBorder="1" applyAlignment="1">
      <alignment/>
      <protection/>
    </xf>
    <xf numFmtId="0" fontId="4" fillId="0" borderId="32" xfId="63" applyNumberFormat="1" applyFont="1" applyBorder="1" applyAlignment="1">
      <alignment/>
      <protection/>
    </xf>
    <xf numFmtId="0" fontId="4" fillId="0" borderId="15" xfId="63" applyNumberFormat="1" applyFont="1" applyBorder="1" applyAlignment="1" applyProtection="1">
      <alignment/>
      <protection/>
    </xf>
    <xf numFmtId="0" fontId="4" fillId="0" borderId="33" xfId="63" applyNumberFormat="1" applyFont="1" applyBorder="1" applyAlignment="1">
      <alignment horizontal="center"/>
      <protection/>
    </xf>
    <xf numFmtId="0" fontId="4" fillId="0" borderId="33" xfId="63" applyNumberFormat="1" applyFont="1" applyBorder="1" applyAlignment="1" applyProtection="1" quotePrefix="1">
      <alignment horizontal="center"/>
      <protection/>
    </xf>
    <xf numFmtId="0" fontId="4" fillId="0" borderId="33" xfId="63" applyNumberFormat="1" applyFont="1" applyBorder="1" applyAlignment="1" applyProtection="1">
      <alignment horizontal="center"/>
      <protection/>
    </xf>
    <xf numFmtId="0" fontId="4" fillId="0" borderId="33" xfId="64" applyNumberFormat="1" applyFont="1" applyBorder="1" applyAlignment="1" applyProtection="1">
      <alignment horizontal="center"/>
      <protection/>
    </xf>
    <xf numFmtId="0" fontId="4" fillId="0" borderId="33" xfId="64" applyNumberFormat="1" applyFont="1" applyBorder="1" applyAlignment="1">
      <alignment horizontal="center"/>
      <protection/>
    </xf>
    <xf numFmtId="0" fontId="4" fillId="0" borderId="30" xfId="64" applyNumberFormat="1" applyFont="1" applyBorder="1" applyAlignment="1" applyProtection="1" quotePrefix="1">
      <alignment horizontal="left"/>
      <protection/>
    </xf>
    <xf numFmtId="0" fontId="4" fillId="0" borderId="34" xfId="64" applyNumberFormat="1" applyFont="1" applyBorder="1" applyAlignment="1" applyProtection="1">
      <alignment horizontal="center"/>
      <protection/>
    </xf>
    <xf numFmtId="0" fontId="4" fillId="0" borderId="15" xfId="64" applyNumberFormat="1" applyFont="1" applyBorder="1" applyAlignment="1" applyProtection="1" quotePrefix="1">
      <alignment horizontal="left"/>
      <protection/>
    </xf>
    <xf numFmtId="0" fontId="4" fillId="0" borderId="24" xfId="64" applyNumberFormat="1" applyFont="1" applyBorder="1" applyAlignment="1" applyProtection="1" quotePrefix="1">
      <alignment horizontal="left"/>
      <protection/>
    </xf>
    <xf numFmtId="0" fontId="4" fillId="0" borderId="26" xfId="64" applyNumberFormat="1" applyFont="1" applyBorder="1">
      <alignment/>
      <protection/>
    </xf>
    <xf numFmtId="0" fontId="4" fillId="0" borderId="33" xfId="64" applyNumberFormat="1" applyFont="1" applyBorder="1" applyAlignment="1" applyProtection="1" quotePrefix="1">
      <alignment horizontal="center"/>
      <protection/>
    </xf>
    <xf numFmtId="0" fontId="4" fillId="0" borderId="35" xfId="64" applyNumberFormat="1" applyFont="1" applyBorder="1" applyAlignment="1">
      <alignment horizontal="center"/>
      <protection/>
    </xf>
    <xf numFmtId="0" fontId="4" fillId="0" borderId="36" xfId="64" applyNumberFormat="1" applyFont="1" applyBorder="1" applyAlignment="1">
      <alignment horizontal="center"/>
      <protection/>
    </xf>
    <xf numFmtId="0" fontId="4" fillId="0" borderId="14" xfId="64" applyNumberFormat="1" applyFont="1" applyBorder="1" applyAlignment="1" applyProtection="1" quotePrefix="1">
      <alignment horizontal="left"/>
      <protection/>
    </xf>
    <xf numFmtId="0" fontId="4" fillId="0" borderId="15" xfId="64" applyNumberFormat="1" applyFont="1" applyBorder="1" applyAlignment="1" applyProtection="1" quotePrefix="1">
      <alignment horizontal="left" indent="1"/>
      <protection/>
    </xf>
    <xf numFmtId="0" fontId="4" fillId="0" borderId="37" xfId="64" applyNumberFormat="1" applyFont="1" applyBorder="1" applyAlignment="1">
      <alignment horizontal="center"/>
      <protection/>
    </xf>
    <xf numFmtId="0" fontId="4" fillId="0" borderId="22" xfId="64" applyNumberFormat="1" applyFont="1" applyBorder="1" applyAlignment="1" applyProtection="1" quotePrefix="1">
      <alignment horizontal="left"/>
      <protection/>
    </xf>
    <xf numFmtId="0" fontId="4" fillId="0" borderId="10" xfId="64" applyNumberFormat="1" applyFont="1" applyBorder="1" applyAlignment="1">
      <alignment horizontal="left" indent="1"/>
      <protection/>
    </xf>
    <xf numFmtId="0" fontId="4" fillId="0" borderId="16" xfId="64" applyNumberFormat="1" applyFont="1" applyBorder="1" applyAlignment="1" applyProtection="1" quotePrefix="1">
      <alignment horizontal="left" indent="1"/>
      <protection/>
    </xf>
    <xf numFmtId="41" fontId="4" fillId="0" borderId="19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5" xfId="0" applyNumberFormat="1" applyFont="1" applyBorder="1" applyAlignment="1" quotePrefix="1">
      <alignment/>
    </xf>
    <xf numFmtId="0" fontId="4" fillId="0" borderId="15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0" fontId="4" fillId="0" borderId="0" xfId="60" applyNumberFormat="1" applyFont="1" applyBorder="1" applyAlignment="1" applyProtection="1">
      <alignment/>
      <protection/>
    </xf>
    <xf numFmtId="0" fontId="4" fillId="0" borderId="0" xfId="60" applyNumberFormat="1" applyFont="1" applyBorder="1" applyAlignment="1" applyProtection="1" quotePrefix="1">
      <alignment/>
      <protection/>
    </xf>
    <xf numFmtId="0" fontId="4" fillId="0" borderId="15" xfId="60" applyNumberFormat="1" applyFont="1" applyBorder="1" applyAlignment="1" applyProtection="1">
      <alignment/>
      <protection/>
    </xf>
    <xf numFmtId="0" fontId="4" fillId="0" borderId="0" xfId="0" applyFont="1" applyBorder="1" applyAlignment="1" quotePrefix="1">
      <alignment/>
    </xf>
    <xf numFmtId="0" fontId="4" fillId="0" borderId="13" xfId="0" applyFont="1" applyBorder="1" applyAlignment="1" quotePrefix="1">
      <alignment/>
    </xf>
    <xf numFmtId="0" fontId="4" fillId="0" borderId="17" xfId="0" applyNumberFormat="1" applyFont="1" applyBorder="1" applyAlignment="1" quotePrefix="1">
      <alignment horizontal="center"/>
    </xf>
    <xf numFmtId="0" fontId="4" fillId="0" borderId="0" xfId="60" applyNumberFormat="1" applyFont="1" applyFill="1" applyBorder="1" applyAlignment="1" applyProtection="1" quotePrefix="1">
      <alignment/>
      <protection/>
    </xf>
    <xf numFmtId="0" fontId="4" fillId="0" borderId="0" xfId="0" applyNumberFormat="1" applyFont="1" applyBorder="1" applyAlignment="1" quotePrefix="1">
      <alignment/>
    </xf>
    <xf numFmtId="0" fontId="4" fillId="0" borderId="38" xfId="0" applyNumberFormat="1" applyFont="1" applyBorder="1" applyAlignment="1" quotePrefix="1">
      <alignment/>
    </xf>
    <xf numFmtId="0" fontId="4" fillId="0" borderId="39" xfId="0" applyNumberFormat="1" applyFont="1" applyBorder="1" applyAlignment="1">
      <alignment/>
    </xf>
    <xf numFmtId="0" fontId="4" fillId="0" borderId="40" xfId="0" applyNumberFormat="1" applyFont="1" applyBorder="1" applyAlignment="1">
      <alignment/>
    </xf>
    <xf numFmtId="0" fontId="4" fillId="0" borderId="30" xfId="0" applyNumberFormat="1" applyFont="1" applyBorder="1" applyAlignment="1" quotePrefix="1">
      <alignment/>
    </xf>
    <xf numFmtId="0" fontId="4" fillId="0" borderId="31" xfId="0" applyNumberFormat="1" applyFont="1" applyBorder="1" applyAlignment="1">
      <alignment/>
    </xf>
    <xf numFmtId="0" fontId="4" fillId="0" borderId="26" xfId="0" applyNumberFormat="1" applyFont="1" applyBorder="1" applyAlignment="1" quotePrefix="1">
      <alignment/>
    </xf>
    <xf numFmtId="41" fontId="4" fillId="0" borderId="21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31" xfId="60" applyNumberFormat="1" applyFont="1" applyBorder="1" applyAlignment="1" applyProtection="1">
      <alignment/>
      <protection/>
    </xf>
    <xf numFmtId="0" fontId="4" fillId="0" borderId="27" xfId="0" applyNumberFormat="1" applyFont="1" applyBorder="1" applyAlignment="1" quotePrefix="1">
      <alignment/>
    </xf>
    <xf numFmtId="0" fontId="4" fillId="0" borderId="28" xfId="60" applyNumberFormat="1" applyFont="1" applyBorder="1" applyAlignment="1" applyProtection="1">
      <alignment/>
      <protection/>
    </xf>
    <xf numFmtId="41" fontId="4" fillId="0" borderId="23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29" xfId="60" applyNumberFormat="1" applyFont="1" applyBorder="1" applyAlignment="1" applyProtection="1">
      <alignment/>
      <protection/>
    </xf>
    <xf numFmtId="41" fontId="4" fillId="0" borderId="25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8" xfId="60" applyNumberFormat="1" applyFont="1" applyFill="1" applyBorder="1" applyAlignment="1" applyProtection="1" quotePrefix="1">
      <alignment/>
      <protection/>
    </xf>
    <xf numFmtId="0" fontId="4" fillId="0" borderId="28" xfId="60" applyNumberFormat="1" applyFont="1" applyBorder="1" applyAlignment="1" applyProtection="1" quotePrefix="1">
      <alignment/>
      <protection/>
    </xf>
    <xf numFmtId="0" fontId="4" fillId="0" borderId="29" xfId="60" applyNumberFormat="1" applyFont="1" applyBorder="1" applyAlignment="1" applyProtection="1" quotePrefix="1">
      <alignment/>
      <protection/>
    </xf>
    <xf numFmtId="0" fontId="4" fillId="0" borderId="24" xfId="0" applyNumberFormat="1" applyFont="1" applyBorder="1" applyAlignment="1">
      <alignment/>
    </xf>
    <xf numFmtId="0" fontId="4" fillId="0" borderId="22" xfId="0" applyNumberFormat="1" applyFont="1" applyBorder="1" applyAlignment="1" quotePrefix="1">
      <alignment/>
    </xf>
    <xf numFmtId="0" fontId="4" fillId="0" borderId="24" xfId="0" applyNumberFormat="1" applyFont="1" applyBorder="1" applyAlignment="1" quotePrefix="1">
      <alignment/>
    </xf>
    <xf numFmtId="57" fontId="4" fillId="0" borderId="41" xfId="0" applyNumberFormat="1" applyFont="1" applyBorder="1" applyAlignment="1">
      <alignment horizontal="center"/>
    </xf>
    <xf numFmtId="57" fontId="4" fillId="0" borderId="21" xfId="0" applyNumberFormat="1" applyFont="1" applyBorder="1" applyAlignment="1">
      <alignment horizontal="center"/>
    </xf>
    <xf numFmtId="178" fontId="4" fillId="0" borderId="21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4" fillId="0" borderId="25" xfId="0" applyNumberFormat="1" applyFont="1" applyBorder="1" applyAlignment="1">
      <alignment/>
    </xf>
    <xf numFmtId="0" fontId="4" fillId="0" borderId="19" xfId="61" applyNumberFormat="1" applyFont="1" applyBorder="1" applyAlignment="1" applyProtection="1" quotePrefix="1">
      <alignment/>
      <protection/>
    </xf>
    <xf numFmtId="0" fontId="4" fillId="0" borderId="23" xfId="61" applyNumberFormat="1" applyFont="1" applyBorder="1" applyAlignment="1" applyProtection="1" quotePrefix="1">
      <alignment/>
      <protection/>
    </xf>
    <xf numFmtId="0" fontId="4" fillId="0" borderId="21" xfId="61" applyNumberFormat="1" applyFont="1" applyBorder="1" applyAlignment="1" applyProtection="1" quotePrefix="1">
      <alignment/>
      <protection/>
    </xf>
    <xf numFmtId="0" fontId="4" fillId="0" borderId="17" xfId="61" applyNumberFormat="1" applyFont="1" applyBorder="1" applyAlignment="1" applyProtection="1" quotePrefix="1">
      <alignment/>
      <protection/>
    </xf>
    <xf numFmtId="0" fontId="4" fillId="0" borderId="42" xfId="0" applyFont="1" applyBorder="1" applyAlignment="1" quotePrefix="1">
      <alignment/>
    </xf>
    <xf numFmtId="0" fontId="4" fillId="0" borderId="19" xfId="61" applyNumberFormat="1" applyFont="1" applyBorder="1" applyAlignment="1" applyProtection="1" quotePrefix="1">
      <alignment horizontal="left" indent="1"/>
      <protection/>
    </xf>
    <xf numFmtId="0" fontId="4" fillId="0" borderId="19" xfId="61" applyNumberFormat="1" applyFont="1" applyBorder="1" applyAlignment="1" applyProtection="1" quotePrefix="1">
      <alignment horizontal="left" indent="2"/>
      <protection/>
    </xf>
    <xf numFmtId="0" fontId="4" fillId="0" borderId="19" xfId="61" applyNumberFormat="1" applyFont="1" applyBorder="1" applyAlignment="1" applyProtection="1" quotePrefix="1">
      <alignment horizontal="left" indent="3"/>
      <protection/>
    </xf>
    <xf numFmtId="0" fontId="4" fillId="0" borderId="25" xfId="61" applyNumberFormat="1" applyFont="1" applyBorder="1" applyAlignment="1" applyProtection="1" quotePrefix="1">
      <alignment horizontal="left" indent="1"/>
      <protection/>
    </xf>
    <xf numFmtId="0" fontId="4" fillId="0" borderId="25" xfId="61" applyNumberFormat="1" applyFont="1" applyBorder="1" applyAlignment="1" applyProtection="1" quotePrefix="1">
      <alignment horizontal="left" indent="2"/>
      <protection/>
    </xf>
    <xf numFmtId="0" fontId="4" fillId="0" borderId="11" xfId="62" applyNumberFormat="1" applyFont="1" applyBorder="1" applyAlignment="1" applyProtection="1" quotePrefix="1">
      <alignment/>
      <protection/>
    </xf>
    <xf numFmtId="0" fontId="4" fillId="0" borderId="17" xfId="62" applyNumberFormat="1" applyFont="1" applyBorder="1" applyAlignment="1">
      <alignment/>
      <protection/>
    </xf>
    <xf numFmtId="0" fontId="4" fillId="0" borderId="0" xfId="62" applyNumberFormat="1" applyFont="1" applyBorder="1" applyAlignment="1">
      <alignment/>
      <protection/>
    </xf>
    <xf numFmtId="0" fontId="4" fillId="0" borderId="10" xfId="62" applyNumberFormat="1" applyFont="1" applyBorder="1" applyAlignment="1" quotePrefix="1">
      <alignment/>
      <protection/>
    </xf>
    <xf numFmtId="0" fontId="4" fillId="0" borderId="17" xfId="62" applyNumberFormat="1" applyFont="1" applyBorder="1" applyAlignment="1" applyProtection="1" quotePrefix="1">
      <alignment/>
      <protection/>
    </xf>
    <xf numFmtId="37" fontId="4" fillId="0" borderId="19" xfId="60" applyFont="1" applyBorder="1" applyAlignment="1">
      <alignment horizontal="center"/>
      <protection/>
    </xf>
    <xf numFmtId="0" fontId="4" fillId="0" borderId="17" xfId="62" applyNumberFormat="1" applyFont="1" applyBorder="1" applyAlignment="1" quotePrefix="1">
      <alignment/>
      <protection/>
    </xf>
    <xf numFmtId="0" fontId="4" fillId="0" borderId="12" xfId="62" applyNumberFormat="1" applyFont="1" applyBorder="1" applyAlignment="1" quotePrefix="1">
      <alignment/>
      <protection/>
    </xf>
    <xf numFmtId="0" fontId="4" fillId="0" borderId="15" xfId="62" applyNumberFormat="1" applyFont="1" applyBorder="1" applyAlignment="1" applyProtection="1" quotePrefix="1">
      <alignment/>
      <protection/>
    </xf>
    <xf numFmtId="0" fontId="4" fillId="0" borderId="15" xfId="62" applyNumberFormat="1" applyFont="1" applyBorder="1" applyAlignment="1" quotePrefix="1">
      <alignment/>
      <protection/>
    </xf>
    <xf numFmtId="0" fontId="4" fillId="0" borderId="10" xfId="63" applyNumberFormat="1" applyFont="1" applyBorder="1" applyAlignment="1" applyProtection="1" quotePrefix="1">
      <alignment/>
      <protection/>
    </xf>
    <xf numFmtId="0" fontId="4" fillId="0" borderId="11" xfId="63" applyNumberFormat="1" applyFont="1" applyBorder="1" applyAlignment="1">
      <alignment/>
      <protection/>
    </xf>
    <xf numFmtId="0" fontId="4" fillId="0" borderId="16" xfId="63" applyNumberFormat="1" applyFont="1" applyBorder="1" applyAlignment="1">
      <alignment/>
      <protection/>
    </xf>
    <xf numFmtId="0" fontId="4" fillId="0" borderId="17" xfId="63" applyNumberFormat="1" applyFont="1" applyBorder="1" applyAlignment="1" quotePrefix="1">
      <alignment/>
      <protection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4" fillId="0" borderId="14" xfId="0" applyFont="1" applyBorder="1" applyAlignment="1" quotePrefix="1">
      <alignment/>
    </xf>
    <xf numFmtId="0" fontId="4" fillId="0" borderId="0" xfId="63" applyNumberFormat="1" applyFont="1" applyBorder="1" applyAlignment="1" quotePrefix="1">
      <alignment/>
      <protection/>
    </xf>
    <xf numFmtId="0" fontId="4" fillId="0" borderId="32" xfId="63" applyNumberFormat="1" applyFont="1" applyBorder="1" applyAlignment="1" applyProtection="1" quotePrefix="1">
      <alignment/>
      <protection/>
    </xf>
    <xf numFmtId="0" fontId="4" fillId="0" borderId="32" xfId="63" applyNumberFormat="1" applyFont="1" applyBorder="1" applyAlignment="1" quotePrefix="1">
      <alignment/>
      <protection/>
    </xf>
    <xf numFmtId="0" fontId="4" fillId="0" borderId="29" xfId="63" applyNumberFormat="1" applyFont="1" applyBorder="1" applyAlignment="1" quotePrefix="1">
      <alignment/>
      <protection/>
    </xf>
    <xf numFmtId="0" fontId="4" fillId="0" borderId="28" xfId="63" applyNumberFormat="1" applyFont="1" applyBorder="1" applyAlignment="1" applyProtection="1">
      <alignment/>
      <protection/>
    </xf>
    <xf numFmtId="0" fontId="4" fillId="0" borderId="22" xfId="63" applyNumberFormat="1" applyFont="1" applyBorder="1" applyAlignment="1" applyProtection="1">
      <alignment/>
      <protection/>
    </xf>
    <xf numFmtId="0" fontId="4" fillId="0" borderId="29" xfId="63" applyNumberFormat="1" applyFont="1" applyBorder="1" applyAlignment="1" applyProtection="1">
      <alignment/>
      <protection/>
    </xf>
    <xf numFmtId="0" fontId="4" fillId="0" borderId="24" xfId="63" applyNumberFormat="1" applyFont="1" applyBorder="1" applyAlignment="1" applyProtection="1">
      <alignment/>
      <protection/>
    </xf>
    <xf numFmtId="0" fontId="4" fillId="0" borderId="28" xfId="63" applyNumberFormat="1" applyFont="1" applyBorder="1" applyAlignment="1" applyProtection="1" quotePrefix="1">
      <alignment/>
      <protection/>
    </xf>
    <xf numFmtId="0" fontId="4" fillId="0" borderId="37" xfId="63" applyNumberFormat="1" applyFont="1" applyBorder="1" applyAlignment="1" quotePrefix="1">
      <alignment/>
      <protection/>
    </xf>
    <xf numFmtId="0" fontId="4" fillId="0" borderId="33" xfId="63" applyNumberFormat="1" applyFont="1" applyBorder="1" applyAlignment="1" quotePrefix="1">
      <alignment horizontal="center"/>
      <protection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63" applyNumberFormat="1" applyFont="1" applyBorder="1" applyAlignment="1" quotePrefix="1">
      <alignment horizontal="left" indent="1"/>
      <protection/>
    </xf>
    <xf numFmtId="0" fontId="4" fillId="0" borderId="29" xfId="63" applyNumberFormat="1" applyFont="1" applyBorder="1" applyAlignment="1" quotePrefix="1">
      <alignment horizontal="left" indent="1"/>
      <protection/>
    </xf>
    <xf numFmtId="0" fontId="4" fillId="0" borderId="0" xfId="63" applyNumberFormat="1" applyFont="1" applyBorder="1" applyAlignment="1">
      <alignment horizontal="left" indent="1"/>
      <protection/>
    </xf>
    <xf numFmtId="0" fontId="4" fillId="0" borderId="0" xfId="63" applyNumberFormat="1" applyFont="1" applyBorder="1" applyAlignment="1">
      <alignment horizontal="left" indent="3"/>
      <protection/>
    </xf>
    <xf numFmtId="0" fontId="4" fillId="0" borderId="0" xfId="0" applyFont="1" applyBorder="1" applyAlignment="1">
      <alignment horizontal="left" indent="1"/>
    </xf>
    <xf numFmtId="0" fontId="4" fillId="0" borderId="0" xfId="64" applyNumberFormat="1" applyFont="1" applyBorder="1" applyAlignment="1" applyProtection="1" quotePrefix="1">
      <alignment horizontal="left"/>
      <protection/>
    </xf>
    <xf numFmtId="0" fontId="4" fillId="0" borderId="0" xfId="64" applyNumberFormat="1" applyFont="1" applyBorder="1" applyAlignment="1" applyProtection="1" quotePrefix="1">
      <alignment horizontal="left" indent="1"/>
      <protection/>
    </xf>
    <xf numFmtId="0" fontId="4" fillId="0" borderId="43" xfId="64" applyNumberFormat="1" applyFont="1" applyBorder="1" applyAlignment="1" applyProtection="1" quotePrefix="1">
      <alignment horizontal="left"/>
      <protection/>
    </xf>
    <xf numFmtId="0" fontId="4" fillId="0" borderId="44" xfId="64" applyNumberFormat="1" applyFont="1" applyBorder="1" applyAlignment="1" applyProtection="1" quotePrefix="1">
      <alignment horizontal="left"/>
      <protection/>
    </xf>
    <xf numFmtId="0" fontId="4" fillId="0" borderId="31" xfId="64" applyNumberFormat="1" applyFont="1" applyBorder="1">
      <alignment/>
      <protection/>
    </xf>
    <xf numFmtId="0" fontId="4" fillId="0" borderId="13" xfId="64" applyNumberFormat="1" applyFont="1" applyBorder="1" applyAlignment="1" applyProtection="1" quotePrefix="1">
      <alignment horizontal="left"/>
      <protection/>
    </xf>
    <xf numFmtId="0" fontId="4" fillId="0" borderId="15" xfId="64" applyNumberFormat="1" applyFont="1" applyBorder="1" applyAlignment="1" applyProtection="1" quotePrefix="1">
      <alignment/>
      <protection/>
    </xf>
    <xf numFmtId="0" fontId="4" fillId="0" borderId="0" xfId="64" applyNumberFormat="1" applyFont="1" applyBorder="1" applyAlignment="1" applyProtection="1">
      <alignment horizontal="center"/>
      <protection/>
    </xf>
    <xf numFmtId="0" fontId="4" fillId="0" borderId="33" xfId="64" applyNumberFormat="1" applyFont="1" applyBorder="1" applyAlignment="1" applyProtection="1" quotePrefix="1">
      <alignment/>
      <protection/>
    </xf>
    <xf numFmtId="0" fontId="4" fillId="0" borderId="10" xfId="62" applyNumberFormat="1" applyFont="1" applyBorder="1" applyAlignment="1">
      <alignment horizontal="centerContinuous"/>
      <protection/>
    </xf>
    <xf numFmtId="0" fontId="4" fillId="0" borderId="16" xfId="62" applyNumberFormat="1" applyFont="1" applyBorder="1" applyAlignment="1">
      <alignment horizontal="centerContinuous"/>
      <protection/>
    </xf>
    <xf numFmtId="0" fontId="4" fillId="0" borderId="0" xfId="64" applyNumberFormat="1" applyFont="1" applyBorder="1" applyAlignment="1" applyProtection="1" quotePrefix="1">
      <alignment/>
      <protection/>
    </xf>
    <xf numFmtId="0" fontId="4" fillId="0" borderId="0" xfId="64" applyNumberFormat="1" applyFont="1" applyBorder="1" applyAlignment="1" applyProtection="1">
      <alignment/>
      <protection/>
    </xf>
    <xf numFmtId="0" fontId="4" fillId="0" borderId="24" xfId="64" applyNumberFormat="1" applyFont="1" applyBorder="1" applyAlignment="1" applyProtection="1" quotePrefix="1">
      <alignment/>
      <protection/>
    </xf>
    <xf numFmtId="0" fontId="4" fillId="0" borderId="30" xfId="64" applyNumberFormat="1" applyFont="1" applyBorder="1" applyAlignment="1" quotePrefix="1">
      <alignment/>
      <protection/>
    </xf>
    <xf numFmtId="0" fontId="4" fillId="0" borderId="26" xfId="64" applyNumberFormat="1" applyFont="1" applyBorder="1" applyAlignment="1" applyProtection="1" quotePrefix="1">
      <alignment/>
      <protection/>
    </xf>
    <xf numFmtId="0" fontId="4" fillId="0" borderId="30" xfId="64" applyNumberFormat="1" applyFont="1" applyBorder="1" applyAlignment="1" applyProtection="1" quotePrefix="1">
      <alignment/>
      <protection/>
    </xf>
    <xf numFmtId="0" fontId="4" fillId="0" borderId="27" xfId="64" applyNumberFormat="1" applyFont="1" applyBorder="1" applyAlignment="1" quotePrefix="1">
      <alignment/>
      <protection/>
    </xf>
    <xf numFmtId="0" fontId="4" fillId="0" borderId="27" xfId="64" applyNumberFormat="1" applyFont="1" applyBorder="1" applyAlignment="1" applyProtection="1" quotePrefix="1">
      <alignment/>
      <protection/>
    </xf>
    <xf numFmtId="0" fontId="4" fillId="0" borderId="45" xfId="64" applyNumberFormat="1" applyFont="1" applyBorder="1" applyAlignment="1" applyProtection="1" quotePrefix="1">
      <alignment/>
      <protection/>
    </xf>
    <xf numFmtId="0" fontId="4" fillId="0" borderId="46" xfId="64" applyNumberFormat="1" applyFont="1" applyBorder="1" applyAlignment="1" applyProtection="1" quotePrefix="1">
      <alignment/>
      <protection/>
    </xf>
    <xf numFmtId="0" fontId="4" fillId="0" borderId="32" xfId="64" applyNumberFormat="1" applyFont="1" applyBorder="1" applyAlignment="1" applyProtection="1" quotePrefix="1">
      <alignment/>
      <protection/>
    </xf>
    <xf numFmtId="0" fontId="4" fillId="0" borderId="14" xfId="0" applyFont="1" applyBorder="1" applyAlignment="1">
      <alignment horizontal="right"/>
    </xf>
    <xf numFmtId="37" fontId="4" fillId="0" borderId="47" xfId="60" applyFont="1" applyBorder="1" applyAlignment="1">
      <alignment horizontal="center"/>
      <protection/>
    </xf>
    <xf numFmtId="0" fontId="4" fillId="0" borderId="10" xfId="64" applyNumberFormat="1" applyFont="1" applyBorder="1" applyAlignment="1">
      <alignment horizontal="centerContinuous"/>
      <protection/>
    </xf>
    <xf numFmtId="0" fontId="4" fillId="0" borderId="16" xfId="64" applyNumberFormat="1" applyFont="1" applyBorder="1" applyAlignment="1" applyProtection="1" quotePrefix="1">
      <alignment horizontal="centerContinuous"/>
      <protection/>
    </xf>
    <xf numFmtId="41" fontId="4" fillId="0" borderId="35" xfId="0" applyNumberFormat="1" applyFont="1" applyBorder="1" applyAlignment="1">
      <alignment/>
    </xf>
    <xf numFmtId="0" fontId="4" fillId="0" borderId="32" xfId="64" applyNumberFormat="1" applyFont="1" applyBorder="1" applyAlignment="1" quotePrefix="1">
      <alignment/>
      <protection/>
    </xf>
    <xf numFmtId="0" fontId="4" fillId="0" borderId="17" xfId="64" applyNumberFormat="1" applyFont="1" applyBorder="1" applyAlignment="1" applyProtection="1">
      <alignment horizontal="centerContinuous"/>
      <protection/>
    </xf>
    <xf numFmtId="0" fontId="4" fillId="0" borderId="15" xfId="64" applyNumberFormat="1" applyFont="1" applyBorder="1" applyAlignment="1" applyProtection="1" quotePrefix="1">
      <alignment horizontal="centerContinuous"/>
      <protection/>
    </xf>
    <xf numFmtId="0" fontId="4" fillId="0" borderId="29" xfId="0" applyFont="1" applyBorder="1" applyAlignment="1">
      <alignment/>
    </xf>
    <xf numFmtId="0" fontId="4" fillId="0" borderId="33" xfId="63" applyNumberFormat="1" applyFont="1" applyBorder="1" applyAlignment="1" quotePrefix="1">
      <alignment/>
      <protection/>
    </xf>
    <xf numFmtId="57" fontId="4" fillId="33" borderId="41" xfId="0" applyNumberFormat="1" applyFont="1" applyFill="1" applyBorder="1" applyAlignment="1">
      <alignment horizontal="center"/>
    </xf>
    <xf numFmtId="57" fontId="4" fillId="33" borderId="21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178" fontId="4" fillId="33" borderId="21" xfId="0" applyNumberFormat="1" applyFont="1" applyFill="1" applyBorder="1" applyAlignment="1">
      <alignment/>
    </xf>
    <xf numFmtId="41" fontId="4" fillId="33" borderId="21" xfId="0" applyNumberFormat="1" applyFont="1" applyFill="1" applyBorder="1" applyAlignment="1">
      <alignment/>
    </xf>
    <xf numFmtId="41" fontId="4" fillId="33" borderId="23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/>
    </xf>
    <xf numFmtId="41" fontId="4" fillId="33" borderId="25" xfId="0" applyNumberFormat="1" applyFont="1" applyFill="1" applyBorder="1" applyAlignment="1">
      <alignment/>
    </xf>
    <xf numFmtId="178" fontId="4" fillId="33" borderId="19" xfId="0" applyNumberFormat="1" applyFont="1" applyFill="1" applyBorder="1" applyAlignment="1">
      <alignment/>
    </xf>
    <xf numFmtId="178" fontId="4" fillId="33" borderId="23" xfId="0" applyNumberFormat="1" applyFont="1" applyFill="1" applyBorder="1" applyAlignment="1">
      <alignment/>
    </xf>
    <xf numFmtId="178" fontId="4" fillId="33" borderId="25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/>
    </xf>
    <xf numFmtId="41" fontId="4" fillId="33" borderId="20" xfId="0" applyNumberFormat="1" applyFont="1" applyFill="1" applyBorder="1" applyAlignment="1">
      <alignment/>
    </xf>
    <xf numFmtId="41" fontId="4" fillId="33" borderId="48" xfId="0" applyNumberFormat="1" applyFont="1" applyFill="1" applyBorder="1" applyAlignment="1">
      <alignment horizontal="right"/>
    </xf>
    <xf numFmtId="178" fontId="4" fillId="33" borderId="48" xfId="0" applyNumberFormat="1" applyFont="1" applyFill="1" applyBorder="1" applyAlignment="1">
      <alignment horizontal="right"/>
    </xf>
    <xf numFmtId="41" fontId="4" fillId="33" borderId="49" xfId="0" applyNumberFormat="1" applyFont="1" applyFill="1" applyBorder="1" applyAlignment="1">
      <alignment horizontal="right"/>
    </xf>
    <xf numFmtId="41" fontId="4" fillId="33" borderId="50" xfId="0" applyNumberFormat="1" applyFont="1" applyFill="1" applyBorder="1" applyAlignment="1">
      <alignment horizontal="right"/>
    </xf>
    <xf numFmtId="178" fontId="4" fillId="33" borderId="49" xfId="0" applyNumberFormat="1" applyFont="1" applyFill="1" applyBorder="1" applyAlignment="1">
      <alignment horizontal="right"/>
    </xf>
    <xf numFmtId="37" fontId="4" fillId="0" borderId="51" xfId="60" applyFont="1" applyBorder="1" applyAlignment="1">
      <alignment horizontal="center"/>
      <protection/>
    </xf>
    <xf numFmtId="41" fontId="4" fillId="0" borderId="52" xfId="0" applyNumberFormat="1" applyFont="1" applyBorder="1" applyAlignment="1">
      <alignment/>
    </xf>
    <xf numFmtId="178" fontId="4" fillId="0" borderId="53" xfId="0" applyNumberFormat="1" applyFont="1" applyBorder="1" applyAlignment="1">
      <alignment/>
    </xf>
    <xf numFmtId="178" fontId="4" fillId="0" borderId="54" xfId="0" applyNumberFormat="1" applyFont="1" applyBorder="1" applyAlignment="1">
      <alignment/>
    </xf>
    <xf numFmtId="41" fontId="4" fillId="0" borderId="54" xfId="0" applyNumberFormat="1" applyFont="1" applyBorder="1" applyAlignment="1">
      <alignment/>
    </xf>
    <xf numFmtId="41" fontId="4" fillId="0" borderId="51" xfId="0" applyNumberFormat="1" applyFont="1" applyBorder="1" applyAlignment="1">
      <alignment/>
    </xf>
    <xf numFmtId="41" fontId="4" fillId="0" borderId="55" xfId="0" applyNumberFormat="1" applyFont="1" applyBorder="1" applyAlignment="1">
      <alignment/>
    </xf>
    <xf numFmtId="178" fontId="4" fillId="0" borderId="51" xfId="0" applyNumberFormat="1" applyFont="1" applyBorder="1" applyAlignment="1">
      <alignment/>
    </xf>
    <xf numFmtId="43" fontId="4" fillId="33" borderId="19" xfId="0" applyNumberFormat="1" applyFont="1" applyFill="1" applyBorder="1" applyAlignment="1">
      <alignment horizontal="right"/>
    </xf>
    <xf numFmtId="0" fontId="4" fillId="0" borderId="15" xfId="64" applyNumberFormat="1" applyFont="1" applyFill="1" applyBorder="1" applyAlignment="1" applyProtection="1" quotePrefix="1">
      <alignment horizontal="left"/>
      <protection/>
    </xf>
    <xf numFmtId="41" fontId="4" fillId="34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4" borderId="19" xfId="61" applyNumberFormat="1" applyFont="1" applyFill="1" applyBorder="1" applyAlignment="1" applyProtection="1" quotePrefix="1">
      <alignment horizontal="left" indent="2"/>
      <protection/>
    </xf>
    <xf numFmtId="0" fontId="0" fillId="34" borderId="0" xfId="0" applyFont="1" applyFill="1" applyAlignment="1">
      <alignment/>
    </xf>
    <xf numFmtId="41" fontId="4" fillId="34" borderId="21" xfId="0" applyNumberFormat="1" applyFont="1" applyFill="1" applyBorder="1" applyAlignment="1">
      <alignment/>
    </xf>
    <xf numFmtId="0" fontId="4" fillId="34" borderId="17" xfId="61" applyNumberFormat="1" applyFont="1" applyFill="1" applyBorder="1" applyAlignment="1" applyProtection="1" quotePrefix="1">
      <alignment/>
      <protection/>
    </xf>
    <xf numFmtId="0" fontId="4" fillId="34" borderId="0" xfId="0" applyFont="1" applyFill="1" applyBorder="1" applyAlignment="1" quotePrefix="1">
      <alignment/>
    </xf>
    <xf numFmtId="41" fontId="4" fillId="34" borderId="0" xfId="0" applyNumberFormat="1" applyFont="1" applyFill="1" applyBorder="1" applyAlignment="1">
      <alignment/>
    </xf>
    <xf numFmtId="0" fontId="4" fillId="34" borderId="17" xfId="63" applyNumberFormat="1" applyFont="1" applyFill="1" applyBorder="1" applyAlignment="1" quotePrefix="1">
      <alignment/>
      <protection/>
    </xf>
    <xf numFmtId="0" fontId="4" fillId="34" borderId="0" xfId="63" applyNumberFormat="1" applyFont="1" applyFill="1" applyBorder="1" applyAlignment="1" quotePrefix="1">
      <alignment horizontal="left" indent="1"/>
      <protection/>
    </xf>
    <xf numFmtId="0" fontId="4" fillId="34" borderId="15" xfId="63" applyNumberFormat="1" applyFont="1" applyFill="1" applyBorder="1" applyAlignment="1" applyProtection="1" quotePrefix="1">
      <alignment/>
      <protection/>
    </xf>
    <xf numFmtId="41" fontId="4" fillId="34" borderId="15" xfId="0" applyNumberFormat="1" applyFont="1" applyFill="1" applyBorder="1" applyAlignment="1">
      <alignment/>
    </xf>
    <xf numFmtId="0" fontId="4" fillId="34" borderId="33" xfId="64" applyNumberFormat="1" applyFont="1" applyFill="1" applyBorder="1" applyAlignment="1" applyProtection="1">
      <alignment horizontal="center"/>
      <protection/>
    </xf>
    <xf numFmtId="0" fontId="4" fillId="34" borderId="0" xfId="64" applyNumberFormat="1" applyFont="1" applyFill="1" applyBorder="1" applyAlignment="1" applyProtection="1" quotePrefix="1">
      <alignment horizontal="left"/>
      <protection/>
    </xf>
    <xf numFmtId="0" fontId="4" fillId="34" borderId="15" xfId="64" applyNumberFormat="1" applyFont="1" applyFill="1" applyBorder="1" applyAlignment="1" applyProtection="1" quotePrefix="1">
      <alignment horizontal="left"/>
      <protection/>
    </xf>
    <xf numFmtId="41" fontId="4" fillId="34" borderId="1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4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4" fillId="0" borderId="36" xfId="0" applyNumberFormat="1" applyFont="1" applyBorder="1" applyAlignment="1">
      <alignment/>
    </xf>
    <xf numFmtId="178" fontId="4" fillId="0" borderId="56" xfId="0" applyNumberFormat="1" applyFont="1" applyBorder="1" applyAlignment="1">
      <alignment/>
    </xf>
    <xf numFmtId="41" fontId="4" fillId="0" borderId="5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33" xfId="0" applyNumberFormat="1" applyFont="1" applyBorder="1" applyAlignment="1">
      <alignment/>
    </xf>
    <xf numFmtId="178" fontId="4" fillId="0" borderId="47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8" fontId="4" fillId="0" borderId="26" xfId="0" applyNumberFormat="1" applyFont="1" applyBorder="1" applyAlignment="1">
      <alignment/>
    </xf>
    <xf numFmtId="178" fontId="4" fillId="0" borderId="22" xfId="0" applyNumberFormat="1" applyFont="1" applyFill="1" applyBorder="1" applyAlignment="1">
      <alignment/>
    </xf>
    <xf numFmtId="178" fontId="4" fillId="0" borderId="2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41" fontId="4" fillId="0" borderId="4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/>
    </xf>
    <xf numFmtId="37" fontId="4" fillId="0" borderId="10" xfId="60" applyFont="1" applyBorder="1" applyAlignment="1">
      <alignment horizontal="center" vertical="center"/>
      <protection/>
    </xf>
    <xf numFmtId="37" fontId="4" fillId="0" borderId="16" xfId="60" applyFont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上水①１" xfId="60"/>
    <cellStyle name="標準_上水①２" xfId="61"/>
    <cellStyle name="標準_上水①３" xfId="62"/>
    <cellStyle name="標準_上水①４" xfId="63"/>
    <cellStyle name="標準_上水①５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342"/>
  <sheetViews>
    <sheetView zoomScalePageLayoutView="0" workbookViewId="0" topLeftCell="A132">
      <selection activeCell="B143" sqref="B143"/>
    </sheetView>
  </sheetViews>
  <sheetFormatPr defaultColWidth="8.796875" defaultRowHeight="14.25"/>
  <sheetData>
    <row r="2" ht="13.5">
      <c r="B2" s="29"/>
    </row>
    <row r="3" spans="1:2" ht="13.5">
      <c r="A3" s="226" t="s">
        <v>329</v>
      </c>
      <c r="B3">
        <v>3040401</v>
      </c>
    </row>
    <row r="4" spans="1:2" ht="13.5">
      <c r="A4" s="226" t="s">
        <v>330</v>
      </c>
      <c r="B4">
        <v>3271001</v>
      </c>
    </row>
    <row r="5" spans="1:2" ht="13.5">
      <c r="A5" s="226" t="s">
        <v>331</v>
      </c>
      <c r="B5">
        <v>6311402</v>
      </c>
    </row>
    <row r="6" spans="1:2" ht="13.5">
      <c r="A6" s="226" t="s">
        <v>332</v>
      </c>
      <c r="B6">
        <v>1</v>
      </c>
    </row>
    <row r="7" spans="1:2" ht="13.5">
      <c r="A7" s="226" t="s">
        <v>333</v>
      </c>
      <c r="B7">
        <v>1</v>
      </c>
    </row>
    <row r="8" spans="1:2" ht="13.5">
      <c r="A8" s="226" t="s">
        <v>334</v>
      </c>
      <c r="B8">
        <v>1546</v>
      </c>
    </row>
    <row r="9" spans="1:2" ht="13.5">
      <c r="A9" s="226" t="s">
        <v>335</v>
      </c>
      <c r="B9">
        <v>114</v>
      </c>
    </row>
    <row r="10" spans="1:2" ht="13.5">
      <c r="A10" s="226" t="s">
        <v>336</v>
      </c>
      <c r="B10">
        <v>1660</v>
      </c>
    </row>
    <row r="11" spans="1:2" ht="13.5">
      <c r="A11" s="226" t="s">
        <v>337</v>
      </c>
      <c r="B11">
        <v>56</v>
      </c>
    </row>
    <row r="12" spans="1:2" ht="13.5">
      <c r="A12" s="226" t="s">
        <v>338</v>
      </c>
      <c r="B12">
        <v>7</v>
      </c>
    </row>
    <row r="13" spans="1:2" ht="13.5">
      <c r="A13" s="226" t="s">
        <v>326</v>
      </c>
      <c r="B13">
        <v>20470</v>
      </c>
    </row>
    <row r="14" spans="1:2" ht="13.5">
      <c r="A14" s="226" t="s">
        <v>339</v>
      </c>
      <c r="B14">
        <v>2751</v>
      </c>
    </row>
    <row r="15" spans="1:2" ht="13.5">
      <c r="A15" s="226" t="s">
        <v>327</v>
      </c>
      <c r="B15">
        <v>751</v>
      </c>
    </row>
    <row r="16" spans="1:2" ht="13.5">
      <c r="A16" s="226" t="s">
        <v>340</v>
      </c>
      <c r="B16">
        <v>88</v>
      </c>
    </row>
    <row r="17" spans="1:2" ht="13.5">
      <c r="A17" s="226" t="s">
        <v>328</v>
      </c>
      <c r="B17">
        <v>3061</v>
      </c>
    </row>
    <row r="18" spans="1:2" ht="13.5">
      <c r="A18" s="226" t="s">
        <v>341</v>
      </c>
      <c r="B18">
        <v>363</v>
      </c>
    </row>
    <row r="19" spans="1:2" ht="13.5">
      <c r="A19" s="226" t="s">
        <v>342</v>
      </c>
      <c r="B19">
        <v>56</v>
      </c>
    </row>
    <row r="20" spans="1:2" ht="13.5">
      <c r="A20" s="226" t="s">
        <v>343</v>
      </c>
      <c r="B20">
        <v>26</v>
      </c>
    </row>
    <row r="21" spans="1:2" ht="13.5">
      <c r="A21" s="226" t="s">
        <v>344</v>
      </c>
      <c r="B21">
        <v>24</v>
      </c>
    </row>
    <row r="22" spans="1:2" ht="13.5">
      <c r="A22" s="226" t="s">
        <v>345</v>
      </c>
      <c r="B22">
        <v>0</v>
      </c>
    </row>
    <row r="23" spans="1:2" ht="13.5">
      <c r="A23" s="226" t="s">
        <v>346</v>
      </c>
      <c r="B23">
        <v>0</v>
      </c>
    </row>
    <row r="24" spans="1:2" ht="13.5">
      <c r="A24" s="226" t="s">
        <v>347</v>
      </c>
      <c r="B24">
        <v>8</v>
      </c>
    </row>
    <row r="25" spans="1:2" ht="13.5">
      <c r="A25" s="226" t="s">
        <v>348</v>
      </c>
      <c r="B25">
        <v>17065</v>
      </c>
    </row>
    <row r="26" spans="1:2" ht="13.5">
      <c r="A26" s="226" t="s">
        <v>349</v>
      </c>
      <c r="B26">
        <v>1621</v>
      </c>
    </row>
    <row r="27" spans="1:2" ht="13.5">
      <c r="A27" s="226" t="s">
        <v>350</v>
      </c>
      <c r="B27">
        <v>1906</v>
      </c>
    </row>
    <row r="28" spans="1:2" ht="13.5">
      <c r="A28" s="226" t="s">
        <v>351</v>
      </c>
      <c r="B28">
        <v>354</v>
      </c>
    </row>
    <row r="29" spans="1:2" ht="13.5">
      <c r="A29" s="226" t="s">
        <v>352</v>
      </c>
      <c r="B29">
        <v>99837</v>
      </c>
    </row>
    <row r="30" spans="1:2" ht="13.5">
      <c r="A30" s="226" t="s">
        <v>353</v>
      </c>
      <c r="B30">
        <v>148444</v>
      </c>
    </row>
    <row r="31" spans="1:2" ht="13.5">
      <c r="A31" s="226" t="s">
        <v>354</v>
      </c>
      <c r="B31">
        <v>2748</v>
      </c>
    </row>
    <row r="32" spans="1:2" ht="13.5">
      <c r="A32" s="226" t="s">
        <v>355</v>
      </c>
      <c r="B32">
        <v>346</v>
      </c>
    </row>
    <row r="33" spans="1:2" ht="13.5">
      <c r="A33" s="226" t="s">
        <v>356</v>
      </c>
      <c r="B33">
        <v>2402</v>
      </c>
    </row>
    <row r="34" spans="1:2" ht="13.5">
      <c r="A34" s="226" t="s">
        <v>357</v>
      </c>
      <c r="B34">
        <v>129</v>
      </c>
    </row>
    <row r="35" spans="1:2" ht="13.5">
      <c r="A35" s="226" t="s">
        <v>358</v>
      </c>
      <c r="B35">
        <v>12201</v>
      </c>
    </row>
    <row r="36" spans="1:2" ht="13.5">
      <c r="A36" s="226" t="s">
        <v>359</v>
      </c>
      <c r="B36">
        <v>1536</v>
      </c>
    </row>
    <row r="37" spans="1:2" ht="13.5">
      <c r="A37" s="226" t="s">
        <v>360</v>
      </c>
      <c r="B37">
        <v>10665</v>
      </c>
    </row>
    <row r="38" spans="1:2" ht="13.5">
      <c r="A38" s="226" t="s">
        <v>361</v>
      </c>
      <c r="B38">
        <v>34959</v>
      </c>
    </row>
    <row r="39" spans="1:2" ht="13.5">
      <c r="A39" s="226" t="s">
        <v>362</v>
      </c>
      <c r="B39">
        <v>460195</v>
      </c>
    </row>
    <row r="40" spans="1:2" ht="13.5">
      <c r="A40" s="226" t="s">
        <v>363</v>
      </c>
      <c r="B40">
        <v>59368</v>
      </c>
    </row>
    <row r="41" spans="1:2" ht="13.5">
      <c r="A41" s="226" t="s">
        <v>364</v>
      </c>
      <c r="B41">
        <v>400827</v>
      </c>
    </row>
    <row r="42" spans="1:2" ht="13.5">
      <c r="A42" s="226" t="s">
        <v>365</v>
      </c>
      <c r="B42">
        <v>111881</v>
      </c>
    </row>
    <row r="43" spans="1:2" ht="13.5">
      <c r="A43" s="226" t="s">
        <v>366</v>
      </c>
      <c r="B43">
        <v>146969</v>
      </c>
    </row>
    <row r="44" spans="1:2" ht="13.5">
      <c r="A44" s="226" t="s">
        <v>367</v>
      </c>
      <c r="B44">
        <v>147084</v>
      </c>
    </row>
    <row r="45" spans="1:2" ht="13.5">
      <c r="A45" s="226" t="s">
        <v>368</v>
      </c>
      <c r="B45">
        <v>18494</v>
      </c>
    </row>
    <row r="46" spans="1:2" ht="13.5">
      <c r="A46" s="226" t="s">
        <v>369</v>
      </c>
      <c r="B46">
        <v>20057</v>
      </c>
    </row>
    <row r="47" spans="1:2" ht="13.5">
      <c r="A47" s="226" t="s">
        <v>370</v>
      </c>
      <c r="B47">
        <v>200</v>
      </c>
    </row>
    <row r="48" spans="1:2" ht="13.5">
      <c r="A48" s="226" t="s">
        <v>371</v>
      </c>
      <c r="B48">
        <v>0</v>
      </c>
    </row>
    <row r="49" spans="1:2" ht="13.5">
      <c r="A49" s="226" t="s">
        <v>372</v>
      </c>
      <c r="B49">
        <v>150</v>
      </c>
    </row>
    <row r="50" spans="1:2" ht="13.5">
      <c r="A50" s="226" t="s">
        <v>373</v>
      </c>
      <c r="B50">
        <v>3570</v>
      </c>
    </row>
    <row r="51" spans="1:2" ht="13.5">
      <c r="A51" s="226" t="s">
        <v>374</v>
      </c>
      <c r="B51">
        <v>0</v>
      </c>
    </row>
    <row r="52" spans="1:2" ht="13.5">
      <c r="A52" s="226" t="s">
        <v>375</v>
      </c>
      <c r="B52">
        <v>4130501</v>
      </c>
    </row>
    <row r="53" spans="1:2" ht="13.5">
      <c r="A53" s="226" t="s">
        <v>376</v>
      </c>
      <c r="B53">
        <v>0</v>
      </c>
    </row>
    <row r="54" spans="1:2" ht="13.5">
      <c r="A54" s="226" t="s">
        <v>377</v>
      </c>
      <c r="B54">
        <v>0</v>
      </c>
    </row>
    <row r="55" spans="1:2" ht="13.5">
      <c r="A55" s="226" t="s">
        <v>378</v>
      </c>
      <c r="B55">
        <v>400</v>
      </c>
    </row>
    <row r="56" spans="1:2" ht="13.5">
      <c r="A56" s="226" t="s">
        <v>379</v>
      </c>
      <c r="B56">
        <v>430</v>
      </c>
    </row>
    <row r="57" spans="1:2" ht="13.5">
      <c r="A57" s="226" t="s">
        <v>380</v>
      </c>
      <c r="B57">
        <v>500</v>
      </c>
    </row>
    <row r="58" spans="1:2" ht="13.5">
      <c r="A58" s="226" t="s">
        <v>381</v>
      </c>
      <c r="B58">
        <v>525</v>
      </c>
    </row>
    <row r="59" spans="1:2" ht="13.5">
      <c r="A59" s="226" t="s">
        <v>382</v>
      </c>
      <c r="B59">
        <v>108</v>
      </c>
    </row>
    <row r="60" spans="1:2" ht="13.5">
      <c r="A60" s="226" t="s">
        <v>383</v>
      </c>
      <c r="B60">
        <v>0</v>
      </c>
    </row>
    <row r="61" spans="1:2" ht="13.5">
      <c r="A61" s="226" t="s">
        <v>384</v>
      </c>
      <c r="B61">
        <v>108</v>
      </c>
    </row>
    <row r="62" spans="1:2" ht="13.5">
      <c r="A62" s="226" t="s">
        <v>385</v>
      </c>
      <c r="B62">
        <v>0</v>
      </c>
    </row>
    <row r="63" spans="1:2" ht="13.5">
      <c r="A63" s="226" t="s">
        <v>386</v>
      </c>
      <c r="B63">
        <v>0</v>
      </c>
    </row>
    <row r="64" spans="1:2" ht="13.5">
      <c r="A64" s="226" t="s">
        <v>387</v>
      </c>
      <c r="B64">
        <v>0</v>
      </c>
    </row>
    <row r="65" spans="1:2" ht="13.5">
      <c r="A65" s="226" t="s">
        <v>388</v>
      </c>
      <c r="B65">
        <v>0</v>
      </c>
    </row>
    <row r="66" spans="1:2" ht="13.5">
      <c r="A66" s="226" t="s">
        <v>392</v>
      </c>
      <c r="B66">
        <v>878927</v>
      </c>
    </row>
    <row r="67" spans="1:2" ht="13.5">
      <c r="A67" s="226" t="s">
        <v>391</v>
      </c>
      <c r="B67">
        <v>603335</v>
      </c>
    </row>
    <row r="68" spans="1:2" ht="13.5">
      <c r="A68" s="226" t="s">
        <v>393</v>
      </c>
      <c r="B68">
        <v>572076</v>
      </c>
    </row>
    <row r="69" spans="1:2" ht="13.5">
      <c r="A69" s="226" t="s">
        <v>394</v>
      </c>
      <c r="B69">
        <v>572076</v>
      </c>
    </row>
    <row r="70" spans="1:2" ht="13.5">
      <c r="A70" s="226" t="s">
        <v>395</v>
      </c>
      <c r="B70">
        <v>77826</v>
      </c>
    </row>
    <row r="71" spans="1:2" ht="13.5">
      <c r="A71" s="226" t="s">
        <v>396</v>
      </c>
      <c r="B71">
        <v>0</v>
      </c>
    </row>
    <row r="72" spans="1:2" ht="13.5">
      <c r="A72" s="226" t="s">
        <v>397</v>
      </c>
      <c r="B72">
        <v>0</v>
      </c>
    </row>
    <row r="73" spans="1:2" ht="13.5">
      <c r="A73" s="226" t="s">
        <v>398</v>
      </c>
      <c r="B73">
        <v>0</v>
      </c>
    </row>
    <row r="74" spans="1:2" ht="13.5">
      <c r="A74" s="226" t="s">
        <v>399</v>
      </c>
      <c r="B74">
        <v>0</v>
      </c>
    </row>
    <row r="75" spans="1:2" ht="13.5">
      <c r="A75" s="226" t="s">
        <v>400</v>
      </c>
      <c r="B75">
        <v>0</v>
      </c>
    </row>
    <row r="76" spans="1:2" ht="13.5">
      <c r="A76" s="226" t="s">
        <v>401</v>
      </c>
      <c r="B76">
        <v>0</v>
      </c>
    </row>
    <row r="77" spans="1:2" ht="13.5">
      <c r="A77" s="226" t="s">
        <v>402</v>
      </c>
      <c r="B77">
        <v>31259</v>
      </c>
    </row>
    <row r="78" spans="1:2" ht="13.5">
      <c r="A78" s="226" t="s">
        <v>403</v>
      </c>
      <c r="B78">
        <v>0</v>
      </c>
    </row>
    <row r="79" spans="1:2" ht="13.5">
      <c r="A79" s="226" t="s">
        <v>404</v>
      </c>
      <c r="B79">
        <v>31259</v>
      </c>
    </row>
    <row r="80" spans="1:2" ht="13.5">
      <c r="A80" s="226" t="s">
        <v>405</v>
      </c>
      <c r="B80">
        <v>275592</v>
      </c>
    </row>
    <row r="81" spans="1:2" ht="13.5">
      <c r="A81" s="226" t="s">
        <v>406</v>
      </c>
      <c r="B81">
        <v>39</v>
      </c>
    </row>
    <row r="82" spans="1:2" ht="13.5">
      <c r="A82" s="226" t="s">
        <v>407</v>
      </c>
      <c r="B82">
        <v>0</v>
      </c>
    </row>
    <row r="83" spans="1:2" ht="13.5">
      <c r="A83" s="226" t="s">
        <v>408</v>
      </c>
      <c r="B83">
        <v>0</v>
      </c>
    </row>
    <row r="84" spans="1:2" ht="13.5">
      <c r="A84" s="226" t="s">
        <v>409</v>
      </c>
      <c r="B84">
        <v>2024</v>
      </c>
    </row>
    <row r="85" spans="1:2" ht="13.5">
      <c r="A85" s="226" t="s">
        <v>410</v>
      </c>
      <c r="B85">
        <v>243816</v>
      </c>
    </row>
    <row r="86" spans="1:2" ht="13.5">
      <c r="A86" s="226" t="s">
        <v>411</v>
      </c>
      <c r="B86">
        <v>0</v>
      </c>
    </row>
    <row r="87" spans="1:2" ht="13.5">
      <c r="A87" s="226" t="s">
        <v>412</v>
      </c>
      <c r="B87">
        <v>29713</v>
      </c>
    </row>
    <row r="88" spans="1:2" ht="13.5">
      <c r="A88" s="226" t="s">
        <v>413</v>
      </c>
      <c r="B88">
        <v>840099</v>
      </c>
    </row>
    <row r="89" spans="1:2" ht="13.5">
      <c r="A89" s="226" t="s">
        <v>414</v>
      </c>
      <c r="B89">
        <v>833968</v>
      </c>
    </row>
    <row r="90" spans="1:2" ht="13.5">
      <c r="A90" s="226" t="s">
        <v>415</v>
      </c>
      <c r="B90">
        <v>506584</v>
      </c>
    </row>
    <row r="91" spans="1:2" ht="13.5">
      <c r="A91" s="226" t="s">
        <v>416</v>
      </c>
      <c r="B91">
        <v>70569</v>
      </c>
    </row>
    <row r="92" spans="1:2" ht="13.5">
      <c r="A92" s="226" t="s">
        <v>417</v>
      </c>
      <c r="B92">
        <v>3084</v>
      </c>
    </row>
    <row r="93" spans="1:2" ht="13.5">
      <c r="A93" s="226" t="s">
        <v>418</v>
      </c>
      <c r="B93">
        <v>0</v>
      </c>
    </row>
    <row r="94" spans="1:2" ht="13.5">
      <c r="A94" s="226" t="s">
        <v>419</v>
      </c>
      <c r="B94">
        <v>0</v>
      </c>
    </row>
    <row r="95" spans="1:2" ht="13.5">
      <c r="A95" s="226" t="s">
        <v>420</v>
      </c>
      <c r="B95">
        <v>141970</v>
      </c>
    </row>
    <row r="96" spans="1:2" ht="13.5">
      <c r="A96" s="226" t="s">
        <v>421</v>
      </c>
      <c r="B96">
        <v>23</v>
      </c>
    </row>
    <row r="97" spans="1:2" ht="13.5">
      <c r="A97" s="226" t="s">
        <v>422</v>
      </c>
      <c r="B97">
        <v>347</v>
      </c>
    </row>
    <row r="98" spans="1:2" ht="13.5">
      <c r="A98" s="226" t="s">
        <v>423</v>
      </c>
      <c r="B98">
        <v>62523</v>
      </c>
    </row>
    <row r="99" spans="1:2" ht="13.5">
      <c r="A99" s="226" t="s">
        <v>424</v>
      </c>
      <c r="B99">
        <v>26375</v>
      </c>
    </row>
    <row r="100" spans="1:2" ht="13.5">
      <c r="A100" s="226" t="s">
        <v>425</v>
      </c>
      <c r="B100">
        <v>22493</v>
      </c>
    </row>
    <row r="101" spans="1:2" ht="13.5">
      <c r="A101" s="226" t="s">
        <v>426</v>
      </c>
      <c r="B101">
        <v>0</v>
      </c>
    </row>
    <row r="102" spans="1:2" ht="13.5">
      <c r="A102" s="226" t="s">
        <v>427</v>
      </c>
      <c r="B102">
        <v>6131</v>
      </c>
    </row>
    <row r="103" spans="1:2" ht="13.5">
      <c r="A103" s="226" t="s">
        <v>428</v>
      </c>
      <c r="B103">
        <v>1120</v>
      </c>
    </row>
    <row r="104" spans="1:2" ht="13.5">
      <c r="A104" s="226" t="s">
        <v>429</v>
      </c>
      <c r="B104">
        <v>0</v>
      </c>
    </row>
    <row r="105" spans="1:2" ht="13.5">
      <c r="A105" s="226" t="s">
        <v>430</v>
      </c>
      <c r="B105">
        <v>0</v>
      </c>
    </row>
    <row r="106" spans="1:2" ht="13.5">
      <c r="A106" s="226" t="s">
        <v>431</v>
      </c>
      <c r="B106">
        <v>0</v>
      </c>
    </row>
    <row r="107" spans="1:2" ht="13.5">
      <c r="A107" s="226" t="s">
        <v>432</v>
      </c>
      <c r="B107">
        <v>5011</v>
      </c>
    </row>
    <row r="108" spans="1:2" ht="13.5">
      <c r="A108" s="226" t="s">
        <v>433</v>
      </c>
      <c r="B108">
        <v>38828</v>
      </c>
    </row>
    <row r="109" spans="1:2" ht="13.5">
      <c r="A109" s="226" t="s">
        <v>434</v>
      </c>
      <c r="B109">
        <v>0</v>
      </c>
    </row>
    <row r="110" spans="1:2" ht="13.5">
      <c r="A110" s="226" t="s">
        <v>435</v>
      </c>
      <c r="B110">
        <v>0</v>
      </c>
    </row>
    <row r="111" spans="1:2" ht="13.5">
      <c r="A111" s="226" t="s">
        <v>436</v>
      </c>
      <c r="B111">
        <v>0</v>
      </c>
    </row>
    <row r="112" spans="1:2" ht="13.5">
      <c r="A112" s="226" t="s">
        <v>437</v>
      </c>
      <c r="B112">
        <v>0</v>
      </c>
    </row>
    <row r="113" spans="1:2" ht="13.5">
      <c r="A113" s="226" t="s">
        <v>438</v>
      </c>
      <c r="B113">
        <v>0</v>
      </c>
    </row>
    <row r="114" spans="1:2" ht="13.5">
      <c r="A114" s="226" t="s">
        <v>439</v>
      </c>
      <c r="B114">
        <v>0</v>
      </c>
    </row>
    <row r="115" spans="1:2" ht="13.5">
      <c r="A115" s="226" t="s">
        <v>440</v>
      </c>
      <c r="B115">
        <v>0</v>
      </c>
    </row>
    <row r="116" spans="1:2" ht="13.5">
      <c r="A116" s="226" t="s">
        <v>441</v>
      </c>
      <c r="B116">
        <v>0</v>
      </c>
    </row>
    <row r="117" spans="1:2" ht="13.5">
      <c r="A117" s="226" t="s">
        <v>442</v>
      </c>
      <c r="B117">
        <v>38828</v>
      </c>
    </row>
    <row r="118" spans="1:2" ht="13.5">
      <c r="A118" s="226" t="s">
        <v>443</v>
      </c>
      <c r="B118">
        <v>0</v>
      </c>
    </row>
    <row r="119" spans="1:2" ht="13.5">
      <c r="A119" s="226" t="s">
        <v>444</v>
      </c>
      <c r="B119">
        <v>-434752</v>
      </c>
    </row>
    <row r="120" spans="1:2" ht="13.5">
      <c r="A120" s="226" t="s">
        <v>445</v>
      </c>
      <c r="B120">
        <v>-395924</v>
      </c>
    </row>
    <row r="121" spans="1:2" ht="13.5">
      <c r="A121" s="226" t="s">
        <v>446</v>
      </c>
      <c r="B121">
        <v>0</v>
      </c>
    </row>
    <row r="122" spans="1:2" ht="13.5">
      <c r="A122" s="226" t="s">
        <v>447</v>
      </c>
      <c r="B122">
        <v>0</v>
      </c>
    </row>
    <row r="123" spans="1:2" ht="13.5">
      <c r="A123" s="226" t="s">
        <v>448</v>
      </c>
      <c r="B123">
        <v>0</v>
      </c>
    </row>
    <row r="124" spans="1:2" ht="13.5">
      <c r="A124" s="226" t="s">
        <v>449</v>
      </c>
      <c r="B124">
        <v>0</v>
      </c>
    </row>
    <row r="125" spans="1:2" ht="13.5">
      <c r="A125" s="226" t="s">
        <v>450</v>
      </c>
      <c r="B125">
        <v>0</v>
      </c>
    </row>
    <row r="126" spans="1:2" ht="13.5">
      <c r="A126" s="226" t="s">
        <v>451</v>
      </c>
      <c r="B126">
        <v>0</v>
      </c>
    </row>
    <row r="127" spans="1:2" ht="13.5">
      <c r="A127" s="226" t="s">
        <v>452</v>
      </c>
      <c r="B127">
        <v>0</v>
      </c>
    </row>
    <row r="128" spans="1:2" ht="13.5">
      <c r="A128" s="226" t="s">
        <v>453</v>
      </c>
      <c r="B128">
        <v>0</v>
      </c>
    </row>
    <row r="129" spans="1:2" ht="13.5">
      <c r="A129" s="226" t="s">
        <v>454</v>
      </c>
      <c r="B129">
        <v>153128</v>
      </c>
    </row>
    <row r="130" spans="1:2" ht="13.5">
      <c r="A130" s="226" t="s">
        <v>475</v>
      </c>
      <c r="B130">
        <v>91763</v>
      </c>
    </row>
    <row r="131" spans="1:2" ht="13.5">
      <c r="A131" s="226" t="s">
        <v>476</v>
      </c>
      <c r="B131">
        <v>172099</v>
      </c>
    </row>
    <row r="132" spans="1:2" ht="13.5">
      <c r="A132" s="226" t="s">
        <v>457</v>
      </c>
      <c r="B132">
        <v>66468</v>
      </c>
    </row>
    <row r="133" spans="1:2" ht="13.5">
      <c r="A133" s="226" t="s">
        <v>477</v>
      </c>
      <c r="B133">
        <v>73927</v>
      </c>
    </row>
    <row r="134" spans="1:2" ht="13.5">
      <c r="A134" s="226" t="s">
        <v>478</v>
      </c>
      <c r="B134">
        <v>557385</v>
      </c>
    </row>
    <row r="135" spans="1:2" ht="13.5">
      <c r="A135" s="226" t="s">
        <v>479</v>
      </c>
      <c r="B135">
        <v>1120</v>
      </c>
    </row>
    <row r="136" spans="1:2" ht="13.5">
      <c r="A136" s="226" t="s">
        <v>460</v>
      </c>
      <c r="B136">
        <v>38</v>
      </c>
    </row>
    <row r="137" spans="1:2" ht="13.5">
      <c r="A137" s="226" t="s">
        <v>480</v>
      </c>
      <c r="B137">
        <v>0</v>
      </c>
    </row>
    <row r="138" spans="1:2" ht="13.5">
      <c r="A138" s="226" t="s">
        <v>463</v>
      </c>
      <c r="B138">
        <v>1082</v>
      </c>
    </row>
    <row r="139" spans="1:2" ht="13.5">
      <c r="A139" s="226" t="s">
        <v>481</v>
      </c>
      <c r="B139">
        <v>26375</v>
      </c>
    </row>
    <row r="140" spans="1:2" ht="13.5">
      <c r="A140" s="226" t="s">
        <v>466</v>
      </c>
      <c r="B140">
        <v>87468</v>
      </c>
    </row>
    <row r="141" spans="1:2" ht="13.5">
      <c r="A141" s="226" t="s">
        <v>482</v>
      </c>
      <c r="B141">
        <v>4872</v>
      </c>
    </row>
    <row r="142" spans="1:2" ht="13.5">
      <c r="A142" s="226" t="s">
        <v>469</v>
      </c>
      <c r="B142">
        <v>1501</v>
      </c>
    </row>
    <row r="143" spans="1:2" ht="13.5">
      <c r="A143" s="226" t="s">
        <v>483</v>
      </c>
      <c r="B143">
        <v>73653</v>
      </c>
    </row>
    <row r="144" spans="1:2" ht="13.5">
      <c r="A144" s="226" t="s">
        <v>484</v>
      </c>
      <c r="B144">
        <v>0</v>
      </c>
    </row>
    <row r="145" spans="1:2" ht="13.5">
      <c r="A145" s="226" t="s">
        <v>485</v>
      </c>
      <c r="B145">
        <v>0</v>
      </c>
    </row>
    <row r="146" spans="1:2" ht="13.5">
      <c r="A146" s="226" t="s">
        <v>486</v>
      </c>
      <c r="B146">
        <v>0</v>
      </c>
    </row>
    <row r="147" spans="1:2" ht="13.5">
      <c r="A147" s="226" t="s">
        <v>487</v>
      </c>
      <c r="B147">
        <v>8333</v>
      </c>
    </row>
    <row r="148" spans="1:2" ht="13.5">
      <c r="A148" s="226" t="s">
        <v>488</v>
      </c>
      <c r="B148">
        <v>5757</v>
      </c>
    </row>
    <row r="149" spans="1:2" ht="13.5">
      <c r="A149" s="226" t="s">
        <v>489</v>
      </c>
      <c r="B149">
        <v>0</v>
      </c>
    </row>
    <row r="150" spans="1:2" ht="13.5">
      <c r="A150" s="226" t="s">
        <v>490</v>
      </c>
      <c r="B150">
        <v>0</v>
      </c>
    </row>
    <row r="151" spans="1:2" ht="13.5">
      <c r="A151" s="226" t="s">
        <v>491</v>
      </c>
      <c r="B151">
        <v>2576</v>
      </c>
    </row>
    <row r="152" spans="1:2" ht="13.5">
      <c r="A152" s="226" t="s">
        <v>492</v>
      </c>
      <c r="B152">
        <v>0</v>
      </c>
    </row>
    <row r="153" spans="1:2" ht="13.5">
      <c r="A153" s="226" t="s">
        <v>493</v>
      </c>
      <c r="B153">
        <v>0</v>
      </c>
    </row>
    <row r="154" spans="1:2" ht="13.5">
      <c r="A154" s="226" t="s">
        <v>494</v>
      </c>
      <c r="B154">
        <v>0</v>
      </c>
    </row>
    <row r="155" spans="1:2" ht="13.5">
      <c r="A155" s="226" t="s">
        <v>495</v>
      </c>
      <c r="B155">
        <v>0</v>
      </c>
    </row>
    <row r="156" spans="1:2" ht="13.5">
      <c r="A156" s="226" t="s">
        <v>473</v>
      </c>
      <c r="B156">
        <v>79392</v>
      </c>
    </row>
    <row r="157" spans="1:2" ht="13.5">
      <c r="A157" s="226" t="s">
        <v>496</v>
      </c>
      <c r="B157">
        <v>840099</v>
      </c>
    </row>
    <row r="158" spans="1:2" ht="13.5">
      <c r="A158" s="226" t="s">
        <v>497</v>
      </c>
      <c r="B158">
        <v>588</v>
      </c>
    </row>
    <row r="159" spans="1:2" ht="13.5">
      <c r="A159" s="226" t="s">
        <v>498</v>
      </c>
      <c r="B159">
        <v>49</v>
      </c>
    </row>
    <row r="160" spans="1:2" ht="13.5">
      <c r="A160" s="226" t="s">
        <v>499</v>
      </c>
      <c r="B160">
        <v>145352</v>
      </c>
    </row>
    <row r="161" spans="1:2" ht="13.5">
      <c r="A161" s="226" t="s">
        <v>500</v>
      </c>
      <c r="B161">
        <v>136453</v>
      </c>
    </row>
    <row r="162" spans="1:2" ht="13.5">
      <c r="A162" s="226" t="s">
        <v>501</v>
      </c>
      <c r="B162">
        <v>8899</v>
      </c>
    </row>
    <row r="163" spans="1:2" ht="13.5">
      <c r="A163" s="226" t="s">
        <v>502</v>
      </c>
      <c r="B163">
        <v>0</v>
      </c>
    </row>
    <row r="164" spans="1:2" ht="13.5">
      <c r="A164" s="226" t="s">
        <v>503</v>
      </c>
      <c r="B164">
        <v>89174</v>
      </c>
    </row>
    <row r="165" spans="1:2" ht="13.5">
      <c r="A165" s="226" t="s">
        <v>504</v>
      </c>
      <c r="B165">
        <v>28210</v>
      </c>
    </row>
    <row r="166" spans="1:2" ht="13.5">
      <c r="A166" s="226" t="s">
        <v>505</v>
      </c>
      <c r="B166">
        <v>1551</v>
      </c>
    </row>
    <row r="167" spans="1:2" ht="13.5">
      <c r="A167" s="226" t="s">
        <v>506</v>
      </c>
      <c r="B167">
        <v>47501</v>
      </c>
    </row>
    <row r="168" spans="1:2" ht="13.5">
      <c r="A168" s="226" t="s">
        <v>507</v>
      </c>
      <c r="B168">
        <v>11912</v>
      </c>
    </row>
    <row r="169" spans="1:2" ht="13.5">
      <c r="A169" s="226" t="s">
        <v>508</v>
      </c>
      <c r="B169">
        <v>234526</v>
      </c>
    </row>
    <row r="170" spans="1:2" ht="13.5">
      <c r="A170" s="226" t="s">
        <v>509</v>
      </c>
      <c r="B170">
        <v>2199</v>
      </c>
    </row>
    <row r="171" spans="1:2" ht="13.5">
      <c r="A171" s="226" t="s">
        <v>510</v>
      </c>
      <c r="B171">
        <v>372</v>
      </c>
    </row>
    <row r="172" spans="1:2" ht="13.5">
      <c r="A172" s="226" t="s">
        <v>511</v>
      </c>
      <c r="B172">
        <v>6468</v>
      </c>
    </row>
    <row r="173" spans="1:2" ht="13.5">
      <c r="A173" s="226" t="s">
        <v>512</v>
      </c>
      <c r="B173">
        <v>6468</v>
      </c>
    </row>
    <row r="174" spans="1:2" ht="13.5">
      <c r="A174" s="226" t="s">
        <v>513</v>
      </c>
      <c r="B174">
        <v>0</v>
      </c>
    </row>
    <row r="175" spans="1:2" ht="13.5">
      <c r="A175" s="226" t="s">
        <v>514</v>
      </c>
      <c r="B175">
        <v>0</v>
      </c>
    </row>
    <row r="176" spans="1:2" ht="13.5">
      <c r="A176" s="226" t="s">
        <v>515</v>
      </c>
      <c r="B176">
        <v>1</v>
      </c>
    </row>
    <row r="177" spans="1:2" ht="13.5">
      <c r="A177" s="226" t="s">
        <v>516</v>
      </c>
      <c r="B177">
        <v>9981</v>
      </c>
    </row>
    <row r="178" spans="1:2" ht="13.5">
      <c r="A178" s="226" t="s">
        <v>517</v>
      </c>
      <c r="B178">
        <v>4</v>
      </c>
    </row>
    <row r="179" spans="1:2" ht="13.5">
      <c r="A179" s="226" t="s">
        <v>518</v>
      </c>
      <c r="B179">
        <v>0</v>
      </c>
    </row>
    <row r="180" spans="1:2" ht="13.5">
      <c r="A180" s="226" t="s">
        <v>519</v>
      </c>
      <c r="B180">
        <v>0</v>
      </c>
    </row>
    <row r="181" spans="1:2" ht="13.5">
      <c r="A181" s="226" t="s">
        <v>520</v>
      </c>
      <c r="B181">
        <v>0</v>
      </c>
    </row>
    <row r="182" spans="1:2" ht="13.5">
      <c r="A182" s="226" t="s">
        <v>521</v>
      </c>
      <c r="B182">
        <v>0</v>
      </c>
    </row>
    <row r="183" spans="1:2" ht="13.5">
      <c r="A183" s="226" t="s">
        <v>522</v>
      </c>
      <c r="B183">
        <v>0</v>
      </c>
    </row>
    <row r="184" spans="1:2" ht="13.5">
      <c r="A184" s="226" t="s">
        <v>523</v>
      </c>
      <c r="B184">
        <v>0</v>
      </c>
    </row>
    <row r="185" spans="1:2" ht="13.5">
      <c r="A185" s="226" t="s">
        <v>524</v>
      </c>
      <c r="B185">
        <v>840099</v>
      </c>
    </row>
    <row r="186" spans="1:2" ht="13.5">
      <c r="A186" s="226" t="s">
        <v>525</v>
      </c>
      <c r="B186">
        <v>600000</v>
      </c>
    </row>
    <row r="187" spans="1:2" ht="13.5">
      <c r="A187" s="226" t="s">
        <v>526</v>
      </c>
      <c r="B187">
        <v>0</v>
      </c>
    </row>
    <row r="188" spans="1:2" ht="13.5">
      <c r="A188" s="226" t="s">
        <v>527</v>
      </c>
      <c r="B188">
        <v>39</v>
      </c>
    </row>
    <row r="189" spans="1:2" ht="13.5">
      <c r="A189" s="226" t="s">
        <v>528</v>
      </c>
      <c r="B189">
        <v>0</v>
      </c>
    </row>
    <row r="190" spans="1:2" ht="13.5">
      <c r="A190" s="226" t="s">
        <v>529</v>
      </c>
      <c r="B190">
        <v>0</v>
      </c>
    </row>
    <row r="191" spans="1:2" ht="13.5">
      <c r="A191" s="226" t="s">
        <v>530</v>
      </c>
      <c r="B191">
        <v>0</v>
      </c>
    </row>
    <row r="192" spans="1:2" ht="13.5">
      <c r="A192" s="226" t="s">
        <v>609</v>
      </c>
      <c r="B192">
        <v>1306540</v>
      </c>
    </row>
    <row r="193" spans="1:2" ht="13.5">
      <c r="A193" s="226" t="s">
        <v>610</v>
      </c>
      <c r="B193">
        <v>1303990</v>
      </c>
    </row>
    <row r="194" spans="1:2" ht="13.5">
      <c r="A194" s="226" t="s">
        <v>611</v>
      </c>
      <c r="B194">
        <v>451058</v>
      </c>
    </row>
    <row r="195" spans="1:2" ht="13.5">
      <c r="A195" s="226" t="s">
        <v>531</v>
      </c>
      <c r="B195">
        <v>1660736</v>
      </c>
    </row>
    <row r="196" spans="1:2" ht="13.5">
      <c r="A196" s="226" t="s">
        <v>533</v>
      </c>
      <c r="B196">
        <v>807804</v>
      </c>
    </row>
    <row r="197" spans="1:2" ht="13.5">
      <c r="A197" s="226" t="s">
        <v>535</v>
      </c>
      <c r="B197">
        <v>0</v>
      </c>
    </row>
    <row r="198" spans="1:2" ht="13.5">
      <c r="A198" s="226" t="s">
        <v>537</v>
      </c>
      <c r="B198">
        <v>350</v>
      </c>
    </row>
    <row r="199" spans="1:2" ht="13.5">
      <c r="A199" s="226" t="s">
        <v>539</v>
      </c>
      <c r="B199">
        <v>2200</v>
      </c>
    </row>
    <row r="200" spans="1:2" ht="13.5">
      <c r="A200" s="226" t="s">
        <v>612</v>
      </c>
      <c r="B200">
        <v>0</v>
      </c>
    </row>
    <row r="201" spans="1:2" ht="13.5">
      <c r="A201" s="226" t="s">
        <v>613</v>
      </c>
      <c r="B201">
        <v>0</v>
      </c>
    </row>
    <row r="202" spans="1:2" ht="13.5">
      <c r="A202" s="226" t="s">
        <v>614</v>
      </c>
      <c r="B202">
        <v>0</v>
      </c>
    </row>
    <row r="203" spans="1:2" ht="13.5">
      <c r="A203" s="226" t="s">
        <v>541</v>
      </c>
      <c r="B203">
        <v>296710</v>
      </c>
    </row>
    <row r="204" spans="1:2" ht="13.5">
      <c r="A204" s="226" t="s">
        <v>543</v>
      </c>
      <c r="B204">
        <v>239368</v>
      </c>
    </row>
    <row r="205" spans="1:2" ht="13.5">
      <c r="A205" s="226" t="s">
        <v>545</v>
      </c>
      <c r="B205">
        <v>45321</v>
      </c>
    </row>
    <row r="206" spans="1:2" ht="13.5">
      <c r="A206" s="226" t="s">
        <v>547</v>
      </c>
      <c r="B206">
        <v>1157</v>
      </c>
    </row>
    <row r="207" spans="1:2" ht="13.5">
      <c r="A207" s="226" t="s">
        <v>549</v>
      </c>
      <c r="B207">
        <v>0</v>
      </c>
    </row>
    <row r="208" spans="1:2" ht="13.5">
      <c r="A208" s="226" t="s">
        <v>551</v>
      </c>
      <c r="B208">
        <v>0</v>
      </c>
    </row>
    <row r="209" spans="1:2" ht="13.5">
      <c r="A209" s="226" t="s">
        <v>615</v>
      </c>
      <c r="B209">
        <v>1603250</v>
      </c>
    </row>
    <row r="210" spans="1:2" ht="13.5">
      <c r="A210" s="226" t="s">
        <v>616</v>
      </c>
      <c r="B210">
        <v>413904</v>
      </c>
    </row>
    <row r="211" spans="1:2" ht="13.5">
      <c r="A211" s="226" t="s">
        <v>553</v>
      </c>
      <c r="B211">
        <v>0</v>
      </c>
    </row>
    <row r="212" spans="1:2" ht="13.5">
      <c r="A212" s="226" t="s">
        <v>555</v>
      </c>
      <c r="B212">
        <v>0</v>
      </c>
    </row>
    <row r="213" spans="1:2" ht="13.5">
      <c r="A213" s="226" t="s">
        <v>557</v>
      </c>
      <c r="B213">
        <v>313904</v>
      </c>
    </row>
    <row r="214" spans="1:2" ht="13.5">
      <c r="A214" s="226" t="s">
        <v>559</v>
      </c>
      <c r="B214">
        <v>100000</v>
      </c>
    </row>
    <row r="215" spans="1:2" ht="13.5">
      <c r="A215" s="226" t="s">
        <v>561</v>
      </c>
      <c r="B215">
        <v>0</v>
      </c>
    </row>
    <row r="216" spans="1:2" ht="13.5">
      <c r="A216" s="226" t="s">
        <v>617</v>
      </c>
      <c r="B216">
        <v>46781</v>
      </c>
    </row>
    <row r="217" spans="1:2" ht="13.5">
      <c r="A217" s="226" t="s">
        <v>563</v>
      </c>
      <c r="B217">
        <v>0</v>
      </c>
    </row>
    <row r="218" spans="1:2" ht="13.5">
      <c r="A218" s="226" t="s">
        <v>565</v>
      </c>
      <c r="B218">
        <v>34589</v>
      </c>
    </row>
    <row r="219" spans="1:2" ht="13.5">
      <c r="A219" s="226" t="s">
        <v>567</v>
      </c>
      <c r="B219">
        <v>12192</v>
      </c>
    </row>
    <row r="220" spans="1:2" ht="13.5">
      <c r="A220" s="226" t="s">
        <v>618</v>
      </c>
      <c r="B220">
        <v>460685</v>
      </c>
    </row>
    <row r="221" spans="1:2" ht="13.5">
      <c r="A221" s="226" t="s">
        <v>619</v>
      </c>
      <c r="B221">
        <v>264588</v>
      </c>
    </row>
    <row r="222" spans="1:2" ht="13.5">
      <c r="A222" s="226" t="s">
        <v>620</v>
      </c>
      <c r="B222">
        <v>231772</v>
      </c>
    </row>
    <row r="223" spans="1:2" ht="13.5">
      <c r="A223" s="226" t="s">
        <v>569</v>
      </c>
      <c r="B223">
        <v>0</v>
      </c>
    </row>
    <row r="224" spans="1:2" ht="13.5">
      <c r="A224" s="226" t="s">
        <v>571</v>
      </c>
      <c r="B224">
        <v>0</v>
      </c>
    </row>
    <row r="225" spans="1:2" ht="13.5">
      <c r="A225" s="226" t="s">
        <v>573</v>
      </c>
      <c r="B225">
        <v>0</v>
      </c>
    </row>
    <row r="226" spans="1:2" ht="13.5">
      <c r="A226" s="226" t="s">
        <v>575</v>
      </c>
      <c r="B226">
        <v>231772</v>
      </c>
    </row>
    <row r="227" spans="1:2" ht="13.5">
      <c r="A227" s="226" t="s">
        <v>621</v>
      </c>
      <c r="B227">
        <v>32816</v>
      </c>
    </row>
    <row r="228" spans="1:2" ht="13.5">
      <c r="A228" s="226" t="s">
        <v>577</v>
      </c>
      <c r="B228">
        <v>32816</v>
      </c>
    </row>
    <row r="229" spans="1:2" ht="13.5">
      <c r="A229" s="226" t="s">
        <v>579</v>
      </c>
      <c r="B229">
        <v>0</v>
      </c>
    </row>
    <row r="230" spans="1:2" ht="13.5">
      <c r="A230" s="226" t="s">
        <v>622</v>
      </c>
      <c r="B230">
        <v>877977</v>
      </c>
    </row>
    <row r="231" spans="1:2" ht="13.5">
      <c r="A231" s="226" t="s">
        <v>623</v>
      </c>
      <c r="B231">
        <v>1273901</v>
      </c>
    </row>
    <row r="232" spans="1:2" ht="13.5">
      <c r="A232" s="226" t="s">
        <v>581</v>
      </c>
      <c r="B232">
        <v>313592</v>
      </c>
    </row>
    <row r="233" spans="1:2" ht="13.5">
      <c r="A233" s="226" t="s">
        <v>583</v>
      </c>
      <c r="B233">
        <v>80668</v>
      </c>
    </row>
    <row r="234" spans="1:2" ht="13.5">
      <c r="A234" s="226" t="s">
        <v>585</v>
      </c>
      <c r="B234">
        <v>0</v>
      </c>
    </row>
    <row r="235" spans="1:2" ht="13.5">
      <c r="A235" s="226" t="s">
        <v>587</v>
      </c>
      <c r="B235">
        <v>0</v>
      </c>
    </row>
    <row r="236" spans="1:2" ht="13.5">
      <c r="A236" s="226" t="s">
        <v>589</v>
      </c>
      <c r="B236">
        <v>879641</v>
      </c>
    </row>
    <row r="237" spans="1:2" ht="13.5">
      <c r="A237" s="226" t="s">
        <v>591</v>
      </c>
      <c r="B237">
        <v>-395924</v>
      </c>
    </row>
    <row r="238" spans="1:2" ht="13.5">
      <c r="A238" s="226" t="s">
        <v>593</v>
      </c>
      <c r="B238">
        <v>0</v>
      </c>
    </row>
    <row r="239" spans="1:2" ht="13.5">
      <c r="A239" s="226" t="s">
        <v>595</v>
      </c>
      <c r="B239">
        <v>0</v>
      </c>
    </row>
    <row r="240" spans="1:2" ht="13.5">
      <c r="A240" s="226" t="s">
        <v>597</v>
      </c>
      <c r="B240">
        <v>0</v>
      </c>
    </row>
    <row r="241" spans="1:2" ht="13.5">
      <c r="A241" s="226" t="s">
        <v>599</v>
      </c>
      <c r="B241">
        <v>0</v>
      </c>
    </row>
    <row r="242" spans="1:2" ht="13.5">
      <c r="A242" s="226" t="s">
        <v>601</v>
      </c>
      <c r="B242">
        <v>0</v>
      </c>
    </row>
    <row r="243" spans="1:2" ht="13.5">
      <c r="A243" s="226" t="s">
        <v>603</v>
      </c>
      <c r="B243">
        <v>395924</v>
      </c>
    </row>
    <row r="244" spans="1:2" ht="13.5">
      <c r="A244" s="226" t="s">
        <v>605</v>
      </c>
      <c r="B244">
        <v>38828</v>
      </c>
    </row>
    <row r="245" spans="1:2" ht="13.5">
      <c r="A245" s="226" t="s">
        <v>607</v>
      </c>
      <c r="B245">
        <v>0</v>
      </c>
    </row>
    <row r="246" spans="1:2" ht="13.5">
      <c r="A246" s="226" t="s">
        <v>624</v>
      </c>
      <c r="B246">
        <v>1142565</v>
      </c>
    </row>
    <row r="247" spans="1:2" ht="13.5">
      <c r="A247" s="226" t="s">
        <v>625</v>
      </c>
      <c r="B247">
        <v>1603250</v>
      </c>
    </row>
    <row r="248" spans="1:2" ht="13.5">
      <c r="A248" s="226" t="s">
        <v>626</v>
      </c>
      <c r="B248">
        <v>0</v>
      </c>
    </row>
    <row r="249" spans="1:2" ht="13.5">
      <c r="A249" s="226" t="s">
        <v>627</v>
      </c>
      <c r="B249">
        <v>0</v>
      </c>
    </row>
    <row r="250" spans="1:2" ht="13.5">
      <c r="A250" s="226" t="s">
        <v>628</v>
      </c>
      <c r="B250">
        <v>0</v>
      </c>
    </row>
    <row r="251" spans="1:2" ht="13.5">
      <c r="A251" s="226" t="s">
        <v>629</v>
      </c>
      <c r="B251">
        <v>38828</v>
      </c>
    </row>
    <row r="252" spans="1:2" ht="13.5">
      <c r="A252" s="226" t="s">
        <v>630</v>
      </c>
      <c r="B252">
        <v>0</v>
      </c>
    </row>
    <row r="253" spans="1:2" ht="13.5">
      <c r="A253" s="226" t="s">
        <v>631</v>
      </c>
      <c r="B253">
        <v>0</v>
      </c>
    </row>
    <row r="254" spans="1:2" ht="13.5">
      <c r="A254" s="226" t="s">
        <v>632</v>
      </c>
      <c r="B254">
        <v>0</v>
      </c>
    </row>
    <row r="255" spans="1:2" ht="13.5">
      <c r="A255" s="226" t="s">
        <v>633</v>
      </c>
      <c r="B255">
        <v>0</v>
      </c>
    </row>
    <row r="256" spans="1:2" ht="13.5">
      <c r="A256" s="226" t="s">
        <v>712</v>
      </c>
      <c r="B256">
        <v>0</v>
      </c>
    </row>
    <row r="257" spans="1:2" ht="13.5">
      <c r="A257" s="226" t="s">
        <v>713</v>
      </c>
      <c r="B257">
        <v>0</v>
      </c>
    </row>
    <row r="258" spans="1:2" ht="13.5">
      <c r="A258" s="226" t="s">
        <v>634</v>
      </c>
      <c r="B258">
        <v>0</v>
      </c>
    </row>
    <row r="259" spans="1:2" ht="13.5">
      <c r="A259" s="226" t="s">
        <v>636</v>
      </c>
      <c r="B259">
        <v>0</v>
      </c>
    </row>
    <row r="260" spans="1:2" ht="13.5">
      <c r="A260" s="226" t="s">
        <v>638</v>
      </c>
      <c r="B260">
        <v>0</v>
      </c>
    </row>
    <row r="261" spans="1:2" ht="13.5">
      <c r="A261" s="226" t="s">
        <v>640</v>
      </c>
      <c r="B261">
        <v>0</v>
      </c>
    </row>
    <row r="262" spans="1:2" ht="13.5">
      <c r="A262" s="226" t="s">
        <v>642</v>
      </c>
      <c r="B262">
        <v>68428</v>
      </c>
    </row>
    <row r="263" spans="1:2" ht="13.5">
      <c r="A263" s="226" t="s">
        <v>644</v>
      </c>
      <c r="B263">
        <v>0</v>
      </c>
    </row>
    <row r="264" spans="1:2" ht="13.5">
      <c r="A264" s="226" t="s">
        <v>648</v>
      </c>
      <c r="B264">
        <v>2756</v>
      </c>
    </row>
    <row r="265" spans="1:2" ht="13.5">
      <c r="A265" s="226" t="s">
        <v>650</v>
      </c>
      <c r="B265">
        <v>0</v>
      </c>
    </row>
    <row r="266" spans="1:2" ht="13.5">
      <c r="A266" s="226" t="s">
        <v>652</v>
      </c>
      <c r="B266">
        <v>0</v>
      </c>
    </row>
    <row r="267" spans="1:2" ht="13.5">
      <c r="A267" s="226" t="s">
        <v>654</v>
      </c>
      <c r="B267">
        <v>0</v>
      </c>
    </row>
    <row r="268" spans="1:2" ht="13.5">
      <c r="A268" s="226" t="s">
        <v>714</v>
      </c>
      <c r="B268">
        <v>71184</v>
      </c>
    </row>
    <row r="269" spans="1:2" ht="13.5">
      <c r="A269" s="226" t="s">
        <v>656</v>
      </c>
      <c r="B269">
        <v>0</v>
      </c>
    </row>
    <row r="270" spans="1:2" ht="13.5">
      <c r="A270" s="226" t="s">
        <v>658</v>
      </c>
      <c r="B270">
        <v>0</v>
      </c>
    </row>
    <row r="271" spans="1:2" ht="13.5">
      <c r="A271" s="226" t="s">
        <v>715</v>
      </c>
      <c r="B271">
        <v>71184</v>
      </c>
    </row>
    <row r="272" spans="1:2" ht="13.5">
      <c r="A272" s="226" t="s">
        <v>716</v>
      </c>
      <c r="B272">
        <v>75330</v>
      </c>
    </row>
    <row r="273" spans="1:2" ht="13.5">
      <c r="A273" s="226" t="s">
        <v>661</v>
      </c>
      <c r="B273">
        <v>0</v>
      </c>
    </row>
    <row r="274" spans="1:2" ht="13.5">
      <c r="A274" s="226" t="s">
        <v>663</v>
      </c>
      <c r="B274">
        <v>0</v>
      </c>
    </row>
    <row r="275" spans="1:2" ht="13.5">
      <c r="A275" s="226" t="s">
        <v>717</v>
      </c>
      <c r="B275">
        <v>63000</v>
      </c>
    </row>
    <row r="276" spans="1:2" ht="13.5">
      <c r="A276" s="226" t="s">
        <v>718</v>
      </c>
      <c r="B276">
        <v>0</v>
      </c>
    </row>
    <row r="277" spans="1:2" ht="13.5">
      <c r="A277" s="226" t="s">
        <v>719</v>
      </c>
      <c r="B277">
        <v>12330</v>
      </c>
    </row>
    <row r="278" spans="1:2" ht="13.5">
      <c r="A278" s="226" t="s">
        <v>720</v>
      </c>
      <c r="B278">
        <v>0</v>
      </c>
    </row>
    <row r="279" spans="1:2" ht="13.5">
      <c r="A279" s="226" t="s">
        <v>694</v>
      </c>
      <c r="B279">
        <v>0</v>
      </c>
    </row>
    <row r="280" spans="1:2" ht="13.5">
      <c r="A280" s="226" t="s">
        <v>696</v>
      </c>
      <c r="B280">
        <v>0</v>
      </c>
    </row>
    <row r="281" spans="1:2" ht="13.5">
      <c r="A281" s="226" t="s">
        <v>698</v>
      </c>
      <c r="B281">
        <v>0</v>
      </c>
    </row>
    <row r="282" spans="1:2" ht="13.5">
      <c r="A282" s="226" t="s">
        <v>700</v>
      </c>
      <c r="B282">
        <v>2756</v>
      </c>
    </row>
    <row r="283" spans="1:2" ht="13.5">
      <c r="A283" s="226" t="s">
        <v>704</v>
      </c>
      <c r="B283">
        <v>0</v>
      </c>
    </row>
    <row r="284" spans="1:2" ht="13.5">
      <c r="A284" s="226" t="s">
        <v>706</v>
      </c>
      <c r="B284">
        <v>0</v>
      </c>
    </row>
    <row r="285" spans="1:2" ht="13.5">
      <c r="A285" s="226" t="s">
        <v>708</v>
      </c>
      <c r="B285">
        <v>60244</v>
      </c>
    </row>
    <row r="286" spans="1:2" ht="13.5">
      <c r="A286" s="226" t="s">
        <v>710</v>
      </c>
      <c r="B286">
        <v>12330</v>
      </c>
    </row>
    <row r="287" spans="1:2" ht="13.5">
      <c r="A287" s="226" t="s">
        <v>721</v>
      </c>
      <c r="B287">
        <v>8184</v>
      </c>
    </row>
    <row r="288" spans="1:2" ht="13.5">
      <c r="A288" s="226" t="s">
        <v>722</v>
      </c>
      <c r="B288">
        <v>0</v>
      </c>
    </row>
    <row r="289" spans="1:2" ht="13.5">
      <c r="A289" s="226" t="s">
        <v>723</v>
      </c>
      <c r="B289">
        <v>0</v>
      </c>
    </row>
    <row r="290" spans="1:2" ht="13.5">
      <c r="A290" s="226" t="s">
        <v>724</v>
      </c>
      <c r="B290">
        <v>0</v>
      </c>
    </row>
    <row r="291" spans="1:2" ht="13.5">
      <c r="A291" s="226" t="s">
        <v>665</v>
      </c>
      <c r="B291">
        <v>8184</v>
      </c>
    </row>
    <row r="292" spans="1:2" ht="13.5">
      <c r="A292" s="226" t="s">
        <v>667</v>
      </c>
      <c r="B292">
        <v>0</v>
      </c>
    </row>
    <row r="293" spans="1:2" ht="13.5">
      <c r="A293" s="226" t="s">
        <v>669</v>
      </c>
      <c r="B293">
        <v>62218</v>
      </c>
    </row>
    <row r="294" spans="1:2" ht="13.5">
      <c r="A294" s="226" t="s">
        <v>671</v>
      </c>
      <c r="B294">
        <v>0</v>
      </c>
    </row>
    <row r="295" spans="1:2" ht="13.5">
      <c r="A295" s="226" t="s">
        <v>673</v>
      </c>
      <c r="B295">
        <v>0</v>
      </c>
    </row>
    <row r="296" spans="1:2" ht="13.5">
      <c r="A296" s="226" t="s">
        <v>725</v>
      </c>
      <c r="B296">
        <v>145732</v>
      </c>
    </row>
    <row r="297" spans="1:2" ht="13.5">
      <c r="A297" s="226" t="s">
        <v>726</v>
      </c>
      <c r="B297">
        <v>0</v>
      </c>
    </row>
    <row r="298" spans="1:2" ht="13.5">
      <c r="A298" s="226" t="s">
        <v>727</v>
      </c>
      <c r="B298">
        <v>74548</v>
      </c>
    </row>
    <row r="299" spans="1:2" ht="13.5">
      <c r="A299" s="226" t="s">
        <v>675</v>
      </c>
      <c r="B299">
        <v>70984</v>
      </c>
    </row>
    <row r="300" spans="1:2" ht="13.5">
      <c r="A300" s="226" t="s">
        <v>677</v>
      </c>
      <c r="B300">
        <v>0</v>
      </c>
    </row>
    <row r="301" spans="1:2" ht="13.5">
      <c r="A301" s="226" t="s">
        <v>679</v>
      </c>
      <c r="B301">
        <v>0</v>
      </c>
    </row>
    <row r="302" spans="1:2" ht="13.5">
      <c r="A302" s="226" t="s">
        <v>681</v>
      </c>
      <c r="B302">
        <v>0</v>
      </c>
    </row>
    <row r="303" spans="1:2" ht="13.5">
      <c r="A303" s="226" t="s">
        <v>683</v>
      </c>
      <c r="B303">
        <v>0</v>
      </c>
    </row>
    <row r="304" spans="1:2" ht="13.5">
      <c r="A304" s="226" t="s">
        <v>685</v>
      </c>
      <c r="B304">
        <v>0</v>
      </c>
    </row>
    <row r="305" spans="1:2" ht="13.5">
      <c r="A305" s="226" t="s">
        <v>687</v>
      </c>
      <c r="B305">
        <v>3564</v>
      </c>
    </row>
    <row r="306" spans="1:2" ht="13.5">
      <c r="A306" s="226" t="s">
        <v>728</v>
      </c>
      <c r="B306">
        <v>3564</v>
      </c>
    </row>
    <row r="307" spans="1:2" ht="13.5">
      <c r="A307" s="226" t="s">
        <v>729</v>
      </c>
      <c r="B307">
        <v>74548</v>
      </c>
    </row>
    <row r="308" spans="1:2" ht="13.5">
      <c r="A308" s="226" t="s">
        <v>730</v>
      </c>
      <c r="B308">
        <v>0</v>
      </c>
    </row>
    <row r="309" spans="1:2" ht="13.5">
      <c r="A309" s="226" t="s">
        <v>690</v>
      </c>
      <c r="B309">
        <v>0</v>
      </c>
    </row>
    <row r="310" spans="1:2" ht="13.5">
      <c r="A310" s="226" t="s">
        <v>731</v>
      </c>
      <c r="B310">
        <v>1281178</v>
      </c>
    </row>
    <row r="311" spans="1:2" ht="13.5">
      <c r="A311" s="226" t="s">
        <v>732</v>
      </c>
      <c r="B311">
        <v>257620</v>
      </c>
    </row>
    <row r="312" spans="1:2" ht="13.5">
      <c r="A312" s="226" t="s">
        <v>733</v>
      </c>
      <c r="B312">
        <v>34363</v>
      </c>
    </row>
    <row r="313" spans="1:2" ht="13.5">
      <c r="A313" s="226" t="s">
        <v>734</v>
      </c>
      <c r="B313">
        <v>231772</v>
      </c>
    </row>
    <row r="314" spans="1:2" ht="13.5">
      <c r="A314" s="226" t="s">
        <v>735</v>
      </c>
      <c r="B314">
        <v>786768</v>
      </c>
    </row>
    <row r="315" spans="1:2" ht="13.5">
      <c r="A315" s="226" t="s">
        <v>736</v>
      </c>
      <c r="B315">
        <v>1538798</v>
      </c>
    </row>
    <row r="316" spans="1:2" ht="13.5">
      <c r="A316" s="226" t="s">
        <v>737</v>
      </c>
      <c r="B316">
        <v>0</v>
      </c>
    </row>
    <row r="317" spans="1:2" ht="13.5">
      <c r="A317" s="226" t="s">
        <v>738</v>
      </c>
      <c r="B317">
        <v>0</v>
      </c>
    </row>
    <row r="318" spans="1:2" ht="13.5">
      <c r="A318" s="226" t="s">
        <v>739</v>
      </c>
      <c r="B318">
        <v>0</v>
      </c>
    </row>
    <row r="319" spans="1:2" ht="13.5">
      <c r="A319" s="226" t="s">
        <v>693</v>
      </c>
      <c r="B319">
        <v>78568</v>
      </c>
    </row>
    <row r="320" spans="1:2" ht="13.5">
      <c r="A320" s="226" t="s">
        <v>762</v>
      </c>
      <c r="B320">
        <v>32816</v>
      </c>
    </row>
    <row r="321" spans="1:2" ht="13.5">
      <c r="A321" s="226" t="s">
        <v>740</v>
      </c>
      <c r="B321">
        <v>0</v>
      </c>
    </row>
    <row r="322" spans="1:2" ht="13.5">
      <c r="A322" s="226" t="s">
        <v>741</v>
      </c>
      <c r="B322">
        <v>0</v>
      </c>
    </row>
    <row r="323" spans="1:2" ht="13.5">
      <c r="A323" s="226" t="s">
        <v>742</v>
      </c>
      <c r="B323">
        <v>0</v>
      </c>
    </row>
    <row r="324" spans="1:2" ht="13.5">
      <c r="A324" s="226" t="s">
        <v>743</v>
      </c>
      <c r="B324">
        <v>32816</v>
      </c>
    </row>
    <row r="325" spans="1:2" ht="13.5">
      <c r="A325" s="226" t="s">
        <v>744</v>
      </c>
      <c r="B325">
        <v>0</v>
      </c>
    </row>
    <row r="326" spans="1:2" ht="13.5">
      <c r="A326" s="226" t="s">
        <v>745</v>
      </c>
      <c r="B326">
        <v>0</v>
      </c>
    </row>
    <row r="327" spans="1:2" ht="13.5">
      <c r="A327" s="226" t="s">
        <v>746</v>
      </c>
      <c r="B327">
        <v>0</v>
      </c>
    </row>
    <row r="328" spans="1:2" ht="13.5">
      <c r="A328" s="226" t="s">
        <v>747</v>
      </c>
      <c r="B328">
        <v>0</v>
      </c>
    </row>
    <row r="329" spans="1:2" ht="13.5">
      <c r="A329" s="226" t="s">
        <v>748</v>
      </c>
      <c r="B329">
        <v>0</v>
      </c>
    </row>
    <row r="330" spans="1:2" ht="13.5">
      <c r="A330" s="226" t="s">
        <v>749</v>
      </c>
      <c r="B330">
        <v>0</v>
      </c>
    </row>
    <row r="331" spans="1:2" ht="13.5">
      <c r="A331" s="226" t="s">
        <v>750</v>
      </c>
      <c r="B331">
        <v>0</v>
      </c>
    </row>
    <row r="332" spans="1:2" ht="13.5">
      <c r="A332" s="226" t="s">
        <v>751</v>
      </c>
      <c r="B332">
        <v>0</v>
      </c>
    </row>
    <row r="333" spans="1:2" ht="13.5">
      <c r="A333" s="226" t="s">
        <v>752</v>
      </c>
      <c r="B333">
        <v>32816</v>
      </c>
    </row>
    <row r="334" spans="1:2" ht="13.5">
      <c r="A334" s="226" t="s">
        <v>753</v>
      </c>
      <c r="B334">
        <v>0</v>
      </c>
    </row>
    <row r="335" spans="1:2" ht="13.5">
      <c r="A335" s="226" t="s">
        <v>754</v>
      </c>
      <c r="B335">
        <v>0</v>
      </c>
    </row>
    <row r="336" spans="1:2" ht="13.5">
      <c r="A336" s="226" t="s">
        <v>755</v>
      </c>
      <c r="B336">
        <v>0</v>
      </c>
    </row>
    <row r="337" spans="1:2" ht="13.5">
      <c r="A337" s="226" t="s">
        <v>756</v>
      </c>
      <c r="B337">
        <v>0</v>
      </c>
    </row>
    <row r="338" spans="1:2" ht="13.5">
      <c r="A338" s="226" t="s">
        <v>757</v>
      </c>
      <c r="B338">
        <v>0</v>
      </c>
    </row>
    <row r="339" spans="1:2" ht="13.5">
      <c r="A339" s="226" t="s">
        <v>758</v>
      </c>
      <c r="B339">
        <v>0</v>
      </c>
    </row>
    <row r="340" spans="1:2" ht="13.5">
      <c r="A340" s="226" t="s">
        <v>759</v>
      </c>
      <c r="B340">
        <v>0</v>
      </c>
    </row>
    <row r="341" spans="1:2" ht="13.5">
      <c r="A341" s="226" t="s">
        <v>760</v>
      </c>
      <c r="B341">
        <v>0</v>
      </c>
    </row>
    <row r="342" spans="1:2" ht="13.5">
      <c r="A342" s="226" t="s">
        <v>761</v>
      </c>
      <c r="B34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20.3984375" style="226" customWidth="1"/>
    <col min="2" max="2" width="16.3984375" style="226" customWidth="1"/>
    <col min="3" max="3" width="6.59765625" style="226" customWidth="1"/>
    <col min="4" max="4" width="11.59765625" style="226" customWidth="1"/>
    <col min="5" max="5" width="11.59765625" style="226" hidden="1" customWidth="1"/>
    <col min="6" max="6" width="20.5" style="226" hidden="1" customWidth="1"/>
    <col min="7" max="7" width="0" style="226" hidden="1" customWidth="1"/>
    <col min="8" max="16384" width="9" style="226" customWidth="1"/>
  </cols>
  <sheetData>
    <row r="1" s="241" customFormat="1" ht="13.5" customHeight="1">
      <c r="A1" s="241" t="s">
        <v>763</v>
      </c>
    </row>
    <row r="2" s="241" customFormat="1" ht="13.5" customHeight="1"/>
    <row r="3" spans="1:5" s="244" customFormat="1" ht="13.5">
      <c r="A3" s="243" t="s">
        <v>57</v>
      </c>
      <c r="B3" s="243"/>
      <c r="C3" s="243"/>
      <c r="D3" s="243"/>
      <c r="E3" s="243"/>
    </row>
    <row r="4" spans="1:5" ht="13.5" customHeight="1">
      <c r="A4" s="1"/>
      <c r="B4" s="2"/>
      <c r="C4" s="8" t="s">
        <v>4</v>
      </c>
      <c r="D4" s="10"/>
      <c r="E4" s="10"/>
    </row>
    <row r="5" spans="1:5" ht="13.5">
      <c r="A5" s="9"/>
      <c r="B5" s="7"/>
      <c r="C5" s="6"/>
      <c r="D5" s="11" t="s">
        <v>6</v>
      </c>
      <c r="E5" s="11"/>
    </row>
    <row r="6" spans="1:5" ht="13.5">
      <c r="A6" s="3" t="s">
        <v>5</v>
      </c>
      <c r="B6" s="4"/>
      <c r="C6" s="5"/>
      <c r="D6" s="12"/>
      <c r="E6" s="12"/>
    </row>
    <row r="7" spans="1:7" ht="13.5">
      <c r="A7" s="90" t="s">
        <v>172</v>
      </c>
      <c r="B7" s="91"/>
      <c r="C7" s="92"/>
      <c r="D7" s="112" t="str">
        <f>+E7</f>
        <v>S 04.04.01</v>
      </c>
      <c r="E7" s="197" t="s">
        <v>293</v>
      </c>
      <c r="G7" s="226" t="s">
        <v>304</v>
      </c>
    </row>
    <row r="8" spans="1:7" ht="13.5">
      <c r="A8" s="93" t="s">
        <v>173</v>
      </c>
      <c r="B8" s="94"/>
      <c r="C8" s="95"/>
      <c r="D8" s="113" t="str">
        <f aca="true" t="shared" si="0" ref="D8:D51">+E8</f>
        <v>S 27.10.01</v>
      </c>
      <c r="E8" s="198" t="s">
        <v>294</v>
      </c>
      <c r="G8" s="226" t="s">
        <v>304</v>
      </c>
    </row>
    <row r="9" spans="1:7" ht="13.5">
      <c r="A9" s="93" t="s">
        <v>174</v>
      </c>
      <c r="B9" s="94"/>
      <c r="C9" s="95"/>
      <c r="D9" s="22" t="str">
        <f t="shared" si="0"/>
        <v>当然全部</v>
      </c>
      <c r="E9" s="199" t="s">
        <v>295</v>
      </c>
      <c r="G9" s="226" t="s">
        <v>304</v>
      </c>
    </row>
    <row r="10" spans="1:7" ht="13.5">
      <c r="A10" s="93" t="s">
        <v>96</v>
      </c>
      <c r="B10" s="94"/>
      <c r="C10" s="97"/>
      <c r="D10" s="22" t="str">
        <f t="shared" si="0"/>
        <v>設置</v>
      </c>
      <c r="E10" s="199" t="s">
        <v>296</v>
      </c>
      <c r="G10" s="226" t="s">
        <v>304</v>
      </c>
    </row>
    <row r="11" spans="1:7" ht="13.5">
      <c r="A11" s="93" t="s">
        <v>175</v>
      </c>
      <c r="B11" s="94"/>
      <c r="C11" s="97"/>
      <c r="D11" s="114">
        <f>+E11/10</f>
        <v>154.6</v>
      </c>
      <c r="E11" s="200">
        <f>VLOOKUP(G11,'元データ'!$A$3:$B$319,2,0)</f>
        <v>1546</v>
      </c>
      <c r="G11" s="226" t="s">
        <v>780</v>
      </c>
    </row>
    <row r="12" spans="1:7" ht="13.5">
      <c r="A12" s="93" t="s">
        <v>176</v>
      </c>
      <c r="B12" s="98"/>
      <c r="C12" s="97"/>
      <c r="D12" s="96">
        <f t="shared" si="0"/>
        <v>114</v>
      </c>
      <c r="E12" s="201">
        <f>VLOOKUP(G12,'元データ'!$A$3:$B$319,2,0)</f>
        <v>114</v>
      </c>
      <c r="G12" s="226" t="s">
        <v>781</v>
      </c>
    </row>
    <row r="13" spans="1:7" ht="13.5">
      <c r="A13" s="99" t="s">
        <v>177</v>
      </c>
      <c r="B13" s="100"/>
      <c r="C13" s="100" t="s">
        <v>178</v>
      </c>
      <c r="D13" s="101">
        <f t="shared" si="0"/>
        <v>56</v>
      </c>
      <c r="E13" s="202">
        <f>VLOOKUP(G13,'元データ'!$A$3:$B$319,2,0)</f>
        <v>56</v>
      </c>
      <c r="G13" s="226" t="s">
        <v>782</v>
      </c>
    </row>
    <row r="14" spans="1:7" ht="13.5">
      <c r="A14" s="81"/>
      <c r="B14" s="82"/>
      <c r="C14" s="82" t="s">
        <v>179</v>
      </c>
      <c r="D14" s="77">
        <f t="shared" si="0"/>
        <v>7</v>
      </c>
      <c r="E14" s="203">
        <f>VLOOKUP(G14,'元データ'!$A$3:$B$319,2,0)</f>
        <v>7</v>
      </c>
      <c r="G14" s="226" t="s">
        <v>783</v>
      </c>
    </row>
    <row r="15" spans="1:7" ht="13.5">
      <c r="A15" s="99" t="s">
        <v>97</v>
      </c>
      <c r="B15" s="100"/>
      <c r="C15" s="100" t="s">
        <v>180</v>
      </c>
      <c r="D15" s="101">
        <f>+E15/365</f>
        <v>56.082191780821915</v>
      </c>
      <c r="E15" s="202">
        <f>VLOOKUP(G15,'元データ'!$A$3:$B$319,2,0)</f>
        <v>20470</v>
      </c>
      <c r="F15" s="226" t="s">
        <v>305</v>
      </c>
      <c r="G15" s="226" t="s">
        <v>326</v>
      </c>
    </row>
    <row r="16" spans="1:7" ht="13.5">
      <c r="A16" s="102"/>
      <c r="B16" s="103"/>
      <c r="C16" s="103" t="s">
        <v>181</v>
      </c>
      <c r="D16" s="104">
        <f>+E16/365</f>
        <v>7.536986301369863</v>
      </c>
      <c r="E16" s="204">
        <f>VLOOKUP(G16,'元データ'!$A$3:$B$319,2,0)</f>
        <v>2751</v>
      </c>
      <c r="F16" s="226" t="s">
        <v>306</v>
      </c>
      <c r="G16" s="226" t="s">
        <v>784</v>
      </c>
    </row>
    <row r="17" spans="1:7" ht="13.5">
      <c r="A17" s="81" t="s">
        <v>98</v>
      </c>
      <c r="B17" s="82"/>
      <c r="C17" s="82" t="s">
        <v>182</v>
      </c>
      <c r="D17" s="115">
        <f>+E17/D13</f>
        <v>13.410714285714286</v>
      </c>
      <c r="E17" s="205">
        <f>VLOOKUP(G17,'元データ'!$A$3:$B$319,2,0)</f>
        <v>751</v>
      </c>
      <c r="F17" s="226" t="s">
        <v>307</v>
      </c>
      <c r="G17" s="226" t="s">
        <v>327</v>
      </c>
    </row>
    <row r="18" spans="1:7" ht="13.5">
      <c r="A18" s="78"/>
      <c r="B18" s="82"/>
      <c r="C18" s="82" t="s">
        <v>183</v>
      </c>
      <c r="D18" s="115">
        <f>+E18/D14</f>
        <v>12.571428571428571</v>
      </c>
      <c r="E18" s="205">
        <f>VLOOKUP(G18,'元データ'!$A$3:$B$319,2,0)</f>
        <v>88</v>
      </c>
      <c r="F18" s="226" t="s">
        <v>306</v>
      </c>
      <c r="G18" s="226" t="s">
        <v>785</v>
      </c>
    </row>
    <row r="19" spans="1:7" ht="13.5">
      <c r="A19" s="99" t="s">
        <v>58</v>
      </c>
      <c r="B19" s="100"/>
      <c r="C19" s="100" t="s">
        <v>184</v>
      </c>
      <c r="D19" s="101">
        <f>+E19/D13</f>
        <v>54.660714285714285</v>
      </c>
      <c r="E19" s="202">
        <f>VLOOKUP(G19,'元データ'!$A$3:$B$319,2,0)</f>
        <v>3061</v>
      </c>
      <c r="F19" s="226" t="s">
        <v>308</v>
      </c>
      <c r="G19" s="226" t="s">
        <v>328</v>
      </c>
    </row>
    <row r="20" spans="1:7" ht="13.5">
      <c r="A20" s="102"/>
      <c r="B20" s="103"/>
      <c r="C20" s="103" t="s">
        <v>185</v>
      </c>
      <c r="D20" s="104">
        <f>+E20/D14</f>
        <v>51.857142857142854</v>
      </c>
      <c r="E20" s="204">
        <f>VLOOKUP(G20,'元データ'!$A$3:$B$319,2,0)</f>
        <v>363</v>
      </c>
      <c r="F20" s="226" t="s">
        <v>306</v>
      </c>
      <c r="G20" s="226" t="s">
        <v>786</v>
      </c>
    </row>
    <row r="21" spans="1:5" ht="13.5">
      <c r="A21" s="93" t="s">
        <v>186</v>
      </c>
      <c r="B21" s="98"/>
      <c r="C21" s="97"/>
      <c r="D21" s="96">
        <f>+D13</f>
        <v>56</v>
      </c>
      <c r="E21" s="210"/>
    </row>
    <row r="22" spans="1:5" ht="13.5">
      <c r="A22" s="93" t="s">
        <v>187</v>
      </c>
      <c r="B22" s="98"/>
      <c r="C22" s="97"/>
      <c r="D22" s="114">
        <v>100</v>
      </c>
      <c r="E22" s="211"/>
    </row>
    <row r="23" spans="1:7" ht="13.5">
      <c r="A23" s="99" t="s">
        <v>59</v>
      </c>
      <c r="B23" s="100"/>
      <c r="C23" s="105" t="s">
        <v>60</v>
      </c>
      <c r="D23" s="101">
        <f t="shared" si="0"/>
        <v>17065</v>
      </c>
      <c r="E23" s="202">
        <f>VLOOKUP(G23,'元データ'!$A$3:$B$319,2,0)</f>
        <v>17065</v>
      </c>
      <c r="G23" s="226" t="s">
        <v>787</v>
      </c>
    </row>
    <row r="24" spans="1:7" ht="13.5">
      <c r="A24" s="78"/>
      <c r="B24" s="82"/>
      <c r="C24" s="80" t="s">
        <v>61</v>
      </c>
      <c r="D24" s="77">
        <f t="shared" si="0"/>
        <v>1621</v>
      </c>
      <c r="E24" s="203">
        <f>VLOOKUP(G24,'元データ'!$A$3:$B$319,2,0)</f>
        <v>1621</v>
      </c>
      <c r="G24" s="226" t="s">
        <v>788</v>
      </c>
    </row>
    <row r="25" spans="1:7" ht="13.5">
      <c r="A25" s="99" t="s">
        <v>188</v>
      </c>
      <c r="B25" s="106" t="s">
        <v>189</v>
      </c>
      <c r="C25" s="100" t="s">
        <v>180</v>
      </c>
      <c r="D25" s="101">
        <f t="shared" si="0"/>
        <v>1906</v>
      </c>
      <c r="E25" s="202">
        <f>VLOOKUP(G25,'元データ'!$A$3:$B$319,2,0)</f>
        <v>1906</v>
      </c>
      <c r="G25" s="226" t="s">
        <v>789</v>
      </c>
    </row>
    <row r="26" spans="1:7" ht="13.5">
      <c r="A26" s="78"/>
      <c r="B26" s="7"/>
      <c r="C26" s="82" t="s">
        <v>181</v>
      </c>
      <c r="D26" s="77">
        <f t="shared" si="0"/>
        <v>354</v>
      </c>
      <c r="E26" s="203">
        <f>VLOOKUP(G26,'元データ'!$A$3:$B$319,2,0)</f>
        <v>354</v>
      </c>
      <c r="G26" s="226" t="s">
        <v>790</v>
      </c>
    </row>
    <row r="27" spans="1:5" ht="13.5">
      <c r="A27" s="9"/>
      <c r="B27" s="89" t="s">
        <v>190</v>
      </c>
      <c r="C27" s="82" t="s">
        <v>180</v>
      </c>
      <c r="D27" s="77">
        <f>+D25/365*1000</f>
        <v>5221.917808219178</v>
      </c>
      <c r="E27" s="212"/>
    </row>
    <row r="28" spans="1:5" ht="13.5">
      <c r="A28" s="102"/>
      <c r="B28" s="195"/>
      <c r="C28" s="103" t="s">
        <v>181</v>
      </c>
      <c r="D28" s="104">
        <f>+D26/365*1000</f>
        <v>969.8630136986302</v>
      </c>
      <c r="E28" s="213"/>
    </row>
    <row r="29" spans="1:7" ht="13.5">
      <c r="A29" s="81" t="s">
        <v>191</v>
      </c>
      <c r="B29" s="83" t="s">
        <v>192</v>
      </c>
      <c r="C29" s="80"/>
      <c r="D29" s="77">
        <f t="shared" si="0"/>
        <v>2748</v>
      </c>
      <c r="E29" s="203">
        <f>VLOOKUP(G29,'元データ'!$A$3:$B$319,2,0)</f>
        <v>2748</v>
      </c>
      <c r="G29" s="226" t="s">
        <v>791</v>
      </c>
    </row>
    <row r="30" spans="1:7" ht="13.5">
      <c r="A30" s="78"/>
      <c r="B30" s="88" t="s">
        <v>193</v>
      </c>
      <c r="C30" s="84"/>
      <c r="D30" s="77">
        <f t="shared" si="0"/>
        <v>346</v>
      </c>
      <c r="E30" s="203">
        <f>VLOOKUP(G30,'元データ'!$A$3:$B$319,2,0)</f>
        <v>346</v>
      </c>
      <c r="G30" s="226" t="s">
        <v>792</v>
      </c>
    </row>
    <row r="31" spans="1:5" ht="13.5">
      <c r="A31" s="81"/>
      <c r="B31" s="89" t="s">
        <v>194</v>
      </c>
      <c r="C31" s="84"/>
      <c r="D31" s="115">
        <f>+D30/D29*100</f>
        <v>12.590975254730713</v>
      </c>
      <c r="E31" s="214"/>
    </row>
    <row r="32" spans="1:5" ht="13.5">
      <c r="A32" s="78"/>
      <c r="B32" s="89" t="s">
        <v>195</v>
      </c>
      <c r="C32" s="84"/>
      <c r="D32" s="77">
        <f>+D29/365*1000</f>
        <v>7528.767123287671</v>
      </c>
      <c r="E32" s="213"/>
    </row>
    <row r="33" spans="1:7" ht="13.5">
      <c r="A33" s="99" t="s">
        <v>196</v>
      </c>
      <c r="B33" s="107" t="s">
        <v>192</v>
      </c>
      <c r="C33" s="105"/>
      <c r="D33" s="101">
        <f t="shared" si="0"/>
        <v>129</v>
      </c>
      <c r="E33" s="202">
        <f>VLOOKUP(G33,'元データ'!$A$3:$B$319,2,0)</f>
        <v>129</v>
      </c>
      <c r="G33" s="226" t="s">
        <v>793</v>
      </c>
    </row>
    <row r="34" spans="1:5" ht="13.5">
      <c r="A34" s="102"/>
      <c r="B34" s="108" t="s">
        <v>197</v>
      </c>
      <c r="C34" s="109"/>
      <c r="D34" s="104">
        <f>+D33/365*1000</f>
        <v>353.4246575342466</v>
      </c>
      <c r="E34" s="213"/>
    </row>
    <row r="35" spans="1:7" ht="13.5">
      <c r="A35" s="81" t="s">
        <v>198</v>
      </c>
      <c r="B35" s="83" t="s">
        <v>199</v>
      </c>
      <c r="C35" s="80"/>
      <c r="D35" s="77">
        <f t="shared" si="0"/>
        <v>460195</v>
      </c>
      <c r="E35" s="203">
        <f>VLOOKUP(G35,'元データ'!$A$3:$B$319,2,0)</f>
        <v>460195</v>
      </c>
      <c r="G35" s="226" t="s">
        <v>794</v>
      </c>
    </row>
    <row r="36" spans="1:5" ht="13.5">
      <c r="A36" s="78"/>
      <c r="B36" s="83" t="s">
        <v>200</v>
      </c>
      <c r="C36" s="80"/>
      <c r="D36" s="77">
        <f>+D35/365</f>
        <v>1260.8082191780823</v>
      </c>
      <c r="E36" s="213"/>
    </row>
    <row r="37" spans="1:7" ht="13.5">
      <c r="A37" s="99" t="s">
        <v>201</v>
      </c>
      <c r="B37" s="107" t="s">
        <v>199</v>
      </c>
      <c r="C37" s="105"/>
      <c r="D37" s="101">
        <f t="shared" si="0"/>
        <v>111881</v>
      </c>
      <c r="E37" s="202">
        <f>VLOOKUP(G37,'元データ'!$A$3:$B$319,2,0)</f>
        <v>111881</v>
      </c>
      <c r="G37" s="226" t="s">
        <v>795</v>
      </c>
    </row>
    <row r="38" spans="1:5" ht="13.5">
      <c r="A38" s="102"/>
      <c r="B38" s="108" t="s">
        <v>200</v>
      </c>
      <c r="C38" s="109"/>
      <c r="D38" s="104">
        <f>+D37/365</f>
        <v>306.5232876712329</v>
      </c>
      <c r="E38" s="213"/>
    </row>
    <row r="39" spans="1:7" ht="13.5">
      <c r="A39" s="81" t="s">
        <v>202</v>
      </c>
      <c r="B39" s="83" t="s">
        <v>203</v>
      </c>
      <c r="C39" s="80"/>
      <c r="D39" s="77">
        <f t="shared" si="0"/>
        <v>200</v>
      </c>
      <c r="E39" s="225">
        <f>VLOOKUP(G39,'元データ'!$A$3:$B$319,2,0)</f>
        <v>200</v>
      </c>
      <c r="G39" s="226" t="s">
        <v>796</v>
      </c>
    </row>
    <row r="40" spans="1:5" ht="13.5">
      <c r="A40" s="78"/>
      <c r="B40" s="83" t="s">
        <v>204</v>
      </c>
      <c r="C40" s="80" t="s">
        <v>205</v>
      </c>
      <c r="D40" s="77">
        <f t="shared" si="0"/>
        <v>0</v>
      </c>
      <c r="E40" s="203">
        <v>0</v>
      </c>
    </row>
    <row r="41" spans="1:7" ht="13.5">
      <c r="A41" s="81"/>
      <c r="B41" s="83" t="s">
        <v>206</v>
      </c>
      <c r="C41" s="80" t="s">
        <v>205</v>
      </c>
      <c r="D41" s="77">
        <f t="shared" si="0"/>
        <v>150</v>
      </c>
      <c r="E41" s="203">
        <f>VLOOKUP(G41,'元データ'!$A$3:$B$319,2,0)</f>
        <v>150</v>
      </c>
      <c r="G41" s="226" t="s">
        <v>797</v>
      </c>
    </row>
    <row r="42" spans="1:7" ht="13.5">
      <c r="A42" s="78"/>
      <c r="B42" s="82"/>
      <c r="C42" s="80" t="s">
        <v>207</v>
      </c>
      <c r="D42" s="116">
        <f>+E42/100</f>
        <v>35.7</v>
      </c>
      <c r="E42" s="223">
        <f>VLOOKUP(G42,'元データ'!$A$3:$B$319,2,0)</f>
        <v>3570</v>
      </c>
      <c r="G42" s="226" t="s">
        <v>798</v>
      </c>
    </row>
    <row r="43" spans="1:5" ht="13.5">
      <c r="A43" s="102"/>
      <c r="B43" s="108" t="s">
        <v>208</v>
      </c>
      <c r="C43" s="109" t="s">
        <v>205</v>
      </c>
      <c r="D43" s="104">
        <f t="shared" si="0"/>
        <v>0</v>
      </c>
      <c r="E43" s="204">
        <v>0</v>
      </c>
    </row>
    <row r="44" spans="1:7" ht="13.5">
      <c r="A44" s="93" t="s">
        <v>209</v>
      </c>
      <c r="B44" s="98"/>
      <c r="C44" s="97"/>
      <c r="D44" s="113" t="str">
        <f t="shared" si="0"/>
        <v>H 13.05.01</v>
      </c>
      <c r="E44" s="198" t="s">
        <v>297</v>
      </c>
      <c r="G44" s="226" t="s">
        <v>304</v>
      </c>
    </row>
    <row r="45" spans="1:7" ht="13.5">
      <c r="A45" s="99" t="s">
        <v>210</v>
      </c>
      <c r="B45" s="107" t="s">
        <v>211</v>
      </c>
      <c r="C45" s="110" t="s">
        <v>212</v>
      </c>
      <c r="D45" s="117">
        <f>+E45/100</f>
        <v>4</v>
      </c>
      <c r="E45" s="206">
        <f>VLOOKUP(G45,'元データ'!$A$3:$B$319,2,0)</f>
        <v>400</v>
      </c>
      <c r="G45" s="226" t="s">
        <v>799</v>
      </c>
    </row>
    <row r="46" spans="1:7" ht="13.5">
      <c r="A46" s="87"/>
      <c r="B46" s="82"/>
      <c r="C46" s="79" t="s">
        <v>213</v>
      </c>
      <c r="D46" s="115">
        <f>+E46/100</f>
        <v>4.3</v>
      </c>
      <c r="E46" s="205">
        <f>VLOOKUP(G46,'元データ'!$A$3:$B$319,2,0)</f>
        <v>430</v>
      </c>
      <c r="G46" s="226" t="s">
        <v>800</v>
      </c>
    </row>
    <row r="47" spans="1:7" ht="13.5">
      <c r="A47" s="78"/>
      <c r="B47" s="83" t="s">
        <v>214</v>
      </c>
      <c r="C47" s="79" t="s">
        <v>212</v>
      </c>
      <c r="D47" s="115">
        <f>+E47/100</f>
        <v>5</v>
      </c>
      <c r="E47" s="205">
        <f>VLOOKUP(G47,'元データ'!$A$3:$B$319,2,0)</f>
        <v>500</v>
      </c>
      <c r="G47" s="226" t="s">
        <v>801</v>
      </c>
    </row>
    <row r="48" spans="1:7" ht="13.5">
      <c r="A48" s="102"/>
      <c r="B48" s="103"/>
      <c r="C48" s="111" t="s">
        <v>213</v>
      </c>
      <c r="D48" s="118">
        <f>+E48/100</f>
        <v>5.25</v>
      </c>
      <c r="E48" s="207">
        <f>VLOOKUP(G48,'元データ'!$A$3:$B$319,2,0)</f>
        <v>525</v>
      </c>
      <c r="G48" s="226" t="s">
        <v>802</v>
      </c>
    </row>
    <row r="49" spans="1:7" ht="13.5">
      <c r="A49" s="99" t="s">
        <v>215</v>
      </c>
      <c r="B49" s="107" t="s">
        <v>216</v>
      </c>
      <c r="C49" s="105"/>
      <c r="D49" s="101">
        <f t="shared" si="0"/>
        <v>108</v>
      </c>
      <c r="E49" s="202">
        <f>VLOOKUP(G49,'元データ'!$A$3:$B$319,2,0)</f>
        <v>108</v>
      </c>
      <c r="G49" s="226" t="s">
        <v>803</v>
      </c>
    </row>
    <row r="50" spans="1:7" ht="13.5">
      <c r="A50" s="9"/>
      <c r="B50" s="85" t="s">
        <v>217</v>
      </c>
      <c r="C50" s="6"/>
      <c r="D50" s="16">
        <f t="shared" si="0"/>
        <v>0</v>
      </c>
      <c r="E50" s="208">
        <f>VLOOKUP(G50,'元データ'!$A$3:$B$319,2,0)</f>
        <v>0</v>
      </c>
      <c r="G50" s="226" t="s">
        <v>804</v>
      </c>
    </row>
    <row r="51" spans="1:7" ht="13.5">
      <c r="A51" s="3"/>
      <c r="B51" s="86" t="s">
        <v>218</v>
      </c>
      <c r="C51" s="5"/>
      <c r="D51" s="17">
        <f t="shared" si="0"/>
        <v>108</v>
      </c>
      <c r="E51" s="209">
        <f>VLOOKUP(G51,'元データ'!$A$3:$B$319,2,0)</f>
        <v>108</v>
      </c>
      <c r="G51" s="226" t="s">
        <v>805</v>
      </c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&amp;C&amp;14法適第２表　交通事業会計決算の状況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SheetLayoutView="100" workbookViewId="0" topLeftCell="A1">
      <selection activeCell="A1" sqref="A1"/>
    </sheetView>
  </sheetViews>
  <sheetFormatPr defaultColWidth="8.796875" defaultRowHeight="13.5" customHeight="1"/>
  <cols>
    <col min="1" max="1" width="30.59765625" style="226" customWidth="1"/>
    <col min="2" max="2" width="14.59765625" style="226" customWidth="1"/>
    <col min="3" max="4" width="0" style="226" hidden="1" customWidth="1"/>
    <col min="5" max="16384" width="9" style="226" customWidth="1"/>
  </cols>
  <sheetData>
    <row r="1" s="244" customFormat="1" ht="13.5" customHeight="1">
      <c r="A1" s="241" t="s">
        <v>763</v>
      </c>
    </row>
    <row r="2" s="244" customFormat="1" ht="13.5" customHeight="1">
      <c r="D2" s="244" t="s">
        <v>309</v>
      </c>
    </row>
    <row r="3" spans="1:2" s="244" customFormat="1" ht="13.5" customHeight="1">
      <c r="A3" s="243" t="s">
        <v>56</v>
      </c>
      <c r="B3" s="245" t="s">
        <v>108</v>
      </c>
    </row>
    <row r="4" spans="1:2" ht="13.5" customHeight="1">
      <c r="A4" s="13" t="s">
        <v>4</v>
      </c>
      <c r="B4" s="10"/>
    </row>
    <row r="5" spans="1:2" ht="13.5" customHeight="1">
      <c r="A5" s="21"/>
      <c r="B5" s="11" t="s">
        <v>6</v>
      </c>
    </row>
    <row r="6" spans="1:2" ht="13.5" customHeight="1">
      <c r="A6" s="30" t="s">
        <v>5</v>
      </c>
      <c r="B6" s="12"/>
    </row>
    <row r="7" spans="1:4" ht="13.5" customHeight="1">
      <c r="A7" s="119" t="s">
        <v>64</v>
      </c>
      <c r="B7" s="16">
        <f>VLOOKUP(D7,'元データ'!$A$3:$B$319,2,0)</f>
        <v>878927</v>
      </c>
      <c r="D7" s="226" t="s">
        <v>819</v>
      </c>
    </row>
    <row r="8" spans="1:4" ht="13.5" customHeight="1">
      <c r="A8" s="124" t="s">
        <v>65</v>
      </c>
      <c r="B8" s="16">
        <f>VLOOKUP(D8,'元データ'!$A$3:$B$319,2,0)</f>
        <v>603335</v>
      </c>
      <c r="D8" s="226" t="s">
        <v>820</v>
      </c>
    </row>
    <row r="9" spans="1:4" ht="13.5" customHeight="1">
      <c r="A9" s="125" t="s">
        <v>66</v>
      </c>
      <c r="B9" s="16">
        <f>VLOOKUP(D9,'元データ'!$A$3:$B$319,2,0)</f>
        <v>572076</v>
      </c>
      <c r="D9" s="226" t="s">
        <v>821</v>
      </c>
    </row>
    <row r="10" spans="1:4" ht="13.5" customHeight="1">
      <c r="A10" s="125" t="s">
        <v>67</v>
      </c>
      <c r="B10" s="16">
        <f>VLOOKUP(D10,'元データ'!$A$3:$B$319,2,0)</f>
        <v>31259</v>
      </c>
      <c r="D10" s="226" t="s">
        <v>822</v>
      </c>
    </row>
    <row r="11" spans="1:4" ht="13.5" customHeight="1">
      <c r="A11" s="126" t="s">
        <v>68</v>
      </c>
      <c r="B11" s="16">
        <f>VLOOKUP(D11,'元データ'!$A$3:$B$319,2,0)</f>
        <v>0</v>
      </c>
      <c r="D11" s="226" t="s">
        <v>823</v>
      </c>
    </row>
    <row r="12" spans="1:4" ht="13.5" customHeight="1">
      <c r="A12" s="126" t="s">
        <v>69</v>
      </c>
      <c r="B12" s="16">
        <f>VLOOKUP(D12,'元データ'!$A$3:$B$319,2,0)</f>
        <v>31259</v>
      </c>
      <c r="D12" s="226" t="s">
        <v>824</v>
      </c>
    </row>
    <row r="13" spans="1:4" ht="13.5" customHeight="1">
      <c r="A13" s="124" t="s">
        <v>70</v>
      </c>
      <c r="B13" s="16">
        <f>VLOOKUP(D13,'元データ'!$A$3:$B$319,2,0)</f>
        <v>275592</v>
      </c>
      <c r="D13" s="226" t="s">
        <v>825</v>
      </c>
    </row>
    <row r="14" spans="1:4" ht="13.5" customHeight="1">
      <c r="A14" s="125" t="s">
        <v>71</v>
      </c>
      <c r="B14" s="16">
        <f>VLOOKUP(D14,'元データ'!$A$3:$B$319,2,0)</f>
        <v>39</v>
      </c>
      <c r="D14" s="226" t="s">
        <v>826</v>
      </c>
    </row>
    <row r="15" spans="1:4" ht="13.5" customHeight="1">
      <c r="A15" s="125" t="s">
        <v>72</v>
      </c>
      <c r="B15" s="16">
        <f>VLOOKUP(D15,'元データ'!$A$3:$B$319,2,0)</f>
        <v>0</v>
      </c>
      <c r="D15" s="226" t="s">
        <v>827</v>
      </c>
    </row>
    <row r="16" spans="1:2" ht="13.5" customHeight="1">
      <c r="A16" s="125" t="s">
        <v>73</v>
      </c>
      <c r="B16" s="77">
        <f>B17+B18</f>
        <v>2024</v>
      </c>
    </row>
    <row r="17" spans="1:4" ht="13.5" customHeight="1">
      <c r="A17" s="227"/>
      <c r="B17" s="225">
        <f>VLOOKUP(D17,'元データ'!$A$3:$B$319,2,0)</f>
        <v>0</v>
      </c>
      <c r="C17" s="228"/>
      <c r="D17" s="228" t="s">
        <v>390</v>
      </c>
    </row>
    <row r="18" spans="1:4" ht="13.5" customHeight="1">
      <c r="A18" s="227"/>
      <c r="B18" s="225">
        <f>VLOOKUP(D18,'元データ'!$A$3:$B$319,2,0)</f>
        <v>2024</v>
      </c>
      <c r="C18" s="228"/>
      <c r="D18" s="228" t="s">
        <v>389</v>
      </c>
    </row>
    <row r="19" spans="1:4" ht="13.5" customHeight="1">
      <c r="A19" s="125" t="s">
        <v>74</v>
      </c>
      <c r="B19" s="16">
        <f>VLOOKUP(D19,'元データ'!$A$3:$B$319,2,0)</f>
        <v>243816</v>
      </c>
      <c r="D19" s="226" t="s">
        <v>828</v>
      </c>
    </row>
    <row r="20" spans="1:4" ht="13.5" customHeight="1">
      <c r="A20" s="125" t="s">
        <v>75</v>
      </c>
      <c r="B20" s="16">
        <f>VLOOKUP(D20,'元データ'!$A$3:$B$319,2,0)</f>
        <v>0</v>
      </c>
      <c r="D20" s="226" t="s">
        <v>829</v>
      </c>
    </row>
    <row r="21" spans="1:4" ht="13.5" customHeight="1">
      <c r="A21" s="128" t="s">
        <v>76</v>
      </c>
      <c r="B21" s="16">
        <f>VLOOKUP(D21,'元データ'!$A$3:$B$319,2,0)</f>
        <v>29713</v>
      </c>
      <c r="D21" s="226" t="s">
        <v>830</v>
      </c>
    </row>
    <row r="22" spans="1:4" ht="13.5" customHeight="1">
      <c r="A22" s="119" t="s">
        <v>77</v>
      </c>
      <c r="B22" s="24">
        <f>VLOOKUP(D22,'元データ'!$A$3:$B$319,2,0)</f>
        <v>840099</v>
      </c>
      <c r="D22" s="226" t="s">
        <v>831</v>
      </c>
    </row>
    <row r="23" spans="1:4" ht="13.5" customHeight="1">
      <c r="A23" s="124" t="s">
        <v>78</v>
      </c>
      <c r="B23" s="16">
        <f>VLOOKUP(D23,'元データ'!$A$3:$B$319,2,0)</f>
        <v>833968</v>
      </c>
      <c r="D23" s="226" t="s">
        <v>832</v>
      </c>
    </row>
    <row r="24" spans="1:4" ht="13.5" customHeight="1">
      <c r="A24" s="125" t="s">
        <v>79</v>
      </c>
      <c r="B24" s="16">
        <f>VLOOKUP(D24,'元データ'!$A$3:$B$319,2,0)</f>
        <v>506584</v>
      </c>
      <c r="D24" s="226" t="s">
        <v>833</v>
      </c>
    </row>
    <row r="25" spans="1:4" ht="13.5" customHeight="1">
      <c r="A25" s="125" t="s">
        <v>80</v>
      </c>
      <c r="B25" s="16">
        <f>VLOOKUP(D25,'元データ'!$A$3:$B$319,2,0)</f>
        <v>70569</v>
      </c>
      <c r="D25" s="226" t="s">
        <v>834</v>
      </c>
    </row>
    <row r="26" spans="1:4" ht="13.5" customHeight="1">
      <c r="A26" s="125" t="s">
        <v>81</v>
      </c>
      <c r="B26" s="16">
        <f>VLOOKUP(D26,'元データ'!$A$3:$B$319,2,0)</f>
        <v>3084</v>
      </c>
      <c r="D26" s="226" t="s">
        <v>835</v>
      </c>
    </row>
    <row r="27" spans="1:4" ht="13.5" customHeight="1">
      <c r="A27" s="125" t="s">
        <v>82</v>
      </c>
      <c r="B27" s="16">
        <f>VLOOKUP(D27,'元データ'!$A$3:$B$319,2,0)</f>
        <v>141970</v>
      </c>
      <c r="D27" s="226" t="s">
        <v>836</v>
      </c>
    </row>
    <row r="28" spans="1:4" ht="13.5" customHeight="1">
      <c r="A28" s="125" t="s">
        <v>83</v>
      </c>
      <c r="B28" s="16">
        <f>VLOOKUP(D28,'元データ'!$A$3:$B$319,2,0)</f>
        <v>23</v>
      </c>
      <c r="D28" s="226" t="s">
        <v>837</v>
      </c>
    </row>
    <row r="29" spans="1:4" ht="13.5" customHeight="1">
      <c r="A29" s="125" t="s">
        <v>84</v>
      </c>
      <c r="B29" s="16">
        <f>VLOOKUP(D29,'元データ'!$A$3:$B$319,2,0)</f>
        <v>347</v>
      </c>
      <c r="D29" s="226" t="s">
        <v>838</v>
      </c>
    </row>
    <row r="30" spans="1:4" ht="13.5" customHeight="1">
      <c r="A30" s="125" t="s">
        <v>85</v>
      </c>
      <c r="B30" s="16">
        <f>VLOOKUP(D30,'元データ'!$A$3:$B$319,2,0)</f>
        <v>62523</v>
      </c>
      <c r="D30" s="226" t="s">
        <v>839</v>
      </c>
    </row>
    <row r="31" spans="1:4" ht="13.5" customHeight="1">
      <c r="A31" s="125" t="s">
        <v>86</v>
      </c>
      <c r="B31" s="16">
        <f>VLOOKUP(D31,'元データ'!$A$3:$B$319,2,0)</f>
        <v>26375</v>
      </c>
      <c r="D31" s="226" t="s">
        <v>840</v>
      </c>
    </row>
    <row r="32" spans="1:4" ht="13.5" customHeight="1">
      <c r="A32" s="125" t="s">
        <v>87</v>
      </c>
      <c r="B32" s="16">
        <f>VLOOKUP(D32,'元データ'!$A$3:$B$319,2,0)</f>
        <v>22493</v>
      </c>
      <c r="D32" s="226" t="s">
        <v>841</v>
      </c>
    </row>
    <row r="33" spans="1:4" ht="13.5" customHeight="1">
      <c r="A33" s="124" t="s">
        <v>88</v>
      </c>
      <c r="B33" s="16">
        <f>SUM(B34:B37)</f>
        <v>6131</v>
      </c>
      <c r="D33" s="226" t="s">
        <v>842</v>
      </c>
    </row>
    <row r="34" spans="1:4" ht="13.5" customHeight="1">
      <c r="A34" s="125" t="s">
        <v>89</v>
      </c>
      <c r="B34" s="16">
        <f>VLOOKUP(D34,'元データ'!$A$3:$B$319,2,0)</f>
        <v>1120</v>
      </c>
      <c r="D34" s="226" t="s">
        <v>843</v>
      </c>
    </row>
    <row r="35" spans="1:4" ht="13.5" customHeight="1">
      <c r="A35" s="125" t="s">
        <v>90</v>
      </c>
      <c r="B35" s="16">
        <f>VLOOKUP(D35,'元データ'!$A$3:$B$319,2,0)</f>
        <v>0</v>
      </c>
      <c r="D35" s="226" t="s">
        <v>844</v>
      </c>
    </row>
    <row r="36" spans="1:4" ht="13.5" customHeight="1">
      <c r="A36" s="125" t="s">
        <v>63</v>
      </c>
      <c r="B36" s="16">
        <f>VLOOKUP(D36,'元データ'!$A$3:$B$319,2,0)</f>
        <v>0</v>
      </c>
      <c r="D36" s="226" t="s">
        <v>845</v>
      </c>
    </row>
    <row r="37" spans="1:4" ht="13.5" customHeight="1">
      <c r="A37" s="128" t="s">
        <v>62</v>
      </c>
      <c r="B37" s="26">
        <f>VLOOKUP(D37,'元データ'!$A$3:$B$319,2,0)</f>
        <v>5011</v>
      </c>
      <c r="D37" s="226" t="s">
        <v>846</v>
      </c>
    </row>
    <row r="38" spans="1:2" ht="13.5" customHeight="1">
      <c r="A38" s="121" t="s">
        <v>91</v>
      </c>
      <c r="B38" s="28">
        <f>IF(B7&gt;B22,B7-B22,0)</f>
        <v>38828</v>
      </c>
    </row>
    <row r="39" spans="1:2" ht="13.5" customHeight="1">
      <c r="A39" s="120" t="s">
        <v>285</v>
      </c>
      <c r="B39" s="28">
        <f>IF(B38&gt;0,0,-(B8+B13-B23-B33))</f>
        <v>0</v>
      </c>
    </row>
    <row r="40" spans="1:2" ht="13.5" customHeight="1">
      <c r="A40" s="120" t="s">
        <v>92</v>
      </c>
      <c r="B40" s="24">
        <f>SUM(B41:B43)</f>
        <v>0</v>
      </c>
    </row>
    <row r="41" spans="1:4" ht="13.5" customHeight="1">
      <c r="A41" s="124" t="s">
        <v>93</v>
      </c>
      <c r="B41" s="16">
        <f>VLOOKUP(D41,'元データ'!$A$3:$B$319,2,0)</f>
        <v>0</v>
      </c>
      <c r="D41" s="226" t="s">
        <v>847</v>
      </c>
    </row>
    <row r="42" spans="1:4" ht="13.5" customHeight="1">
      <c r="A42" s="124" t="s">
        <v>94</v>
      </c>
      <c r="B42" s="16">
        <f>VLOOKUP(D42,'元データ'!$A$3:$B$319,2,0)</f>
        <v>0</v>
      </c>
      <c r="D42" s="226" t="s">
        <v>848</v>
      </c>
    </row>
    <row r="43" spans="1:4" ht="13.5" customHeight="1">
      <c r="A43" s="124" t="s">
        <v>95</v>
      </c>
      <c r="B43" s="26">
        <f>VLOOKUP(D43,'元データ'!$A$3:$B$319,2,0)</f>
        <v>0</v>
      </c>
      <c r="D43" s="226" t="s">
        <v>849</v>
      </c>
    </row>
    <row r="44" spans="1:2" ht="13.5" customHeight="1">
      <c r="A44" s="120" t="s">
        <v>99</v>
      </c>
      <c r="B44" s="24">
        <f>SUM(B45:B46)</f>
        <v>0</v>
      </c>
    </row>
    <row r="45" spans="1:4" ht="13.5" customHeight="1">
      <c r="A45" s="124" t="s">
        <v>100</v>
      </c>
      <c r="B45" s="16">
        <f>VLOOKUP(D45,'元データ'!$A$3:$B$319,2,0)</f>
        <v>0</v>
      </c>
      <c r="D45" s="226" t="s">
        <v>850</v>
      </c>
    </row>
    <row r="46" spans="1:4" ht="13.5" customHeight="1">
      <c r="A46" s="127" t="s">
        <v>101</v>
      </c>
      <c r="B46" s="26">
        <f>VLOOKUP(D46,'元データ'!$A$3:$B$319,2,0)</f>
        <v>0</v>
      </c>
      <c r="D46" s="226" t="s">
        <v>851</v>
      </c>
    </row>
    <row r="47" spans="1:2" ht="13.5" customHeight="1">
      <c r="A47" s="121" t="s">
        <v>102</v>
      </c>
      <c r="B47" s="28">
        <f>IF(B7-B22&gt;0,B7-B22,0)</f>
        <v>38828</v>
      </c>
    </row>
    <row r="48" spans="1:2" ht="13.5" customHeight="1">
      <c r="A48" s="121" t="s">
        <v>103</v>
      </c>
      <c r="B48" s="28">
        <f>IF(B7-B22&lt;0,-(B7-B22),0)</f>
        <v>0</v>
      </c>
    </row>
    <row r="49" spans="1:2" ht="13.5" customHeight="1">
      <c r="A49" s="121" t="s">
        <v>104</v>
      </c>
      <c r="B49" s="28">
        <f>IF(B51&gt;=0,B51,0)</f>
        <v>0</v>
      </c>
    </row>
    <row r="50" spans="1:2" ht="13.5" customHeight="1">
      <c r="A50" s="121" t="s">
        <v>105</v>
      </c>
      <c r="B50" s="28">
        <f>IF(B51&gt;=0,0,B51)</f>
        <v>-434752</v>
      </c>
    </row>
    <row r="51" spans="1:4" ht="13.5" customHeight="1">
      <c r="A51" s="230"/>
      <c r="B51" s="229">
        <f>VLOOKUP(D51,'元データ'!$A$3:$B$319,2,0)</f>
        <v>-434752</v>
      </c>
      <c r="C51" s="228"/>
      <c r="D51" s="228" t="s">
        <v>852</v>
      </c>
    </row>
    <row r="52" spans="1:2" ht="13.5" customHeight="1">
      <c r="A52" s="122" t="s">
        <v>106</v>
      </c>
      <c r="B52" s="28">
        <f>IF(B54&gt;=0,B54,0)</f>
        <v>0</v>
      </c>
    </row>
    <row r="53" spans="1:2" ht="13.5" customHeight="1">
      <c r="A53" s="123" t="s">
        <v>107</v>
      </c>
      <c r="B53" s="260">
        <f>IF(B54&gt;=0,0,B54)</f>
        <v>-395924</v>
      </c>
    </row>
    <row r="54" spans="1:4" ht="13.5" customHeight="1">
      <c r="A54" s="231"/>
      <c r="B54" s="232">
        <f>VLOOKUP(D54,'元データ'!$A$3:$B$319,2,0)</f>
        <v>-395924</v>
      </c>
      <c r="C54" s="228"/>
      <c r="D54" s="228" t="s">
        <v>853</v>
      </c>
    </row>
    <row r="56" ht="13.5" customHeight="1">
      <c r="B56" s="261"/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&amp;C&amp;14法適第２表　交通事業会計決算の状況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showGridLines="0" zoomScaleSheetLayoutView="100" workbookViewId="0" topLeftCell="A1">
      <selection activeCell="A1" sqref="A1"/>
    </sheetView>
  </sheetViews>
  <sheetFormatPr defaultColWidth="8.796875" defaultRowHeight="13.5" customHeight="1"/>
  <cols>
    <col min="1" max="1" width="13.59765625" style="244" customWidth="1"/>
    <col min="2" max="2" width="19.59765625" style="244" customWidth="1"/>
    <col min="3" max="3" width="11.59765625" style="226" customWidth="1"/>
    <col min="4" max="5" width="0" style="226" hidden="1" customWidth="1"/>
    <col min="6" max="16384" width="9" style="226" customWidth="1"/>
  </cols>
  <sheetData>
    <row r="1" s="244" customFormat="1" ht="13.5" customHeight="1">
      <c r="A1" s="241" t="s">
        <v>763</v>
      </c>
    </row>
    <row r="2" s="244" customFormat="1" ht="13.5" customHeight="1">
      <c r="E2" s="244" t="s">
        <v>309</v>
      </c>
    </row>
    <row r="3" spans="1:3" s="244" customFormat="1" ht="13.5" customHeight="1">
      <c r="A3" s="243" t="s">
        <v>55</v>
      </c>
      <c r="B3" s="243"/>
      <c r="C3" s="245" t="s">
        <v>109</v>
      </c>
    </row>
    <row r="4" spans="1:3" ht="13.5" customHeight="1">
      <c r="A4" s="31"/>
      <c r="B4" s="8" t="s">
        <v>4</v>
      </c>
      <c r="C4" s="10"/>
    </row>
    <row r="5" spans="1:3" ht="13.5" customHeight="1">
      <c r="A5" s="32"/>
      <c r="B5" s="34"/>
      <c r="C5" s="11" t="s">
        <v>6</v>
      </c>
    </row>
    <row r="6" spans="1:3" ht="13.5" customHeight="1">
      <c r="A6" s="32" t="s">
        <v>5</v>
      </c>
      <c r="B6" s="34"/>
      <c r="C6" s="134"/>
    </row>
    <row r="7" spans="1:5" ht="13.5" customHeight="1">
      <c r="A7" s="132" t="s">
        <v>110</v>
      </c>
      <c r="B7" s="129" t="s">
        <v>219</v>
      </c>
      <c r="C7" s="18">
        <f>VLOOKUP(E7,'元データ'!$A$3:$B$319,2,0)</f>
        <v>153128</v>
      </c>
      <c r="E7" s="226" t="s">
        <v>818</v>
      </c>
    </row>
    <row r="8" spans="1:5" ht="13.5" customHeight="1">
      <c r="A8" s="130"/>
      <c r="B8" s="39" t="s">
        <v>220</v>
      </c>
      <c r="C8" s="16">
        <f>VLOOKUP(E8,'元データ'!$A$3:$B$319,2,0)</f>
        <v>91763</v>
      </c>
      <c r="E8" s="226" t="s">
        <v>455</v>
      </c>
    </row>
    <row r="9" spans="1:5" ht="13.5" customHeight="1">
      <c r="A9" s="130"/>
      <c r="B9" s="39" t="s">
        <v>221</v>
      </c>
      <c r="C9" s="16">
        <f>VLOOKUP(E9,'元データ'!$A$3:$B$319,2,0)</f>
        <v>172099</v>
      </c>
      <c r="E9" s="226" t="s">
        <v>456</v>
      </c>
    </row>
    <row r="10" spans="1:5" ht="13.5" customHeight="1">
      <c r="A10" s="130"/>
      <c r="B10" s="39" t="s">
        <v>222</v>
      </c>
      <c r="C10" s="16">
        <f>VLOOKUP(E10,'元データ'!$A$3:$B$319,2,0)</f>
        <v>66468</v>
      </c>
      <c r="E10" s="226" t="s">
        <v>458</v>
      </c>
    </row>
    <row r="11" spans="1:5" ht="13.5" customHeight="1">
      <c r="A11" s="130"/>
      <c r="B11" s="39" t="s">
        <v>223</v>
      </c>
      <c r="C11" s="16">
        <f>VLOOKUP(E11,'元データ'!$A$3:$B$319,2,0)</f>
        <v>73927</v>
      </c>
      <c r="E11" s="226" t="s">
        <v>459</v>
      </c>
    </row>
    <row r="12" spans="1:3" ht="13.5" customHeight="1">
      <c r="A12" s="130"/>
      <c r="B12" s="39" t="s">
        <v>224</v>
      </c>
      <c r="C12" s="16">
        <f>SUM(C7:C11)</f>
        <v>557385</v>
      </c>
    </row>
    <row r="13" spans="1:3" ht="13.5" customHeight="1">
      <c r="A13" s="133" t="s">
        <v>225</v>
      </c>
      <c r="B13" s="40"/>
      <c r="C13" s="16">
        <f>SUM(C14:C16)</f>
        <v>1120</v>
      </c>
    </row>
    <row r="14" spans="1:5" ht="13.5" customHeight="1">
      <c r="A14" s="32"/>
      <c r="B14" s="137" t="s">
        <v>322</v>
      </c>
      <c r="C14" s="16">
        <f>VLOOKUP(E14,'元データ'!$A$3:$B$319,2,0)</f>
        <v>38</v>
      </c>
      <c r="E14" s="226" t="s">
        <v>461</v>
      </c>
    </row>
    <row r="15" spans="1:5" ht="13.5" customHeight="1">
      <c r="A15" s="32"/>
      <c r="B15" s="138" t="s">
        <v>323</v>
      </c>
      <c r="C15" s="16">
        <f>VLOOKUP(E15,'元データ'!$A$3:$B$319,2,0)</f>
        <v>0</v>
      </c>
      <c r="E15" s="226" t="s">
        <v>462</v>
      </c>
    </row>
    <row r="16" spans="1:5" ht="13.5" customHeight="1">
      <c r="A16" s="32"/>
      <c r="B16" s="138" t="s">
        <v>324</v>
      </c>
      <c r="C16" s="16">
        <f>VLOOKUP(E16,'元データ'!$A$3:$B$319,2,0)</f>
        <v>1082</v>
      </c>
      <c r="E16" s="226" t="s">
        <v>464</v>
      </c>
    </row>
    <row r="17" spans="1:5" ht="13.5" customHeight="1">
      <c r="A17" s="135" t="s">
        <v>226</v>
      </c>
      <c r="B17" s="40"/>
      <c r="C17" s="16">
        <f>VLOOKUP(E17,'元データ'!$A$3:$B$319,2,0)</f>
        <v>26375</v>
      </c>
      <c r="E17" s="226" t="s">
        <v>465</v>
      </c>
    </row>
    <row r="18" spans="1:5" ht="13.5" customHeight="1">
      <c r="A18" s="135" t="s">
        <v>227</v>
      </c>
      <c r="B18" s="40"/>
      <c r="C18" s="16">
        <f>VLOOKUP(E18,'元データ'!$A$3:$B$319,2,0)</f>
        <v>87468</v>
      </c>
      <c r="E18" s="226" t="s">
        <v>467</v>
      </c>
    </row>
    <row r="19" spans="1:5" ht="13.5" customHeight="1">
      <c r="A19" s="133" t="s">
        <v>228</v>
      </c>
      <c r="B19" s="40"/>
      <c r="C19" s="16">
        <f>VLOOKUP(E19,'元データ'!$A$3:$B$319,2,0)</f>
        <v>4872</v>
      </c>
      <c r="E19" s="226" t="s">
        <v>468</v>
      </c>
    </row>
    <row r="20" spans="1:5" ht="13.5" customHeight="1">
      <c r="A20" s="135" t="s">
        <v>229</v>
      </c>
      <c r="B20" s="40"/>
      <c r="C20" s="16">
        <f>VLOOKUP(E20,'元データ'!$A$3:$B$319,2,0)</f>
        <v>1501</v>
      </c>
      <c r="E20" s="226" t="s">
        <v>470</v>
      </c>
    </row>
    <row r="21" spans="1:5" ht="13.5" customHeight="1">
      <c r="A21" s="135" t="s">
        <v>230</v>
      </c>
      <c r="B21" s="40"/>
      <c r="C21" s="16">
        <f>VLOOKUP(E21,'元データ'!$A$3:$B$319,2,0)</f>
        <v>73653</v>
      </c>
      <c r="E21" s="226" t="s">
        <v>471</v>
      </c>
    </row>
    <row r="22" spans="1:5" ht="13.5" customHeight="1">
      <c r="A22" s="135" t="s">
        <v>231</v>
      </c>
      <c r="B22" s="40"/>
      <c r="C22" s="16">
        <f>VLOOKUP(E22,'元データ'!$A$3:$B$319,2,0)</f>
        <v>8333</v>
      </c>
      <c r="E22" s="226" t="s">
        <v>472</v>
      </c>
    </row>
    <row r="23" spans="1:5" ht="13.5" customHeight="1">
      <c r="A23" s="135" t="s">
        <v>232</v>
      </c>
      <c r="B23" s="40"/>
      <c r="C23" s="16">
        <f>VLOOKUP(E23,'元データ'!$A$3:$B$319,2,0)</f>
        <v>79392</v>
      </c>
      <c r="E23" s="226" t="s">
        <v>474</v>
      </c>
    </row>
    <row r="24" spans="1:3" ht="13.5" customHeight="1">
      <c r="A24" s="136" t="s">
        <v>233</v>
      </c>
      <c r="B24" s="41"/>
      <c r="C24" s="17">
        <f>C12+C13+SUM(C17:C23)</f>
        <v>840099</v>
      </c>
    </row>
    <row r="25" spans="1:3" ht="13.5" customHeight="1">
      <c r="A25" s="174" t="s">
        <v>234</v>
      </c>
      <c r="B25" s="175"/>
      <c r="C25" s="20"/>
    </row>
    <row r="26" spans="1:3" ht="13.5" customHeight="1">
      <c r="A26" s="135" t="s">
        <v>110</v>
      </c>
      <c r="B26" s="137" t="s">
        <v>219</v>
      </c>
      <c r="C26" s="20">
        <f>+C7/$C$24*100</f>
        <v>18.227375583115798</v>
      </c>
    </row>
    <row r="27" spans="1:3" ht="13.5" customHeight="1">
      <c r="A27" s="130"/>
      <c r="B27" s="39" t="s">
        <v>220</v>
      </c>
      <c r="C27" s="20">
        <f aca="true" t="shared" si="0" ref="C27:C43">+C8/$C$24*100</f>
        <v>10.922879327317375</v>
      </c>
    </row>
    <row r="28" spans="1:3" ht="13.5" customHeight="1">
      <c r="A28" s="130"/>
      <c r="B28" s="39" t="s">
        <v>221</v>
      </c>
      <c r="C28" s="20">
        <f t="shared" si="0"/>
        <v>20.485561820690183</v>
      </c>
    </row>
    <row r="29" spans="1:3" ht="13.5" customHeight="1">
      <c r="A29" s="130"/>
      <c r="B29" s="39" t="s">
        <v>222</v>
      </c>
      <c r="C29" s="20">
        <f t="shared" si="0"/>
        <v>7.911924666021504</v>
      </c>
    </row>
    <row r="30" spans="1:3" ht="13.5" customHeight="1">
      <c r="A30" s="130"/>
      <c r="B30" s="39" t="s">
        <v>223</v>
      </c>
      <c r="C30" s="20">
        <f t="shared" si="0"/>
        <v>8.79979621449377</v>
      </c>
    </row>
    <row r="31" spans="1:3" ht="13.5" customHeight="1">
      <c r="A31" s="130"/>
      <c r="B31" s="39" t="s">
        <v>224</v>
      </c>
      <c r="C31" s="20">
        <f t="shared" si="0"/>
        <v>66.34753761163863</v>
      </c>
    </row>
    <row r="32" spans="1:3" ht="13.5" customHeight="1">
      <c r="A32" s="133" t="s">
        <v>225</v>
      </c>
      <c r="B32" s="40"/>
      <c r="C32" s="20">
        <f t="shared" si="0"/>
        <v>0.1333176208994416</v>
      </c>
    </row>
    <row r="33" spans="1:3" ht="13.5" customHeight="1">
      <c r="A33" s="32"/>
      <c r="B33" s="137" t="s">
        <v>322</v>
      </c>
      <c r="C33" s="20">
        <f t="shared" si="0"/>
        <v>0.004523276423373912</v>
      </c>
    </row>
    <row r="34" spans="1:3" ht="13.5" customHeight="1">
      <c r="A34" s="32"/>
      <c r="B34" s="138" t="s">
        <v>323</v>
      </c>
      <c r="C34" s="20">
        <f t="shared" si="0"/>
        <v>0</v>
      </c>
    </row>
    <row r="35" spans="1:3" ht="13.5" customHeight="1">
      <c r="A35" s="32"/>
      <c r="B35" s="138" t="s">
        <v>324</v>
      </c>
      <c r="C35" s="20">
        <f t="shared" si="0"/>
        <v>0.1287943444760677</v>
      </c>
    </row>
    <row r="36" spans="1:3" ht="13.5" customHeight="1">
      <c r="A36" s="135" t="s">
        <v>226</v>
      </c>
      <c r="B36" s="40"/>
      <c r="C36" s="20">
        <f t="shared" si="0"/>
        <v>3.1395109385917617</v>
      </c>
    </row>
    <row r="37" spans="1:3" ht="13.5" customHeight="1">
      <c r="A37" s="135" t="s">
        <v>227</v>
      </c>
      <c r="B37" s="40"/>
      <c r="C37" s="20">
        <f t="shared" si="0"/>
        <v>10.411630057886034</v>
      </c>
    </row>
    <row r="38" spans="1:3" ht="13.5" customHeight="1">
      <c r="A38" s="133" t="s">
        <v>228</v>
      </c>
      <c r="B38" s="40"/>
      <c r="C38" s="20">
        <f t="shared" si="0"/>
        <v>0.579931650912571</v>
      </c>
    </row>
    <row r="39" spans="1:3" ht="13.5" customHeight="1">
      <c r="A39" s="135" t="s">
        <v>229</v>
      </c>
      <c r="B39" s="40"/>
      <c r="C39" s="20">
        <f t="shared" si="0"/>
        <v>0.17866941872326952</v>
      </c>
    </row>
    <row r="40" spans="1:3" ht="13.5" customHeight="1">
      <c r="A40" s="135" t="s">
        <v>230</v>
      </c>
      <c r="B40" s="40"/>
      <c r="C40" s="20">
        <f t="shared" si="0"/>
        <v>8.76718101080944</v>
      </c>
    </row>
    <row r="41" spans="1:3" ht="13.5" customHeight="1">
      <c r="A41" s="135" t="s">
        <v>231</v>
      </c>
      <c r="B41" s="40"/>
      <c r="C41" s="20">
        <f t="shared" si="0"/>
        <v>0.9919069062098634</v>
      </c>
    </row>
    <row r="42" spans="1:3" ht="13.5" customHeight="1">
      <c r="A42" s="135" t="s">
        <v>232</v>
      </c>
      <c r="B42" s="40"/>
      <c r="C42" s="20">
        <f t="shared" si="0"/>
        <v>9.45031478432899</v>
      </c>
    </row>
    <row r="43" spans="1:3" ht="13.5" customHeight="1">
      <c r="A43" s="136" t="s">
        <v>233</v>
      </c>
      <c r="B43" s="41"/>
      <c r="C43" s="259">
        <f t="shared" si="0"/>
        <v>100</v>
      </c>
    </row>
    <row r="44" spans="1:3" ht="13.5" customHeight="1">
      <c r="A44" s="38"/>
      <c r="B44" s="131"/>
      <c r="C44" s="19"/>
    </row>
    <row r="45" spans="1:3" ht="13.5" customHeight="1">
      <c r="A45" s="131"/>
      <c r="B45" s="131"/>
      <c r="C45" s="19"/>
    </row>
    <row r="46" spans="1:3" ht="13.5" customHeight="1">
      <c r="A46" s="131"/>
      <c r="B46" s="131"/>
      <c r="C46" s="19"/>
    </row>
    <row r="47" spans="1:3" ht="13.5" customHeight="1">
      <c r="A47" s="131"/>
      <c r="B47" s="131"/>
      <c r="C47" s="19"/>
    </row>
    <row r="48" spans="1:3" ht="13.5" customHeight="1">
      <c r="A48" s="131"/>
      <c r="B48" s="131"/>
      <c r="C48" s="19"/>
    </row>
    <row r="49" spans="1:3" ht="13.5" customHeight="1">
      <c r="A49" s="131"/>
      <c r="B49" s="131"/>
      <c r="C49" s="19"/>
    </row>
    <row r="50" spans="1:3" ht="13.5" customHeight="1">
      <c r="A50" s="131"/>
      <c r="B50" s="38"/>
      <c r="C50" s="19"/>
    </row>
    <row r="51" spans="1:3" ht="13.5" customHeight="1">
      <c r="A51" s="131"/>
      <c r="B51" s="131"/>
      <c r="C51" s="19"/>
    </row>
    <row r="52" spans="1:3" ht="13.5" customHeight="1">
      <c r="A52" s="131"/>
      <c r="B52" s="131"/>
      <c r="C52" s="19"/>
    </row>
    <row r="53" spans="1:3" ht="13.5" customHeight="1">
      <c r="A53" s="131"/>
      <c r="B53" s="38"/>
      <c r="C53" s="19"/>
    </row>
    <row r="54" spans="1:3" ht="13.5" customHeight="1">
      <c r="A54" s="131"/>
      <c r="B54" s="38"/>
      <c r="C54" s="19"/>
    </row>
    <row r="55" spans="1:3" ht="13.5" customHeight="1">
      <c r="A55" s="131"/>
      <c r="B55" s="38"/>
      <c r="C55" s="19"/>
    </row>
    <row r="56" spans="1:3" ht="13.5" customHeight="1">
      <c r="A56" s="131"/>
      <c r="B56" s="38"/>
      <c r="C56" s="19"/>
    </row>
    <row r="57" spans="1:3" ht="13.5" customHeight="1">
      <c r="A57" s="38"/>
      <c r="B57" s="38"/>
      <c r="C57" s="19"/>
    </row>
    <row r="58" spans="1:3" ht="13.5" customHeight="1">
      <c r="A58" s="38"/>
      <c r="B58" s="38"/>
      <c r="C58" s="19"/>
    </row>
    <row r="59" spans="1:3" ht="13.5" customHeight="1">
      <c r="A59" s="38"/>
      <c r="B59" s="131"/>
      <c r="C59" s="19"/>
    </row>
    <row r="60" spans="1:3" ht="13.5" customHeight="1">
      <c r="A60" s="38"/>
      <c r="B60" s="38"/>
      <c r="C60" s="19"/>
    </row>
    <row r="61" spans="1:3" ht="13.5" customHeight="1">
      <c r="A61" s="38"/>
      <c r="B61" s="38"/>
      <c r="C61" s="19"/>
    </row>
    <row r="62" spans="1:3" ht="13.5" customHeight="1">
      <c r="A62" s="38"/>
      <c r="B62" s="38"/>
      <c r="C62" s="19"/>
    </row>
    <row r="63" spans="1:3" ht="13.5" customHeight="1">
      <c r="A63" s="38"/>
      <c r="B63" s="131"/>
      <c r="C63" s="19"/>
    </row>
    <row r="64" spans="1:3" ht="13.5" customHeight="1">
      <c r="A64" s="38"/>
      <c r="B64" s="131"/>
      <c r="C64" s="19"/>
    </row>
    <row r="65" spans="1:3" ht="13.5" customHeight="1">
      <c r="A65" s="38"/>
      <c r="B65" s="131"/>
      <c r="C65" s="19"/>
    </row>
    <row r="66" spans="1:3" ht="13.5" customHeight="1">
      <c r="A66" s="38"/>
      <c r="B66" s="131"/>
      <c r="C66" s="19"/>
    </row>
    <row r="67" spans="1:3" ht="13.5" customHeight="1">
      <c r="A67" s="38"/>
      <c r="B67" s="131"/>
      <c r="C67" s="19"/>
    </row>
    <row r="68" spans="1:3" ht="13.5" customHeight="1">
      <c r="A68" s="38"/>
      <c r="B68" s="131"/>
      <c r="C68" s="19"/>
    </row>
    <row r="69" spans="1:3" ht="13.5" customHeight="1">
      <c r="A69" s="38"/>
      <c r="B69" s="131"/>
      <c r="C69" s="19"/>
    </row>
    <row r="70" spans="1:3" ht="13.5" customHeight="1">
      <c r="A70" s="38"/>
      <c r="B70" s="131"/>
      <c r="C70" s="19"/>
    </row>
    <row r="71" spans="1:3" ht="13.5" customHeight="1">
      <c r="A71" s="131"/>
      <c r="B71" s="131"/>
      <c r="C71" s="19"/>
    </row>
    <row r="72" spans="1:3" ht="13.5" customHeight="1">
      <c r="A72" s="131"/>
      <c r="B72" s="131"/>
      <c r="C72" s="19"/>
    </row>
    <row r="73" spans="1:3" ht="13.5" customHeight="1">
      <c r="A73" s="131"/>
      <c r="B73" s="38"/>
      <c r="C73" s="19"/>
    </row>
    <row r="74" spans="1:3" ht="13.5" customHeight="1">
      <c r="A74" s="131"/>
      <c r="B74" s="131"/>
      <c r="C74" s="19"/>
    </row>
    <row r="75" spans="1:3" ht="13.5" customHeight="1">
      <c r="A75" s="131"/>
      <c r="B75" s="131"/>
      <c r="C75" s="19"/>
    </row>
    <row r="76" spans="1:2" ht="13.5" customHeight="1">
      <c r="A76" s="241"/>
      <c r="B76" s="241"/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&amp;C&amp;14法適第２表　交通事業会計決算の状況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09765625" style="244" customWidth="1"/>
    <col min="2" max="2" width="14" style="244" customWidth="1"/>
    <col min="3" max="3" width="18.8984375" style="244" bestFit="1" customWidth="1"/>
    <col min="4" max="4" width="11.59765625" style="226" customWidth="1"/>
    <col min="5" max="6" width="0" style="226" hidden="1" customWidth="1"/>
    <col min="7" max="16384" width="9" style="226" customWidth="1"/>
  </cols>
  <sheetData>
    <row r="1" s="244" customFormat="1" ht="13.5" customHeight="1">
      <c r="A1" s="241" t="s">
        <v>763</v>
      </c>
    </row>
    <row r="2" s="244" customFormat="1" ht="13.5" customHeight="1">
      <c r="F2" s="244" t="s">
        <v>309</v>
      </c>
    </row>
    <row r="3" spans="1:4" s="244" customFormat="1" ht="13.5">
      <c r="A3" s="243" t="s">
        <v>54</v>
      </c>
      <c r="B3" s="241"/>
      <c r="C3" s="241"/>
      <c r="D3" s="245" t="s">
        <v>109</v>
      </c>
    </row>
    <row r="4" spans="1:4" ht="13.5" customHeight="1">
      <c r="A4" s="31"/>
      <c r="B4" s="143"/>
      <c r="C4" s="8" t="s">
        <v>4</v>
      </c>
      <c r="D4" s="10"/>
    </row>
    <row r="5" spans="1:4" ht="13.5">
      <c r="A5" s="32"/>
      <c r="B5" s="33"/>
      <c r="C5" s="34"/>
      <c r="D5" s="11" t="s">
        <v>6</v>
      </c>
    </row>
    <row r="6" spans="1:4" ht="13.5">
      <c r="A6" s="32" t="s">
        <v>5</v>
      </c>
      <c r="B6" s="33"/>
      <c r="C6" s="34"/>
      <c r="D6" s="134"/>
    </row>
    <row r="7" spans="1:6" ht="13.5">
      <c r="A7" s="139" t="s">
        <v>235</v>
      </c>
      <c r="B7" s="140"/>
      <c r="C7" s="141"/>
      <c r="D7" s="242">
        <f>VLOOKUP(F7,'元データ'!$A$3:$B$319,2,0)</f>
        <v>1306540</v>
      </c>
      <c r="F7" s="226" t="s">
        <v>769</v>
      </c>
    </row>
    <row r="8" spans="1:6" ht="13.5">
      <c r="A8" s="142"/>
      <c r="B8" s="147" t="s">
        <v>236</v>
      </c>
      <c r="C8" s="47"/>
      <c r="D8" s="15">
        <f>VLOOKUP(F8,'元データ'!$A$3:$B$319,2,0)</f>
        <v>1303990</v>
      </c>
      <c r="F8" s="226" t="s">
        <v>770</v>
      </c>
    </row>
    <row r="9" spans="1:6" ht="13.5">
      <c r="A9" s="142"/>
      <c r="B9" s="160" t="s">
        <v>237</v>
      </c>
      <c r="C9" s="47"/>
      <c r="D9" s="15">
        <f>VLOOKUP(F9,'元データ'!$A$3:$B$319,2,0)</f>
        <v>451058</v>
      </c>
      <c r="F9" s="226" t="s">
        <v>815</v>
      </c>
    </row>
    <row r="10" spans="1:6" ht="13.5">
      <c r="A10" s="142"/>
      <c r="B10" s="160" t="s">
        <v>238</v>
      </c>
      <c r="C10" s="47"/>
      <c r="D10" s="15">
        <f>VLOOKUP(F10,'元データ'!$A$3:$B$319,2,0)</f>
        <v>1660736</v>
      </c>
      <c r="F10" s="226" t="s">
        <v>532</v>
      </c>
    </row>
    <row r="11" spans="1:6" ht="13.5">
      <c r="A11" s="142"/>
      <c r="B11" s="160" t="s">
        <v>239</v>
      </c>
      <c r="C11" s="47"/>
      <c r="D11" s="15">
        <f>VLOOKUP(F11,'元データ'!$A$3:$B$319,2,0)</f>
        <v>807804</v>
      </c>
      <c r="F11" s="226" t="s">
        <v>534</v>
      </c>
    </row>
    <row r="12" spans="1:6" ht="13.5">
      <c r="A12" s="142"/>
      <c r="B12" s="160" t="s">
        <v>240</v>
      </c>
      <c r="C12" s="47"/>
      <c r="D12" s="15">
        <f>VLOOKUP(F12,'元データ'!$A$3:$B$319,2,0)</f>
        <v>0</v>
      </c>
      <c r="F12" s="226" t="s">
        <v>536</v>
      </c>
    </row>
    <row r="13" spans="1:4" ht="13.5">
      <c r="A13" s="142"/>
      <c r="B13" s="160" t="s">
        <v>241</v>
      </c>
      <c r="C13" s="47"/>
      <c r="D13" s="15">
        <v>0</v>
      </c>
    </row>
    <row r="14" spans="1:6" ht="13.5">
      <c r="A14" s="142"/>
      <c r="B14" s="147" t="s">
        <v>242</v>
      </c>
      <c r="C14" s="47"/>
      <c r="D14" s="15">
        <f>VLOOKUP(F14,'元データ'!$A$3:$B$319,2,0)</f>
        <v>350</v>
      </c>
      <c r="F14" s="226" t="s">
        <v>538</v>
      </c>
    </row>
    <row r="15" spans="1:6" ht="13.5">
      <c r="A15" s="142"/>
      <c r="B15" s="147" t="s">
        <v>111</v>
      </c>
      <c r="C15" s="47"/>
      <c r="D15" s="15">
        <f>VLOOKUP(F15,'元データ'!$A$3:$B$319,2,0)</f>
        <v>2200</v>
      </c>
      <c r="F15" s="226" t="s">
        <v>540</v>
      </c>
    </row>
    <row r="16" spans="1:6" ht="13.5">
      <c r="A16" s="48" t="s">
        <v>112</v>
      </c>
      <c r="B16" s="49"/>
      <c r="C16" s="50"/>
      <c r="D16" s="23">
        <f>VLOOKUP(F16,'元データ'!$A$3:$B$319,2,0)</f>
        <v>296710</v>
      </c>
      <c r="F16" s="226" t="s">
        <v>542</v>
      </c>
    </row>
    <row r="17" spans="1:6" ht="13.5">
      <c r="A17" s="42"/>
      <c r="B17" s="46" t="s">
        <v>243</v>
      </c>
      <c r="C17" s="47"/>
      <c r="D17" s="15">
        <f>VLOOKUP(F17,'元データ'!$A$3:$B$319,2,0)</f>
        <v>239368</v>
      </c>
      <c r="F17" s="226" t="s">
        <v>544</v>
      </c>
    </row>
    <row r="18" spans="1:6" ht="13.5">
      <c r="A18" s="142"/>
      <c r="B18" s="147" t="s">
        <v>113</v>
      </c>
      <c r="C18" s="47"/>
      <c r="D18" s="15">
        <f>VLOOKUP(F18,'元データ'!$A$3:$B$319,2,0)</f>
        <v>45321</v>
      </c>
      <c r="F18" s="226" t="s">
        <v>546</v>
      </c>
    </row>
    <row r="19" spans="1:6" ht="13.5">
      <c r="A19" s="142"/>
      <c r="B19" s="147" t="s">
        <v>114</v>
      </c>
      <c r="C19" s="47"/>
      <c r="D19" s="15">
        <f>VLOOKUP(F19,'元データ'!$A$3:$B$319,2,0)</f>
        <v>1157</v>
      </c>
      <c r="F19" s="226" t="s">
        <v>548</v>
      </c>
    </row>
    <row r="20" spans="1:6" ht="13.5">
      <c r="A20" s="148"/>
      <c r="B20" s="51" t="s">
        <v>244</v>
      </c>
      <c r="C20" s="52"/>
      <c r="D20" s="25">
        <f>VLOOKUP(F20,'元データ'!$A$3:$B$319,2,0)</f>
        <v>0</v>
      </c>
      <c r="F20" s="226" t="s">
        <v>550</v>
      </c>
    </row>
    <row r="21" spans="1:6" ht="13.5">
      <c r="A21" s="53" t="s">
        <v>245</v>
      </c>
      <c r="B21" s="54"/>
      <c r="C21" s="55"/>
      <c r="D21" s="27">
        <f>VLOOKUP(F21,'元データ'!$A$3:$B$319,2,0)</f>
        <v>0</v>
      </c>
      <c r="F21" s="226" t="s">
        <v>552</v>
      </c>
    </row>
    <row r="22" spans="1:6" ht="13.5">
      <c r="A22" s="53" t="s">
        <v>246</v>
      </c>
      <c r="B22" s="54"/>
      <c r="C22" s="55"/>
      <c r="D22" s="27">
        <f>VLOOKUP(F22,'元データ'!$A$3:$B$319,2,0)</f>
        <v>1603250</v>
      </c>
      <c r="F22" s="226" t="s">
        <v>771</v>
      </c>
    </row>
    <row r="23" spans="1:6" ht="13.5">
      <c r="A23" s="48" t="s">
        <v>115</v>
      </c>
      <c r="B23" s="49"/>
      <c r="C23" s="50"/>
      <c r="D23" s="23">
        <f>VLOOKUP(F23,'元データ'!$A$3:$B$319,2,0)</f>
        <v>413904</v>
      </c>
      <c r="F23" s="226" t="s">
        <v>772</v>
      </c>
    </row>
    <row r="24" spans="1:6" ht="13.5">
      <c r="A24" s="142"/>
      <c r="B24" s="147" t="s">
        <v>116</v>
      </c>
      <c r="C24" s="47"/>
      <c r="D24" s="15">
        <f>VLOOKUP(F24,'元データ'!$A$3:$B$319,2,0)</f>
        <v>0</v>
      </c>
      <c r="F24" s="226" t="s">
        <v>554</v>
      </c>
    </row>
    <row r="25" spans="1:6" ht="13.5">
      <c r="A25" s="142"/>
      <c r="B25" s="147" t="s">
        <v>117</v>
      </c>
      <c r="C25" s="47"/>
      <c r="D25" s="15">
        <f>VLOOKUP(F25,'元データ'!$A$3:$B$319,2,0)</f>
        <v>0</v>
      </c>
      <c r="F25" s="226" t="s">
        <v>556</v>
      </c>
    </row>
    <row r="26" spans="1:6" ht="13.5">
      <c r="A26" s="142"/>
      <c r="B26" s="147" t="s">
        <v>118</v>
      </c>
      <c r="C26" s="47"/>
      <c r="D26" s="15">
        <f>VLOOKUP(F26,'元データ'!$A$3:$B$319,2,0)</f>
        <v>313904</v>
      </c>
      <c r="F26" s="226" t="s">
        <v>558</v>
      </c>
    </row>
    <row r="27" spans="1:6" ht="13.5">
      <c r="A27" s="142"/>
      <c r="B27" s="147" t="s">
        <v>119</v>
      </c>
      <c r="C27" s="47"/>
      <c r="D27" s="15">
        <f>VLOOKUP(F27,'元データ'!$A$3:$B$319,2,0)</f>
        <v>100000</v>
      </c>
      <c r="F27" s="226" t="s">
        <v>560</v>
      </c>
    </row>
    <row r="28" spans="1:6" ht="13.5">
      <c r="A28" s="142"/>
      <c r="B28" s="147" t="s">
        <v>22</v>
      </c>
      <c r="C28" s="47"/>
      <c r="D28" s="15">
        <f>VLOOKUP(F28,'元データ'!$A$3:$B$319,2,0)</f>
        <v>0</v>
      </c>
      <c r="F28" s="226" t="s">
        <v>562</v>
      </c>
    </row>
    <row r="29" spans="1:6" ht="13.5">
      <c r="A29" s="48" t="s">
        <v>120</v>
      </c>
      <c r="B29" s="49"/>
      <c r="C29" s="50"/>
      <c r="D29" s="23">
        <f>VLOOKUP(F29,'元データ'!$A$3:$B$319,2,0)</f>
        <v>46781</v>
      </c>
      <c r="F29" s="226" t="s">
        <v>773</v>
      </c>
    </row>
    <row r="30" spans="1:6" ht="13.5">
      <c r="A30" s="142"/>
      <c r="B30" s="147" t="s">
        <v>121</v>
      </c>
      <c r="C30" s="47"/>
      <c r="D30" s="15">
        <f>VLOOKUP(F30,'元データ'!$A$3:$B$319,2,0)</f>
        <v>0</v>
      </c>
      <c r="F30" s="226" t="s">
        <v>564</v>
      </c>
    </row>
    <row r="31" spans="1:6" ht="13.5">
      <c r="A31" s="142"/>
      <c r="B31" s="147" t="s">
        <v>247</v>
      </c>
      <c r="C31" s="47"/>
      <c r="D31" s="15">
        <f>VLOOKUP(F31,'元データ'!$A$3:$B$319,2,0)</f>
        <v>34589</v>
      </c>
      <c r="F31" s="226" t="s">
        <v>566</v>
      </c>
    </row>
    <row r="32" spans="1:6" ht="13.5">
      <c r="A32" s="149"/>
      <c r="B32" s="150" t="s">
        <v>122</v>
      </c>
      <c r="C32" s="52"/>
      <c r="D32" s="25">
        <f>VLOOKUP(F32,'元データ'!$A$3:$B$319,2,0)</f>
        <v>12192</v>
      </c>
      <c r="F32" s="226" t="s">
        <v>568</v>
      </c>
    </row>
    <row r="33" spans="1:6" ht="13.5">
      <c r="A33" s="42" t="s">
        <v>123</v>
      </c>
      <c r="B33" s="43"/>
      <c r="C33" s="44"/>
      <c r="D33" s="15">
        <f>VLOOKUP(F33,'元データ'!$A$3:$B$319,2,0)</f>
        <v>460685</v>
      </c>
      <c r="F33" s="226" t="s">
        <v>774</v>
      </c>
    </row>
    <row r="34" spans="1:6" ht="13.5">
      <c r="A34" s="48" t="s">
        <v>124</v>
      </c>
      <c r="B34" s="49"/>
      <c r="C34" s="50"/>
      <c r="D34" s="23">
        <f>VLOOKUP(F34,'元データ'!$A$3:$B$319,2,0)</f>
        <v>264588</v>
      </c>
      <c r="F34" s="226" t="s">
        <v>775</v>
      </c>
    </row>
    <row r="35" spans="1:6" ht="13.5">
      <c r="A35" s="142"/>
      <c r="B35" s="147" t="s">
        <v>0</v>
      </c>
      <c r="C35" s="47"/>
      <c r="D35" s="15">
        <f>VLOOKUP(F35,'元データ'!$A$3:$B$319,2,0)</f>
        <v>231772</v>
      </c>
      <c r="F35" s="226" t="s">
        <v>776</v>
      </c>
    </row>
    <row r="36" spans="1:6" ht="13.5">
      <c r="A36" s="142"/>
      <c r="B36" s="160" t="s">
        <v>248</v>
      </c>
      <c r="C36" s="47"/>
      <c r="D36" s="15">
        <f>VLOOKUP(F36,'元データ'!$A$3:$B$319,2,0)</f>
        <v>0</v>
      </c>
      <c r="F36" s="226" t="s">
        <v>570</v>
      </c>
    </row>
    <row r="37" spans="1:6" ht="13.5">
      <c r="A37" s="142"/>
      <c r="B37" s="160" t="s">
        <v>249</v>
      </c>
      <c r="C37" s="47"/>
      <c r="D37" s="15">
        <f>VLOOKUP(F37,'元データ'!$A$3:$B$319,2,0)</f>
        <v>0</v>
      </c>
      <c r="F37" s="226" t="s">
        <v>572</v>
      </c>
    </row>
    <row r="38" spans="1:6" ht="13.5">
      <c r="A38" s="142"/>
      <c r="B38" s="160" t="s">
        <v>125</v>
      </c>
      <c r="C38" s="47"/>
      <c r="D38" s="15">
        <f>VLOOKUP(F38,'元データ'!$A$3:$B$319,2,0)</f>
        <v>0</v>
      </c>
      <c r="F38" s="226" t="s">
        <v>574</v>
      </c>
    </row>
    <row r="39" spans="1:6" ht="13.5">
      <c r="A39" s="142"/>
      <c r="B39" s="160" t="s">
        <v>250</v>
      </c>
      <c r="C39" s="47"/>
      <c r="D39" s="15">
        <f>VLOOKUP(F39,'元データ'!$A$3:$B$319,2,0)</f>
        <v>231772</v>
      </c>
      <c r="F39" s="226" t="s">
        <v>576</v>
      </c>
    </row>
    <row r="40" spans="1:6" ht="13.5">
      <c r="A40" s="142"/>
      <c r="B40" s="147" t="s">
        <v>251</v>
      </c>
      <c r="C40" s="47"/>
      <c r="D40" s="15">
        <f>VLOOKUP(F40,'元データ'!$A$3:$B$319,2,0)</f>
        <v>32816</v>
      </c>
      <c r="F40" s="226" t="s">
        <v>777</v>
      </c>
    </row>
    <row r="41" spans="1:6" ht="13.5">
      <c r="A41" s="142"/>
      <c r="B41" s="160" t="s">
        <v>126</v>
      </c>
      <c r="C41" s="47"/>
      <c r="D41" s="15">
        <f>VLOOKUP(F41,'元データ'!$A$3:$B$319,2,0)</f>
        <v>32816</v>
      </c>
      <c r="F41" s="226" t="s">
        <v>578</v>
      </c>
    </row>
    <row r="42" spans="1:6" ht="13.5">
      <c r="A42" s="149"/>
      <c r="B42" s="161" t="s">
        <v>127</v>
      </c>
      <c r="C42" s="52"/>
      <c r="D42" s="25">
        <f>VLOOKUP(F42,'元データ'!$A$3:$B$319,2,0)</f>
        <v>0</v>
      </c>
      <c r="F42" s="226" t="s">
        <v>580</v>
      </c>
    </row>
    <row r="43" spans="1:6" ht="13.5">
      <c r="A43" s="42" t="s">
        <v>128</v>
      </c>
      <c r="B43" s="43"/>
      <c r="C43" s="44"/>
      <c r="D43" s="15">
        <f>VLOOKUP(F43,'元データ'!$A$3:$B$319,2,0)</f>
        <v>877977</v>
      </c>
      <c r="F43" s="226" t="s">
        <v>764</v>
      </c>
    </row>
    <row r="44" spans="1:6" ht="13.5">
      <c r="A44" s="142"/>
      <c r="B44" s="147" t="s">
        <v>1</v>
      </c>
      <c r="C44" s="57"/>
      <c r="D44" s="15">
        <f>VLOOKUP(F44,'元データ'!$A$3:$B$319,2,0)</f>
        <v>1273901</v>
      </c>
      <c r="F44" s="226" t="s">
        <v>765</v>
      </c>
    </row>
    <row r="45" spans="1:4" ht="13.5">
      <c r="A45" s="142"/>
      <c r="B45" s="160" t="s">
        <v>252</v>
      </c>
      <c r="C45" s="47"/>
      <c r="D45" s="15">
        <f>D46+D47</f>
        <v>394260</v>
      </c>
    </row>
    <row r="46" spans="1:6" ht="13.5" hidden="1">
      <c r="A46" s="233"/>
      <c r="B46" s="234"/>
      <c r="C46" s="235"/>
      <c r="D46" s="236">
        <f>VLOOKUP(F46,'元データ'!$A$3:$B$319,2,0)</f>
        <v>313592</v>
      </c>
      <c r="E46" s="228"/>
      <c r="F46" s="228" t="s">
        <v>582</v>
      </c>
    </row>
    <row r="47" spans="1:6" ht="13.5" hidden="1">
      <c r="A47" s="233"/>
      <c r="B47" s="234"/>
      <c r="C47" s="235"/>
      <c r="D47" s="236">
        <f>VLOOKUP(F47,'元データ'!$A$3:$B$319,2,0)</f>
        <v>80668</v>
      </c>
      <c r="E47" s="228"/>
      <c r="F47" s="228" t="s">
        <v>584</v>
      </c>
    </row>
    <row r="48" spans="1:6" ht="13.5">
      <c r="A48" s="142"/>
      <c r="B48" s="160" t="s">
        <v>129</v>
      </c>
      <c r="C48" s="47"/>
      <c r="D48" s="15">
        <f>VLOOKUP(F48,'元データ'!$A$3:$B$319,2,0)</f>
        <v>0</v>
      </c>
      <c r="F48" s="226" t="s">
        <v>586</v>
      </c>
    </row>
    <row r="49" spans="1:6" ht="13.5">
      <c r="A49" s="142"/>
      <c r="B49" s="160" t="s">
        <v>253</v>
      </c>
      <c r="C49" s="47"/>
      <c r="D49" s="15">
        <f>VLOOKUP(F49,'元データ'!$A$3:$B$319,2,0)</f>
        <v>0</v>
      </c>
      <c r="F49" s="226" t="s">
        <v>588</v>
      </c>
    </row>
    <row r="50" spans="1:6" ht="13.5">
      <c r="A50" s="142"/>
      <c r="B50" s="160" t="s">
        <v>130</v>
      </c>
      <c r="C50" s="47"/>
      <c r="D50" s="15">
        <f>VLOOKUP(F50,'元データ'!$A$3:$B$319,2,0)</f>
        <v>879641</v>
      </c>
      <c r="F50" s="226" t="s">
        <v>590</v>
      </c>
    </row>
    <row r="51" spans="1:6" ht="13.5">
      <c r="A51" s="142"/>
      <c r="B51" s="147" t="s">
        <v>254</v>
      </c>
      <c r="C51" s="57"/>
      <c r="D51" s="15">
        <f>VLOOKUP(F51,'元データ'!$A$3:$B$319,2,0)</f>
        <v>-395924</v>
      </c>
      <c r="F51" s="226" t="s">
        <v>592</v>
      </c>
    </row>
    <row r="52" spans="1:6" ht="13.5">
      <c r="A52" s="142"/>
      <c r="B52" s="160" t="s">
        <v>255</v>
      </c>
      <c r="C52" s="47"/>
      <c r="D52" s="15">
        <f>VLOOKUP(F52,'元データ'!$A$3:$B$319,2,0)</f>
        <v>0</v>
      </c>
      <c r="F52" s="226" t="s">
        <v>594</v>
      </c>
    </row>
    <row r="53" spans="1:6" ht="13.5">
      <c r="A53" s="142"/>
      <c r="B53" s="160" t="s">
        <v>131</v>
      </c>
      <c r="C53" s="47"/>
      <c r="D53" s="15">
        <f>VLOOKUP(F53,'元データ'!$A$3:$B$319,2,0)</f>
        <v>0</v>
      </c>
      <c r="F53" s="226" t="s">
        <v>596</v>
      </c>
    </row>
    <row r="54" spans="1:6" ht="13.5">
      <c r="A54" s="142"/>
      <c r="B54" s="160" t="s">
        <v>132</v>
      </c>
      <c r="C54" s="47"/>
      <c r="D54" s="15">
        <f>VLOOKUP(F54,'元データ'!$A$3:$B$319,2,0)</f>
        <v>0</v>
      </c>
      <c r="F54" s="226" t="s">
        <v>598</v>
      </c>
    </row>
    <row r="55" spans="1:6" ht="13.5">
      <c r="A55" s="142"/>
      <c r="B55" s="160" t="s">
        <v>133</v>
      </c>
      <c r="C55" s="47"/>
      <c r="D55" s="15">
        <f>VLOOKUP(F55,'元データ'!$A$3:$B$319,2,0)</f>
        <v>0</v>
      </c>
      <c r="F55" s="226" t="s">
        <v>600</v>
      </c>
    </row>
    <row r="56" spans="1:6" ht="13.5">
      <c r="A56" s="142"/>
      <c r="B56" s="160" t="s">
        <v>256</v>
      </c>
      <c r="C56" s="47"/>
      <c r="D56" s="15">
        <f>VLOOKUP(F56,'元データ'!$A$3:$B$319,2,0)</f>
        <v>0</v>
      </c>
      <c r="F56" s="226" t="s">
        <v>602</v>
      </c>
    </row>
    <row r="57" spans="1:6" ht="13.5">
      <c r="A57" s="45"/>
      <c r="B57" s="162" t="s">
        <v>257</v>
      </c>
      <c r="C57" s="47"/>
      <c r="D57" s="15">
        <f>VLOOKUP(F57,'元データ'!$A$3:$B$319,2,0)</f>
        <v>395924</v>
      </c>
      <c r="F57" s="226" t="s">
        <v>604</v>
      </c>
    </row>
    <row r="58" spans="1:6" ht="13.5">
      <c r="A58" s="45"/>
      <c r="B58" s="163" t="s">
        <v>258</v>
      </c>
      <c r="C58" s="57"/>
      <c r="D58" s="15">
        <f>VLOOKUP(F58,'元データ'!$A$3:$B$319,2,0)</f>
        <v>38828</v>
      </c>
      <c r="F58" s="226" t="s">
        <v>606</v>
      </c>
    </row>
    <row r="59" spans="1:6" ht="13.5">
      <c r="A59" s="45"/>
      <c r="B59" s="163" t="s">
        <v>259</v>
      </c>
      <c r="C59" s="57"/>
      <c r="D59" s="15">
        <f>VLOOKUP(F59,'元データ'!$A$3:$B$319,2,0)</f>
        <v>0</v>
      </c>
      <c r="F59" s="226" t="s">
        <v>608</v>
      </c>
    </row>
    <row r="60" spans="1:6" ht="13.5">
      <c r="A60" s="53" t="s">
        <v>2</v>
      </c>
      <c r="B60" s="54"/>
      <c r="C60" s="55"/>
      <c r="D60" s="27">
        <f>VLOOKUP(F60,'元データ'!$A$3:$B$319,2,0)</f>
        <v>1142565</v>
      </c>
      <c r="F60" s="226" t="s">
        <v>778</v>
      </c>
    </row>
    <row r="61" spans="1:6" ht="13.5">
      <c r="A61" s="53" t="s">
        <v>260</v>
      </c>
      <c r="B61" s="54"/>
      <c r="C61" s="55"/>
      <c r="D61" s="27">
        <f>VLOOKUP(F61,'元データ'!$A$3:$B$319,2,0)</f>
        <v>1603250</v>
      </c>
      <c r="F61" s="226" t="s">
        <v>779</v>
      </c>
    </row>
    <row r="62" spans="1:4" ht="13.5">
      <c r="A62" s="53" t="s">
        <v>3</v>
      </c>
      <c r="B62" s="54"/>
      <c r="C62" s="55"/>
      <c r="D62" s="27">
        <f>IF(D16-D29&lt;0,-(D16-D29),0)</f>
        <v>0</v>
      </c>
    </row>
    <row r="63" spans="1:6" ht="13.5">
      <c r="A63" s="53" t="s">
        <v>261</v>
      </c>
      <c r="B63" s="54"/>
      <c r="C63" s="55"/>
      <c r="D63" s="27">
        <f>VLOOKUP(F63,'元データ'!$A$3:$B$319,2,0)</f>
        <v>0</v>
      </c>
      <c r="F63" s="226" t="s">
        <v>816</v>
      </c>
    </row>
    <row r="64" spans="1:4" ht="13.5">
      <c r="A64" s="48" t="s">
        <v>262</v>
      </c>
      <c r="B64" s="151"/>
      <c r="C64" s="152" t="s">
        <v>263</v>
      </c>
      <c r="D64" s="23">
        <f>D58</f>
        <v>38828</v>
      </c>
    </row>
    <row r="65" spans="1:6" ht="13.5">
      <c r="A65" s="56"/>
      <c r="B65" s="153"/>
      <c r="C65" s="154" t="s">
        <v>264</v>
      </c>
      <c r="D65" s="25">
        <f>VLOOKUP(F65,'元データ'!$A$3:$B$319,2,0)</f>
        <v>0</v>
      </c>
      <c r="F65" s="226" t="s">
        <v>817</v>
      </c>
    </row>
    <row r="66" spans="1:4" ht="13.5">
      <c r="A66" s="53" t="s">
        <v>265</v>
      </c>
      <c r="B66" s="54"/>
      <c r="C66" s="55"/>
      <c r="D66" s="254">
        <f>+D57/'損益計算書'!B8*100</f>
        <v>65.62258115309075</v>
      </c>
    </row>
    <row r="67" spans="1:4" ht="13.5">
      <c r="A67" s="48" t="s">
        <v>266</v>
      </c>
      <c r="B67" s="49"/>
      <c r="C67" s="50"/>
      <c r="D67" s="255">
        <f>+D62/'損益計算書'!B8*100</f>
        <v>0</v>
      </c>
    </row>
    <row r="68" spans="1:4" ht="13.5">
      <c r="A68" s="156"/>
      <c r="B68" s="155" t="s">
        <v>267</v>
      </c>
      <c r="C68" s="152"/>
      <c r="D68" s="256">
        <f>+(D35+D43)/D61*100</f>
        <v>69.21871199126774</v>
      </c>
    </row>
    <row r="69" spans="1:4" ht="13.5">
      <c r="A69" s="196" t="s">
        <v>268</v>
      </c>
      <c r="B69" s="46" t="s">
        <v>269</v>
      </c>
      <c r="C69" s="57"/>
      <c r="D69" s="257">
        <f>+D7/(D23+D34+D43)*100</f>
        <v>83.94256486958622</v>
      </c>
    </row>
    <row r="70" spans="1:4" ht="13.5">
      <c r="A70" s="157"/>
      <c r="B70" s="46" t="s">
        <v>270</v>
      </c>
      <c r="C70" s="57"/>
      <c r="D70" s="20">
        <f>+D16/D29*100</f>
        <v>634.2532224621107</v>
      </c>
    </row>
    <row r="71" spans="1:4" ht="13.5">
      <c r="A71" s="59" t="s">
        <v>271</v>
      </c>
      <c r="B71" s="46" t="s">
        <v>272</v>
      </c>
      <c r="C71" s="57"/>
      <c r="D71" s="257">
        <f>+'損益計算書'!B7/'損益計算書'!B22*100</f>
        <v>104.62183623596744</v>
      </c>
    </row>
    <row r="72" spans="1:4" ht="13.5">
      <c r="A72" s="158"/>
      <c r="B72" s="46" t="s">
        <v>273</v>
      </c>
      <c r="C72" s="57"/>
      <c r="D72" s="257">
        <f>+('損益計算書'!B8+'損益計算書'!B13)/('損益計算書'!B23+'損益計算書'!B33)*100</f>
        <v>104.62183623596744</v>
      </c>
    </row>
    <row r="73" spans="1:4" ht="13.5">
      <c r="A73" s="60" t="s">
        <v>274</v>
      </c>
      <c r="B73" s="46" t="s">
        <v>275</v>
      </c>
      <c r="C73" s="57"/>
      <c r="D73" s="257">
        <f>+'損益計算書'!B8/'損益計算書'!B23*100</f>
        <v>72.34510197033939</v>
      </c>
    </row>
    <row r="74" spans="1:4" ht="13.5">
      <c r="A74" s="60"/>
      <c r="B74" s="46" t="s">
        <v>276</v>
      </c>
      <c r="C74" s="57"/>
      <c r="D74" s="257">
        <f>'資本的収支に関する調'!D28/'損益計算書'!B31*100</f>
        <v>31.029383886255925</v>
      </c>
    </row>
    <row r="75" spans="1:4" ht="13.5">
      <c r="A75" s="60" t="s">
        <v>277</v>
      </c>
      <c r="B75" s="144" t="s">
        <v>278</v>
      </c>
      <c r="C75" s="145" t="s">
        <v>279</v>
      </c>
      <c r="D75" s="257">
        <f>+'資本的収支に関する調'!D27/'損益計算書'!B9*100</f>
        <v>1.4305791538187234</v>
      </c>
    </row>
    <row r="76" spans="1:4" ht="13.5">
      <c r="A76" s="58"/>
      <c r="B76" s="164" t="s">
        <v>280</v>
      </c>
      <c r="C76" s="145" t="s">
        <v>281</v>
      </c>
      <c r="D76" s="257">
        <f>+'費用構成表'!C15/'損益計算書'!B9*100</f>
        <v>0</v>
      </c>
    </row>
    <row r="77" spans="1:4" ht="13.5">
      <c r="A77" s="158" t="s">
        <v>282</v>
      </c>
      <c r="B77" s="33"/>
      <c r="C77" s="145" t="s">
        <v>283</v>
      </c>
      <c r="D77" s="257">
        <f>+('資本的収支に関する調'!D27+'費用構成表'!C15)/'損益計算書'!B9*100</f>
        <v>1.4305791538187234</v>
      </c>
    </row>
    <row r="78" spans="1:4" ht="13.5">
      <c r="A78" s="159"/>
      <c r="B78" s="36"/>
      <c r="C78" s="146" t="s">
        <v>284</v>
      </c>
      <c r="D78" s="258">
        <f>+'費用構成表'!C12/'損益計算書'!B9*100</f>
        <v>97.43198456149183</v>
      </c>
    </row>
  </sheetData>
  <sheetProtection/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80" r:id="rId1"/>
  <headerFooter alignWithMargins="0">
    <oddHeader>&amp;C&amp;14法適第２表　交通事業会計決算の状況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244" customWidth="1"/>
    <col min="2" max="2" width="4.59765625" style="244" customWidth="1"/>
    <col min="3" max="3" width="27.09765625" style="244" customWidth="1"/>
    <col min="4" max="4" width="11.59765625" style="226" customWidth="1"/>
    <col min="5" max="6" width="0" style="226" hidden="1" customWidth="1"/>
    <col min="7" max="16384" width="9" style="226" customWidth="1"/>
  </cols>
  <sheetData>
    <row r="1" s="244" customFormat="1" ht="13.5" customHeight="1">
      <c r="A1" s="241" t="s">
        <v>763</v>
      </c>
    </row>
    <row r="2" s="244" customFormat="1" ht="13.5" customHeight="1">
      <c r="F2" s="244" t="s">
        <v>309</v>
      </c>
    </row>
    <row r="3" spans="1:4" s="244" customFormat="1" ht="13.5" customHeight="1">
      <c r="A3" s="243" t="s">
        <v>29</v>
      </c>
      <c r="B3" s="243"/>
      <c r="C3" s="241"/>
      <c r="D3" s="245" t="s">
        <v>109</v>
      </c>
    </row>
    <row r="4" spans="1:4" ht="13.5" customHeight="1">
      <c r="A4" s="31"/>
      <c r="B4" s="143"/>
      <c r="C4" s="8" t="s">
        <v>4</v>
      </c>
      <c r="D4" s="10"/>
    </row>
    <row r="5" spans="1:4" ht="13.5" customHeight="1">
      <c r="A5" s="32"/>
      <c r="B5" s="33"/>
      <c r="C5" s="34"/>
      <c r="D5" s="11" t="s">
        <v>6</v>
      </c>
    </row>
    <row r="6" spans="1:4" ht="13.5" customHeight="1">
      <c r="A6" s="35" t="s">
        <v>5</v>
      </c>
      <c r="B6" s="36"/>
      <c r="C6" s="37"/>
      <c r="D6" s="12"/>
    </row>
    <row r="7" spans="1:4" ht="13.5" customHeight="1">
      <c r="A7" s="69"/>
      <c r="B7" s="165" t="s">
        <v>136</v>
      </c>
      <c r="C7" s="65"/>
      <c r="D7" s="18">
        <f>SUM(D8:D9)</f>
        <v>0</v>
      </c>
    </row>
    <row r="8" spans="1:6" ht="13.5" customHeight="1">
      <c r="A8" s="62"/>
      <c r="B8" s="166" t="s">
        <v>134</v>
      </c>
      <c r="C8" s="72"/>
      <c r="D8" s="16">
        <f>VLOOKUP(F8,'元データ'!$A$3:$B$319,2,0)</f>
        <v>0</v>
      </c>
      <c r="F8" s="226" t="s">
        <v>814</v>
      </c>
    </row>
    <row r="9" spans="1:6" ht="13.5" customHeight="1">
      <c r="A9" s="173" t="s">
        <v>158</v>
      </c>
      <c r="B9" s="166" t="s">
        <v>135</v>
      </c>
      <c r="C9" s="72"/>
      <c r="D9" s="16">
        <f>VLOOKUP(F9,'元データ'!$A$3:$B$319,2,0)</f>
        <v>0</v>
      </c>
      <c r="F9" s="226" t="s">
        <v>635</v>
      </c>
    </row>
    <row r="10" spans="1:6" ht="13.5" customHeight="1">
      <c r="A10" s="62"/>
      <c r="B10" s="165" t="s">
        <v>30</v>
      </c>
      <c r="C10" s="65"/>
      <c r="D10" s="16">
        <f>VLOOKUP(F10,'元データ'!$A$3:$B$319,2,0)</f>
        <v>0</v>
      </c>
      <c r="F10" s="226" t="s">
        <v>637</v>
      </c>
    </row>
    <row r="11" spans="1:6" ht="13.5" customHeight="1">
      <c r="A11" s="61" t="s">
        <v>10</v>
      </c>
      <c r="B11" s="165" t="s">
        <v>31</v>
      </c>
      <c r="C11" s="65"/>
      <c r="D11" s="16">
        <f>VLOOKUP(F11,'元データ'!$A$3:$B$319,2,0)</f>
        <v>0</v>
      </c>
      <c r="F11" s="226" t="s">
        <v>639</v>
      </c>
    </row>
    <row r="12" spans="1:6" ht="13.5" customHeight="1">
      <c r="A12" s="62"/>
      <c r="B12" s="165" t="s">
        <v>32</v>
      </c>
      <c r="C12" s="65"/>
      <c r="D12" s="16">
        <f>VLOOKUP(F12,'元データ'!$A$3:$B$319,2,0)</f>
        <v>0</v>
      </c>
      <c r="F12" s="226" t="s">
        <v>641</v>
      </c>
    </row>
    <row r="13" spans="1:6" ht="13.5" customHeight="1">
      <c r="A13" s="61" t="s">
        <v>11</v>
      </c>
      <c r="B13" s="165" t="s">
        <v>33</v>
      </c>
      <c r="C13" s="65"/>
      <c r="D13" s="16">
        <f>VLOOKUP(F13,'元データ'!$A$3:$B$319,2,0)</f>
        <v>68428</v>
      </c>
      <c r="F13" s="226" t="s">
        <v>643</v>
      </c>
    </row>
    <row r="14" spans="1:6" ht="13.5" customHeight="1">
      <c r="A14" s="62"/>
      <c r="B14" s="165" t="s">
        <v>34</v>
      </c>
      <c r="C14" s="65"/>
      <c r="D14" s="16">
        <f>VLOOKUP(F14,'元データ'!$A$3:$B$319,2,0)</f>
        <v>0</v>
      </c>
      <c r="F14" s="226" t="s">
        <v>645</v>
      </c>
    </row>
    <row r="15" spans="1:4" ht="13.5" customHeight="1">
      <c r="A15" s="61" t="s">
        <v>12</v>
      </c>
      <c r="B15" s="165" t="s">
        <v>35</v>
      </c>
      <c r="C15" s="65"/>
      <c r="D15" s="16">
        <f>D16+D17</f>
        <v>2756</v>
      </c>
    </row>
    <row r="16" spans="1:6" ht="13.5" customHeight="1">
      <c r="A16" s="237"/>
      <c r="B16" s="238"/>
      <c r="C16" s="239" t="s">
        <v>646</v>
      </c>
      <c r="D16" s="240">
        <f>VLOOKUP(F16,'元データ'!$A$3:$B$319,2,0)</f>
        <v>2756</v>
      </c>
      <c r="E16" s="228"/>
      <c r="F16" s="228" t="s">
        <v>649</v>
      </c>
    </row>
    <row r="17" spans="1:6" ht="13.5" customHeight="1">
      <c r="A17" s="237"/>
      <c r="B17" s="238"/>
      <c r="C17" s="239" t="s">
        <v>647</v>
      </c>
      <c r="D17" s="240">
        <f>VLOOKUP(F17,'元データ'!$A$3:$B$319,2,0)</f>
        <v>0</v>
      </c>
      <c r="E17" s="228"/>
      <c r="F17" s="228" t="s">
        <v>651</v>
      </c>
    </row>
    <row r="18" spans="1:6" ht="13.5" customHeight="1">
      <c r="A18" s="62"/>
      <c r="B18" s="165" t="s">
        <v>20</v>
      </c>
      <c r="C18" s="65"/>
      <c r="D18" s="16">
        <f>VLOOKUP(F18,'元データ'!$A$3:$B$319,2,0)</f>
        <v>0</v>
      </c>
      <c r="F18" s="226" t="s">
        <v>653</v>
      </c>
    </row>
    <row r="19" spans="1:6" ht="13.5" customHeight="1">
      <c r="A19" s="61" t="s">
        <v>7</v>
      </c>
      <c r="B19" s="165" t="s">
        <v>21</v>
      </c>
      <c r="C19" s="65"/>
      <c r="D19" s="16">
        <f>VLOOKUP(F19,'元データ'!$A$3:$B$319,2,0)</f>
        <v>0</v>
      </c>
      <c r="F19" s="226" t="s">
        <v>655</v>
      </c>
    </row>
    <row r="20" spans="1:6" ht="13.5" customHeight="1">
      <c r="A20" s="62"/>
      <c r="B20" s="165" t="s">
        <v>36</v>
      </c>
      <c r="C20" s="65"/>
      <c r="D20" s="16">
        <f>VLOOKUP(F20,'元データ'!$A$3:$B$319,2,0)</f>
        <v>71184</v>
      </c>
      <c r="F20" s="226" t="s">
        <v>767</v>
      </c>
    </row>
    <row r="21" spans="1:6" ht="13.5" customHeight="1">
      <c r="A21" s="61" t="s">
        <v>13</v>
      </c>
      <c r="B21" s="165" t="s">
        <v>37</v>
      </c>
      <c r="C21" s="65"/>
      <c r="D21" s="16">
        <f>VLOOKUP(F21,'元データ'!$A$3:$B$319,2,0)</f>
        <v>0</v>
      </c>
      <c r="F21" s="226" t="s">
        <v>657</v>
      </c>
    </row>
    <row r="22" spans="1:6" ht="13.5" customHeight="1">
      <c r="A22" s="62"/>
      <c r="B22" s="165" t="s">
        <v>660</v>
      </c>
      <c r="C22" s="65"/>
      <c r="D22" s="16">
        <f>VLOOKUP(F22,'元データ'!$A$3:$B$319,2,0)</f>
        <v>0</v>
      </c>
      <c r="F22" s="226" t="s">
        <v>659</v>
      </c>
    </row>
    <row r="23" spans="1:6" ht="13.5" customHeight="1">
      <c r="A23" s="70"/>
      <c r="B23" s="167" t="s">
        <v>38</v>
      </c>
      <c r="C23" s="66"/>
      <c r="D23" s="26">
        <f>VLOOKUP(F23,'元データ'!$A$3:$B$319,2,0)</f>
        <v>71184</v>
      </c>
      <c r="F23" s="226" t="s">
        <v>766</v>
      </c>
    </row>
    <row r="24" spans="1:6" ht="13.5" customHeight="1">
      <c r="A24" s="68"/>
      <c r="B24" s="168" t="s">
        <v>39</v>
      </c>
      <c r="C24" s="74"/>
      <c r="D24" s="24">
        <f>VLOOKUP(F24,'元データ'!$A$3:$B$319,2,0)</f>
        <v>75330</v>
      </c>
      <c r="F24" s="226" t="s">
        <v>768</v>
      </c>
    </row>
    <row r="25" spans="1:6" ht="13.5" customHeight="1">
      <c r="A25" s="68"/>
      <c r="B25" s="172" t="s">
        <v>139</v>
      </c>
      <c r="C25" s="171" t="s">
        <v>137</v>
      </c>
      <c r="D25" s="16">
        <f>VLOOKUP(F25,'元データ'!$A$3:$B$319,2,0)</f>
        <v>0</v>
      </c>
      <c r="F25" s="226" t="s">
        <v>662</v>
      </c>
    </row>
    <row r="26" spans="1:6" ht="13.5" customHeight="1">
      <c r="A26" s="173" t="s">
        <v>157</v>
      </c>
      <c r="B26" s="172" t="s">
        <v>140</v>
      </c>
      <c r="C26" s="171" t="s">
        <v>138</v>
      </c>
      <c r="D26" s="16">
        <f>VLOOKUP(F26,'元データ'!$A$3:$B$319,2,0)</f>
        <v>0</v>
      </c>
      <c r="F26" s="226" t="s">
        <v>664</v>
      </c>
    </row>
    <row r="27" spans="1:4" ht="13.5" customHeight="1">
      <c r="A27" s="61" t="s">
        <v>10</v>
      </c>
      <c r="B27" s="165" t="s">
        <v>40</v>
      </c>
      <c r="C27" s="65"/>
      <c r="D27" s="16">
        <f>D28+D29</f>
        <v>8184</v>
      </c>
    </row>
    <row r="28" spans="1:6" ht="13.5" customHeight="1">
      <c r="A28" s="61" t="s">
        <v>11</v>
      </c>
      <c r="B28" s="166" t="s">
        <v>134</v>
      </c>
      <c r="C28" s="72"/>
      <c r="D28" s="16">
        <f>VLOOKUP(F28,'元データ'!$A$3:$B$319,2,0)</f>
        <v>8184</v>
      </c>
      <c r="F28" s="226" t="s">
        <v>666</v>
      </c>
    </row>
    <row r="29" spans="1:6" ht="13.5" customHeight="1">
      <c r="A29" s="61" t="s">
        <v>12</v>
      </c>
      <c r="B29" s="166" t="s">
        <v>135</v>
      </c>
      <c r="C29" s="72"/>
      <c r="D29" s="16">
        <f>VLOOKUP(F29,'元データ'!$A$3:$B$319,2,0)</f>
        <v>0</v>
      </c>
      <c r="F29" s="226" t="s">
        <v>668</v>
      </c>
    </row>
    <row r="30" spans="1:6" ht="13.5" customHeight="1">
      <c r="A30" s="61" t="s">
        <v>14</v>
      </c>
      <c r="B30" s="165" t="s">
        <v>41</v>
      </c>
      <c r="C30" s="65"/>
      <c r="D30" s="16">
        <f>VLOOKUP(F30,'元データ'!$A$3:$B$319,2,0)</f>
        <v>62218</v>
      </c>
      <c r="F30" s="226" t="s">
        <v>670</v>
      </c>
    </row>
    <row r="31" spans="1:6" ht="13.5" customHeight="1">
      <c r="A31" s="61" t="s">
        <v>15</v>
      </c>
      <c r="B31" s="165" t="s">
        <v>42</v>
      </c>
      <c r="C31" s="65"/>
      <c r="D31" s="16">
        <f>VLOOKUP(F31,'元データ'!$A$3:$B$319,2,0)</f>
        <v>0</v>
      </c>
      <c r="F31" s="226" t="s">
        <v>672</v>
      </c>
    </row>
    <row r="32" spans="1:6" ht="13.5" customHeight="1">
      <c r="A32" s="61"/>
      <c r="B32" s="165" t="s">
        <v>22</v>
      </c>
      <c r="C32" s="65"/>
      <c r="D32" s="16">
        <f>VLOOKUP(F32,'元データ'!$A$3:$B$319,2,0)</f>
        <v>0</v>
      </c>
      <c r="F32" s="226" t="s">
        <v>674</v>
      </c>
    </row>
    <row r="33" spans="1:4" ht="13.5" customHeight="1">
      <c r="A33" s="61"/>
      <c r="B33" s="165" t="s">
        <v>43</v>
      </c>
      <c r="C33" s="65"/>
      <c r="D33" s="16">
        <f>D24+D27+D30+D31+D32</f>
        <v>145732</v>
      </c>
    </row>
    <row r="34" spans="1:4" ht="13.5" customHeight="1">
      <c r="A34" s="63" t="s">
        <v>156</v>
      </c>
      <c r="B34" s="169"/>
      <c r="C34" s="67"/>
      <c r="D34" s="28">
        <f>IF(D23&gt;D33,0,-(D23-D33))</f>
        <v>74548</v>
      </c>
    </row>
    <row r="35" spans="1:6" ht="13.5" customHeight="1">
      <c r="A35" s="62"/>
      <c r="B35" s="165" t="s">
        <v>44</v>
      </c>
      <c r="C35" s="65"/>
      <c r="D35" s="16">
        <f>VLOOKUP(F35,'元データ'!$A$3:$B$319,2,0)</f>
        <v>70984</v>
      </c>
      <c r="F35" s="226" t="s">
        <v>676</v>
      </c>
    </row>
    <row r="36" spans="1:6" ht="13.5" customHeight="1">
      <c r="A36" s="173" t="s">
        <v>155</v>
      </c>
      <c r="B36" s="165" t="s">
        <v>45</v>
      </c>
      <c r="C36" s="65"/>
      <c r="D36" s="16">
        <f>VLOOKUP(F36,'元データ'!$A$3:$B$319,2,0)</f>
        <v>0</v>
      </c>
      <c r="F36" s="226" t="s">
        <v>678</v>
      </c>
    </row>
    <row r="37" spans="1:6" ht="13.5" customHeight="1">
      <c r="A37" s="61" t="s">
        <v>16</v>
      </c>
      <c r="B37" s="165" t="s">
        <v>46</v>
      </c>
      <c r="C37" s="65"/>
      <c r="D37" s="16">
        <f>VLOOKUP(F37,'元データ'!$A$3:$B$319,2,0)</f>
        <v>0</v>
      </c>
      <c r="F37" s="226" t="s">
        <v>680</v>
      </c>
    </row>
    <row r="38" spans="1:6" ht="13.5" customHeight="1">
      <c r="A38" s="61" t="s">
        <v>17</v>
      </c>
      <c r="B38" s="165" t="s">
        <v>47</v>
      </c>
      <c r="C38" s="65"/>
      <c r="D38" s="16">
        <f>VLOOKUP(F38,'元データ'!$A$3:$B$319,2,0)</f>
        <v>0</v>
      </c>
      <c r="F38" s="226" t="s">
        <v>682</v>
      </c>
    </row>
    <row r="39" spans="1:6" ht="13.5" customHeight="1">
      <c r="A39" s="61" t="s">
        <v>18</v>
      </c>
      <c r="B39" s="165" t="s">
        <v>48</v>
      </c>
      <c r="C39" s="65"/>
      <c r="D39" s="16">
        <f>VLOOKUP(F39,'元データ'!$A$3:$B$319,2,0)</f>
        <v>0</v>
      </c>
      <c r="F39" s="226" t="s">
        <v>684</v>
      </c>
    </row>
    <row r="40" spans="1:6" ht="13.5" customHeight="1">
      <c r="A40" s="61" t="s">
        <v>8</v>
      </c>
      <c r="B40" s="165" t="s">
        <v>49</v>
      </c>
      <c r="C40" s="65"/>
      <c r="D40" s="16">
        <f>VLOOKUP(F40,'元データ'!$A$3:$B$319,2,0)</f>
        <v>0</v>
      </c>
      <c r="F40" s="226" t="s">
        <v>686</v>
      </c>
    </row>
    <row r="41" spans="1:6" ht="13.5" customHeight="1">
      <c r="A41" s="61" t="s">
        <v>19</v>
      </c>
      <c r="B41" s="165" t="s">
        <v>50</v>
      </c>
      <c r="C41" s="65"/>
      <c r="D41" s="16">
        <f>VLOOKUP(F41,'元データ'!$A$3:$B$319,2,0)</f>
        <v>3564</v>
      </c>
      <c r="F41" s="226" t="s">
        <v>688</v>
      </c>
    </row>
    <row r="42" spans="1:4" ht="13.5" customHeight="1">
      <c r="A42" s="62"/>
      <c r="B42" s="165" t="s">
        <v>51</v>
      </c>
      <c r="C42" s="65"/>
      <c r="D42" s="16">
        <f>SUM(D35:D41)</f>
        <v>74548</v>
      </c>
    </row>
    <row r="43" spans="1:4" ht="13.5" customHeight="1">
      <c r="A43" s="63" t="s">
        <v>154</v>
      </c>
      <c r="B43" s="169"/>
      <c r="C43" s="67"/>
      <c r="D43" s="28">
        <f>D34-D42</f>
        <v>0</v>
      </c>
    </row>
    <row r="44" spans="1:6" ht="13.5" customHeight="1">
      <c r="A44" s="63" t="s">
        <v>689</v>
      </c>
      <c r="B44" s="169"/>
      <c r="C44" s="67"/>
      <c r="D44" s="28">
        <f>VLOOKUP(F44,'元データ'!$A$3:$B$319,2,0)</f>
        <v>0</v>
      </c>
      <c r="F44" s="226" t="s">
        <v>691</v>
      </c>
    </row>
    <row r="45" spans="1:4" ht="13.5" customHeight="1">
      <c r="A45" s="63" t="s">
        <v>153</v>
      </c>
      <c r="B45" s="169"/>
      <c r="C45" s="67"/>
      <c r="D45" s="252">
        <f>+D43/D33*100</f>
        <v>0</v>
      </c>
    </row>
    <row r="46" spans="1:6" ht="13.5" customHeight="1">
      <c r="A46" s="63" t="s">
        <v>151</v>
      </c>
      <c r="B46" s="169"/>
      <c r="C46" s="67"/>
      <c r="D46" s="28">
        <f>VLOOKUP(F46,'元データ'!$A$3:$B$319,2,0)</f>
        <v>78568</v>
      </c>
      <c r="F46" s="226" t="s">
        <v>692</v>
      </c>
    </row>
    <row r="47" spans="1:4" ht="13.5" customHeight="1">
      <c r="A47" s="173" t="s">
        <v>152</v>
      </c>
      <c r="B47" s="165" t="s">
        <v>52</v>
      </c>
      <c r="C47" s="65"/>
      <c r="D47" s="16">
        <f>SUM(D48:D50)</f>
        <v>0</v>
      </c>
    </row>
    <row r="48" spans="1:6" ht="13.5" customHeight="1">
      <c r="A48" s="61" t="s">
        <v>150</v>
      </c>
      <c r="B48" s="166" t="s">
        <v>141</v>
      </c>
      <c r="C48" s="72"/>
      <c r="D48" s="16">
        <f>VLOOKUP(F48,'元データ'!$A$3:$B$319,2,0)</f>
        <v>0</v>
      </c>
      <c r="F48" s="226" t="s">
        <v>695</v>
      </c>
    </row>
    <row r="49" spans="1:6" ht="13.5" customHeight="1">
      <c r="A49" s="61" t="s">
        <v>149</v>
      </c>
      <c r="B49" s="166" t="s">
        <v>321</v>
      </c>
      <c r="C49" s="72"/>
      <c r="D49" s="16">
        <f>VLOOKUP(F49,'元データ'!$A$3:$B$319,2,0)</f>
        <v>0</v>
      </c>
      <c r="F49" s="226" t="s">
        <v>697</v>
      </c>
    </row>
    <row r="50" spans="1:6" ht="13.5" customHeight="1">
      <c r="A50" s="61" t="s">
        <v>148</v>
      </c>
      <c r="B50" s="166" t="s">
        <v>142</v>
      </c>
      <c r="C50" s="72"/>
      <c r="D50" s="16">
        <f>VLOOKUP(F50,'元データ'!$A$3:$B$319,2,0)</f>
        <v>0</v>
      </c>
      <c r="F50" s="226" t="s">
        <v>699</v>
      </c>
    </row>
    <row r="51" spans="1:4" ht="13.5" customHeight="1">
      <c r="A51" s="61" t="s">
        <v>144</v>
      </c>
      <c r="B51" s="165" t="s">
        <v>143</v>
      </c>
      <c r="C51" s="65"/>
      <c r="D51" s="16">
        <f>D52+D53</f>
        <v>2756</v>
      </c>
    </row>
    <row r="52" spans="1:6" ht="13.5" customHeight="1">
      <c r="A52" s="237"/>
      <c r="B52" s="238"/>
      <c r="C52" s="239" t="s">
        <v>702</v>
      </c>
      <c r="D52" s="240">
        <f>VLOOKUP(F52,'元データ'!$A$3:$B$319,2,0)</f>
        <v>2756</v>
      </c>
      <c r="E52" s="228"/>
      <c r="F52" s="228" t="s">
        <v>701</v>
      </c>
    </row>
    <row r="53" spans="1:6" ht="13.5" customHeight="1">
      <c r="A53" s="237"/>
      <c r="B53" s="238"/>
      <c r="C53" s="239" t="s">
        <v>703</v>
      </c>
      <c r="D53" s="240">
        <f>VLOOKUP(F53,'元データ'!$A$3:$B$319,2,0)</f>
        <v>0</v>
      </c>
      <c r="E53" s="228"/>
      <c r="F53" s="228" t="s">
        <v>705</v>
      </c>
    </row>
    <row r="54" spans="1:6" ht="13.5" customHeight="1">
      <c r="A54" s="61" t="s">
        <v>145</v>
      </c>
      <c r="B54" s="165" t="s">
        <v>23</v>
      </c>
      <c r="C54" s="65"/>
      <c r="D54" s="16">
        <f>VLOOKUP(F54,'元データ'!$A$3:$B$319,2,0)</f>
        <v>0</v>
      </c>
      <c r="F54" s="226" t="s">
        <v>707</v>
      </c>
    </row>
    <row r="55" spans="1:6" ht="13.5" customHeight="1">
      <c r="A55" s="61" t="s">
        <v>146</v>
      </c>
      <c r="B55" s="165" t="s">
        <v>53</v>
      </c>
      <c r="C55" s="65"/>
      <c r="D55" s="16">
        <f>VLOOKUP(F55,'元データ'!$A$3:$B$319,2,0)</f>
        <v>60244</v>
      </c>
      <c r="F55" s="226" t="s">
        <v>709</v>
      </c>
    </row>
    <row r="56" spans="1:6" ht="13.5" customHeight="1">
      <c r="A56" s="64" t="s">
        <v>147</v>
      </c>
      <c r="B56" s="170" t="s">
        <v>22</v>
      </c>
      <c r="C56" s="71"/>
      <c r="D56" s="17">
        <f>VLOOKUP(F56,'元データ'!$A$3:$B$319,2,0)</f>
        <v>12330</v>
      </c>
      <c r="F56" s="226" t="s">
        <v>711</v>
      </c>
    </row>
    <row r="57" ht="13.5" customHeight="1">
      <c r="D57" s="253"/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&amp;C&amp;14法適第２表　交通事業会計決算の状況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SheetLayoutView="100" workbookViewId="0" topLeftCell="A1">
      <selection activeCell="A1" sqref="A1"/>
    </sheetView>
  </sheetViews>
  <sheetFormatPr defaultColWidth="8.796875" defaultRowHeight="13.5" customHeight="1"/>
  <cols>
    <col min="1" max="1" width="2.59765625" style="244" customWidth="1"/>
    <col min="2" max="2" width="23.8984375" style="244" bestFit="1" customWidth="1"/>
    <col min="3" max="3" width="11.59765625" style="226" customWidth="1"/>
    <col min="4" max="5" width="0" style="226" hidden="1" customWidth="1"/>
    <col min="6" max="16384" width="9" style="226" customWidth="1"/>
  </cols>
  <sheetData>
    <row r="1" s="244" customFormat="1" ht="13.5" customHeight="1">
      <c r="A1" s="241" t="s">
        <v>763</v>
      </c>
    </row>
    <row r="2" s="244" customFormat="1" ht="13.5" customHeight="1">
      <c r="E2" s="244" t="s">
        <v>309</v>
      </c>
    </row>
    <row r="3" spans="1:3" s="244" customFormat="1" ht="13.5" customHeight="1">
      <c r="A3" s="243" t="s">
        <v>24</v>
      </c>
      <c r="B3" s="243"/>
      <c r="C3" s="245" t="s">
        <v>108</v>
      </c>
    </row>
    <row r="4" spans="1:3" ht="13.5" customHeight="1">
      <c r="A4" s="31"/>
      <c r="B4" s="8" t="s">
        <v>4</v>
      </c>
      <c r="C4" s="10"/>
    </row>
    <row r="5" spans="1:3" ht="13.5" customHeight="1">
      <c r="A5" s="32"/>
      <c r="B5" s="34"/>
      <c r="C5" s="11" t="s">
        <v>6</v>
      </c>
    </row>
    <row r="6" spans="1:3" ht="13.5" customHeight="1">
      <c r="A6" s="35" t="s">
        <v>5</v>
      </c>
      <c r="B6" s="37"/>
      <c r="C6" s="12"/>
    </row>
    <row r="7" spans="1:3" ht="13.5" customHeight="1">
      <c r="A7" s="75" t="s">
        <v>302</v>
      </c>
      <c r="B7" s="76"/>
      <c r="C7" s="18">
        <f>SUM(C8:C18)</f>
        <v>32816</v>
      </c>
    </row>
    <row r="8" spans="1:5" ht="13.5" customHeight="1">
      <c r="A8" s="73"/>
      <c r="B8" s="74" t="s">
        <v>286</v>
      </c>
      <c r="C8" s="24">
        <f>VLOOKUP(E8,'元データ'!$A$3:$B$342,2,0)</f>
        <v>0</v>
      </c>
      <c r="E8" s="226" t="s">
        <v>806</v>
      </c>
    </row>
    <row r="9" spans="1:5" ht="13.5" customHeight="1">
      <c r="A9" s="262"/>
      <c r="B9" s="65" t="s">
        <v>300</v>
      </c>
      <c r="C9" s="16">
        <f>VLOOKUP(E9,'元データ'!$A$3:$B$342,2,0)</f>
        <v>0</v>
      </c>
      <c r="E9" s="226" t="s">
        <v>807</v>
      </c>
    </row>
    <row r="10" spans="1:5" ht="13.5" customHeight="1">
      <c r="A10" s="68" t="s">
        <v>25</v>
      </c>
      <c r="B10" s="65" t="s">
        <v>301</v>
      </c>
      <c r="C10" s="16">
        <f>VLOOKUP(E10,'元データ'!$A$3:$B$342,2,0)</f>
        <v>0</v>
      </c>
      <c r="E10" s="226" t="s">
        <v>742</v>
      </c>
    </row>
    <row r="11" spans="1:5" ht="13.5" customHeight="1">
      <c r="A11" s="262"/>
      <c r="B11" s="224" t="s">
        <v>325</v>
      </c>
      <c r="C11" s="16">
        <f>VLOOKUP(E11,'元データ'!$A$3:$B$342,2,0)</f>
        <v>32816</v>
      </c>
      <c r="E11" s="226" t="s">
        <v>743</v>
      </c>
    </row>
    <row r="12" spans="1:5" ht="13.5" customHeight="1">
      <c r="A12" s="61" t="s">
        <v>13</v>
      </c>
      <c r="B12" s="65" t="s">
        <v>287</v>
      </c>
      <c r="C12" s="16">
        <f>VLOOKUP(E12,'元データ'!$A$3:$B$342,2,0)</f>
        <v>0</v>
      </c>
      <c r="E12" s="226" t="s">
        <v>744</v>
      </c>
    </row>
    <row r="13" spans="1:5" ht="13.5" customHeight="1">
      <c r="A13" s="262"/>
      <c r="B13" s="65" t="s">
        <v>303</v>
      </c>
      <c r="C13" s="16">
        <f>VLOOKUP(E13,'元データ'!$A$3:$B$342,2,0)</f>
        <v>0</v>
      </c>
      <c r="E13" s="226" t="s">
        <v>745</v>
      </c>
    </row>
    <row r="14" spans="1:5" ht="13.5" customHeight="1">
      <c r="A14" s="61" t="s">
        <v>26</v>
      </c>
      <c r="B14" s="65" t="s">
        <v>288</v>
      </c>
      <c r="C14" s="16">
        <f>VLOOKUP(E14,'元データ'!$A$3:$B$342,2,0)</f>
        <v>0</v>
      </c>
      <c r="E14" s="226" t="s">
        <v>746</v>
      </c>
    </row>
    <row r="15" spans="1:5" ht="13.5" customHeight="1">
      <c r="A15" s="262"/>
      <c r="B15" s="65" t="s">
        <v>289</v>
      </c>
      <c r="C15" s="16">
        <f>VLOOKUP(E15,'元データ'!$A$3:$B$342,2,0)</f>
        <v>0</v>
      </c>
      <c r="E15" s="226" t="s">
        <v>747</v>
      </c>
    </row>
    <row r="16" spans="1:5" ht="13.5" customHeight="1">
      <c r="A16" s="61" t="s">
        <v>27</v>
      </c>
      <c r="B16" s="65" t="s">
        <v>290</v>
      </c>
      <c r="C16" s="16">
        <f>VLOOKUP(E16,'元データ'!$A$3:$B$342,2,0)</f>
        <v>0</v>
      </c>
      <c r="E16" s="226" t="s">
        <v>748</v>
      </c>
    </row>
    <row r="17" spans="1:5" ht="13.5" customHeight="1">
      <c r="A17" s="263"/>
      <c r="B17" s="65" t="s">
        <v>291</v>
      </c>
      <c r="C17" s="16">
        <f>VLOOKUP(E17,'元データ'!$A$3:$B$342,2,0)</f>
        <v>0</v>
      </c>
      <c r="E17" s="226" t="s">
        <v>749</v>
      </c>
    </row>
    <row r="18" spans="1:5" ht="13.5" customHeight="1">
      <c r="A18" s="70"/>
      <c r="B18" s="66" t="s">
        <v>292</v>
      </c>
      <c r="C18" s="26">
        <f>VLOOKUP(E18,'元データ'!$A$3:$B$342,2,0)</f>
        <v>0</v>
      </c>
      <c r="E18" s="226" t="s">
        <v>750</v>
      </c>
    </row>
    <row r="19" spans="1:5" ht="13.5" customHeight="1">
      <c r="A19" s="61"/>
      <c r="B19" s="65" t="s">
        <v>320</v>
      </c>
      <c r="C19" s="16">
        <f>VLOOKUP(E19,'元データ'!$A$3:$B$342,2,0)</f>
        <v>0</v>
      </c>
      <c r="E19" s="226" t="s">
        <v>808</v>
      </c>
    </row>
    <row r="20" spans="1:5" ht="13.5" customHeight="1">
      <c r="A20" s="62"/>
      <c r="B20" s="65" t="s">
        <v>310</v>
      </c>
      <c r="C20" s="16">
        <f>VLOOKUP(E20,'元データ'!$A$3:$B$342,2,0)</f>
        <v>32816</v>
      </c>
      <c r="E20" s="226" t="s">
        <v>752</v>
      </c>
    </row>
    <row r="21" spans="1:5" ht="13.5" customHeight="1">
      <c r="A21" s="61" t="s">
        <v>28</v>
      </c>
      <c r="B21" s="65" t="s">
        <v>311</v>
      </c>
      <c r="C21" s="16">
        <f>VLOOKUP(E21,'元データ'!$A$3:$B$342,2,0)</f>
        <v>0</v>
      </c>
      <c r="E21" s="226" t="s">
        <v>809</v>
      </c>
    </row>
    <row r="22" spans="1:5" ht="13.5" customHeight="1">
      <c r="A22" s="62"/>
      <c r="B22" s="65" t="s">
        <v>312</v>
      </c>
      <c r="C22" s="16">
        <f>VLOOKUP(E22,'元データ'!$A$3:$B$342,2,0)</f>
        <v>0</v>
      </c>
      <c r="E22" s="226" t="s">
        <v>754</v>
      </c>
    </row>
    <row r="23" spans="1:5" ht="13.5" customHeight="1">
      <c r="A23" s="62"/>
      <c r="B23" s="65" t="s">
        <v>313</v>
      </c>
      <c r="C23" s="16">
        <f>VLOOKUP(E23,'元データ'!$A$3:$B$342,2,0)</f>
        <v>0</v>
      </c>
      <c r="E23" s="226" t="s">
        <v>810</v>
      </c>
    </row>
    <row r="24" spans="1:5" ht="13.5" customHeight="1">
      <c r="A24" s="68" t="s">
        <v>9</v>
      </c>
      <c r="B24" s="65" t="s">
        <v>314</v>
      </c>
      <c r="C24" s="16">
        <f>VLOOKUP(E24,'元データ'!$A$3:$B$342,2,0)</f>
        <v>0</v>
      </c>
      <c r="E24" s="226" t="s">
        <v>756</v>
      </c>
    </row>
    <row r="25" spans="1:5" ht="13.5" customHeight="1">
      <c r="A25" s="68"/>
      <c r="B25" s="65" t="s">
        <v>315</v>
      </c>
      <c r="C25" s="16">
        <f>VLOOKUP(E25,'元データ'!$A$3:$B$342,2,0)</f>
        <v>0</v>
      </c>
      <c r="E25" s="226" t="s">
        <v>811</v>
      </c>
    </row>
    <row r="26" spans="1:5" ht="13.5" customHeight="1">
      <c r="A26" s="68"/>
      <c r="B26" s="65" t="s">
        <v>316</v>
      </c>
      <c r="C26" s="16">
        <f>VLOOKUP(E26,'元データ'!$A$3:$B$342,2,0)</f>
        <v>0</v>
      </c>
      <c r="E26" s="226" t="s">
        <v>758</v>
      </c>
    </row>
    <row r="27" spans="1:5" ht="13.5" customHeight="1">
      <c r="A27" s="61" t="s">
        <v>27</v>
      </c>
      <c r="B27" s="65" t="s">
        <v>317</v>
      </c>
      <c r="C27" s="16">
        <f>VLOOKUP(E27,'元データ'!$A$3:$B$342,2,0)</f>
        <v>0</v>
      </c>
      <c r="E27" s="226" t="s">
        <v>812</v>
      </c>
    </row>
    <row r="28" spans="1:5" ht="13.5" customHeight="1">
      <c r="A28" s="61"/>
      <c r="B28" s="65" t="s">
        <v>318</v>
      </c>
      <c r="C28" s="16">
        <f>VLOOKUP(E28,'元データ'!$A$3:$B$342,2,0)</f>
        <v>0</v>
      </c>
      <c r="E28" s="226" t="s">
        <v>760</v>
      </c>
    </row>
    <row r="29" spans="1:5" ht="13.5" customHeight="1">
      <c r="A29" s="64"/>
      <c r="B29" s="71" t="s">
        <v>319</v>
      </c>
      <c r="C29" s="17">
        <f>VLOOKUP(E29,'元データ'!$A$3:$B$342,2,0)</f>
        <v>0</v>
      </c>
      <c r="E29" s="226" t="s">
        <v>813</v>
      </c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&amp;C&amp;14法適第２表　交通事業会計決算の状況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SheetLayoutView="100" workbookViewId="0" topLeftCell="A1">
      <selection activeCell="A1" sqref="A1"/>
    </sheetView>
  </sheetViews>
  <sheetFormatPr defaultColWidth="8.796875" defaultRowHeight="13.5" customHeight="1"/>
  <cols>
    <col min="1" max="1" width="36.09765625" style="244" customWidth="1"/>
    <col min="2" max="2" width="14.09765625" style="244" customWidth="1"/>
    <col min="3" max="4" width="11.59765625" style="226" customWidth="1"/>
    <col min="5" max="16384" width="9" style="226" customWidth="1"/>
  </cols>
  <sheetData>
    <row r="1" s="244" customFormat="1" ht="13.5" customHeight="1">
      <c r="A1" s="241" t="s">
        <v>763</v>
      </c>
    </row>
    <row r="2" s="244" customFormat="1" ht="13.5" customHeight="1"/>
    <row r="3" spans="1:4" s="244" customFormat="1" ht="13.5" customHeight="1">
      <c r="A3" s="243" t="s">
        <v>159</v>
      </c>
      <c r="B3" s="243"/>
      <c r="C3" s="245"/>
      <c r="D3" s="245"/>
    </row>
    <row r="4" spans="1:4" ht="13.5" customHeight="1">
      <c r="A4" s="31"/>
      <c r="B4" s="8" t="s">
        <v>4</v>
      </c>
      <c r="C4" s="264" t="s">
        <v>160</v>
      </c>
      <c r="D4" s="265"/>
    </row>
    <row r="5" spans="1:4" ht="13.5" customHeight="1">
      <c r="A5" s="32"/>
      <c r="B5" s="34"/>
      <c r="C5" s="266"/>
      <c r="D5" s="267"/>
    </row>
    <row r="6" spans="1:4" ht="13.5" customHeight="1">
      <c r="A6" s="35" t="s">
        <v>5</v>
      </c>
      <c r="B6" s="187" t="s">
        <v>169</v>
      </c>
      <c r="C6" s="188">
        <v>25</v>
      </c>
      <c r="D6" s="215">
        <v>24</v>
      </c>
    </row>
    <row r="7" spans="1:4" ht="13.5" customHeight="1">
      <c r="A7" s="189" t="s">
        <v>171</v>
      </c>
      <c r="B7" s="190"/>
      <c r="C7" s="191"/>
      <c r="D7" s="216"/>
    </row>
    <row r="8" spans="1:4" ht="13.5" customHeight="1">
      <c r="A8" s="192" t="s">
        <v>161</v>
      </c>
      <c r="B8" s="178"/>
      <c r="C8" s="246">
        <f>+'施設及び業務概況に関する調'!D23/'施設及び業務概況に関する調'!E15*100</f>
        <v>83.36590131900343</v>
      </c>
      <c r="D8" s="217">
        <v>80.08824093612124</v>
      </c>
    </row>
    <row r="9" spans="1:4" ht="13.5" customHeight="1">
      <c r="A9" s="181" t="s">
        <v>162</v>
      </c>
      <c r="B9" s="180"/>
      <c r="C9" s="247">
        <f>+'施設及び業務概況に関する調'!D25/'施設及び業務概況に関する調'!D23*1000</f>
        <v>111.69059478464693</v>
      </c>
      <c r="D9" s="218">
        <v>115.92814371257484</v>
      </c>
    </row>
    <row r="10" spans="1:4" ht="13.5" customHeight="1">
      <c r="A10" s="179" t="s">
        <v>164</v>
      </c>
      <c r="B10" s="180"/>
      <c r="C10" s="248">
        <f>+'施設及び業務概況に関する調'!D29/'施設及び業務概況に関する調'!D23*1000</f>
        <v>161.03135071784357</v>
      </c>
      <c r="D10" s="219">
        <v>153.17365269461078</v>
      </c>
    </row>
    <row r="11" spans="1:4" ht="13.5" customHeight="1">
      <c r="A11" s="181" t="s">
        <v>163</v>
      </c>
      <c r="B11" s="180"/>
      <c r="C11" s="248">
        <f>+'施設及び業務概況に関する調'!D35/'施設及び業務概況に関する調'!D23*1000</f>
        <v>26967.18429534134</v>
      </c>
      <c r="D11" s="219">
        <v>24567.125748502996</v>
      </c>
    </row>
    <row r="12" spans="1:4" ht="13.5" customHeight="1">
      <c r="A12" s="182" t="s">
        <v>165</v>
      </c>
      <c r="B12" s="180" t="s">
        <v>298</v>
      </c>
      <c r="C12" s="248">
        <f>+('施設及び業務概況に関する調'!D25+'施設及び業務概況に関する調'!D26)/'施設及び業務概況に関する調'!D49*1000</f>
        <v>20925.925925925927</v>
      </c>
      <c r="D12" s="219">
        <v>25277.777777777777</v>
      </c>
    </row>
    <row r="13" spans="1:4" ht="13.5" customHeight="1">
      <c r="A13" s="183" t="s">
        <v>166</v>
      </c>
      <c r="B13" s="180" t="s">
        <v>299</v>
      </c>
      <c r="C13" s="247">
        <f>+'施設及び業務概況に関する調'!D51/('施設及び業務概況に関する調'!D13+'施設及び業務概況に関する調'!D14)</f>
        <v>1.7142857142857142</v>
      </c>
      <c r="D13" s="218">
        <v>1.3846153846153846</v>
      </c>
    </row>
    <row r="14" spans="1:4" ht="13.5" customHeight="1">
      <c r="A14" s="181" t="s">
        <v>854</v>
      </c>
      <c r="B14" s="180"/>
      <c r="C14" s="248">
        <f>+('施設及び業務概況に関する調'!D29+'施設及び業務概況に関する調'!D33)*1000/'施設及び業務概況に関する調'!D49</f>
        <v>26638.88888888889</v>
      </c>
      <c r="D14" s="219">
        <v>29455.555555555555</v>
      </c>
    </row>
    <row r="15" spans="1:4" ht="13.5" customHeight="1">
      <c r="A15" s="179" t="s">
        <v>855</v>
      </c>
      <c r="B15" s="180"/>
      <c r="C15" s="248">
        <f>+('施設及び業務概況に関する調'!D35+'施設及び業務概況に関する調'!D37)/('施設及び業務概況に関する調'!D25+'施設及び業務概況に関する調'!D26)</f>
        <v>253.13097345132743</v>
      </c>
      <c r="D15" s="219">
        <v>226.12527472527472</v>
      </c>
    </row>
    <row r="16" spans="1:4" ht="13.5" customHeight="1">
      <c r="A16" s="179" t="s">
        <v>857</v>
      </c>
      <c r="B16" s="180"/>
      <c r="C16" s="248">
        <f>+('損益計算書'!B23+'損益計算書'!B33)/('施設及び業務概況に関する調'!D25+'施設及び業務概況に関する調'!D26)</f>
        <v>371.72522123893805</v>
      </c>
      <c r="D16" s="219">
        <v>338.9371428571429</v>
      </c>
    </row>
    <row r="17" spans="1:4" ht="13.5" customHeight="1">
      <c r="A17" s="184" t="s">
        <v>856</v>
      </c>
      <c r="B17" s="185"/>
      <c r="C17" s="249">
        <f>+'費用構成表'!C12/('施設及び業務概況に関する調'!D25+'施設及び業務概況に関する調'!D26)</f>
        <v>246.63053097345133</v>
      </c>
      <c r="D17" s="220">
        <v>221.04703296703298</v>
      </c>
    </row>
    <row r="18" spans="1:4" ht="13.5" customHeight="1">
      <c r="A18" s="193" t="s">
        <v>170</v>
      </c>
      <c r="B18" s="194"/>
      <c r="C18" s="250"/>
      <c r="D18" s="221"/>
    </row>
    <row r="19" spans="1:4" ht="13.5" customHeight="1">
      <c r="A19" s="186" t="s">
        <v>168</v>
      </c>
      <c r="B19" s="178"/>
      <c r="C19" s="246">
        <f>+('損益計算書'!B8+'損益計算書'!B13)/('損益計算書'!B23+'損益計算書'!B33)*100</f>
        <v>104.62183623596744</v>
      </c>
      <c r="D19" s="217">
        <v>100.84310099314987</v>
      </c>
    </row>
    <row r="20" spans="1:4" ht="13.5" customHeight="1">
      <c r="A20" s="184" t="s">
        <v>167</v>
      </c>
      <c r="B20" s="185"/>
      <c r="C20" s="251">
        <f>+'資本的収支に関する調'!D28/'損益計算書'!B31*100</f>
        <v>31.029383886255925</v>
      </c>
      <c r="D20" s="222">
        <v>0</v>
      </c>
    </row>
    <row r="21" spans="1:4" ht="13.5" customHeight="1">
      <c r="A21" s="177"/>
      <c r="B21" s="176"/>
      <c r="C21" s="14"/>
      <c r="D21" s="14"/>
    </row>
    <row r="22" spans="1:4" ht="13.5" customHeight="1">
      <c r="A22" s="177"/>
      <c r="B22" s="176"/>
      <c r="C22" s="14"/>
      <c r="D22" s="14"/>
    </row>
  </sheetData>
  <sheetProtection/>
  <mergeCells count="1">
    <mergeCell ref="C4:D5"/>
  </mergeCells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&amp;C&amp;14法適第２表　交通事業会計決算の状況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2015-01-06T03:11:41Z</cp:lastPrinted>
  <dcterms:created xsi:type="dcterms:W3CDTF">2002-03-09T07:04:48Z</dcterms:created>
  <dcterms:modified xsi:type="dcterms:W3CDTF">2015-01-09T00:19:11Z</dcterms:modified>
  <cp:category/>
  <cp:version/>
  <cp:contentType/>
  <cp:contentStatus/>
</cp:coreProperties>
</file>