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917" firstSheet="1" activeTab="1"/>
  </bookViews>
  <sheets>
    <sheet name="元データ" sheetId="1" state="hidden" r:id="rId1"/>
    <sheet name="施設及び業務概況に関する調" sheetId="2" r:id="rId2"/>
    <sheet name="損益計算書" sheetId="3" r:id="rId3"/>
    <sheet name="費用構成表" sheetId="4" r:id="rId4"/>
    <sheet name="貸借対照表及び財務分析" sheetId="5" r:id="rId5"/>
    <sheet name="資本的収支に関する調" sheetId="6" r:id="rId6"/>
    <sheet name="企業債に関する調" sheetId="7" r:id="rId7"/>
    <sheet name="業務分析､経営分析､財務分析" sheetId="8" r:id="rId8"/>
  </sheets>
  <definedNames>
    <definedName name="_xlnm._FilterDatabase" localSheetId="1" hidden="1">'施設及び業務概況に関する調'!$A$1:$A$57</definedName>
    <definedName name="_xlnm._FilterDatabase" localSheetId="5" hidden="1">'資本的収支に関する調'!$A$1:$A$57</definedName>
    <definedName name="_xlnm._FilterDatabase" localSheetId="2" hidden="1">'損益計算書'!$A$1:$A$54</definedName>
    <definedName name="_xlnm._FilterDatabase" localSheetId="4" hidden="1">'貸借対照表及び財務分析'!$A$1:$A$77</definedName>
    <definedName name="_xlnm._FilterDatabase" localSheetId="3" hidden="1">'費用構成表'!$A$1:$A$96</definedName>
    <definedName name="_xlnm.Print_Area" localSheetId="6">'企業債に関する調'!$B$4:$N$30</definedName>
    <definedName name="_xlnm.Print_Area" localSheetId="7">'業務分析､経営分析､財務分析'!$A$3:$L$62</definedName>
    <definedName name="_xlnm.Print_Area" localSheetId="1">'施設及び業務概況に関する調'!$B$4:$O$57</definedName>
    <definedName name="_xlnm.Print_Area" localSheetId="5">'資本的収支に関する調'!$B$4:$N$57</definedName>
    <definedName name="_xlnm.Print_Area" localSheetId="2">'損益計算書'!$B$4:$M$54</definedName>
    <definedName name="_xlnm.Print_Area" localSheetId="4">'貸借対照表及び財務分析'!$B$4:$O$75</definedName>
    <definedName name="_xlnm.Print_Area" localSheetId="3">'費用構成表'!$B$4:$O$79</definedName>
    <definedName name="_xlnm.Print_Titles" localSheetId="6">'企業債に関する調'!$B:$C</definedName>
    <definedName name="_xlnm.Print_Titles" localSheetId="7">'業務分析､経営分析､財務分析'!$A:$B</definedName>
    <definedName name="_xlnm.Print_Titles" localSheetId="1">'施設及び業務概況に関する調'!$B:$D</definedName>
    <definedName name="_xlnm.Print_Titles" localSheetId="5">'資本的収支に関する調'!$B:$C</definedName>
    <definedName name="_xlnm.Print_Titles" localSheetId="2">'損益計算書'!$B:$B</definedName>
    <definedName name="_xlnm.Print_Titles" localSheetId="4">'貸借対照表及び財務分析'!$B:$D</definedName>
    <definedName name="_xlnm.Print_Titles" localSheetId="3">'費用構成表'!$B:$D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0" authorId="0">
      <text>
        <r>
          <rPr>
            <b/>
            <sz val="9"/>
            <rFont val="ＭＳ Ｐゴシック"/>
            <family val="3"/>
          </rPr>
          <t>導水管延長(×100)</t>
        </r>
        <r>
          <rPr>
            <sz val="9"/>
            <rFont val="ＭＳ Ｐゴシック"/>
            <family val="3"/>
          </rPr>
          <t xml:space="preserve">
</t>
        </r>
      </text>
    </comment>
    <comment ref="A11" authorId="0">
      <text>
        <r>
          <rPr>
            <b/>
            <sz val="9"/>
            <rFont val="ＭＳ Ｐゴシック"/>
            <family val="3"/>
          </rPr>
          <t>送水管延長(×100)</t>
        </r>
        <r>
          <rPr>
            <sz val="9"/>
            <rFont val="ＭＳ Ｐゴシック"/>
            <family val="3"/>
          </rPr>
          <t xml:space="preserve">
</t>
        </r>
      </text>
    </comment>
    <comment ref="A12" authorId="0">
      <text>
        <r>
          <rPr>
            <b/>
            <sz val="9"/>
            <rFont val="ＭＳ Ｐゴシック"/>
            <family val="3"/>
          </rPr>
          <t>配水管延長(×100)</t>
        </r>
      </text>
    </comment>
    <comment ref="A14" authorId="0">
      <text>
        <r>
          <rPr>
            <b/>
            <sz val="9"/>
            <rFont val="ＭＳ Ｐゴシック"/>
            <family val="3"/>
          </rPr>
          <t>年間総配水量
(×100)</t>
        </r>
        <r>
          <rPr>
            <sz val="9"/>
            <rFont val="ＭＳ Ｐゴシック"/>
            <family val="3"/>
          </rPr>
          <t xml:space="preserve">
</t>
        </r>
      </text>
    </comment>
    <comment ref="A16" authorId="0">
      <text>
        <r>
          <rPr>
            <b/>
            <sz val="9"/>
            <rFont val="ＭＳ Ｐゴシック"/>
            <family val="3"/>
          </rPr>
          <t>年間総有収水量(×100)</t>
        </r>
        <r>
          <rPr>
            <sz val="9"/>
            <rFont val="ＭＳ Ｐゴシック"/>
            <family val="3"/>
          </rPr>
          <t xml:space="preserve">
</t>
        </r>
      </text>
    </comment>
    <comment ref="A34" authorId="0">
      <text>
        <r>
          <rPr>
            <b/>
            <sz val="9"/>
            <rFont val="ＭＳ Ｐゴシック"/>
            <family val="3"/>
          </rPr>
          <t>国庫補助金</t>
        </r>
        <r>
          <rPr>
            <sz val="9"/>
            <rFont val="ＭＳ Ｐゴシック"/>
            <family val="3"/>
          </rPr>
          <t xml:space="preserve">
</t>
        </r>
      </text>
    </comment>
    <comment ref="A35" authorId="0">
      <text>
        <r>
          <rPr>
            <b/>
            <sz val="9"/>
            <rFont val="ＭＳ Ｐゴシック"/>
            <family val="3"/>
          </rPr>
          <t>県補助金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A25" authorId="0">
      <text>
        <r>
          <rPr>
            <b/>
            <sz val="9"/>
            <rFont val="ＭＳ Ｐゴシック"/>
            <family val="3"/>
          </rPr>
          <t>導水管延長(×100)</t>
        </r>
        <r>
          <rPr>
            <sz val="9"/>
            <rFont val="ＭＳ Ｐゴシック"/>
            <family val="3"/>
          </rPr>
          <t xml:space="preserve">
</t>
        </r>
      </text>
    </comment>
    <comment ref="A26" authorId="0">
      <text>
        <r>
          <rPr>
            <b/>
            <sz val="9"/>
            <rFont val="ＭＳ Ｐゴシック"/>
            <family val="3"/>
          </rPr>
          <t>送水管延長(×100)</t>
        </r>
        <r>
          <rPr>
            <sz val="9"/>
            <rFont val="ＭＳ Ｐゴシック"/>
            <family val="3"/>
          </rPr>
          <t xml:space="preserve">
</t>
        </r>
      </text>
    </comment>
    <comment ref="A27" authorId="0">
      <text>
        <r>
          <rPr>
            <b/>
            <sz val="9"/>
            <rFont val="ＭＳ Ｐゴシック"/>
            <family val="3"/>
          </rPr>
          <t>配水管延長(×100)</t>
        </r>
      </text>
    </comment>
    <comment ref="A35" authorId="0">
      <text>
        <r>
          <rPr>
            <b/>
            <sz val="9"/>
            <rFont val="ＭＳ Ｐゴシック"/>
            <family val="3"/>
          </rPr>
          <t>年間総有収水量(×100)</t>
        </r>
        <r>
          <rPr>
            <sz val="9"/>
            <rFont val="ＭＳ Ｐゴシック"/>
            <family val="3"/>
          </rPr>
          <t xml:space="preserve">
</t>
        </r>
      </text>
    </comment>
    <comment ref="A30" authorId="0">
      <text>
        <r>
          <rPr>
            <b/>
            <sz val="9"/>
            <rFont val="ＭＳ Ｐゴシック"/>
            <family val="3"/>
          </rPr>
          <t>年間総配水量
(×100)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A18" authorId="0">
      <text>
        <r>
          <rPr>
            <b/>
            <sz val="9"/>
            <rFont val="ＭＳ Ｐゴシック"/>
            <family val="3"/>
          </rPr>
          <t>国庫補助金</t>
        </r>
        <r>
          <rPr>
            <sz val="9"/>
            <rFont val="ＭＳ Ｐゴシック"/>
            <family val="3"/>
          </rPr>
          <t xml:space="preserve">
</t>
        </r>
      </text>
    </comment>
    <comment ref="A19" authorId="0">
      <text>
        <r>
          <rPr>
            <b/>
            <sz val="9"/>
            <rFont val="ＭＳ Ｐゴシック"/>
            <family val="3"/>
          </rPr>
          <t>県補助金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A47" authorId="0">
      <text>
        <r>
          <rPr>
            <b/>
            <sz val="9"/>
            <rFont val="ＭＳ Ｐゴシック"/>
            <family val="3"/>
          </rPr>
          <t>国庫補助金</t>
        </r>
        <r>
          <rPr>
            <sz val="9"/>
            <rFont val="ＭＳ Ｐゴシック"/>
            <family val="3"/>
          </rPr>
          <t xml:space="preserve">
</t>
        </r>
      </text>
    </comment>
    <comment ref="A48" authorId="0">
      <text>
        <r>
          <rPr>
            <b/>
            <sz val="9"/>
            <rFont val="ＭＳ Ｐゴシック"/>
            <family val="3"/>
          </rPr>
          <t>県補助金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 </author>
  </authors>
  <commentList>
    <comment ref="A17" authorId="0">
      <text>
        <r>
          <rPr>
            <b/>
            <sz val="9"/>
            <rFont val="ＭＳ Ｐゴシック"/>
            <family val="3"/>
          </rPr>
          <t>国庫補助金</t>
        </r>
        <r>
          <rPr>
            <sz val="9"/>
            <rFont val="ＭＳ Ｐゴシック"/>
            <family val="3"/>
          </rPr>
          <t xml:space="preserve">
</t>
        </r>
      </text>
    </comment>
    <comment ref="A18" authorId="0">
      <text>
        <r>
          <rPr>
            <b/>
            <sz val="9"/>
            <rFont val="ＭＳ Ｐゴシック"/>
            <family val="3"/>
          </rPr>
          <t>県補助金</t>
        </r>
        <r>
          <rPr>
            <sz val="9"/>
            <rFont val="ＭＳ Ｐゴシック"/>
            <family val="3"/>
          </rPr>
          <t xml:space="preserve">
</t>
        </r>
      </text>
    </comment>
    <comment ref="A53" authorId="0">
      <text>
        <r>
          <rPr>
            <b/>
            <sz val="9"/>
            <rFont val="ＭＳ Ｐゴシック"/>
            <family val="3"/>
          </rPr>
          <t>国庫補助金</t>
        </r>
        <r>
          <rPr>
            <sz val="9"/>
            <rFont val="ＭＳ Ｐゴシック"/>
            <family val="3"/>
          </rPr>
          <t xml:space="preserve">
</t>
        </r>
      </text>
    </comment>
    <comment ref="A54" authorId="0">
      <text>
        <r>
          <rPr>
            <b/>
            <sz val="9"/>
            <rFont val="ＭＳ Ｐゴシック"/>
            <family val="3"/>
          </rPr>
          <t>県補助金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<sst xmlns="http://schemas.openxmlformats.org/spreadsheetml/2006/main" count="1125" uniqueCount="965">
  <si>
    <t>(1) 自己資本金</t>
  </si>
  <si>
    <t>ｱ. 企業債</t>
  </si>
  <si>
    <t>ｲ. 他会計借入金</t>
  </si>
  <si>
    <t>(1) 資本剰余金</t>
  </si>
  <si>
    <t>ｲ. 工事負担金</t>
  </si>
  <si>
    <t>ｳ. 再評価積立金</t>
  </si>
  <si>
    <t>ｴ. その他</t>
  </si>
  <si>
    <t>(2) 利益剰余金</t>
  </si>
  <si>
    <t>ｱ. 減債積立金</t>
  </si>
  <si>
    <t>ｲ. 利益積立金</t>
  </si>
  <si>
    <t>ｳ. 建設改良積立金</t>
  </si>
  <si>
    <t>ｴ. その他積立金</t>
  </si>
  <si>
    <t>10. 資本合計</t>
  </si>
  <si>
    <t>11. 負債・資本合計</t>
  </si>
  <si>
    <t>12. 不良債務</t>
  </si>
  <si>
    <t>13. 実質資金不足</t>
  </si>
  <si>
    <t>団 体 名　</t>
  </si>
  <si>
    <t>　項　　目</t>
  </si>
  <si>
    <t>(1) 事業創設認可</t>
  </si>
  <si>
    <t>(2) 供用開始</t>
  </si>
  <si>
    <t>(5) 一人一日最大配水量</t>
  </si>
  <si>
    <t>(6) 一人一日平均給水量</t>
  </si>
  <si>
    <t>（家庭用）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</si>
  <si>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</si>
  <si>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</si>
  <si>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</si>
  <si>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</si>
  <si>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</si>
  <si>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</si>
  <si>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</si>
  <si>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ｲ. 受託工事収益</t>
  </si>
  <si>
    <t>(1) 職員給与費</t>
  </si>
  <si>
    <t>(2) その他</t>
  </si>
  <si>
    <t>合　計</t>
  </si>
  <si>
    <t>１</t>
  </si>
  <si>
    <t>(4) 一日平均配水量 (E)/365(m3) (G)</t>
  </si>
  <si>
    <t>ｲ. 基本料金 (円)</t>
  </si>
  <si>
    <t>ｳ. 超過料金 (円/m3)</t>
  </si>
  <si>
    <t>(2) 資本勘定所属職員 (人)</t>
  </si>
  <si>
    <t>金</t>
  </si>
  <si>
    <t>額</t>
  </si>
  <si>
    <t>構</t>
  </si>
  <si>
    <t>成</t>
  </si>
  <si>
    <t>比</t>
  </si>
  <si>
    <t>有</t>
  </si>
  <si>
    <t>収</t>
  </si>
  <si>
    <t>水</t>
  </si>
  <si>
    <t>量</t>
  </si>
  <si>
    <t>m3</t>
  </si>
  <si>
    <t>当</t>
  </si>
  <si>
    <t>た</t>
  </si>
  <si>
    <t>り</t>
  </si>
  <si>
    <t>の</t>
  </si>
  <si>
    <t>額</t>
  </si>
  <si>
    <t>設</t>
  </si>
  <si>
    <t>業</t>
  </si>
  <si>
    <t>務</t>
  </si>
  <si>
    <t>務</t>
  </si>
  <si>
    <t>料</t>
  </si>
  <si>
    <t>金</t>
  </si>
  <si>
    <t>職</t>
  </si>
  <si>
    <t>員</t>
  </si>
  <si>
    <t>経</t>
  </si>
  <si>
    <t>営</t>
  </si>
  <si>
    <t>分</t>
  </si>
  <si>
    <t>析</t>
  </si>
  <si>
    <t>(1) 基本給</t>
  </si>
  <si>
    <t>(2) 手当</t>
  </si>
  <si>
    <t>(3) 賃金</t>
  </si>
  <si>
    <t>(4) 退職給与金</t>
  </si>
  <si>
    <t>(5) 法定福利費</t>
  </si>
  <si>
    <t>(6) 　 計</t>
  </si>
  <si>
    <t>10. 路面復旧費</t>
  </si>
  <si>
    <t>11. 委託料</t>
  </si>
  <si>
    <t>(2) 固定資産対長期資本比率</t>
  </si>
  <si>
    <t>財</t>
  </si>
  <si>
    <t>比</t>
  </si>
  <si>
    <t>(5) 経常収益対経常費用比率</t>
  </si>
  <si>
    <t>率</t>
  </si>
  <si>
    <t>(6) 営業収益対営業費用比率</t>
  </si>
  <si>
    <t>(7) 企業債償還額対減価償却額比率</t>
  </si>
  <si>
    <t>うち当年度純利益</t>
  </si>
  <si>
    <t>うち当年度純損失(△)</t>
  </si>
  <si>
    <t>(1) 現金及び預金</t>
  </si>
  <si>
    <t>(2) 未収金</t>
  </si>
  <si>
    <t>(3) 貯蔵品</t>
  </si>
  <si>
    <t xml:space="preserve">(4) 短期有価証券 </t>
  </si>
  <si>
    <t>う</t>
  </si>
  <si>
    <t>ち</t>
  </si>
  <si>
    <t>資</t>
  </si>
  <si>
    <t>本</t>
  </si>
  <si>
    <t>的</t>
  </si>
  <si>
    <t>入</t>
  </si>
  <si>
    <t>支</t>
  </si>
  <si>
    <t>出</t>
  </si>
  <si>
    <t>補</t>
  </si>
  <si>
    <t>て</t>
  </si>
  <si>
    <t>ん</t>
  </si>
  <si>
    <t>源</t>
  </si>
  <si>
    <t>建</t>
  </si>
  <si>
    <t>改</t>
  </si>
  <si>
    <t>良</t>
  </si>
  <si>
    <t>費</t>
  </si>
  <si>
    <t>内</t>
  </si>
  <si>
    <t>訳</t>
  </si>
  <si>
    <t>(ｲ) その他</t>
  </si>
  <si>
    <t>(8)  工事負担金</t>
  </si>
  <si>
    <t>(9)  その他</t>
  </si>
  <si>
    <t>(5) その他</t>
  </si>
  <si>
    <t>7. 補てん財源不足比率 (h)/(e)×100</t>
  </si>
  <si>
    <t>(ｳ) その他</t>
  </si>
  <si>
    <t>(3) 工事負担金</t>
  </si>
  <si>
    <t>（企業債に関する調）</t>
  </si>
  <si>
    <t>借</t>
  </si>
  <si>
    <t>先</t>
  </si>
  <si>
    <t>別</t>
  </si>
  <si>
    <t>利</t>
  </si>
  <si>
    <t>（業務分析、経営分析、財務分析）</t>
  </si>
  <si>
    <t>職員１人当たり給水人口</t>
  </si>
  <si>
    <t>給　　水　　原　　価</t>
  </si>
  <si>
    <t>供　　給　　単　　価</t>
  </si>
  <si>
    <t>固 定 資 産 使 用 効 率</t>
  </si>
  <si>
    <t>配 水 管 使 用 効 率</t>
  </si>
  <si>
    <t>最　大　稼　働　率</t>
  </si>
  <si>
    <t>施　設　利　用　率</t>
  </si>
  <si>
    <t>負　　　荷　　　率</t>
  </si>
  <si>
    <t>有　　　収　　　率</t>
  </si>
  <si>
    <t>水道企業団</t>
  </si>
  <si>
    <t>１人１日平均給水量</t>
  </si>
  <si>
    <t>（％）</t>
  </si>
  <si>
    <t>（％）</t>
  </si>
  <si>
    <t>（％）</t>
  </si>
  <si>
    <t>（％）</t>
  </si>
  <si>
    <t>（ｍ3／ｍ）</t>
  </si>
  <si>
    <t>（ｍ3／万円）</t>
  </si>
  <si>
    <t>（円／ｍ3）</t>
  </si>
  <si>
    <t>（円／ｍ3）</t>
  </si>
  <si>
    <t>（人）</t>
  </si>
  <si>
    <t>職員１人当たり給水量</t>
  </si>
  <si>
    <t>（千ｍ3）</t>
  </si>
  <si>
    <t>職員１人当たり営業収益</t>
  </si>
  <si>
    <t>（千円）</t>
  </si>
  <si>
    <t>有　　収　　水　　量</t>
  </si>
  <si>
    <t>１万ｍ3／日当たり職員数</t>
  </si>
  <si>
    <t>（ 損 益 勘 定 ）（人）</t>
  </si>
  <si>
    <t>有収水量１ｍ3当たり</t>
  </si>
  <si>
    <t>職　員　給　与　費</t>
  </si>
  <si>
    <t>（円）</t>
  </si>
  <si>
    <t>有収水量１ｍ3当たり資本費</t>
  </si>
  <si>
    <t>（企業債利息＋減価償却費）</t>
  </si>
  <si>
    <t>不 良 債 務 比 率</t>
  </si>
  <si>
    <t>（％）</t>
  </si>
  <si>
    <t>経常収益対経常費用比率</t>
  </si>
  <si>
    <t>企 業 債 償 還 額 対</t>
  </si>
  <si>
    <t>減 価 償 却 額 比 率</t>
  </si>
  <si>
    <t>補てん財源不足比率</t>
  </si>
  <si>
    <t>（資本的収支に関する調）</t>
  </si>
  <si>
    <t>(1)  企業債</t>
  </si>
  <si>
    <t>(ｱ) 建設改良のための企業債</t>
  </si>
  <si>
    <t>1.</t>
  </si>
  <si>
    <t>(2)  他会計出資金</t>
  </si>
  <si>
    <t>(3)  他会計負担金</t>
  </si>
  <si>
    <t>(4)  他会計借入金</t>
  </si>
  <si>
    <t>(5)  他会計補助金</t>
  </si>
  <si>
    <t>(6)  固定資産売却代金</t>
  </si>
  <si>
    <t>(7)  国庫(県)補助金</t>
  </si>
  <si>
    <t>(10)     計    (1)～(9) (a)</t>
  </si>
  <si>
    <t>(11) 翌年度繰越充当財源 (b)</t>
  </si>
  <si>
    <t>(12) 前年度許可債今年度収入分 (c)</t>
  </si>
  <si>
    <t>(13) 純計 (a)-{(b)+(c)} (d)</t>
  </si>
  <si>
    <t>(1) 建設改良費</t>
  </si>
  <si>
    <t>(ｱ) 職員給与費</t>
  </si>
  <si>
    <t>2.</t>
  </si>
  <si>
    <t>(ｲ) 建設利息</t>
  </si>
  <si>
    <t>(2) 企業債償還金</t>
  </si>
  <si>
    <t>(ｱ) 建設改良のための企業債</t>
  </si>
  <si>
    <t>(3) 他会計長期借入金返還金</t>
  </si>
  <si>
    <t>(4) 他会計への支出金</t>
  </si>
  <si>
    <t>(6)     計    (1)～(5) (e)</t>
  </si>
  <si>
    <t>3. 資本的支出不足額(△) (f)</t>
  </si>
  <si>
    <t>(1) 過年度分損益勘定留保資金</t>
  </si>
  <si>
    <t>4.</t>
  </si>
  <si>
    <t>(2) 当年度分損益勘定留保資金</t>
  </si>
  <si>
    <t>(3) 繰越利益剰余金処分額</t>
  </si>
  <si>
    <t>(4) 当年度分利益剰余金処分額</t>
  </si>
  <si>
    <t>(5) 積立金取崩し額</t>
  </si>
  <si>
    <t>(6) 繰越工事資金</t>
  </si>
  <si>
    <t>(7) その他</t>
  </si>
  <si>
    <t>(8)     計    (1)～(7) (g)</t>
  </si>
  <si>
    <t>5. 補てん財源不足額(△) (f)-(g) (h)</t>
  </si>
  <si>
    <t>6. 当年度許可債で未借入、未発行分</t>
  </si>
  <si>
    <t>8. 行政投資実績額</t>
  </si>
  <si>
    <t>9.</t>
  </si>
  <si>
    <t>(1) 企業債</t>
  </si>
  <si>
    <t>(ｱ) 政府資金</t>
  </si>
  <si>
    <t>(2) 国庫(県)補助金</t>
  </si>
  <si>
    <t>(4) 他会計繰入金</t>
  </si>
  <si>
    <t>（貸借対照表及び財務分析）</t>
  </si>
  <si>
    <t>(1) 有形固定資産</t>
  </si>
  <si>
    <t>ｱ. 土地</t>
  </si>
  <si>
    <t>ｲ. 償却資産</t>
  </si>
  <si>
    <t>ｳ. 減価償却累計額(△)</t>
  </si>
  <si>
    <t>ｴ. 建設仮勘定</t>
  </si>
  <si>
    <t>ｵ. その他</t>
  </si>
  <si>
    <t>(2) 無形固定資産</t>
  </si>
  <si>
    <t>(3) 投資</t>
  </si>
  <si>
    <t>(1) 企業債</t>
  </si>
  <si>
    <t>(2) 再建費</t>
  </si>
  <si>
    <t>(3) 他会計借入金</t>
  </si>
  <si>
    <t>(4) 引当金</t>
  </si>
  <si>
    <t>(5) その他</t>
  </si>
  <si>
    <t>(1) 一時借入金</t>
  </si>
  <si>
    <t>(2) 未払金及び未払費用</t>
  </si>
  <si>
    <t>(3) その他</t>
  </si>
  <si>
    <t>ｱ. 固有資本金(引継資本金)</t>
  </si>
  <si>
    <t>ｲ. 再評価組入資本金</t>
  </si>
  <si>
    <t>ｳ. 繰入資本金</t>
  </si>
  <si>
    <t>ｴ. 組入資本金(造成資本金)</t>
  </si>
  <si>
    <t>(2) 借入資本金</t>
  </si>
  <si>
    <t>ｱ. 国庫(県)補助金</t>
  </si>
  <si>
    <t>ｵ. 当年度未処分利益剰余金</t>
  </si>
  <si>
    <t>ｶ. 当年度未処理欠損金(△)</t>
  </si>
  <si>
    <t>14. 再掲</t>
  </si>
  <si>
    <t>経常利益</t>
  </si>
  <si>
    <t>経常損失(△)</t>
  </si>
  <si>
    <t>15. 累積欠損金比率</t>
  </si>
  <si>
    <t>16. 不良債務比率</t>
  </si>
  <si>
    <t>(1) 自己資本構成比率</t>
  </si>
  <si>
    <t>17.</t>
  </si>
  <si>
    <t>(3) 流動比率</t>
  </si>
  <si>
    <t>(4) 総収支比率</t>
  </si>
  <si>
    <t>（損益計算書）</t>
  </si>
  <si>
    <t>(1) 営業収益 (B)</t>
  </si>
  <si>
    <t>ｱ. 給水収益</t>
  </si>
  <si>
    <t>ｲ. 受託工事収益</t>
  </si>
  <si>
    <t>ｳ. その他営業収益</t>
  </si>
  <si>
    <t>（うち他会計負担金）</t>
  </si>
  <si>
    <t>(2) 営業外収益 (C)</t>
  </si>
  <si>
    <t>ｱ. 受取利息及び配当金</t>
  </si>
  <si>
    <t>(1) 営業費用 (E)</t>
  </si>
  <si>
    <t>ｱ. 原水及び浄水費(受水含)</t>
  </si>
  <si>
    <t>ｲ. 配水及び給水費</t>
  </si>
  <si>
    <t>ｳ. 受託工事費</t>
  </si>
  <si>
    <t>ｴ. 業務費</t>
  </si>
  <si>
    <t>ｵ. 総係費</t>
  </si>
  <si>
    <t>ｶ. 減価償却費</t>
  </si>
  <si>
    <t>ｷ. 資産減耗費</t>
  </si>
  <si>
    <t>ｸ. その他営業費用</t>
  </si>
  <si>
    <t>(2) 営業外費用 (F)</t>
  </si>
  <si>
    <t>ｱ. 支払利息</t>
  </si>
  <si>
    <t>ｲ. 企業債取扱諸費</t>
  </si>
  <si>
    <t>ｴ. 繰延勘定償却</t>
  </si>
  <si>
    <t>ｵ. その他営業外費用</t>
  </si>
  <si>
    <t>(1) 他会計繰入金</t>
  </si>
  <si>
    <t>(2) 固定資産売却益</t>
  </si>
  <si>
    <t>(3) その他</t>
  </si>
  <si>
    <t>10. 前年度繰越欠損金</t>
  </si>
  <si>
    <t>11. 当年度未処分利益剰余金</t>
  </si>
  <si>
    <t>12. 当年度未処理欠損金</t>
  </si>
  <si>
    <t>（施設及び業務概況に関する調）</t>
  </si>
  <si>
    <t>(1) 行政区域内人口 (A)</t>
  </si>
  <si>
    <t>(2) 計画給水人口 (B)</t>
  </si>
  <si>
    <t>(3) 現在給水人口 (C)</t>
  </si>
  <si>
    <t>(4) 普及率 (%)</t>
  </si>
  <si>
    <t>ｱ. (C)／(A)×100 (%)</t>
  </si>
  <si>
    <t>施</t>
  </si>
  <si>
    <t>ｲ. (C)／(B)×100 (%)</t>
  </si>
  <si>
    <t>(5) 水源</t>
  </si>
  <si>
    <t>ｱ. 種類</t>
  </si>
  <si>
    <t>(6) 水利権 (m3/日)</t>
  </si>
  <si>
    <t>(7) 導送配水管延長 (km)</t>
  </si>
  <si>
    <t>(1) 配水能力 (m3/日) (D)</t>
  </si>
  <si>
    <t>(2) 年間総配水量 (千m3) (E)</t>
  </si>
  <si>
    <t>(3) 一日最大配水量 (m3) (F)</t>
  </si>
  <si>
    <t>(7) 年間総有収水量 (千m3) (H)</t>
  </si>
  <si>
    <t>(8) 有収率 (H)/(E) (%)</t>
  </si>
  <si>
    <t>(1) 料　金</t>
  </si>
  <si>
    <t>ｱ. 基本水量 (m3)</t>
  </si>
  <si>
    <t>ｴ. 10m3当たり料金</t>
  </si>
  <si>
    <t>(1) 損益勘定所属職員 (人)</t>
  </si>
  <si>
    <t>(3) 　　　計　　　　 (人)</t>
  </si>
  <si>
    <t>(1) 負荷率 (%)</t>
  </si>
  <si>
    <t>(2) 施設利用率 (%)</t>
  </si>
  <si>
    <t>(3) 最大稼働率 (%)</t>
  </si>
  <si>
    <t>(4) 配水管使用効率 (m3/m)</t>
  </si>
  <si>
    <t>(5) 固定資産使用効率 (m3/万円)</t>
  </si>
  <si>
    <t>(6) 供給単価 (円/m3)</t>
  </si>
  <si>
    <t>(7) 給水原価 (円/m3)</t>
  </si>
  <si>
    <t>(8) 職員１人当たり給水人口 (人)</t>
  </si>
  <si>
    <t>(9) 職員１人当たり給水量 (m3)</t>
  </si>
  <si>
    <t>(10)職員１人当たり営業収益 (千円)</t>
  </si>
  <si>
    <t>ｴ. 他会計補助金</t>
  </si>
  <si>
    <t>ｵ. 雑収益</t>
  </si>
  <si>
    <t xml:space="preserve"> 1. 総収益 (B)+(C)+(G) (A)</t>
  </si>
  <si>
    <t xml:space="preserve"> 2. 総費用 (E)+(F)+(H) (D)</t>
  </si>
  <si>
    <t xml:space="preserve"> 3. 経常利益 {(B+C)+(E+F)}</t>
  </si>
  <si>
    <t xml:space="preserve"> 4. 経常損失(△) {(B+C)+(E+F)}</t>
  </si>
  <si>
    <t xml:space="preserve"> 5. 特別利益 (G)</t>
  </si>
  <si>
    <t xml:space="preserve"> 6. 特別損失 (H)</t>
  </si>
  <si>
    <t xml:space="preserve"> 7. 純利益 (A)-(D)</t>
  </si>
  <si>
    <t xml:space="preserve"> 8. 純損失(△) (A)-(D)</t>
  </si>
  <si>
    <t xml:space="preserve"> 9. 前年度繰越利益剰余金</t>
  </si>
  <si>
    <t>1. 給水形態</t>
  </si>
  <si>
    <t>2. 事業開始年月日</t>
  </si>
  <si>
    <t>3. 法適用年月日</t>
  </si>
  <si>
    <t>5.</t>
  </si>
  <si>
    <t>4. 管理者</t>
  </si>
  <si>
    <t>6.</t>
  </si>
  <si>
    <t>7.</t>
  </si>
  <si>
    <t>8.</t>
  </si>
  <si>
    <t>9.</t>
  </si>
  <si>
    <t xml:space="preserve"> 1. 固定資産</t>
  </si>
  <si>
    <t xml:space="preserve"> 2. 流動資産</t>
  </si>
  <si>
    <t xml:space="preserve"> 3. 繰延勘定</t>
  </si>
  <si>
    <t xml:space="preserve"> 4. 資産合計</t>
  </si>
  <si>
    <t xml:space="preserve"> 5. 固定負債</t>
  </si>
  <si>
    <t xml:space="preserve"> 6. 流動負債</t>
  </si>
  <si>
    <t xml:space="preserve"> 7. 負債合計</t>
  </si>
  <si>
    <t xml:space="preserve"> 8. 資本金</t>
  </si>
  <si>
    <t xml:space="preserve"> 9. 剰余金</t>
  </si>
  <si>
    <t>ｳ. 国庫(県)補助金</t>
  </si>
  <si>
    <t>(1) 財政融資</t>
  </si>
  <si>
    <t>(5) 市中銀行</t>
  </si>
  <si>
    <t>(7) 市場公募債</t>
  </si>
  <si>
    <t>(8) 共済組合</t>
  </si>
  <si>
    <t>(10) 交付公債</t>
  </si>
  <si>
    <t>(11) その他</t>
  </si>
  <si>
    <t>(9) 政府保証付外債</t>
  </si>
  <si>
    <t/>
  </si>
  <si>
    <t>(2) 郵便貯金</t>
  </si>
  <si>
    <t>(3) 簡易生命保険</t>
  </si>
  <si>
    <t>企　業　債　現　在　高</t>
  </si>
  <si>
    <t>(6) (5)以外の金融機関</t>
  </si>
  <si>
    <t>稼動中</t>
  </si>
  <si>
    <t>雲 南 市</t>
  </si>
  <si>
    <t>隠岐の島町</t>
  </si>
  <si>
    <t>斐川宍道
水道企業団</t>
  </si>
  <si>
    <t>手入力→</t>
  </si>
  <si>
    <t>(2) 現行料金実施年月日</t>
  </si>
  <si>
    <t>手入力→</t>
  </si>
  <si>
    <t>(3) 料金体系</t>
  </si>
  <si>
    <t>雲 南 市</t>
  </si>
  <si>
    <r>
      <t>2</t>
    </r>
    <r>
      <rPr>
        <sz val="11"/>
        <rFont val="ＭＳ 明朝"/>
        <family val="1"/>
      </rPr>
      <t>0,01,01</t>
    </r>
  </si>
  <si>
    <r>
      <t>20,01,0</t>
    </r>
    <r>
      <rPr>
        <sz val="11"/>
        <rFont val="ＭＳ 明朝"/>
        <family val="1"/>
      </rPr>
      <t>2</t>
    </r>
  </si>
  <si>
    <r>
      <t>20,01,0</t>
    </r>
    <r>
      <rPr>
        <sz val="11"/>
        <rFont val="ＭＳ 明朝"/>
        <family val="1"/>
      </rPr>
      <t>3</t>
    </r>
  </si>
  <si>
    <t>22,01,01</t>
  </si>
  <si>
    <r>
      <t>22,01,0</t>
    </r>
    <r>
      <rPr>
        <sz val="11"/>
        <rFont val="ＭＳ 明朝"/>
        <family val="1"/>
      </rPr>
      <t>2</t>
    </r>
  </si>
  <si>
    <r>
      <t>22,01,0</t>
    </r>
    <r>
      <rPr>
        <sz val="11"/>
        <rFont val="ＭＳ 明朝"/>
        <family val="1"/>
      </rPr>
      <t>3</t>
    </r>
  </si>
  <si>
    <r>
      <t>22,0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,01</t>
    </r>
  </si>
  <si>
    <r>
      <t>2</t>
    </r>
    <r>
      <rPr>
        <sz val="11"/>
        <rFont val="ＭＳ 明朝"/>
        <family val="1"/>
      </rPr>
      <t>3,01,01</t>
    </r>
  </si>
  <si>
    <r>
      <t>23,01,0</t>
    </r>
    <r>
      <rPr>
        <sz val="11"/>
        <rFont val="ＭＳ 明朝"/>
        <family val="1"/>
      </rPr>
      <t>2</t>
    </r>
  </si>
  <si>
    <r>
      <t>23,01,0</t>
    </r>
    <r>
      <rPr>
        <sz val="11"/>
        <rFont val="ＭＳ 明朝"/>
        <family val="1"/>
      </rPr>
      <t>3</t>
    </r>
  </si>
  <si>
    <r>
      <t>23,0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,0</t>
    </r>
    <r>
      <rPr>
        <sz val="11"/>
        <rFont val="ＭＳ 明朝"/>
        <family val="1"/>
      </rPr>
      <t>2</t>
    </r>
  </si>
  <si>
    <t>23,01,27</t>
  </si>
  <si>
    <t>受託工事費</t>
  </si>
  <si>
    <t>附帯事業費</t>
  </si>
  <si>
    <t>材料及び不用品売却原価</t>
  </si>
  <si>
    <t>経常費用</t>
  </si>
  <si>
    <r>
      <t>2</t>
    </r>
    <r>
      <rPr>
        <sz val="11"/>
        <rFont val="ＭＳ 明朝"/>
        <family val="1"/>
      </rPr>
      <t>4,01,12</t>
    </r>
  </si>
  <si>
    <r>
      <t>24,0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,12</t>
    </r>
  </si>
  <si>
    <r>
      <t>24,0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,12</t>
    </r>
  </si>
  <si>
    <r>
      <t>24,0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,12</t>
    </r>
  </si>
  <si>
    <r>
      <t>24,0</t>
    </r>
    <r>
      <rPr>
        <sz val="11"/>
        <rFont val="ＭＳ 明朝"/>
        <family val="1"/>
      </rPr>
      <t>5</t>
    </r>
    <r>
      <rPr>
        <sz val="11"/>
        <rFont val="ＭＳ 明朝"/>
        <family val="1"/>
      </rPr>
      <t>,12</t>
    </r>
  </si>
  <si>
    <r>
      <t>24,0</t>
    </r>
    <r>
      <rPr>
        <sz val="11"/>
        <rFont val="ＭＳ 明朝"/>
        <family val="1"/>
      </rPr>
      <t>6</t>
    </r>
    <r>
      <rPr>
        <sz val="11"/>
        <rFont val="ＭＳ 明朝"/>
        <family val="1"/>
      </rPr>
      <t>,12</t>
    </r>
  </si>
  <si>
    <r>
      <t>24,0</t>
    </r>
    <r>
      <rPr>
        <sz val="11"/>
        <rFont val="ＭＳ 明朝"/>
        <family val="1"/>
      </rPr>
      <t>7</t>
    </r>
    <r>
      <rPr>
        <sz val="11"/>
        <rFont val="ＭＳ 明朝"/>
        <family val="1"/>
      </rPr>
      <t>,12</t>
    </r>
  </si>
  <si>
    <r>
      <t>24,0</t>
    </r>
    <r>
      <rPr>
        <sz val="11"/>
        <rFont val="ＭＳ 明朝"/>
        <family val="1"/>
      </rPr>
      <t>8</t>
    </r>
    <r>
      <rPr>
        <sz val="11"/>
        <rFont val="ＭＳ 明朝"/>
        <family val="1"/>
      </rPr>
      <t>,12</t>
    </r>
  </si>
  <si>
    <r>
      <t>24,0</t>
    </r>
    <r>
      <rPr>
        <sz val="11"/>
        <rFont val="ＭＳ 明朝"/>
        <family val="1"/>
      </rPr>
      <t>9</t>
    </r>
    <r>
      <rPr>
        <sz val="11"/>
        <rFont val="ＭＳ 明朝"/>
        <family val="1"/>
      </rPr>
      <t>,12</t>
    </r>
  </si>
  <si>
    <r>
      <t>24,</t>
    </r>
    <r>
      <rPr>
        <sz val="11"/>
        <rFont val="ＭＳ 明朝"/>
        <family val="1"/>
      </rPr>
      <t>10</t>
    </r>
    <r>
      <rPr>
        <sz val="11"/>
        <rFont val="ＭＳ 明朝"/>
        <family val="1"/>
      </rPr>
      <t>,12</t>
    </r>
  </si>
  <si>
    <r>
      <t>24,</t>
    </r>
    <r>
      <rPr>
        <sz val="11"/>
        <rFont val="ＭＳ 明朝"/>
        <family val="1"/>
      </rPr>
      <t>11</t>
    </r>
    <r>
      <rPr>
        <sz val="11"/>
        <rFont val="ＭＳ 明朝"/>
        <family val="1"/>
      </rPr>
      <t>,12</t>
    </r>
  </si>
  <si>
    <r>
      <t>24,</t>
    </r>
    <r>
      <rPr>
        <sz val="11"/>
        <rFont val="ＭＳ 明朝"/>
        <family val="1"/>
      </rPr>
      <t>12</t>
    </r>
    <r>
      <rPr>
        <sz val="11"/>
        <rFont val="ＭＳ 明朝"/>
        <family val="1"/>
      </rPr>
      <t>,12</t>
    </r>
  </si>
  <si>
    <r>
      <t>2</t>
    </r>
    <r>
      <rPr>
        <sz val="11"/>
        <rFont val="ＭＳ 明朝"/>
        <family val="1"/>
      </rPr>
      <t>4,01,01</t>
    </r>
  </si>
  <si>
    <r>
      <t>24,01,0</t>
    </r>
    <r>
      <rPr>
        <sz val="11"/>
        <rFont val="ＭＳ 明朝"/>
        <family val="1"/>
      </rPr>
      <t>2</t>
    </r>
  </si>
  <si>
    <r>
      <t>24,01,0</t>
    </r>
    <r>
      <rPr>
        <sz val="11"/>
        <rFont val="ＭＳ 明朝"/>
        <family val="1"/>
      </rPr>
      <t>3</t>
    </r>
  </si>
  <si>
    <t>斐川宍道</t>
  </si>
  <si>
    <t>（費用構成表）</t>
  </si>
  <si>
    <t>21,01,01</t>
  </si>
  <si>
    <t xml:space="preserve"> 1. 職員給与費</t>
  </si>
  <si>
    <r>
      <t>21,01,0</t>
    </r>
    <r>
      <rPr>
        <sz val="11"/>
        <rFont val="ＭＳ 明朝"/>
        <family val="1"/>
      </rPr>
      <t>2</t>
    </r>
  </si>
  <si>
    <r>
      <t>21,01,0</t>
    </r>
    <r>
      <rPr>
        <sz val="11"/>
        <rFont val="ＭＳ 明朝"/>
        <family val="1"/>
      </rPr>
      <t>3</t>
    </r>
  </si>
  <si>
    <t xml:space="preserve"> 2. 支払利息</t>
  </si>
  <si>
    <t>金</t>
  </si>
  <si>
    <t>(1) 一時借入金利息</t>
  </si>
  <si>
    <t>内　訳</t>
  </si>
  <si>
    <t>(2) 企業債利息</t>
  </si>
  <si>
    <t>(3) その他借入金利息</t>
  </si>
  <si>
    <t xml:space="preserve"> 3. 減価償却費</t>
  </si>
  <si>
    <t xml:space="preserve"> 4. 動力費</t>
  </si>
  <si>
    <t xml:space="preserve"> 5. 光熱水費</t>
  </si>
  <si>
    <t xml:space="preserve"> 6. 通信運搬費</t>
  </si>
  <si>
    <t xml:space="preserve"> 7. 修繕費</t>
  </si>
  <si>
    <t xml:space="preserve"> 8. 材料費</t>
  </si>
  <si>
    <t xml:space="preserve"> 9. 薬品費</t>
  </si>
  <si>
    <t>うち資本費相当額</t>
  </si>
  <si>
    <t xml:space="preserve"> 1. 職員給与費</t>
  </si>
  <si>
    <t>内　訳</t>
  </si>
  <si>
    <t>隠岐の島町</t>
  </si>
  <si>
    <r>
      <t>0</t>
    </r>
    <r>
      <rPr>
        <sz val="11"/>
        <rFont val="ＭＳ 明朝"/>
        <family val="1"/>
      </rPr>
      <t>1,01,01</t>
    </r>
  </si>
  <si>
    <r>
      <t>0</t>
    </r>
    <r>
      <rPr>
        <sz val="11"/>
        <rFont val="ＭＳ 明朝"/>
        <family val="1"/>
      </rPr>
      <t>1,01,02</t>
    </r>
  </si>
  <si>
    <r>
      <t>0</t>
    </r>
    <r>
      <rPr>
        <sz val="11"/>
        <rFont val="ＭＳ 明朝"/>
        <family val="1"/>
      </rPr>
      <t>1,01,03</t>
    </r>
  </si>
  <si>
    <t>(1)  起債前借</t>
  </si>
  <si>
    <t>(2)             1.0％未満</t>
  </si>
  <si>
    <t>(3)  1.0％以上～2.0％未満</t>
  </si>
  <si>
    <t>(4)  2.0％以上～3.0％未満</t>
  </si>
  <si>
    <t>(5)  3.0％以上～4.0％未満</t>
  </si>
  <si>
    <t>(6)  4.0％以上～5.0％未満</t>
  </si>
  <si>
    <t>(7)  5.0％以上～6.0％未満</t>
  </si>
  <si>
    <t>(8)  6.0％以上～7.0％未満</t>
  </si>
  <si>
    <t>(9)  7.0％以上～7.5％未満</t>
  </si>
  <si>
    <t>(10) 7.5％以上～8.0％未満</t>
  </si>
  <si>
    <t>(11) 8.0％以上</t>
  </si>
  <si>
    <t>(1) 企業債利息</t>
  </si>
  <si>
    <t>(2) 一時借入金利息</t>
  </si>
  <si>
    <t>(3) 他会計借入金等利息</t>
  </si>
  <si>
    <t>(1) 企業債利息</t>
  </si>
  <si>
    <t>(2) 一時借入金利息</t>
  </si>
  <si>
    <t>(3) 他会計借入金等利息</t>
  </si>
  <si>
    <t>(4) 地方公共団体金融機構</t>
  </si>
  <si>
    <t>13. 受水費</t>
  </si>
  <si>
    <t>14. その他</t>
  </si>
  <si>
    <t>15. 費用合計</t>
  </si>
  <si>
    <t>12. 負担金</t>
  </si>
  <si>
    <t>12. 負担金</t>
  </si>
  <si>
    <r>
      <t>0</t>
    </r>
    <r>
      <rPr>
        <sz val="11"/>
        <rFont val="ＭＳ 明朝"/>
        <family val="1"/>
      </rPr>
      <t>1,01,04</t>
    </r>
  </si>
  <si>
    <r>
      <t>0</t>
    </r>
    <r>
      <rPr>
        <sz val="11"/>
        <rFont val="ＭＳ 明朝"/>
        <family val="1"/>
      </rPr>
      <t>1,01,05</t>
    </r>
  </si>
  <si>
    <r>
      <t>0</t>
    </r>
    <r>
      <rPr>
        <sz val="11"/>
        <rFont val="ＭＳ 明朝"/>
        <family val="1"/>
      </rPr>
      <t>1,01,06</t>
    </r>
  </si>
  <si>
    <r>
      <t>0</t>
    </r>
    <r>
      <rPr>
        <sz val="11"/>
        <rFont val="ＭＳ 明朝"/>
        <family val="1"/>
      </rPr>
      <t>1,01,07</t>
    </r>
  </si>
  <si>
    <r>
      <t>0</t>
    </r>
    <r>
      <rPr>
        <sz val="11"/>
        <rFont val="ＭＳ 明朝"/>
        <family val="1"/>
      </rPr>
      <t>1,01,08</t>
    </r>
  </si>
  <si>
    <r>
      <t>0</t>
    </r>
    <r>
      <rPr>
        <sz val="11"/>
        <rFont val="ＭＳ 明朝"/>
        <family val="1"/>
      </rPr>
      <t>1,01,09</t>
    </r>
  </si>
  <si>
    <r>
      <t>0</t>
    </r>
    <r>
      <rPr>
        <sz val="11"/>
        <rFont val="ＭＳ 明朝"/>
        <family val="1"/>
      </rPr>
      <t>1,01,10</t>
    </r>
  </si>
  <si>
    <r>
      <t>0</t>
    </r>
    <r>
      <rPr>
        <sz val="11"/>
        <rFont val="ＭＳ 明朝"/>
        <family val="1"/>
      </rPr>
      <t>1,01,11</t>
    </r>
  </si>
  <si>
    <r>
      <t>0</t>
    </r>
    <r>
      <rPr>
        <sz val="11"/>
        <rFont val="ＭＳ 明朝"/>
        <family val="1"/>
      </rPr>
      <t>1,01,12</t>
    </r>
  </si>
  <si>
    <r>
      <t>0</t>
    </r>
    <r>
      <rPr>
        <sz val="11"/>
        <rFont val="ＭＳ 明朝"/>
        <family val="1"/>
      </rPr>
      <t>1,01,13</t>
    </r>
  </si>
  <si>
    <r>
      <t>0</t>
    </r>
    <r>
      <rPr>
        <sz val="11"/>
        <rFont val="ＭＳ 明朝"/>
        <family val="1"/>
      </rPr>
      <t>1,01,14</t>
    </r>
  </si>
  <si>
    <r>
      <t>0</t>
    </r>
    <r>
      <rPr>
        <sz val="11"/>
        <rFont val="ＭＳ 明朝"/>
        <family val="1"/>
      </rPr>
      <t>1,01,15</t>
    </r>
  </si>
  <si>
    <r>
      <t>0</t>
    </r>
    <r>
      <rPr>
        <sz val="11"/>
        <rFont val="ＭＳ 明朝"/>
        <family val="1"/>
      </rPr>
      <t>1,01,16</t>
    </r>
  </si>
  <si>
    <r>
      <t>0</t>
    </r>
    <r>
      <rPr>
        <sz val="11"/>
        <rFont val="ＭＳ 明朝"/>
        <family val="1"/>
      </rPr>
      <t>1,01,17</t>
    </r>
  </si>
  <si>
    <r>
      <t>0</t>
    </r>
    <r>
      <rPr>
        <sz val="11"/>
        <rFont val="ＭＳ 明朝"/>
        <family val="1"/>
      </rPr>
      <t>1,01,18</t>
    </r>
  </si>
  <si>
    <r>
      <t>0</t>
    </r>
    <r>
      <rPr>
        <sz val="11"/>
        <rFont val="ＭＳ 明朝"/>
        <family val="1"/>
      </rPr>
      <t>1,01,19</t>
    </r>
  </si>
  <si>
    <r>
      <t>0</t>
    </r>
    <r>
      <rPr>
        <sz val="11"/>
        <rFont val="ＭＳ 明朝"/>
        <family val="1"/>
      </rPr>
      <t>1,01,20</t>
    </r>
  </si>
  <si>
    <r>
      <t>0</t>
    </r>
    <r>
      <rPr>
        <sz val="11"/>
        <rFont val="ＭＳ 明朝"/>
        <family val="1"/>
      </rPr>
      <t>1,01,21</t>
    </r>
  </si>
  <si>
    <r>
      <t>0</t>
    </r>
    <r>
      <rPr>
        <sz val="11"/>
        <rFont val="ＭＳ 明朝"/>
        <family val="1"/>
      </rPr>
      <t>1,01,22</t>
    </r>
  </si>
  <si>
    <r>
      <t>0</t>
    </r>
    <r>
      <rPr>
        <sz val="11"/>
        <rFont val="ＭＳ 明朝"/>
        <family val="1"/>
      </rPr>
      <t>1,01,23</t>
    </r>
  </si>
  <si>
    <r>
      <t>0</t>
    </r>
    <r>
      <rPr>
        <sz val="11"/>
        <rFont val="ＭＳ 明朝"/>
        <family val="1"/>
      </rPr>
      <t>1,01,24</t>
    </r>
  </si>
  <si>
    <r>
      <t>0</t>
    </r>
    <r>
      <rPr>
        <sz val="11"/>
        <rFont val="ＭＳ 明朝"/>
        <family val="1"/>
      </rPr>
      <t>1,01,25</t>
    </r>
  </si>
  <si>
    <r>
      <t>0</t>
    </r>
    <r>
      <rPr>
        <sz val="11"/>
        <rFont val="ＭＳ 明朝"/>
        <family val="1"/>
      </rPr>
      <t>1,01,26</t>
    </r>
  </si>
  <si>
    <r>
      <t>0</t>
    </r>
    <r>
      <rPr>
        <sz val="11"/>
        <rFont val="ＭＳ 明朝"/>
        <family val="1"/>
      </rPr>
      <t>1,01,27</t>
    </r>
  </si>
  <si>
    <r>
      <t>0</t>
    </r>
    <r>
      <rPr>
        <sz val="11"/>
        <rFont val="ＭＳ 明朝"/>
        <family val="1"/>
      </rPr>
      <t>1,01,28</t>
    </r>
  </si>
  <si>
    <r>
      <t>0</t>
    </r>
    <r>
      <rPr>
        <sz val="11"/>
        <rFont val="ＭＳ 明朝"/>
        <family val="1"/>
      </rPr>
      <t>1,01,29</t>
    </r>
  </si>
  <si>
    <r>
      <t>0</t>
    </r>
    <r>
      <rPr>
        <sz val="11"/>
        <rFont val="ＭＳ 明朝"/>
        <family val="1"/>
      </rPr>
      <t>1,01,30</t>
    </r>
  </si>
  <si>
    <r>
      <t>0</t>
    </r>
    <r>
      <rPr>
        <sz val="11"/>
        <rFont val="ＭＳ 明朝"/>
        <family val="1"/>
      </rPr>
      <t>1,01,31</t>
    </r>
  </si>
  <si>
    <r>
      <t>0</t>
    </r>
    <r>
      <rPr>
        <sz val="11"/>
        <rFont val="ＭＳ 明朝"/>
        <family val="1"/>
      </rPr>
      <t>1,01,32</t>
    </r>
  </si>
  <si>
    <r>
      <t>0</t>
    </r>
    <r>
      <rPr>
        <sz val="11"/>
        <rFont val="ＭＳ 明朝"/>
        <family val="1"/>
      </rPr>
      <t>1,01,33</t>
    </r>
  </si>
  <si>
    <r>
      <t>0</t>
    </r>
    <r>
      <rPr>
        <sz val="11"/>
        <rFont val="ＭＳ 明朝"/>
        <family val="1"/>
      </rPr>
      <t>1,01,34</t>
    </r>
  </si>
  <si>
    <r>
      <t>0</t>
    </r>
    <r>
      <rPr>
        <sz val="11"/>
        <rFont val="ＭＳ 明朝"/>
        <family val="1"/>
      </rPr>
      <t>1,01,35</t>
    </r>
  </si>
  <si>
    <r>
      <t>0</t>
    </r>
    <r>
      <rPr>
        <sz val="11"/>
        <rFont val="ＭＳ 明朝"/>
        <family val="1"/>
      </rPr>
      <t>1,01,36</t>
    </r>
  </si>
  <si>
    <r>
      <t>0</t>
    </r>
    <r>
      <rPr>
        <sz val="11"/>
        <rFont val="ＭＳ 明朝"/>
        <family val="1"/>
      </rPr>
      <t>1,01,37</t>
    </r>
  </si>
  <si>
    <r>
      <t>0</t>
    </r>
    <r>
      <rPr>
        <sz val="11"/>
        <rFont val="ＭＳ 明朝"/>
        <family val="1"/>
      </rPr>
      <t>1,01,38</t>
    </r>
  </si>
  <si>
    <r>
      <t>0</t>
    </r>
    <r>
      <rPr>
        <sz val="11"/>
        <rFont val="ＭＳ 明朝"/>
        <family val="1"/>
      </rPr>
      <t>1,01,39</t>
    </r>
  </si>
  <si>
    <r>
      <t>0</t>
    </r>
    <r>
      <rPr>
        <sz val="11"/>
        <rFont val="ＭＳ 明朝"/>
        <family val="1"/>
      </rPr>
      <t>1,01,40</t>
    </r>
  </si>
  <si>
    <r>
      <t>0</t>
    </r>
    <r>
      <rPr>
        <sz val="11"/>
        <rFont val="ＭＳ 明朝"/>
        <family val="1"/>
      </rPr>
      <t>1,01,41</t>
    </r>
  </si>
  <si>
    <r>
      <t>0</t>
    </r>
    <r>
      <rPr>
        <sz val="11"/>
        <rFont val="ＭＳ 明朝"/>
        <family val="1"/>
      </rPr>
      <t>1,01,42</t>
    </r>
  </si>
  <si>
    <r>
      <t>0</t>
    </r>
    <r>
      <rPr>
        <sz val="11"/>
        <rFont val="ＭＳ 明朝"/>
        <family val="1"/>
      </rPr>
      <t>1,01,43</t>
    </r>
  </si>
  <si>
    <r>
      <t>0</t>
    </r>
    <r>
      <rPr>
        <sz val="11"/>
        <rFont val="ＭＳ 明朝"/>
        <family val="1"/>
      </rPr>
      <t>1,01,44</t>
    </r>
  </si>
  <si>
    <r>
      <t>0</t>
    </r>
    <r>
      <rPr>
        <sz val="11"/>
        <rFont val="ＭＳ 明朝"/>
        <family val="1"/>
      </rPr>
      <t>1,01,45</t>
    </r>
  </si>
  <si>
    <r>
      <t>0</t>
    </r>
    <r>
      <rPr>
        <sz val="11"/>
        <rFont val="ＭＳ 明朝"/>
        <family val="1"/>
      </rPr>
      <t>1,01,46</t>
    </r>
  </si>
  <si>
    <r>
      <t>0</t>
    </r>
    <r>
      <rPr>
        <sz val="11"/>
        <rFont val="ＭＳ 明朝"/>
        <family val="1"/>
      </rPr>
      <t>1,01,47</t>
    </r>
  </si>
  <si>
    <r>
      <t>0</t>
    </r>
    <r>
      <rPr>
        <sz val="11"/>
        <rFont val="ＭＳ 明朝"/>
        <family val="1"/>
      </rPr>
      <t>1,01,48</t>
    </r>
  </si>
  <si>
    <r>
      <t>0</t>
    </r>
    <r>
      <rPr>
        <sz val="11"/>
        <rFont val="ＭＳ 明朝"/>
        <family val="1"/>
      </rPr>
      <t>1,01,49</t>
    </r>
  </si>
  <si>
    <r>
      <t>0</t>
    </r>
    <r>
      <rPr>
        <sz val="11"/>
        <rFont val="ＭＳ 明朝"/>
        <family val="1"/>
      </rPr>
      <t>1,01,50</t>
    </r>
  </si>
  <si>
    <r>
      <t>0</t>
    </r>
    <r>
      <rPr>
        <sz val="11"/>
        <rFont val="ＭＳ 明朝"/>
        <family val="1"/>
      </rPr>
      <t>1,01,51</t>
    </r>
  </si>
  <si>
    <r>
      <t>0</t>
    </r>
    <r>
      <rPr>
        <sz val="11"/>
        <rFont val="ＭＳ 明朝"/>
        <family val="1"/>
      </rPr>
      <t>1,01,52</t>
    </r>
  </si>
  <si>
    <r>
      <t>0</t>
    </r>
    <r>
      <rPr>
        <sz val="11"/>
        <rFont val="ＭＳ 明朝"/>
        <family val="1"/>
      </rPr>
      <t>1,01,53</t>
    </r>
  </si>
  <si>
    <r>
      <t>0</t>
    </r>
    <r>
      <rPr>
        <sz val="11"/>
        <rFont val="ＭＳ 明朝"/>
        <family val="1"/>
      </rPr>
      <t>1,01,54</t>
    </r>
  </si>
  <si>
    <r>
      <t>0</t>
    </r>
    <r>
      <rPr>
        <sz val="11"/>
        <rFont val="ＭＳ 明朝"/>
        <family val="1"/>
      </rPr>
      <t>1,01,55</t>
    </r>
  </si>
  <si>
    <r>
      <t>0</t>
    </r>
    <r>
      <rPr>
        <sz val="11"/>
        <rFont val="ＭＳ 明朝"/>
        <family val="1"/>
      </rPr>
      <t>1,01,56</t>
    </r>
  </si>
  <si>
    <r>
      <t>0</t>
    </r>
    <r>
      <rPr>
        <sz val="11"/>
        <rFont val="ＭＳ 明朝"/>
        <family val="1"/>
      </rPr>
      <t>1,01,57</t>
    </r>
  </si>
  <si>
    <r>
      <t>0</t>
    </r>
    <r>
      <rPr>
        <sz val="11"/>
        <rFont val="ＭＳ 明朝"/>
        <family val="1"/>
      </rPr>
      <t>1,01,58</t>
    </r>
  </si>
  <si>
    <r>
      <t>0</t>
    </r>
    <r>
      <rPr>
        <sz val="11"/>
        <rFont val="ＭＳ 明朝"/>
        <family val="1"/>
      </rPr>
      <t>1,01,59</t>
    </r>
  </si>
  <si>
    <r>
      <t>0</t>
    </r>
    <r>
      <rPr>
        <sz val="11"/>
        <rFont val="ＭＳ 明朝"/>
        <family val="1"/>
      </rPr>
      <t>1,01,60</t>
    </r>
  </si>
  <si>
    <r>
      <t>0</t>
    </r>
    <r>
      <rPr>
        <sz val="11"/>
        <rFont val="ＭＳ 明朝"/>
        <family val="1"/>
      </rPr>
      <t>1,01,61</t>
    </r>
  </si>
  <si>
    <r>
      <t>0</t>
    </r>
    <r>
      <rPr>
        <sz val="11"/>
        <rFont val="ＭＳ 明朝"/>
        <family val="1"/>
      </rPr>
      <t>1,01,62</t>
    </r>
  </si>
  <si>
    <r>
      <t>0</t>
    </r>
    <r>
      <rPr>
        <sz val="11"/>
        <rFont val="ＭＳ 明朝"/>
        <family val="1"/>
      </rPr>
      <t>1,01,63</t>
    </r>
  </si>
  <si>
    <r>
      <t>2</t>
    </r>
    <r>
      <rPr>
        <sz val="11"/>
        <rFont val="ＭＳ 明朝"/>
        <family val="1"/>
      </rPr>
      <t>0,01,04</t>
    </r>
  </si>
  <si>
    <r>
      <t>20,01,05</t>
    </r>
  </si>
  <si>
    <r>
      <t>20,01,06</t>
    </r>
  </si>
  <si>
    <r>
      <t>2</t>
    </r>
    <r>
      <rPr>
        <sz val="11"/>
        <rFont val="ＭＳ 明朝"/>
        <family val="1"/>
      </rPr>
      <t>0,01,07</t>
    </r>
  </si>
  <si>
    <r>
      <t>20,01,08</t>
    </r>
  </si>
  <si>
    <r>
      <t>20,01,09</t>
    </r>
  </si>
  <si>
    <r>
      <t>2</t>
    </r>
    <r>
      <rPr>
        <sz val="11"/>
        <rFont val="ＭＳ 明朝"/>
        <family val="1"/>
      </rPr>
      <t>0,01,10</t>
    </r>
  </si>
  <si>
    <r>
      <t>20,01,11</t>
    </r>
  </si>
  <si>
    <r>
      <t>20,01,12</t>
    </r>
  </si>
  <si>
    <r>
      <t>2</t>
    </r>
    <r>
      <rPr>
        <sz val="11"/>
        <rFont val="ＭＳ 明朝"/>
        <family val="1"/>
      </rPr>
      <t>0,01,13</t>
    </r>
  </si>
  <si>
    <r>
      <t>20,01,14</t>
    </r>
  </si>
  <si>
    <r>
      <t>20,01,15</t>
    </r>
  </si>
  <si>
    <r>
      <t>2</t>
    </r>
    <r>
      <rPr>
        <sz val="11"/>
        <rFont val="ＭＳ 明朝"/>
        <family val="1"/>
      </rPr>
      <t>0,01,16</t>
    </r>
  </si>
  <si>
    <r>
      <t>20,01,17</t>
    </r>
  </si>
  <si>
    <r>
      <t>20,01,18</t>
    </r>
  </si>
  <si>
    <r>
      <t>2</t>
    </r>
    <r>
      <rPr>
        <sz val="11"/>
        <rFont val="ＭＳ 明朝"/>
        <family val="1"/>
      </rPr>
      <t>0,01,19</t>
    </r>
  </si>
  <si>
    <r>
      <t>20,01,20</t>
    </r>
  </si>
  <si>
    <r>
      <t>20,01,21</t>
    </r>
  </si>
  <si>
    <r>
      <t>2</t>
    </r>
    <r>
      <rPr>
        <sz val="11"/>
        <rFont val="ＭＳ 明朝"/>
        <family val="1"/>
      </rPr>
      <t>0,01,22</t>
    </r>
  </si>
  <si>
    <r>
      <t>20,01,23</t>
    </r>
  </si>
  <si>
    <r>
      <t>20,01,24</t>
    </r>
  </si>
  <si>
    <r>
      <t>2</t>
    </r>
    <r>
      <rPr>
        <sz val="11"/>
        <rFont val="ＭＳ 明朝"/>
        <family val="1"/>
      </rPr>
      <t>0,01,25</t>
    </r>
  </si>
  <si>
    <r>
      <t>20,01,26</t>
    </r>
  </si>
  <si>
    <r>
      <t>20,01,27</t>
    </r>
  </si>
  <si>
    <r>
      <t>2</t>
    </r>
    <r>
      <rPr>
        <sz val="11"/>
        <rFont val="ＭＳ 明朝"/>
        <family val="1"/>
      </rPr>
      <t>0,01,28</t>
    </r>
  </si>
  <si>
    <r>
      <t>20,01,29</t>
    </r>
  </si>
  <si>
    <r>
      <t>20,01,30</t>
    </r>
  </si>
  <si>
    <r>
      <t>2</t>
    </r>
    <r>
      <rPr>
        <sz val="11"/>
        <rFont val="ＭＳ 明朝"/>
        <family val="1"/>
      </rPr>
      <t>0,01,31</t>
    </r>
  </si>
  <si>
    <r>
      <t>20,01,32</t>
    </r>
  </si>
  <si>
    <r>
      <t>20,01,33</t>
    </r>
  </si>
  <si>
    <r>
      <t>2</t>
    </r>
    <r>
      <rPr>
        <sz val="11"/>
        <rFont val="ＭＳ 明朝"/>
        <family val="1"/>
      </rPr>
      <t>0,01,34</t>
    </r>
  </si>
  <si>
    <r>
      <t>20,01,35</t>
    </r>
  </si>
  <si>
    <r>
      <t>20,01,36</t>
    </r>
  </si>
  <si>
    <r>
      <t>2</t>
    </r>
    <r>
      <rPr>
        <sz val="11"/>
        <rFont val="ＭＳ 明朝"/>
        <family val="1"/>
      </rPr>
      <t>0,01,37</t>
    </r>
  </si>
  <si>
    <r>
      <t>20,01,38</t>
    </r>
  </si>
  <si>
    <r>
      <t>20,01,39</t>
    </r>
  </si>
  <si>
    <r>
      <t>2</t>
    </r>
    <r>
      <rPr>
        <sz val="11"/>
        <rFont val="ＭＳ 明朝"/>
        <family val="1"/>
      </rPr>
      <t>0,01,40</t>
    </r>
  </si>
  <si>
    <r>
      <t>20,01,41</t>
    </r>
  </si>
  <si>
    <r>
      <t>20,01,42</t>
    </r>
  </si>
  <si>
    <r>
      <t>2</t>
    </r>
    <r>
      <rPr>
        <sz val="11"/>
        <rFont val="ＭＳ 明朝"/>
        <family val="1"/>
      </rPr>
      <t>0,01,43</t>
    </r>
  </si>
  <si>
    <r>
      <t>20,01,44</t>
    </r>
  </si>
  <si>
    <r>
      <t>20,01,45</t>
    </r>
  </si>
  <si>
    <r>
      <t>2</t>
    </r>
    <r>
      <rPr>
        <sz val="11"/>
        <rFont val="ＭＳ 明朝"/>
        <family val="1"/>
      </rPr>
      <t>0,01,46</t>
    </r>
  </si>
  <si>
    <r>
      <t>20,01,47</t>
    </r>
  </si>
  <si>
    <r>
      <t>20,01,48</t>
    </r>
  </si>
  <si>
    <r>
      <t>2</t>
    </r>
    <r>
      <rPr>
        <sz val="11"/>
        <rFont val="ＭＳ 明朝"/>
        <family val="1"/>
      </rPr>
      <t>0,01,49</t>
    </r>
  </si>
  <si>
    <r>
      <t>20,01,50</t>
    </r>
  </si>
  <si>
    <r>
      <t>20,01,51</t>
    </r>
  </si>
  <si>
    <r>
      <t>2</t>
    </r>
    <r>
      <rPr>
        <sz val="11"/>
        <rFont val="ＭＳ 明朝"/>
        <family val="1"/>
      </rPr>
      <t>0,01,52</t>
    </r>
  </si>
  <si>
    <r>
      <t>20,01,53</t>
    </r>
  </si>
  <si>
    <r>
      <t>20,01,54</t>
    </r>
  </si>
  <si>
    <r>
      <t>2</t>
    </r>
    <r>
      <rPr>
        <sz val="11"/>
        <rFont val="ＭＳ 明朝"/>
        <family val="1"/>
      </rPr>
      <t>0,01,55</t>
    </r>
  </si>
  <si>
    <r>
      <t>20,01,56</t>
    </r>
  </si>
  <si>
    <r>
      <t>20,01,57</t>
    </r>
  </si>
  <si>
    <r>
      <t>2</t>
    </r>
    <r>
      <rPr>
        <sz val="11"/>
        <rFont val="ＭＳ 明朝"/>
        <family val="1"/>
      </rPr>
      <t>0,01,58</t>
    </r>
  </si>
  <si>
    <r>
      <t>20,01,59</t>
    </r>
  </si>
  <si>
    <r>
      <t>20,01,60</t>
    </r>
  </si>
  <si>
    <r>
      <t>2</t>
    </r>
    <r>
      <rPr>
        <sz val="11"/>
        <rFont val="ＭＳ 明朝"/>
        <family val="1"/>
      </rPr>
      <t>0,01,61</t>
    </r>
  </si>
  <si>
    <r>
      <t>20,01,62</t>
    </r>
  </si>
  <si>
    <r>
      <t>20,01,63</t>
    </r>
  </si>
  <si>
    <t>21,01,04</t>
  </si>
  <si>
    <r>
      <t>21,01,05</t>
    </r>
  </si>
  <si>
    <r>
      <t>21,01,06</t>
    </r>
  </si>
  <si>
    <t>21,01,07</t>
  </si>
  <si>
    <r>
      <t>21,01,08</t>
    </r>
  </si>
  <si>
    <r>
      <t>21,01,09</t>
    </r>
  </si>
  <si>
    <t>21,01,10</t>
  </si>
  <si>
    <r>
      <t>21,01,11</t>
    </r>
  </si>
  <si>
    <r>
      <t>21,01,12</t>
    </r>
  </si>
  <si>
    <t>21,01,13</t>
  </si>
  <si>
    <r>
      <t>21,01,14</t>
    </r>
  </si>
  <si>
    <r>
      <t>21,01,15</t>
    </r>
  </si>
  <si>
    <t>21,01,16</t>
  </si>
  <si>
    <r>
      <t>21,01,17</t>
    </r>
  </si>
  <si>
    <r>
      <t>21,01,18</t>
    </r>
  </si>
  <si>
    <t>21,01,19</t>
  </si>
  <si>
    <r>
      <t>21,01,20</t>
    </r>
  </si>
  <si>
    <r>
      <t>21,01,21</t>
    </r>
  </si>
  <si>
    <t>21,01,22</t>
  </si>
  <si>
    <r>
      <t>21,01,23</t>
    </r>
  </si>
  <si>
    <r>
      <t>21,01,24</t>
    </r>
  </si>
  <si>
    <t>21,01,25</t>
  </si>
  <si>
    <r>
      <t>21,01,26</t>
    </r>
  </si>
  <si>
    <r>
      <t>21,01,27</t>
    </r>
  </si>
  <si>
    <t>21,01,28</t>
  </si>
  <si>
    <r>
      <t>21,01,29</t>
    </r>
  </si>
  <si>
    <r>
      <t>21,01,30</t>
    </r>
  </si>
  <si>
    <t>21,01,31</t>
  </si>
  <si>
    <r>
      <t>21,01,32</t>
    </r>
  </si>
  <si>
    <r>
      <t>21,01,33</t>
    </r>
  </si>
  <si>
    <t>21,01,34</t>
  </si>
  <si>
    <r>
      <t>21,01,35</t>
    </r>
  </si>
  <si>
    <r>
      <t>21,01,36</t>
    </r>
  </si>
  <si>
    <t>21,01,37</t>
  </si>
  <si>
    <r>
      <t>21,01,38</t>
    </r>
  </si>
  <si>
    <r>
      <t>21,01,39</t>
    </r>
  </si>
  <si>
    <t>21,01,40</t>
  </si>
  <si>
    <r>
      <t>21,01,41</t>
    </r>
  </si>
  <si>
    <r>
      <t>21,01,42</t>
    </r>
  </si>
  <si>
    <t>21,01,43</t>
  </si>
  <si>
    <r>
      <t>21,01,44</t>
    </r>
  </si>
  <si>
    <r>
      <t>21,01,45</t>
    </r>
  </si>
  <si>
    <t>21,01,46</t>
  </si>
  <si>
    <r>
      <t>21,01,47</t>
    </r>
  </si>
  <si>
    <r>
      <t>21,01,48</t>
    </r>
  </si>
  <si>
    <t>21,01,49</t>
  </si>
  <si>
    <r>
      <t>21,01,50</t>
    </r>
  </si>
  <si>
    <r>
      <t>21,01,51</t>
    </r>
  </si>
  <si>
    <t>21,01,52</t>
  </si>
  <si>
    <r>
      <t>21,01,53</t>
    </r>
  </si>
  <si>
    <r>
      <t>21,01,54</t>
    </r>
  </si>
  <si>
    <t>21,01,55</t>
  </si>
  <si>
    <r>
      <t>21,01,56</t>
    </r>
  </si>
  <si>
    <r>
      <t>21,01,57</t>
    </r>
  </si>
  <si>
    <t>21,01,58</t>
  </si>
  <si>
    <r>
      <t>21,01,59</t>
    </r>
  </si>
  <si>
    <r>
      <t>21,01,60</t>
    </r>
  </si>
  <si>
    <t>21,01,61</t>
  </si>
  <si>
    <r>
      <t>21,01,62</t>
    </r>
  </si>
  <si>
    <r>
      <t>21,01,63</t>
    </r>
  </si>
  <si>
    <t>22,01,04</t>
  </si>
  <si>
    <r>
      <t>22,01,05</t>
    </r>
  </si>
  <si>
    <r>
      <t>22,01,06</t>
    </r>
  </si>
  <si>
    <t>22,01,07</t>
  </si>
  <si>
    <r>
      <t>22,01,08</t>
    </r>
  </si>
  <si>
    <r>
      <t>22,01,09</t>
    </r>
  </si>
  <si>
    <t>22,01,10</t>
  </si>
  <si>
    <r>
      <t>22,01,11</t>
    </r>
  </si>
  <si>
    <r>
      <t>22,01,12</t>
    </r>
  </si>
  <si>
    <t>22,01,13</t>
  </si>
  <si>
    <r>
      <t>22,01,14</t>
    </r>
  </si>
  <si>
    <r>
      <t>22,01,15</t>
    </r>
  </si>
  <si>
    <t>22,01,16</t>
  </si>
  <si>
    <r>
      <t>22,01,17</t>
    </r>
  </si>
  <si>
    <r>
      <t>22,01,18</t>
    </r>
  </si>
  <si>
    <t>22,01,19</t>
  </si>
  <si>
    <r>
      <t>22,01,20</t>
    </r>
  </si>
  <si>
    <r>
      <t>22,01,21</t>
    </r>
  </si>
  <si>
    <t>22,01,22</t>
  </si>
  <si>
    <r>
      <t>22,01,23</t>
    </r>
  </si>
  <si>
    <r>
      <t>22,01,24</t>
    </r>
  </si>
  <si>
    <t>22,01,25</t>
  </si>
  <si>
    <r>
      <t>22,01,26</t>
    </r>
  </si>
  <si>
    <r>
      <t>22,01,27</t>
    </r>
  </si>
  <si>
    <t>22,01,28</t>
  </si>
  <si>
    <r>
      <t>22,01,29</t>
    </r>
  </si>
  <si>
    <r>
      <t>22,01,30</t>
    </r>
  </si>
  <si>
    <t>22,01,31</t>
  </si>
  <si>
    <r>
      <t>22,01,32</t>
    </r>
  </si>
  <si>
    <r>
      <t>22,01,33</t>
    </r>
  </si>
  <si>
    <t>22,01,34</t>
  </si>
  <si>
    <r>
      <t>22,01,35</t>
    </r>
  </si>
  <si>
    <r>
      <t>22,01,36</t>
    </r>
  </si>
  <si>
    <t>22,01,37</t>
  </si>
  <si>
    <r>
      <t>22,01,38</t>
    </r>
  </si>
  <si>
    <r>
      <t>22,01,39</t>
    </r>
  </si>
  <si>
    <t>22,01,40</t>
  </si>
  <si>
    <r>
      <t>22,01,41</t>
    </r>
  </si>
  <si>
    <r>
      <t>22,01,42</t>
    </r>
  </si>
  <si>
    <t>22,01,43</t>
  </si>
  <si>
    <r>
      <t>22,01,44</t>
    </r>
  </si>
  <si>
    <r>
      <t>22,01,45</t>
    </r>
  </si>
  <si>
    <t>22,01,46</t>
  </si>
  <si>
    <r>
      <t>22,01,47</t>
    </r>
  </si>
  <si>
    <r>
      <t>22,01,48</t>
    </r>
  </si>
  <si>
    <t>22,01,49</t>
  </si>
  <si>
    <r>
      <t>22,01,50</t>
    </r>
  </si>
  <si>
    <r>
      <t>22,01,51</t>
    </r>
  </si>
  <si>
    <t>22,01,52</t>
  </si>
  <si>
    <r>
      <t>22,01,53</t>
    </r>
  </si>
  <si>
    <r>
      <t>22,01,54</t>
    </r>
  </si>
  <si>
    <t>22,01,55</t>
  </si>
  <si>
    <r>
      <t>22,01,56</t>
    </r>
  </si>
  <si>
    <r>
      <t>22,01,57</t>
    </r>
  </si>
  <si>
    <t>22,01,58</t>
  </si>
  <si>
    <r>
      <t>22,01,59</t>
    </r>
  </si>
  <si>
    <r>
      <t>22,01,60</t>
    </r>
  </si>
  <si>
    <t>22,01,61</t>
  </si>
  <si>
    <r>
      <t>22,01,62</t>
    </r>
  </si>
  <si>
    <r>
      <t>22,01,63</t>
    </r>
  </si>
  <si>
    <r>
      <t>2</t>
    </r>
    <r>
      <rPr>
        <sz val="11"/>
        <rFont val="ＭＳ 明朝"/>
        <family val="1"/>
      </rPr>
      <t>3,01,04</t>
    </r>
  </si>
  <si>
    <r>
      <t>23,01,05</t>
    </r>
  </si>
  <si>
    <r>
      <t>23,01,06</t>
    </r>
  </si>
  <si>
    <r>
      <t>2</t>
    </r>
    <r>
      <rPr>
        <sz val="11"/>
        <rFont val="ＭＳ 明朝"/>
        <family val="1"/>
      </rPr>
      <t>3,01,07</t>
    </r>
  </si>
  <si>
    <r>
      <t>23,01,08</t>
    </r>
  </si>
  <si>
    <r>
      <t>23,01,09</t>
    </r>
  </si>
  <si>
    <r>
      <t>2</t>
    </r>
    <r>
      <rPr>
        <sz val="11"/>
        <rFont val="ＭＳ 明朝"/>
        <family val="1"/>
      </rPr>
      <t>3,01,10</t>
    </r>
  </si>
  <si>
    <r>
      <t>23,01,11</t>
    </r>
  </si>
  <si>
    <r>
      <t>23,01,12</t>
    </r>
  </si>
  <si>
    <r>
      <t>2</t>
    </r>
    <r>
      <rPr>
        <sz val="11"/>
        <rFont val="ＭＳ 明朝"/>
        <family val="1"/>
      </rPr>
      <t>3,01,13</t>
    </r>
  </si>
  <si>
    <r>
      <t>23,01,14</t>
    </r>
  </si>
  <si>
    <r>
      <t>23,01,15</t>
    </r>
  </si>
  <si>
    <r>
      <t>2</t>
    </r>
    <r>
      <rPr>
        <sz val="11"/>
        <rFont val="ＭＳ 明朝"/>
        <family val="1"/>
      </rPr>
      <t>3,01,16</t>
    </r>
  </si>
  <si>
    <r>
      <t>23,01,17</t>
    </r>
  </si>
  <si>
    <r>
      <t>23,01,18</t>
    </r>
  </si>
  <si>
    <r>
      <t>2</t>
    </r>
    <r>
      <rPr>
        <sz val="11"/>
        <rFont val="ＭＳ 明朝"/>
        <family val="1"/>
      </rPr>
      <t>3,01,19</t>
    </r>
  </si>
  <si>
    <r>
      <t>23,01,20</t>
    </r>
  </si>
  <si>
    <r>
      <t>23,01,21</t>
    </r>
  </si>
  <si>
    <r>
      <t>2</t>
    </r>
    <r>
      <rPr>
        <sz val="11"/>
        <rFont val="ＭＳ 明朝"/>
        <family val="1"/>
      </rPr>
      <t>3,01,22</t>
    </r>
  </si>
  <si>
    <r>
      <t>23,01,23</t>
    </r>
  </si>
  <si>
    <r>
      <t>23,01,24</t>
    </r>
  </si>
  <si>
    <r>
      <t>2</t>
    </r>
    <r>
      <rPr>
        <sz val="11"/>
        <rFont val="ＭＳ 明朝"/>
        <family val="1"/>
      </rPr>
      <t>3,01,25</t>
    </r>
  </si>
  <si>
    <r>
      <t>23,01,26</t>
    </r>
  </si>
  <si>
    <r>
      <t>23,01,27</t>
    </r>
  </si>
  <si>
    <r>
      <t>2</t>
    </r>
    <r>
      <rPr>
        <sz val="11"/>
        <rFont val="ＭＳ 明朝"/>
        <family val="1"/>
      </rPr>
      <t>3,01,28</t>
    </r>
  </si>
  <si>
    <r>
      <t>23,01,29</t>
    </r>
  </si>
  <si>
    <r>
      <t>23,01,30</t>
    </r>
  </si>
  <si>
    <r>
      <t>2</t>
    </r>
    <r>
      <rPr>
        <sz val="11"/>
        <rFont val="ＭＳ 明朝"/>
        <family val="1"/>
      </rPr>
      <t>3,01,31</t>
    </r>
  </si>
  <si>
    <r>
      <t>23,01,32</t>
    </r>
  </si>
  <si>
    <r>
      <t>23,01,33</t>
    </r>
  </si>
  <si>
    <r>
      <t>2</t>
    </r>
    <r>
      <rPr>
        <sz val="11"/>
        <rFont val="ＭＳ 明朝"/>
        <family val="1"/>
      </rPr>
      <t>3,01,34</t>
    </r>
  </si>
  <si>
    <r>
      <t>23,01,35</t>
    </r>
  </si>
  <si>
    <r>
      <t>23,01,36</t>
    </r>
  </si>
  <si>
    <r>
      <t>2</t>
    </r>
    <r>
      <rPr>
        <sz val="11"/>
        <rFont val="ＭＳ 明朝"/>
        <family val="1"/>
      </rPr>
      <t>3,01,37</t>
    </r>
  </si>
  <si>
    <r>
      <t>23,01,38</t>
    </r>
  </si>
  <si>
    <r>
      <t>23,01,39</t>
    </r>
  </si>
  <si>
    <r>
      <t>2</t>
    </r>
    <r>
      <rPr>
        <sz val="11"/>
        <rFont val="ＭＳ 明朝"/>
        <family val="1"/>
      </rPr>
      <t>3,01,40</t>
    </r>
  </si>
  <si>
    <r>
      <t>23,01,41</t>
    </r>
  </si>
  <si>
    <r>
      <t>23,01,42</t>
    </r>
  </si>
  <si>
    <r>
      <t>2</t>
    </r>
    <r>
      <rPr>
        <sz val="11"/>
        <rFont val="ＭＳ 明朝"/>
        <family val="1"/>
      </rPr>
      <t>3,01,43</t>
    </r>
  </si>
  <si>
    <r>
      <t>23,01,44</t>
    </r>
  </si>
  <si>
    <r>
      <t>23,01,45</t>
    </r>
  </si>
  <si>
    <r>
      <t>2</t>
    </r>
    <r>
      <rPr>
        <sz val="11"/>
        <rFont val="ＭＳ 明朝"/>
        <family val="1"/>
      </rPr>
      <t>3,01,46</t>
    </r>
  </si>
  <si>
    <r>
      <t>23,01,47</t>
    </r>
  </si>
  <si>
    <r>
      <t>23,01,48</t>
    </r>
  </si>
  <si>
    <r>
      <t>2</t>
    </r>
    <r>
      <rPr>
        <sz val="11"/>
        <rFont val="ＭＳ 明朝"/>
        <family val="1"/>
      </rPr>
      <t>3,01,49</t>
    </r>
  </si>
  <si>
    <r>
      <t>23,01,50</t>
    </r>
  </si>
  <si>
    <r>
      <t>23,01,51</t>
    </r>
  </si>
  <si>
    <r>
      <t>2</t>
    </r>
    <r>
      <rPr>
        <sz val="11"/>
        <rFont val="ＭＳ 明朝"/>
        <family val="1"/>
      </rPr>
      <t>3,01,52</t>
    </r>
  </si>
  <si>
    <r>
      <t>23,01,53</t>
    </r>
  </si>
  <si>
    <r>
      <t>23,01,54</t>
    </r>
  </si>
  <si>
    <r>
      <t>2</t>
    </r>
    <r>
      <rPr>
        <sz val="11"/>
        <rFont val="ＭＳ 明朝"/>
        <family val="1"/>
      </rPr>
      <t>3,01,55</t>
    </r>
  </si>
  <si>
    <r>
      <t>23,01,56</t>
    </r>
  </si>
  <si>
    <r>
      <t>23,01,57</t>
    </r>
  </si>
  <si>
    <r>
      <t>2</t>
    </r>
    <r>
      <rPr>
        <sz val="11"/>
        <rFont val="ＭＳ 明朝"/>
        <family val="1"/>
      </rPr>
      <t>3,01,58</t>
    </r>
  </si>
  <si>
    <r>
      <t>23,01,59</t>
    </r>
  </si>
  <si>
    <r>
      <t>23,01,60</t>
    </r>
  </si>
  <si>
    <r>
      <t>2</t>
    </r>
    <r>
      <rPr>
        <sz val="11"/>
        <rFont val="ＭＳ 明朝"/>
        <family val="1"/>
      </rPr>
      <t>3,01,61</t>
    </r>
  </si>
  <si>
    <r>
      <t>23,01,62</t>
    </r>
  </si>
  <si>
    <r>
      <t>23,01,63</t>
    </r>
  </si>
  <si>
    <r>
      <t>2</t>
    </r>
    <r>
      <rPr>
        <sz val="11"/>
        <rFont val="ＭＳ 明朝"/>
        <family val="1"/>
      </rPr>
      <t>4,01,04</t>
    </r>
  </si>
  <si>
    <r>
      <t>24,01,05</t>
    </r>
  </si>
  <si>
    <r>
      <t>24,01,06</t>
    </r>
  </si>
  <si>
    <r>
      <t>2</t>
    </r>
    <r>
      <rPr>
        <sz val="11"/>
        <rFont val="ＭＳ 明朝"/>
        <family val="1"/>
      </rPr>
      <t>4,01,07</t>
    </r>
  </si>
  <si>
    <r>
      <t>24,01,08</t>
    </r>
  </si>
  <si>
    <r>
      <t>24,01,09</t>
    </r>
  </si>
  <si>
    <r>
      <t>2</t>
    </r>
    <r>
      <rPr>
        <sz val="11"/>
        <rFont val="ＭＳ 明朝"/>
        <family val="1"/>
      </rPr>
      <t>4,01,10</t>
    </r>
  </si>
  <si>
    <r>
      <t>24,01,11</t>
    </r>
  </si>
  <si>
    <r>
      <t>24,01,12</t>
    </r>
  </si>
  <si>
    <r>
      <t>2</t>
    </r>
    <r>
      <rPr>
        <sz val="11"/>
        <rFont val="ＭＳ 明朝"/>
        <family val="1"/>
      </rPr>
      <t>4,01,13</t>
    </r>
  </si>
  <si>
    <r>
      <t>24,01,14</t>
    </r>
  </si>
  <si>
    <t>(表流水)(ダム)(地下水)(受水)</t>
  </si>
  <si>
    <t>(地下水)</t>
  </si>
  <si>
    <t>(伏流水)(地下水)（受水）</t>
  </si>
  <si>
    <t>(伏流水)(地下水)</t>
  </si>
  <si>
    <t>(ダム)(伏流水)(地下水)(受水)(その他)</t>
  </si>
  <si>
    <t>(地下水)(受水)</t>
  </si>
  <si>
    <t>(受水)</t>
  </si>
  <si>
    <t>(表流水)(ダム)(伏流水)(地下水)（受水）</t>
  </si>
  <si>
    <t>(ダム)(地下水)</t>
  </si>
  <si>
    <t>(地下水)（受水）</t>
  </si>
  <si>
    <t>(用途別)
(口径別)</t>
  </si>
  <si>
    <t>(口径別)</t>
  </si>
  <si>
    <t>(用途別)</t>
  </si>
  <si>
    <t>(その他)</t>
  </si>
  <si>
    <t>01,01,06</t>
  </si>
  <si>
    <t>法適第１表　水道事業会計決算の状況</t>
  </si>
  <si>
    <t>(ｲ) 地方公共団体金融機構資金</t>
  </si>
  <si>
    <r>
      <t>0</t>
    </r>
    <r>
      <rPr>
        <sz val="11"/>
        <rFont val="ＭＳ 明朝"/>
        <family val="1"/>
      </rPr>
      <t>1,01,01</t>
    </r>
  </si>
  <si>
    <r>
      <t>0</t>
    </r>
    <r>
      <rPr>
        <sz val="11"/>
        <rFont val="ＭＳ 明朝"/>
        <family val="1"/>
      </rPr>
      <t>1,01,02</t>
    </r>
  </si>
  <si>
    <r>
      <t>0</t>
    </r>
    <r>
      <rPr>
        <sz val="11"/>
        <rFont val="ＭＳ 明朝"/>
        <family val="1"/>
      </rPr>
      <t>1,01,03</t>
    </r>
  </si>
  <si>
    <r>
      <t>0</t>
    </r>
    <r>
      <rPr>
        <sz val="11"/>
        <rFont val="ＭＳ 明朝"/>
        <family val="1"/>
      </rPr>
      <t>1,01,05</t>
    </r>
  </si>
  <si>
    <r>
      <t>0</t>
    </r>
    <r>
      <rPr>
        <sz val="11"/>
        <rFont val="ＭＳ 明朝"/>
        <family val="1"/>
      </rPr>
      <t>1,01,07</t>
    </r>
  </si>
  <si>
    <r>
      <t>0</t>
    </r>
    <r>
      <rPr>
        <sz val="11"/>
        <rFont val="ＭＳ 明朝"/>
        <family val="1"/>
      </rPr>
      <t>1,01,08</t>
    </r>
  </si>
  <si>
    <r>
      <t>01,01,</t>
    </r>
    <r>
      <rPr>
        <sz val="11"/>
        <rFont val="ＭＳ 明朝"/>
        <family val="1"/>
      </rPr>
      <t>12</t>
    </r>
  </si>
  <si>
    <r>
      <t>01,01,</t>
    </r>
    <r>
      <rPr>
        <sz val="11"/>
        <rFont val="ＭＳ 明朝"/>
        <family val="1"/>
      </rPr>
      <t>13</t>
    </r>
  </si>
  <si>
    <r>
      <t>01,01,</t>
    </r>
    <r>
      <rPr>
        <sz val="11"/>
        <rFont val="ＭＳ 明朝"/>
        <family val="1"/>
      </rPr>
      <t>14</t>
    </r>
  </si>
  <si>
    <r>
      <t>01,01,</t>
    </r>
    <r>
      <rPr>
        <sz val="11"/>
        <rFont val="ＭＳ 明朝"/>
        <family val="1"/>
      </rPr>
      <t>15</t>
    </r>
  </si>
  <si>
    <r>
      <t>01,01,</t>
    </r>
    <r>
      <rPr>
        <sz val="11"/>
        <rFont val="ＭＳ 明朝"/>
        <family val="1"/>
      </rPr>
      <t>21</t>
    </r>
  </si>
  <si>
    <r>
      <t>01,01,</t>
    </r>
    <r>
      <rPr>
        <sz val="11"/>
        <rFont val="ＭＳ 明朝"/>
        <family val="1"/>
      </rPr>
      <t>23</t>
    </r>
  </si>
  <si>
    <r>
      <t>01,01,</t>
    </r>
    <r>
      <rPr>
        <sz val="11"/>
        <rFont val="ＭＳ 明朝"/>
        <family val="1"/>
      </rPr>
      <t>22</t>
    </r>
  </si>
  <si>
    <r>
      <t>01,01,</t>
    </r>
    <r>
      <rPr>
        <sz val="11"/>
        <rFont val="ＭＳ 明朝"/>
        <family val="1"/>
      </rPr>
      <t>24</t>
    </r>
  </si>
  <si>
    <r>
      <t>01,01,2</t>
    </r>
    <r>
      <rPr>
        <sz val="11"/>
        <rFont val="ＭＳ 明朝"/>
        <family val="1"/>
      </rPr>
      <t>7</t>
    </r>
  </si>
  <si>
    <r>
      <t>01,01,2</t>
    </r>
    <r>
      <rPr>
        <sz val="11"/>
        <rFont val="ＭＳ 明朝"/>
        <family val="1"/>
      </rPr>
      <t>8</t>
    </r>
  </si>
  <si>
    <r>
      <t>01,01,2</t>
    </r>
    <r>
      <rPr>
        <sz val="11"/>
        <rFont val="ＭＳ 明朝"/>
        <family val="1"/>
      </rPr>
      <t>9</t>
    </r>
  </si>
  <si>
    <r>
      <t>01,01,</t>
    </r>
    <r>
      <rPr>
        <sz val="11"/>
        <rFont val="ＭＳ 明朝"/>
        <family val="1"/>
      </rPr>
      <t>30</t>
    </r>
  </si>
  <si>
    <r>
      <t>0</t>
    </r>
    <r>
      <rPr>
        <sz val="11"/>
        <rFont val="ＭＳ 明朝"/>
        <family val="1"/>
      </rPr>
      <t>1,01,37</t>
    </r>
  </si>
  <si>
    <r>
      <t>01,01,</t>
    </r>
    <r>
      <rPr>
        <sz val="11"/>
        <rFont val="ＭＳ 明朝"/>
        <family val="1"/>
      </rPr>
      <t>41</t>
    </r>
  </si>
  <si>
    <r>
      <t>01,01,</t>
    </r>
    <r>
      <rPr>
        <sz val="11"/>
        <rFont val="ＭＳ 明朝"/>
        <family val="1"/>
      </rPr>
      <t>47</t>
    </r>
  </si>
  <si>
    <r>
      <t>01,01,</t>
    </r>
    <r>
      <rPr>
        <sz val="11"/>
        <rFont val="ＭＳ 明朝"/>
        <family val="1"/>
      </rPr>
      <t>48</t>
    </r>
  </si>
  <si>
    <r>
      <t>2</t>
    </r>
    <r>
      <rPr>
        <sz val="11"/>
        <rFont val="ＭＳ 明朝"/>
        <family val="1"/>
      </rPr>
      <t>4,01,12</t>
    </r>
  </si>
  <si>
    <r>
      <t>24,0</t>
    </r>
    <r>
      <rPr>
        <sz val="11"/>
        <rFont val="ＭＳ 明朝"/>
        <family val="1"/>
      </rPr>
      <t>2,12</t>
    </r>
  </si>
  <si>
    <r>
      <t>24,0</t>
    </r>
    <r>
      <rPr>
        <sz val="11"/>
        <rFont val="ＭＳ 明朝"/>
        <family val="1"/>
      </rPr>
      <t>3,12</t>
    </r>
  </si>
  <si>
    <r>
      <t>24,0</t>
    </r>
    <r>
      <rPr>
        <sz val="11"/>
        <rFont val="ＭＳ 明朝"/>
        <family val="1"/>
      </rPr>
      <t>4,12</t>
    </r>
  </si>
  <si>
    <r>
      <t>24,0</t>
    </r>
    <r>
      <rPr>
        <sz val="11"/>
        <rFont val="ＭＳ 明朝"/>
        <family val="1"/>
      </rPr>
      <t>5,12</t>
    </r>
  </si>
  <si>
    <r>
      <t>24,0</t>
    </r>
    <r>
      <rPr>
        <sz val="11"/>
        <rFont val="ＭＳ 明朝"/>
        <family val="1"/>
      </rPr>
      <t>6,12</t>
    </r>
  </si>
  <si>
    <r>
      <t>24,0</t>
    </r>
    <r>
      <rPr>
        <sz val="11"/>
        <rFont val="ＭＳ 明朝"/>
        <family val="1"/>
      </rPr>
      <t>7,12</t>
    </r>
  </si>
  <si>
    <r>
      <t>24,0</t>
    </r>
    <r>
      <rPr>
        <sz val="11"/>
        <rFont val="ＭＳ 明朝"/>
        <family val="1"/>
      </rPr>
      <t>8,12</t>
    </r>
  </si>
  <si>
    <r>
      <t>24,0</t>
    </r>
    <r>
      <rPr>
        <sz val="11"/>
        <rFont val="ＭＳ 明朝"/>
        <family val="1"/>
      </rPr>
      <t>9,12</t>
    </r>
  </si>
  <si>
    <r>
      <t>24,</t>
    </r>
    <r>
      <rPr>
        <sz val="11"/>
        <rFont val="ＭＳ 明朝"/>
        <family val="1"/>
      </rPr>
      <t>10,12</t>
    </r>
  </si>
  <si>
    <r>
      <t>24,</t>
    </r>
    <r>
      <rPr>
        <sz val="11"/>
        <rFont val="ＭＳ 明朝"/>
        <family val="1"/>
      </rPr>
      <t>11,12</t>
    </r>
  </si>
  <si>
    <r>
      <t>24,</t>
    </r>
    <r>
      <rPr>
        <sz val="11"/>
        <rFont val="ＭＳ 明朝"/>
        <family val="1"/>
      </rPr>
      <t>12,12</t>
    </r>
  </si>
  <si>
    <r>
      <t>2</t>
    </r>
    <r>
      <rPr>
        <sz val="11"/>
        <rFont val="ＭＳ 明朝"/>
        <family val="1"/>
      </rPr>
      <t>4,01,01</t>
    </r>
  </si>
  <si>
    <r>
      <t>24,01,0</t>
    </r>
    <r>
      <rPr>
        <sz val="11"/>
        <rFont val="ＭＳ 明朝"/>
        <family val="1"/>
      </rPr>
      <t>2</t>
    </r>
  </si>
  <si>
    <r>
      <t>24,01,0</t>
    </r>
    <r>
      <rPr>
        <sz val="11"/>
        <rFont val="ＭＳ 明朝"/>
        <family val="1"/>
      </rPr>
      <t>3</t>
    </r>
  </si>
  <si>
    <r>
      <t>24,01,0</t>
    </r>
    <r>
      <rPr>
        <sz val="11"/>
        <rFont val="ＭＳ 明朝"/>
        <family val="1"/>
      </rPr>
      <t>4</t>
    </r>
  </si>
  <si>
    <r>
      <t>24,01,0</t>
    </r>
    <r>
      <rPr>
        <sz val="11"/>
        <rFont val="ＭＳ 明朝"/>
        <family val="1"/>
      </rPr>
      <t>5</t>
    </r>
  </si>
  <si>
    <r>
      <t>24,01,0</t>
    </r>
    <r>
      <rPr>
        <sz val="11"/>
        <rFont val="ＭＳ 明朝"/>
        <family val="1"/>
      </rPr>
      <t>6</t>
    </r>
  </si>
  <si>
    <r>
      <t>24,01,0</t>
    </r>
    <r>
      <rPr>
        <sz val="11"/>
        <rFont val="ＭＳ 明朝"/>
        <family val="1"/>
      </rPr>
      <t>7</t>
    </r>
  </si>
  <si>
    <r>
      <t>24,01,0</t>
    </r>
    <r>
      <rPr>
        <sz val="11"/>
        <rFont val="ＭＳ 明朝"/>
        <family val="1"/>
      </rPr>
      <t>8</t>
    </r>
  </si>
  <si>
    <r>
      <t>24,01,0</t>
    </r>
    <r>
      <rPr>
        <sz val="11"/>
        <rFont val="ＭＳ 明朝"/>
        <family val="1"/>
      </rPr>
      <t>9</t>
    </r>
  </si>
  <si>
    <r>
      <t>24,01,</t>
    </r>
    <r>
      <rPr>
        <sz val="11"/>
        <rFont val="ＭＳ 明朝"/>
        <family val="1"/>
      </rPr>
      <t>10</t>
    </r>
  </si>
  <si>
    <r>
      <t>24,01,</t>
    </r>
    <r>
      <rPr>
        <sz val="11"/>
        <rFont val="ＭＳ 明朝"/>
        <family val="1"/>
      </rPr>
      <t>11</t>
    </r>
  </si>
  <si>
    <r>
      <t>2</t>
    </r>
    <r>
      <rPr>
        <sz val="11"/>
        <rFont val="ＭＳ 明朝"/>
        <family val="1"/>
      </rPr>
      <t>3,01,01</t>
    </r>
  </si>
  <si>
    <r>
      <t>23,01,0</t>
    </r>
    <r>
      <rPr>
        <sz val="11"/>
        <rFont val="ＭＳ 明朝"/>
        <family val="1"/>
      </rPr>
      <t>2</t>
    </r>
  </si>
  <si>
    <r>
      <t>23,01,0</t>
    </r>
    <r>
      <rPr>
        <sz val="11"/>
        <rFont val="ＭＳ 明朝"/>
        <family val="1"/>
      </rPr>
      <t>3</t>
    </r>
  </si>
  <si>
    <r>
      <t>23,01,0</t>
    </r>
    <r>
      <rPr>
        <sz val="11"/>
        <rFont val="ＭＳ 明朝"/>
        <family val="1"/>
      </rPr>
      <t>4</t>
    </r>
  </si>
  <si>
    <r>
      <t>23,01,0</t>
    </r>
    <r>
      <rPr>
        <sz val="11"/>
        <rFont val="ＭＳ 明朝"/>
        <family val="1"/>
      </rPr>
      <t>5</t>
    </r>
  </si>
  <si>
    <r>
      <t>23,01,0</t>
    </r>
    <r>
      <rPr>
        <sz val="11"/>
        <rFont val="ＭＳ 明朝"/>
        <family val="1"/>
      </rPr>
      <t>6</t>
    </r>
  </si>
  <si>
    <r>
      <t>23,01,0</t>
    </r>
    <r>
      <rPr>
        <sz val="11"/>
        <rFont val="ＭＳ 明朝"/>
        <family val="1"/>
      </rPr>
      <t>7</t>
    </r>
  </si>
  <si>
    <r>
      <t>23,01,0</t>
    </r>
    <r>
      <rPr>
        <sz val="11"/>
        <rFont val="ＭＳ 明朝"/>
        <family val="1"/>
      </rPr>
      <t>8</t>
    </r>
  </si>
  <si>
    <r>
      <t>23,01,0</t>
    </r>
    <r>
      <rPr>
        <sz val="11"/>
        <rFont val="ＭＳ 明朝"/>
        <family val="1"/>
      </rPr>
      <t>9</t>
    </r>
  </si>
  <si>
    <r>
      <t>23,01,</t>
    </r>
    <r>
      <rPr>
        <sz val="11"/>
        <rFont val="ＭＳ 明朝"/>
        <family val="1"/>
      </rPr>
      <t>10</t>
    </r>
  </si>
  <si>
    <r>
      <t>23,01,</t>
    </r>
    <r>
      <rPr>
        <sz val="11"/>
        <rFont val="ＭＳ 明朝"/>
        <family val="1"/>
      </rPr>
      <t>11</t>
    </r>
  </si>
  <si>
    <r>
      <t>23,01,</t>
    </r>
    <r>
      <rPr>
        <sz val="11"/>
        <rFont val="ＭＳ 明朝"/>
        <family val="1"/>
      </rPr>
      <t>12</t>
    </r>
  </si>
  <si>
    <r>
      <t>23,01,</t>
    </r>
    <r>
      <rPr>
        <sz val="11"/>
        <rFont val="ＭＳ 明朝"/>
        <family val="1"/>
      </rPr>
      <t>13</t>
    </r>
  </si>
  <si>
    <r>
      <t>23,01,</t>
    </r>
    <r>
      <rPr>
        <sz val="11"/>
        <rFont val="ＭＳ 明朝"/>
        <family val="1"/>
      </rPr>
      <t>14</t>
    </r>
  </si>
  <si>
    <r>
      <t>23,01,</t>
    </r>
    <r>
      <rPr>
        <sz val="11"/>
        <rFont val="ＭＳ 明朝"/>
        <family val="1"/>
      </rPr>
      <t>15</t>
    </r>
  </si>
  <si>
    <r>
      <t>23,01,</t>
    </r>
    <r>
      <rPr>
        <sz val="11"/>
        <rFont val="ＭＳ 明朝"/>
        <family val="1"/>
      </rPr>
      <t>16</t>
    </r>
  </si>
  <si>
    <r>
      <t>23,01,</t>
    </r>
    <r>
      <rPr>
        <sz val="11"/>
        <rFont val="ＭＳ 明朝"/>
        <family val="1"/>
      </rPr>
      <t>17</t>
    </r>
  </si>
  <si>
    <r>
      <t>23,01,</t>
    </r>
    <r>
      <rPr>
        <sz val="11"/>
        <rFont val="ＭＳ 明朝"/>
        <family val="1"/>
      </rPr>
      <t>18</t>
    </r>
  </si>
  <si>
    <r>
      <t>23,01,</t>
    </r>
    <r>
      <rPr>
        <sz val="11"/>
        <rFont val="ＭＳ 明朝"/>
        <family val="1"/>
      </rPr>
      <t>19</t>
    </r>
  </si>
  <si>
    <r>
      <t>23,01,</t>
    </r>
    <r>
      <rPr>
        <sz val="11"/>
        <rFont val="ＭＳ 明朝"/>
        <family val="1"/>
      </rPr>
      <t>32</t>
    </r>
  </si>
  <si>
    <r>
      <t>23,01,</t>
    </r>
    <r>
      <rPr>
        <sz val="11"/>
        <rFont val="ＭＳ 明朝"/>
        <family val="1"/>
      </rPr>
      <t>36</t>
    </r>
  </si>
  <si>
    <r>
      <t>23,01,</t>
    </r>
    <r>
      <rPr>
        <sz val="11"/>
        <rFont val="ＭＳ 明朝"/>
        <family val="1"/>
      </rPr>
      <t>37</t>
    </r>
  </si>
  <si>
    <r>
      <t>23,01,</t>
    </r>
    <r>
      <rPr>
        <sz val="11"/>
        <rFont val="ＭＳ 明朝"/>
        <family val="1"/>
      </rPr>
      <t>38</t>
    </r>
  </si>
  <si>
    <r>
      <t>23,01,</t>
    </r>
    <r>
      <rPr>
        <sz val="11"/>
        <rFont val="ＭＳ 明朝"/>
        <family val="1"/>
      </rPr>
      <t>39</t>
    </r>
  </si>
  <si>
    <r>
      <t>23,01,</t>
    </r>
    <r>
      <rPr>
        <sz val="11"/>
        <rFont val="ＭＳ 明朝"/>
        <family val="1"/>
      </rPr>
      <t>40</t>
    </r>
  </si>
  <si>
    <r>
      <t>23,01,</t>
    </r>
    <r>
      <rPr>
        <sz val="11"/>
        <rFont val="ＭＳ 明朝"/>
        <family val="1"/>
      </rPr>
      <t>41</t>
    </r>
  </si>
  <si>
    <r>
      <t>23,01,</t>
    </r>
    <r>
      <rPr>
        <sz val="11"/>
        <rFont val="ＭＳ 明朝"/>
        <family val="1"/>
      </rPr>
      <t>43</t>
    </r>
  </si>
  <si>
    <r>
      <t>23,01,</t>
    </r>
    <r>
      <rPr>
        <sz val="11"/>
        <rFont val="ＭＳ 明朝"/>
        <family val="1"/>
      </rPr>
      <t>44</t>
    </r>
  </si>
  <si>
    <r>
      <t>23,01,</t>
    </r>
    <r>
      <rPr>
        <sz val="11"/>
        <rFont val="ＭＳ 明朝"/>
        <family val="1"/>
      </rPr>
      <t>45</t>
    </r>
  </si>
  <si>
    <r>
      <t>23,01,</t>
    </r>
    <r>
      <rPr>
        <sz val="11"/>
        <rFont val="ＭＳ 明朝"/>
        <family val="1"/>
      </rPr>
      <t>46</t>
    </r>
  </si>
  <si>
    <r>
      <t>23,01,</t>
    </r>
    <r>
      <rPr>
        <sz val="11"/>
        <rFont val="ＭＳ 明朝"/>
        <family val="1"/>
      </rPr>
      <t>47</t>
    </r>
  </si>
  <si>
    <r>
      <t>23,01,</t>
    </r>
    <r>
      <rPr>
        <sz val="11"/>
        <rFont val="ＭＳ 明朝"/>
        <family val="1"/>
      </rPr>
      <t>48</t>
    </r>
  </si>
  <si>
    <r>
      <t>23,01,</t>
    </r>
    <r>
      <rPr>
        <sz val="11"/>
        <rFont val="ＭＳ 明朝"/>
        <family val="1"/>
      </rPr>
      <t>49</t>
    </r>
  </si>
  <si>
    <r>
      <t>23,01,</t>
    </r>
    <r>
      <rPr>
        <sz val="11"/>
        <rFont val="ＭＳ 明朝"/>
        <family val="1"/>
      </rPr>
      <t>50</t>
    </r>
  </si>
  <si>
    <r>
      <t>23,01,</t>
    </r>
    <r>
      <rPr>
        <sz val="11"/>
        <rFont val="ＭＳ 明朝"/>
        <family val="1"/>
      </rPr>
      <t>52</t>
    </r>
  </si>
  <si>
    <r>
      <t>23,01,</t>
    </r>
    <r>
      <rPr>
        <sz val="11"/>
        <rFont val="ＭＳ 明朝"/>
        <family val="1"/>
      </rPr>
      <t>53</t>
    </r>
  </si>
  <si>
    <r>
      <t>23,01,</t>
    </r>
    <r>
      <rPr>
        <sz val="11"/>
        <rFont val="ＭＳ 明朝"/>
        <family val="1"/>
      </rPr>
      <t>54</t>
    </r>
  </si>
  <si>
    <r>
      <t>23,0</t>
    </r>
    <r>
      <rPr>
        <sz val="11"/>
        <rFont val="ＭＳ 明朝"/>
        <family val="1"/>
      </rPr>
      <t>2,02</t>
    </r>
  </si>
  <si>
    <r>
      <t>23,01,</t>
    </r>
    <r>
      <rPr>
        <sz val="11"/>
        <rFont val="ＭＳ 明朝"/>
        <family val="1"/>
      </rPr>
      <t>24</t>
    </r>
  </si>
  <si>
    <r>
      <t>23,01,</t>
    </r>
    <r>
      <rPr>
        <sz val="11"/>
        <rFont val="ＭＳ 明朝"/>
        <family val="1"/>
      </rPr>
      <t>25</t>
    </r>
  </si>
  <si>
    <r>
      <t>23,01,</t>
    </r>
    <r>
      <rPr>
        <sz val="11"/>
        <rFont val="ＭＳ 明朝"/>
        <family val="1"/>
      </rPr>
      <t>26</t>
    </r>
  </si>
  <si>
    <r>
      <t>23,01,</t>
    </r>
    <r>
      <rPr>
        <sz val="11"/>
        <rFont val="ＭＳ 明朝"/>
        <family val="1"/>
      </rPr>
      <t>28</t>
    </r>
  </si>
  <si>
    <r>
      <t>23,01,</t>
    </r>
    <r>
      <rPr>
        <sz val="11"/>
        <rFont val="ＭＳ 明朝"/>
        <family val="1"/>
      </rPr>
      <t>29</t>
    </r>
  </si>
  <si>
    <r>
      <t>23,01,</t>
    </r>
    <r>
      <rPr>
        <sz val="11"/>
        <rFont val="ＭＳ 明朝"/>
        <family val="1"/>
      </rPr>
      <t>30</t>
    </r>
  </si>
  <si>
    <r>
      <t>23,01,</t>
    </r>
    <r>
      <rPr>
        <sz val="11"/>
        <rFont val="ＭＳ 明朝"/>
        <family val="1"/>
      </rPr>
      <t>31</t>
    </r>
  </si>
  <si>
    <r>
      <t>22,01,0</t>
    </r>
    <r>
      <rPr>
        <sz val="11"/>
        <rFont val="ＭＳ 明朝"/>
        <family val="1"/>
      </rPr>
      <t>2</t>
    </r>
  </si>
  <si>
    <r>
      <t>22,01,0</t>
    </r>
    <r>
      <rPr>
        <sz val="11"/>
        <rFont val="ＭＳ 明朝"/>
        <family val="1"/>
      </rPr>
      <t>3</t>
    </r>
  </si>
  <si>
    <r>
      <t>22,01,0</t>
    </r>
    <r>
      <rPr>
        <sz val="11"/>
        <rFont val="ＭＳ 明朝"/>
        <family val="1"/>
      </rPr>
      <t>4</t>
    </r>
  </si>
  <si>
    <r>
      <t>22,01,0</t>
    </r>
    <r>
      <rPr>
        <sz val="11"/>
        <rFont val="ＭＳ 明朝"/>
        <family val="1"/>
      </rPr>
      <t>5</t>
    </r>
  </si>
  <si>
    <r>
      <t>22,01,0</t>
    </r>
    <r>
      <rPr>
        <sz val="11"/>
        <rFont val="ＭＳ 明朝"/>
        <family val="1"/>
      </rPr>
      <t>6</t>
    </r>
  </si>
  <si>
    <r>
      <t>22,01,0</t>
    </r>
    <r>
      <rPr>
        <sz val="11"/>
        <rFont val="ＭＳ 明朝"/>
        <family val="1"/>
      </rPr>
      <t>7</t>
    </r>
  </si>
  <si>
    <r>
      <t>22,01,0</t>
    </r>
    <r>
      <rPr>
        <sz val="11"/>
        <rFont val="ＭＳ 明朝"/>
        <family val="1"/>
      </rPr>
      <t>8</t>
    </r>
  </si>
  <si>
    <r>
      <t>22,01,</t>
    </r>
    <r>
      <rPr>
        <sz val="11"/>
        <rFont val="ＭＳ 明朝"/>
        <family val="1"/>
      </rPr>
      <t>12</t>
    </r>
  </si>
  <si>
    <r>
      <t>22,01,</t>
    </r>
    <r>
      <rPr>
        <sz val="11"/>
        <rFont val="ＭＳ 明朝"/>
        <family val="1"/>
      </rPr>
      <t>13</t>
    </r>
  </si>
  <si>
    <r>
      <t>22,01,</t>
    </r>
    <r>
      <rPr>
        <sz val="11"/>
        <rFont val="ＭＳ 明朝"/>
        <family val="1"/>
      </rPr>
      <t>14</t>
    </r>
  </si>
  <si>
    <r>
      <t>22,01,</t>
    </r>
    <r>
      <rPr>
        <sz val="11"/>
        <rFont val="ＭＳ 明朝"/>
        <family val="1"/>
      </rPr>
      <t>15</t>
    </r>
  </si>
  <si>
    <r>
      <t>22,01,</t>
    </r>
    <r>
      <rPr>
        <sz val="11"/>
        <rFont val="ＭＳ 明朝"/>
        <family val="1"/>
      </rPr>
      <t>16</t>
    </r>
  </si>
  <si>
    <r>
      <t>22,01,</t>
    </r>
    <r>
      <rPr>
        <sz val="11"/>
        <rFont val="ＭＳ 明朝"/>
        <family val="1"/>
      </rPr>
      <t>17</t>
    </r>
  </si>
  <si>
    <r>
      <t>22,01,</t>
    </r>
    <r>
      <rPr>
        <sz val="11"/>
        <rFont val="ＭＳ 明朝"/>
        <family val="1"/>
      </rPr>
      <t>18</t>
    </r>
  </si>
  <si>
    <r>
      <t>22,01,</t>
    </r>
    <r>
      <rPr>
        <sz val="11"/>
        <rFont val="ＭＳ 明朝"/>
        <family val="1"/>
      </rPr>
      <t>19</t>
    </r>
  </si>
  <si>
    <r>
      <t>22,01,</t>
    </r>
    <r>
      <rPr>
        <sz val="11"/>
        <rFont val="ＭＳ 明朝"/>
        <family val="1"/>
      </rPr>
      <t>20</t>
    </r>
  </si>
  <si>
    <r>
      <t>22,01,</t>
    </r>
    <r>
      <rPr>
        <sz val="11"/>
        <rFont val="ＭＳ 明朝"/>
        <family val="1"/>
      </rPr>
      <t>21</t>
    </r>
  </si>
  <si>
    <r>
      <t>22,01,</t>
    </r>
    <r>
      <rPr>
        <sz val="11"/>
        <rFont val="ＭＳ 明朝"/>
        <family val="1"/>
      </rPr>
      <t>22</t>
    </r>
  </si>
  <si>
    <r>
      <t>22,01,</t>
    </r>
    <r>
      <rPr>
        <sz val="11"/>
        <rFont val="ＭＳ 明朝"/>
        <family val="1"/>
      </rPr>
      <t>23</t>
    </r>
  </si>
  <si>
    <r>
      <t>22,01,</t>
    </r>
    <r>
      <rPr>
        <sz val="11"/>
        <rFont val="ＭＳ 明朝"/>
        <family val="1"/>
      </rPr>
      <t>24</t>
    </r>
  </si>
  <si>
    <r>
      <t>22,01,</t>
    </r>
    <r>
      <rPr>
        <sz val="11"/>
        <rFont val="ＭＳ 明朝"/>
        <family val="1"/>
      </rPr>
      <t>25</t>
    </r>
  </si>
  <si>
    <r>
      <t>22,01,</t>
    </r>
    <r>
      <rPr>
        <sz val="11"/>
        <rFont val="ＭＳ 明朝"/>
        <family val="1"/>
      </rPr>
      <t>26</t>
    </r>
  </si>
  <si>
    <r>
      <t>22,01,</t>
    </r>
    <r>
      <rPr>
        <sz val="11"/>
        <rFont val="ＭＳ 明朝"/>
        <family val="1"/>
      </rPr>
      <t>27</t>
    </r>
  </si>
  <si>
    <r>
      <t>22,01,</t>
    </r>
    <r>
      <rPr>
        <sz val="11"/>
        <rFont val="ＭＳ 明朝"/>
        <family val="1"/>
      </rPr>
      <t>28</t>
    </r>
  </si>
  <si>
    <r>
      <t>22,01,</t>
    </r>
    <r>
      <rPr>
        <sz val="11"/>
        <rFont val="ＭＳ 明朝"/>
        <family val="1"/>
      </rPr>
      <t>29</t>
    </r>
  </si>
  <si>
    <r>
      <t>22,01,</t>
    </r>
    <r>
      <rPr>
        <sz val="11"/>
        <rFont val="ＭＳ 明朝"/>
        <family val="1"/>
      </rPr>
      <t>30</t>
    </r>
  </si>
  <si>
    <r>
      <t>22,01,</t>
    </r>
    <r>
      <rPr>
        <sz val="11"/>
        <rFont val="ＭＳ 明朝"/>
        <family val="1"/>
      </rPr>
      <t>31</t>
    </r>
  </si>
  <si>
    <r>
      <t>22,01,</t>
    </r>
    <r>
      <rPr>
        <sz val="11"/>
        <rFont val="ＭＳ 明朝"/>
        <family val="1"/>
      </rPr>
      <t>32</t>
    </r>
  </si>
  <si>
    <r>
      <t>22,01,</t>
    </r>
    <r>
      <rPr>
        <sz val="11"/>
        <rFont val="ＭＳ 明朝"/>
        <family val="1"/>
      </rPr>
      <t>33</t>
    </r>
  </si>
  <si>
    <r>
      <t>22,01,</t>
    </r>
    <r>
      <rPr>
        <sz val="11"/>
        <rFont val="ＭＳ 明朝"/>
        <family val="1"/>
      </rPr>
      <t>34</t>
    </r>
  </si>
  <si>
    <r>
      <t>22,01,</t>
    </r>
    <r>
      <rPr>
        <sz val="11"/>
        <rFont val="ＭＳ 明朝"/>
        <family val="1"/>
      </rPr>
      <t>35</t>
    </r>
  </si>
  <si>
    <r>
      <t>22,01,</t>
    </r>
    <r>
      <rPr>
        <sz val="11"/>
        <rFont val="ＭＳ 明朝"/>
        <family val="1"/>
      </rPr>
      <t>36</t>
    </r>
  </si>
  <si>
    <r>
      <t>22,01,</t>
    </r>
    <r>
      <rPr>
        <sz val="11"/>
        <rFont val="ＭＳ 明朝"/>
        <family val="1"/>
      </rPr>
      <t>37</t>
    </r>
  </si>
  <si>
    <r>
      <t>22,01,</t>
    </r>
    <r>
      <rPr>
        <sz val="11"/>
        <rFont val="ＭＳ 明朝"/>
        <family val="1"/>
      </rPr>
      <t>38</t>
    </r>
  </si>
  <si>
    <r>
      <t>22,01,</t>
    </r>
    <r>
      <rPr>
        <sz val="11"/>
        <rFont val="ＭＳ 明朝"/>
        <family val="1"/>
      </rPr>
      <t>39</t>
    </r>
  </si>
  <si>
    <r>
      <t>22,01,</t>
    </r>
    <r>
      <rPr>
        <sz val="11"/>
        <rFont val="ＭＳ 明朝"/>
        <family val="1"/>
      </rPr>
      <t>40</t>
    </r>
  </si>
  <si>
    <r>
      <t>22,01,</t>
    </r>
    <r>
      <rPr>
        <sz val="11"/>
        <rFont val="ＭＳ 明朝"/>
        <family val="1"/>
      </rPr>
      <t>41</t>
    </r>
  </si>
  <si>
    <r>
      <t>22,01,</t>
    </r>
    <r>
      <rPr>
        <sz val="11"/>
        <rFont val="ＭＳ 明朝"/>
        <family val="1"/>
      </rPr>
      <t>42</t>
    </r>
  </si>
  <si>
    <r>
      <t>22,01,</t>
    </r>
    <r>
      <rPr>
        <sz val="11"/>
        <rFont val="ＭＳ 明朝"/>
        <family val="1"/>
      </rPr>
      <t>43</t>
    </r>
  </si>
  <si>
    <r>
      <t>22,01,</t>
    </r>
    <r>
      <rPr>
        <sz val="11"/>
        <rFont val="ＭＳ 明朝"/>
        <family val="1"/>
      </rPr>
      <t>44</t>
    </r>
  </si>
  <si>
    <r>
      <t>22,01,</t>
    </r>
    <r>
      <rPr>
        <sz val="11"/>
        <rFont val="ＭＳ 明朝"/>
        <family val="1"/>
      </rPr>
      <t>45</t>
    </r>
  </si>
  <si>
    <r>
      <t>22,01,</t>
    </r>
    <r>
      <rPr>
        <sz val="11"/>
        <rFont val="ＭＳ 明朝"/>
        <family val="1"/>
      </rPr>
      <t>46</t>
    </r>
  </si>
  <si>
    <r>
      <t>22,01,</t>
    </r>
    <r>
      <rPr>
        <sz val="11"/>
        <rFont val="ＭＳ 明朝"/>
        <family val="1"/>
      </rPr>
      <t>47</t>
    </r>
  </si>
  <si>
    <r>
      <t>22,01,</t>
    </r>
    <r>
      <rPr>
        <sz val="11"/>
        <rFont val="ＭＳ 明朝"/>
        <family val="1"/>
      </rPr>
      <t>48</t>
    </r>
  </si>
  <si>
    <r>
      <t>22,01,</t>
    </r>
    <r>
      <rPr>
        <sz val="11"/>
        <rFont val="ＭＳ 明朝"/>
        <family val="1"/>
      </rPr>
      <t>49</t>
    </r>
  </si>
  <si>
    <r>
      <t>22,01,</t>
    </r>
    <r>
      <rPr>
        <sz val="11"/>
        <rFont val="ＭＳ 明朝"/>
        <family val="1"/>
      </rPr>
      <t>50</t>
    </r>
  </si>
  <si>
    <r>
      <t>22,01,</t>
    </r>
    <r>
      <rPr>
        <sz val="11"/>
        <rFont val="ＭＳ 明朝"/>
        <family val="1"/>
      </rPr>
      <t>51</t>
    </r>
  </si>
  <si>
    <r>
      <t>22,01,</t>
    </r>
    <r>
      <rPr>
        <sz val="11"/>
        <rFont val="ＭＳ 明朝"/>
        <family val="1"/>
      </rPr>
      <t>52</t>
    </r>
  </si>
  <si>
    <r>
      <t>22,01,</t>
    </r>
    <r>
      <rPr>
        <sz val="11"/>
        <rFont val="ＭＳ 明朝"/>
        <family val="1"/>
      </rPr>
      <t>53</t>
    </r>
  </si>
  <si>
    <r>
      <t>22,01,</t>
    </r>
    <r>
      <rPr>
        <sz val="11"/>
        <rFont val="ＭＳ 明朝"/>
        <family val="1"/>
      </rPr>
      <t>54</t>
    </r>
  </si>
  <si>
    <r>
      <t>22,01,</t>
    </r>
    <r>
      <rPr>
        <sz val="11"/>
        <rFont val="ＭＳ 明朝"/>
        <family val="1"/>
      </rPr>
      <t>55</t>
    </r>
  </si>
  <si>
    <r>
      <t>22,01,</t>
    </r>
    <r>
      <rPr>
        <sz val="11"/>
        <rFont val="ＭＳ 明朝"/>
        <family val="1"/>
      </rPr>
      <t>56</t>
    </r>
  </si>
  <si>
    <r>
      <t>22,01,</t>
    </r>
    <r>
      <rPr>
        <sz val="11"/>
        <rFont val="ＭＳ 明朝"/>
        <family val="1"/>
      </rPr>
      <t>58</t>
    </r>
  </si>
  <si>
    <r>
      <t>22,01,</t>
    </r>
    <r>
      <rPr>
        <sz val="11"/>
        <rFont val="ＭＳ 明朝"/>
        <family val="1"/>
      </rPr>
      <t>59</t>
    </r>
  </si>
  <si>
    <r>
      <t>22,</t>
    </r>
    <r>
      <rPr>
        <sz val="11"/>
        <rFont val="ＭＳ 明朝"/>
        <family val="1"/>
      </rPr>
      <t>01,60</t>
    </r>
  </si>
  <si>
    <r>
      <t>22,0</t>
    </r>
    <r>
      <rPr>
        <sz val="11"/>
        <rFont val="ＭＳ 明朝"/>
        <family val="1"/>
      </rPr>
      <t>2,01</t>
    </r>
  </si>
  <si>
    <r>
      <t>21,01,0</t>
    </r>
    <r>
      <rPr>
        <sz val="11"/>
        <rFont val="ＭＳ 明朝"/>
        <family val="1"/>
      </rPr>
      <t>2</t>
    </r>
  </si>
  <si>
    <r>
      <t>21,01,0</t>
    </r>
    <r>
      <rPr>
        <sz val="11"/>
        <rFont val="ＭＳ 明朝"/>
        <family val="1"/>
      </rPr>
      <t>3</t>
    </r>
  </si>
  <si>
    <r>
      <t>21,01,0</t>
    </r>
    <r>
      <rPr>
        <sz val="11"/>
        <rFont val="ＭＳ 明朝"/>
        <family val="1"/>
      </rPr>
      <t>4</t>
    </r>
  </si>
  <si>
    <r>
      <t>21,01,0</t>
    </r>
    <r>
      <rPr>
        <sz val="11"/>
        <rFont val="ＭＳ 明朝"/>
        <family val="1"/>
      </rPr>
      <t>5</t>
    </r>
  </si>
  <si>
    <r>
      <t>21,01,0</t>
    </r>
    <r>
      <rPr>
        <sz val="11"/>
        <rFont val="ＭＳ 明朝"/>
        <family val="1"/>
      </rPr>
      <t>6</t>
    </r>
  </si>
  <si>
    <r>
      <t>21,01,0</t>
    </r>
    <r>
      <rPr>
        <sz val="11"/>
        <rFont val="ＭＳ 明朝"/>
        <family val="1"/>
      </rPr>
      <t>7</t>
    </r>
  </si>
  <si>
    <r>
      <t>21,01,0</t>
    </r>
    <r>
      <rPr>
        <sz val="11"/>
        <rFont val="ＭＳ 明朝"/>
        <family val="1"/>
      </rPr>
      <t>8</t>
    </r>
  </si>
  <si>
    <r>
      <t>21,01,0</t>
    </r>
    <r>
      <rPr>
        <sz val="11"/>
        <rFont val="ＭＳ 明朝"/>
        <family val="1"/>
      </rPr>
      <t>9</t>
    </r>
  </si>
  <si>
    <r>
      <t>21,01,</t>
    </r>
    <r>
      <rPr>
        <sz val="11"/>
        <rFont val="ＭＳ 明朝"/>
        <family val="1"/>
      </rPr>
      <t>10</t>
    </r>
  </si>
  <si>
    <r>
      <t>21,01,</t>
    </r>
    <r>
      <rPr>
        <sz val="11"/>
        <rFont val="ＭＳ 明朝"/>
        <family val="1"/>
      </rPr>
      <t>11</t>
    </r>
  </si>
  <si>
    <r>
      <t>21,01,</t>
    </r>
    <r>
      <rPr>
        <sz val="11"/>
        <rFont val="ＭＳ 明朝"/>
        <family val="1"/>
      </rPr>
      <t>12</t>
    </r>
  </si>
  <si>
    <r>
      <t>21,01,</t>
    </r>
    <r>
      <rPr>
        <sz val="11"/>
        <rFont val="ＭＳ 明朝"/>
        <family val="1"/>
      </rPr>
      <t>13</t>
    </r>
  </si>
  <si>
    <r>
      <t>21,01,</t>
    </r>
    <r>
      <rPr>
        <sz val="11"/>
        <rFont val="ＭＳ 明朝"/>
        <family val="1"/>
      </rPr>
      <t>14</t>
    </r>
  </si>
  <si>
    <r>
      <t>21,01,</t>
    </r>
    <r>
      <rPr>
        <sz val="11"/>
        <rFont val="ＭＳ 明朝"/>
        <family val="1"/>
      </rPr>
      <t>15</t>
    </r>
  </si>
  <si>
    <r>
      <t>21,01,</t>
    </r>
    <r>
      <rPr>
        <sz val="11"/>
        <rFont val="ＭＳ 明朝"/>
        <family val="1"/>
      </rPr>
      <t>16</t>
    </r>
  </si>
  <si>
    <r>
      <t>21,01,</t>
    </r>
    <r>
      <rPr>
        <sz val="11"/>
        <rFont val="ＭＳ 明朝"/>
        <family val="1"/>
      </rPr>
      <t>17</t>
    </r>
  </si>
  <si>
    <r>
      <t>21,01,</t>
    </r>
    <r>
      <rPr>
        <sz val="11"/>
        <rFont val="ＭＳ 明朝"/>
        <family val="1"/>
      </rPr>
      <t>18</t>
    </r>
  </si>
  <si>
    <r>
      <t>21,01,</t>
    </r>
    <r>
      <rPr>
        <sz val="11"/>
        <rFont val="ＭＳ 明朝"/>
        <family val="1"/>
      </rPr>
      <t>19</t>
    </r>
  </si>
  <si>
    <r>
      <t>21,01,</t>
    </r>
    <r>
      <rPr>
        <sz val="11"/>
        <rFont val="ＭＳ 明朝"/>
        <family val="1"/>
      </rPr>
      <t>25</t>
    </r>
  </si>
  <si>
    <r>
      <t>21,01,</t>
    </r>
    <r>
      <rPr>
        <sz val="11"/>
        <rFont val="ＭＳ 明朝"/>
        <family val="1"/>
      </rPr>
      <t>26</t>
    </r>
  </si>
  <si>
    <r>
      <t>21,01,</t>
    </r>
    <r>
      <rPr>
        <sz val="11"/>
        <rFont val="ＭＳ 明朝"/>
        <family val="1"/>
      </rPr>
      <t>27</t>
    </r>
  </si>
  <si>
    <r>
      <t>21,01,</t>
    </r>
    <r>
      <rPr>
        <sz val="11"/>
        <rFont val="ＭＳ 明朝"/>
        <family val="1"/>
      </rPr>
      <t>28</t>
    </r>
  </si>
  <si>
    <r>
      <t>21,01,</t>
    </r>
    <r>
      <rPr>
        <sz val="11"/>
        <rFont val="ＭＳ 明朝"/>
        <family val="1"/>
      </rPr>
      <t>29</t>
    </r>
  </si>
  <si>
    <r>
      <t>21,01,</t>
    </r>
    <r>
      <rPr>
        <sz val="11"/>
        <rFont val="ＭＳ 明朝"/>
        <family val="1"/>
      </rPr>
      <t>54</t>
    </r>
  </si>
  <si>
    <r>
      <t>21,01,</t>
    </r>
    <r>
      <rPr>
        <sz val="11"/>
        <rFont val="ＭＳ 明朝"/>
        <family val="1"/>
      </rPr>
      <t>55</t>
    </r>
  </si>
  <si>
    <r>
      <t>21,01,</t>
    </r>
    <r>
      <rPr>
        <sz val="11"/>
        <rFont val="ＭＳ 明朝"/>
        <family val="1"/>
      </rPr>
      <t>56</t>
    </r>
  </si>
  <si>
    <r>
      <t>21,01,</t>
    </r>
    <r>
      <rPr>
        <sz val="11"/>
        <rFont val="ＭＳ 明朝"/>
        <family val="1"/>
      </rPr>
      <t>57</t>
    </r>
  </si>
  <si>
    <r>
      <t>2</t>
    </r>
    <r>
      <rPr>
        <sz val="11"/>
        <rFont val="ＭＳ 明朝"/>
        <family val="1"/>
      </rPr>
      <t>0,01,01</t>
    </r>
  </si>
  <si>
    <r>
      <t>20,01,0</t>
    </r>
    <r>
      <rPr>
        <sz val="11"/>
        <rFont val="ＭＳ 明朝"/>
        <family val="1"/>
      </rPr>
      <t>2</t>
    </r>
  </si>
  <si>
    <r>
      <t>20,01,0</t>
    </r>
    <r>
      <rPr>
        <sz val="11"/>
        <rFont val="ＭＳ 明朝"/>
        <family val="1"/>
      </rPr>
      <t>3</t>
    </r>
  </si>
  <si>
    <r>
      <t>20,01,</t>
    </r>
    <r>
      <rPr>
        <sz val="11"/>
        <rFont val="ＭＳ 明朝"/>
        <family val="1"/>
      </rPr>
      <t>11</t>
    </r>
  </si>
  <si>
    <r>
      <t>20,01,</t>
    </r>
    <r>
      <rPr>
        <sz val="11"/>
        <rFont val="ＭＳ 明朝"/>
        <family val="1"/>
      </rPr>
      <t>12</t>
    </r>
  </si>
  <si>
    <r>
      <t>20,01,</t>
    </r>
    <r>
      <rPr>
        <sz val="11"/>
        <rFont val="ＭＳ 明朝"/>
        <family val="1"/>
      </rPr>
      <t>13</t>
    </r>
  </si>
  <si>
    <r>
      <t>20,01,</t>
    </r>
    <r>
      <rPr>
        <sz val="11"/>
        <rFont val="ＭＳ 明朝"/>
        <family val="1"/>
      </rPr>
      <t>15</t>
    </r>
  </si>
  <si>
    <r>
      <t>20,01,</t>
    </r>
    <r>
      <rPr>
        <sz val="11"/>
        <rFont val="ＭＳ 明朝"/>
        <family val="1"/>
      </rPr>
      <t>16</t>
    </r>
  </si>
  <si>
    <r>
      <t>20,01,</t>
    </r>
    <r>
      <rPr>
        <sz val="11"/>
        <rFont val="ＭＳ 明朝"/>
        <family val="1"/>
      </rPr>
      <t>17</t>
    </r>
  </si>
  <si>
    <r>
      <t>20,01,</t>
    </r>
    <r>
      <rPr>
        <sz val="11"/>
        <rFont val="ＭＳ 明朝"/>
        <family val="1"/>
      </rPr>
      <t>18</t>
    </r>
  </si>
  <si>
    <r>
      <t>20,01,</t>
    </r>
    <r>
      <rPr>
        <sz val="11"/>
        <rFont val="ＭＳ 明朝"/>
        <family val="1"/>
      </rPr>
      <t>19</t>
    </r>
  </si>
  <si>
    <r>
      <t>20,01,</t>
    </r>
    <r>
      <rPr>
        <sz val="11"/>
        <rFont val="ＭＳ 明朝"/>
        <family val="1"/>
      </rPr>
      <t>20</t>
    </r>
  </si>
  <si>
    <r>
      <t>20,01,</t>
    </r>
    <r>
      <rPr>
        <sz val="11"/>
        <rFont val="ＭＳ 明朝"/>
        <family val="1"/>
      </rPr>
      <t>22</t>
    </r>
  </si>
  <si>
    <r>
      <t>20,01,</t>
    </r>
    <r>
      <rPr>
        <sz val="11"/>
        <rFont val="ＭＳ 明朝"/>
        <family val="1"/>
      </rPr>
      <t>23</t>
    </r>
  </si>
  <si>
    <r>
      <t>20,01,</t>
    </r>
    <r>
      <rPr>
        <sz val="11"/>
        <rFont val="ＭＳ 明朝"/>
        <family val="1"/>
      </rPr>
      <t>24</t>
    </r>
  </si>
  <si>
    <r>
      <t>20,01,</t>
    </r>
    <r>
      <rPr>
        <sz val="11"/>
        <rFont val="ＭＳ 明朝"/>
        <family val="1"/>
      </rPr>
      <t>25</t>
    </r>
  </si>
  <si>
    <r>
      <t>20,01,</t>
    </r>
    <r>
      <rPr>
        <sz val="11"/>
        <rFont val="ＭＳ 明朝"/>
        <family val="1"/>
      </rPr>
      <t>26</t>
    </r>
  </si>
  <si>
    <r>
      <t>20,01,</t>
    </r>
    <r>
      <rPr>
        <sz val="11"/>
        <rFont val="ＭＳ 明朝"/>
        <family val="1"/>
      </rPr>
      <t>27</t>
    </r>
  </si>
  <si>
    <r>
      <t>20,01,</t>
    </r>
    <r>
      <rPr>
        <sz val="11"/>
        <rFont val="ＭＳ 明朝"/>
        <family val="1"/>
      </rPr>
      <t>30</t>
    </r>
  </si>
  <si>
    <r>
      <t>20,01,</t>
    </r>
    <r>
      <rPr>
        <sz val="11"/>
        <rFont val="ＭＳ 明朝"/>
        <family val="1"/>
      </rPr>
      <t>31</t>
    </r>
  </si>
  <si>
    <r>
      <t>20,01,</t>
    </r>
    <r>
      <rPr>
        <sz val="11"/>
        <rFont val="ＭＳ 明朝"/>
        <family val="1"/>
      </rPr>
      <t>32</t>
    </r>
  </si>
  <si>
    <r>
      <t>20,01,</t>
    </r>
    <r>
      <rPr>
        <sz val="11"/>
        <rFont val="ＭＳ 明朝"/>
        <family val="1"/>
      </rPr>
      <t>33</t>
    </r>
  </si>
  <si>
    <r>
      <t>20,01,</t>
    </r>
    <r>
      <rPr>
        <sz val="11"/>
        <rFont val="ＭＳ 明朝"/>
        <family val="1"/>
      </rPr>
      <t>34</t>
    </r>
  </si>
  <si>
    <r>
      <t>20,01,</t>
    </r>
    <r>
      <rPr>
        <sz val="11"/>
        <rFont val="ＭＳ 明朝"/>
        <family val="1"/>
      </rPr>
      <t>37</t>
    </r>
  </si>
  <si>
    <r>
      <t>20,01,</t>
    </r>
    <r>
      <rPr>
        <sz val="11"/>
        <rFont val="ＭＳ 明朝"/>
        <family val="1"/>
      </rPr>
      <t>38</t>
    </r>
  </si>
  <si>
    <r>
      <t>20,01,</t>
    </r>
    <r>
      <rPr>
        <sz val="11"/>
        <rFont val="ＭＳ 明朝"/>
        <family val="1"/>
      </rPr>
      <t>39</t>
    </r>
  </si>
  <si>
    <r>
      <t>20,01,</t>
    </r>
    <r>
      <rPr>
        <sz val="11"/>
        <rFont val="ＭＳ 明朝"/>
        <family val="1"/>
      </rPr>
      <t>40</t>
    </r>
  </si>
  <si>
    <r>
      <t>20,01,</t>
    </r>
    <r>
      <rPr>
        <sz val="11"/>
        <rFont val="ＭＳ 明朝"/>
        <family val="1"/>
      </rPr>
      <t>41</t>
    </r>
  </si>
  <si>
    <r>
      <t>20,01,</t>
    </r>
    <r>
      <rPr>
        <sz val="11"/>
        <rFont val="ＭＳ 明朝"/>
        <family val="1"/>
      </rPr>
      <t>42</t>
    </r>
  </si>
  <si>
    <r>
      <t>20,01,</t>
    </r>
    <r>
      <rPr>
        <sz val="11"/>
        <rFont val="ＭＳ 明朝"/>
        <family val="1"/>
      </rPr>
      <t>43</t>
    </r>
  </si>
  <si>
    <r>
      <t>20,01,</t>
    </r>
    <r>
      <rPr>
        <sz val="11"/>
        <rFont val="ＭＳ 明朝"/>
        <family val="1"/>
      </rPr>
      <t>44</t>
    </r>
  </si>
  <si>
    <r>
      <t>20,01,</t>
    </r>
    <r>
      <rPr>
        <sz val="11"/>
        <rFont val="ＭＳ 明朝"/>
        <family val="1"/>
      </rPr>
      <t>45</t>
    </r>
  </si>
  <si>
    <r>
      <t>20,01,</t>
    </r>
    <r>
      <rPr>
        <sz val="11"/>
        <rFont val="ＭＳ 明朝"/>
        <family val="1"/>
      </rPr>
      <t>46</t>
    </r>
  </si>
  <si>
    <r>
      <t>20,01,</t>
    </r>
    <r>
      <rPr>
        <sz val="11"/>
        <rFont val="ＭＳ 明朝"/>
        <family val="1"/>
      </rPr>
      <t>47</t>
    </r>
  </si>
  <si>
    <r>
      <t>20,01,</t>
    </r>
    <r>
      <rPr>
        <sz val="11"/>
        <rFont val="ＭＳ 明朝"/>
        <family val="1"/>
      </rPr>
      <t>48</t>
    </r>
  </si>
  <si>
    <r>
      <t>20,01,</t>
    </r>
    <r>
      <rPr>
        <sz val="11"/>
        <rFont val="ＭＳ 明朝"/>
        <family val="1"/>
      </rPr>
      <t>49</t>
    </r>
  </si>
  <si>
    <r>
      <t>20,01,</t>
    </r>
    <r>
      <rPr>
        <sz val="11"/>
        <rFont val="ＭＳ 明朝"/>
        <family val="1"/>
      </rPr>
      <t>50</t>
    </r>
  </si>
  <si>
    <r>
      <t>20,01,</t>
    </r>
    <r>
      <rPr>
        <sz val="11"/>
        <rFont val="ＭＳ 明朝"/>
        <family val="1"/>
      </rPr>
      <t>51</t>
    </r>
  </si>
  <si>
    <r>
      <t>20,01,</t>
    </r>
    <r>
      <rPr>
        <sz val="11"/>
        <rFont val="ＭＳ 明朝"/>
        <family val="1"/>
      </rPr>
      <t>52</t>
    </r>
  </si>
  <si>
    <r>
      <t>20,01,</t>
    </r>
    <r>
      <rPr>
        <sz val="11"/>
        <rFont val="ＭＳ 明朝"/>
        <family val="1"/>
      </rPr>
      <t>53</t>
    </r>
  </si>
  <si>
    <r>
      <t>20,01,</t>
    </r>
    <r>
      <rPr>
        <sz val="11"/>
        <rFont val="ＭＳ 明朝"/>
        <family val="1"/>
      </rPr>
      <t>54</t>
    </r>
  </si>
  <si>
    <r>
      <t>20,01,</t>
    </r>
    <r>
      <rPr>
        <sz val="11"/>
        <rFont val="ＭＳ 明朝"/>
        <family val="1"/>
      </rPr>
      <t>55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</si>
</sst>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.&quot;m&quot;.&quot;d&quot;.&quot;"/>
    <numFmt numFmtId="177" formatCode="[$-411]ggge&quot;.&quot;m&quot;.&quot;d"/>
    <numFmt numFmtId="178" formatCode="_ * #,##0.0_ ;_ * \-#,##0.0_ ;_ * &quot;-&quot;?_ ;_ @_ "/>
    <numFmt numFmtId="179" formatCode="_ * #,##0.0_ ;_ * \-#,##0.0_ ;_ * &quot;-&quot;_ ;_ @_ "/>
    <numFmt numFmtId="180" formatCode="_ * #,##0.00000000000000_ ;_ * \-#,##0.00000000000000_ ;_ * &quot;-&quot;??????????????_ ;_ @_ "/>
    <numFmt numFmtId="181" formatCode="#,##0.00_ "/>
    <numFmt numFmtId="182" formatCode="0.0_ "/>
    <numFmt numFmtId="183" formatCode="0_ "/>
    <numFmt numFmtId="184" formatCode="0_);[Red]\(0\)"/>
    <numFmt numFmtId="185" formatCode="#,##0_);[Red]\(#,##0\)"/>
    <numFmt numFmtId="186" formatCode="_ * #,##0.0_ ;_ * \-#,##0.0_ ;_ * &quot;-&quot;??_ ;_ @_ "/>
    <numFmt numFmtId="187" formatCode="_ * #,##0_ ;_ * \-#,##0_ ;_ * &quot;-&quot;??_ ;_ @_ 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明朝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43" fillId="32" borderId="0" applyNumberFormat="0" applyBorder="0" applyAlignment="0" applyProtection="0"/>
  </cellStyleXfs>
  <cellXfs count="40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/>
    </xf>
    <xf numFmtId="37" fontId="4" fillId="0" borderId="18" xfId="60" applyFont="1" applyBorder="1" applyAlignment="1">
      <alignment horizontal="center"/>
      <protection/>
    </xf>
    <xf numFmtId="37" fontId="4" fillId="0" borderId="19" xfId="60" applyFont="1" applyBorder="1" applyAlignment="1" applyProtection="1">
      <alignment horizontal="center"/>
      <protection/>
    </xf>
    <xf numFmtId="37" fontId="4" fillId="0" borderId="20" xfId="60" applyFont="1" applyBorder="1" applyAlignment="1">
      <alignment horizontal="center"/>
      <protection/>
    </xf>
    <xf numFmtId="0" fontId="4" fillId="0" borderId="18" xfId="0" applyFont="1" applyBorder="1" applyAlignment="1">
      <alignment horizontal="right"/>
    </xf>
    <xf numFmtId="41" fontId="4" fillId="0" borderId="0" xfId="0" applyNumberFormat="1" applyFont="1" applyBorder="1" applyAlignment="1">
      <alignment/>
    </xf>
    <xf numFmtId="41" fontId="4" fillId="0" borderId="17" xfId="0" applyNumberFormat="1" applyFont="1" applyBorder="1" applyAlignment="1">
      <alignment/>
    </xf>
    <xf numFmtId="41" fontId="4" fillId="0" borderId="15" xfId="0" applyNumberFormat="1" applyFont="1" applyBorder="1" applyAlignment="1">
      <alignment/>
    </xf>
    <xf numFmtId="41" fontId="4" fillId="0" borderId="13" xfId="0" applyNumberFormat="1" applyFont="1" applyBorder="1" applyAlignment="1">
      <alignment/>
    </xf>
    <xf numFmtId="41" fontId="4" fillId="0" borderId="12" xfId="0" applyNumberFormat="1" applyFont="1" applyBorder="1" applyAlignment="1">
      <alignment/>
    </xf>
    <xf numFmtId="41" fontId="4" fillId="0" borderId="14" xfId="0" applyNumberFormat="1" applyFont="1" applyBorder="1" applyAlignment="1">
      <alignment/>
    </xf>
    <xf numFmtId="41" fontId="4" fillId="0" borderId="11" xfId="0" applyNumberFormat="1" applyFont="1" applyBorder="1" applyAlignment="1">
      <alignment/>
    </xf>
    <xf numFmtId="41" fontId="4" fillId="0" borderId="10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17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177" fontId="4" fillId="0" borderId="21" xfId="0" applyNumberFormat="1" applyFont="1" applyBorder="1" applyAlignment="1">
      <alignment horizontal="center"/>
    </xf>
    <xf numFmtId="41" fontId="4" fillId="0" borderId="22" xfId="0" applyNumberFormat="1" applyFont="1" applyBorder="1" applyAlignment="1">
      <alignment/>
    </xf>
    <xf numFmtId="41" fontId="4" fillId="0" borderId="21" xfId="0" applyNumberFormat="1" applyFont="1" applyBorder="1" applyAlignment="1">
      <alignment/>
    </xf>
    <xf numFmtId="41" fontId="4" fillId="0" borderId="23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41" fontId="4" fillId="0" borderId="25" xfId="0" applyNumberFormat="1" applyFont="1" applyBorder="1" applyAlignment="1">
      <alignment/>
    </xf>
    <xf numFmtId="41" fontId="4" fillId="0" borderId="26" xfId="0" applyNumberFormat="1" applyFont="1" applyBorder="1" applyAlignment="1">
      <alignment/>
    </xf>
    <xf numFmtId="41" fontId="4" fillId="0" borderId="27" xfId="0" applyNumberFormat="1" applyFont="1" applyBorder="1" applyAlignment="1">
      <alignment/>
    </xf>
    <xf numFmtId="41" fontId="4" fillId="0" borderId="28" xfId="0" applyNumberFormat="1" applyFont="1" applyBorder="1" applyAlignment="1">
      <alignment/>
    </xf>
    <xf numFmtId="41" fontId="4" fillId="0" borderId="2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7" fontId="4" fillId="0" borderId="0" xfId="62" applyFont="1" applyFill="1" applyBorder="1" applyAlignment="1" applyProtection="1">
      <alignment horizontal="left" indent="2"/>
      <protection/>
    </xf>
    <xf numFmtId="37" fontId="4" fillId="0" borderId="11" xfId="60" applyFont="1" applyBorder="1" applyAlignment="1">
      <alignment horizontal="center"/>
      <protection/>
    </xf>
    <xf numFmtId="37" fontId="4" fillId="0" borderId="0" xfId="60" applyFont="1" applyBorder="1" applyAlignment="1" applyProtection="1">
      <alignment horizontal="center"/>
      <protection/>
    </xf>
    <xf numFmtId="37" fontId="4" fillId="0" borderId="13" xfId="60" applyFont="1" applyBorder="1" applyAlignment="1">
      <alignment horizontal="center"/>
      <protection/>
    </xf>
    <xf numFmtId="0" fontId="4" fillId="0" borderId="0" xfId="62" applyNumberFormat="1" applyFont="1" applyBorder="1" applyAlignment="1" applyProtection="1">
      <alignment/>
      <protection/>
    </xf>
    <xf numFmtId="0" fontId="4" fillId="0" borderId="15" xfId="62" applyNumberFormat="1" applyFont="1" applyBorder="1" applyAlignment="1" applyProtection="1">
      <alignment/>
      <protection/>
    </xf>
    <xf numFmtId="0" fontId="4" fillId="0" borderId="0" xfId="62" applyNumberFormat="1" applyFont="1" applyBorder="1" applyAlignment="1" applyProtection="1" quotePrefix="1">
      <alignment/>
      <protection/>
    </xf>
    <xf numFmtId="0" fontId="4" fillId="0" borderId="15" xfId="62" applyNumberFormat="1" applyFont="1" applyBorder="1" applyAlignment="1">
      <alignment/>
      <protection/>
    </xf>
    <xf numFmtId="0" fontId="4" fillId="0" borderId="13" xfId="62" applyNumberFormat="1" applyFont="1" applyBorder="1" applyAlignment="1" applyProtection="1">
      <alignment/>
      <protection/>
    </xf>
    <xf numFmtId="0" fontId="4" fillId="0" borderId="14" xfId="62" applyNumberFormat="1" applyFont="1" applyBorder="1" applyAlignment="1">
      <alignment/>
      <protection/>
    </xf>
    <xf numFmtId="0" fontId="4" fillId="0" borderId="19" xfId="61" applyNumberFormat="1" applyFont="1" applyBorder="1" applyAlignment="1" applyProtection="1" quotePrefix="1">
      <alignment horizontal="left"/>
      <protection/>
    </xf>
    <xf numFmtId="0" fontId="4" fillId="0" borderId="19" xfId="61" applyNumberFormat="1" applyFont="1" applyBorder="1" applyAlignment="1" applyProtection="1">
      <alignment horizontal="left" indent="1"/>
      <protection/>
    </xf>
    <xf numFmtId="0" fontId="4" fillId="0" borderId="19" xfId="61" applyNumberFormat="1" applyFont="1" applyBorder="1" applyAlignment="1" applyProtection="1" quotePrefix="1">
      <alignment horizontal="left" indent="2"/>
      <protection/>
    </xf>
    <xf numFmtId="0" fontId="4" fillId="0" borderId="19" xfId="61" applyNumberFormat="1" applyFont="1" applyBorder="1" applyAlignment="1" applyProtection="1">
      <alignment horizontal="left" indent="2"/>
      <protection/>
    </xf>
    <xf numFmtId="0" fontId="4" fillId="0" borderId="30" xfId="61" applyNumberFormat="1" applyFont="1" applyBorder="1" applyAlignment="1" applyProtection="1" quotePrefix="1">
      <alignment horizontal="left"/>
      <protection/>
    </xf>
    <xf numFmtId="0" fontId="4" fillId="0" borderId="31" xfId="61" applyNumberFormat="1" applyFont="1" applyBorder="1" applyAlignment="1" applyProtection="1" quotePrefix="1">
      <alignment horizontal="left" indent="2"/>
      <protection/>
    </xf>
    <xf numFmtId="0" fontId="4" fillId="0" borderId="32" xfId="61" applyNumberFormat="1" applyFont="1" applyBorder="1" applyAlignment="1" applyProtection="1" quotePrefix="1">
      <alignment horizontal="left"/>
      <protection/>
    </xf>
    <xf numFmtId="0" fontId="4" fillId="0" borderId="31" xfId="61" applyNumberFormat="1" applyFont="1" applyBorder="1" applyAlignment="1" applyProtection="1">
      <alignment horizontal="left" indent="1"/>
      <protection/>
    </xf>
    <xf numFmtId="0" fontId="4" fillId="0" borderId="32" xfId="61" applyNumberFormat="1" applyFont="1" applyBorder="1" applyAlignment="1" applyProtection="1">
      <alignment horizontal="left"/>
      <protection/>
    </xf>
    <xf numFmtId="0" fontId="4" fillId="0" borderId="20" xfId="61" applyNumberFormat="1" applyFont="1" applyBorder="1" applyAlignment="1" applyProtection="1">
      <alignment horizontal="left"/>
      <protection/>
    </xf>
    <xf numFmtId="0" fontId="4" fillId="0" borderId="11" xfId="0" applyNumberFormat="1" applyFont="1" applyBorder="1" applyAlignment="1">
      <alignment/>
    </xf>
    <xf numFmtId="0" fontId="4" fillId="0" borderId="16" xfId="0" applyNumberFormat="1" applyFont="1" applyBorder="1" applyAlignment="1">
      <alignment/>
    </xf>
    <xf numFmtId="0" fontId="4" fillId="0" borderId="22" xfId="0" applyNumberFormat="1" applyFont="1" applyBorder="1" applyAlignment="1">
      <alignment/>
    </xf>
    <xf numFmtId="0" fontId="4" fillId="0" borderId="23" xfId="0" applyNumberFormat="1" applyFont="1" applyBorder="1" applyAlignment="1" quotePrefix="1">
      <alignment/>
    </xf>
    <xf numFmtId="0" fontId="4" fillId="0" borderId="0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4" fillId="0" borderId="33" xfId="0" applyNumberFormat="1" applyFont="1" applyBorder="1" applyAlignment="1" quotePrefix="1">
      <alignment horizontal="center" vertical="center"/>
    </xf>
    <xf numFmtId="0" fontId="4" fillId="0" borderId="0" xfId="60" applyNumberFormat="1" applyFont="1" applyBorder="1" applyAlignment="1" applyProtection="1">
      <alignment horizontal="left"/>
      <protection/>
    </xf>
    <xf numFmtId="0" fontId="4" fillId="0" borderId="34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 quotePrefix="1">
      <alignment horizontal="center" vertical="center"/>
    </xf>
    <xf numFmtId="0" fontId="4" fillId="0" borderId="0" xfId="60" applyNumberFormat="1" applyFont="1" applyBorder="1" applyAlignment="1" applyProtection="1" quotePrefix="1">
      <alignment horizontal="left"/>
      <protection/>
    </xf>
    <xf numFmtId="0" fontId="4" fillId="0" borderId="15" xfId="60" applyNumberFormat="1" applyFont="1" applyBorder="1" applyAlignment="1" applyProtection="1">
      <alignment horizontal="left"/>
      <protection/>
    </xf>
    <xf numFmtId="0" fontId="4" fillId="0" borderId="33" xfId="0" applyNumberFormat="1" applyFont="1" applyBorder="1" applyAlignment="1">
      <alignment horizontal="center" vertical="center"/>
    </xf>
    <xf numFmtId="0" fontId="4" fillId="0" borderId="22" xfId="60" applyNumberFormat="1" applyFont="1" applyBorder="1" applyAlignment="1" applyProtection="1">
      <alignment horizontal="left"/>
      <protection/>
    </xf>
    <xf numFmtId="0" fontId="4" fillId="0" borderId="23" xfId="0" applyNumberFormat="1" applyFont="1" applyBorder="1" applyAlignment="1">
      <alignment/>
    </xf>
    <xf numFmtId="0" fontId="4" fillId="0" borderId="35" xfId="0" applyNumberFormat="1" applyFont="1" applyBorder="1" applyAlignment="1">
      <alignment horizontal="center" vertical="center"/>
    </xf>
    <xf numFmtId="0" fontId="4" fillId="0" borderId="24" xfId="60" applyNumberFormat="1" applyFont="1" applyBorder="1" applyAlignment="1" applyProtection="1">
      <alignment horizontal="left"/>
      <protection/>
    </xf>
    <xf numFmtId="0" fontId="4" fillId="0" borderId="26" xfId="0" applyNumberFormat="1" applyFont="1" applyBorder="1" applyAlignment="1">
      <alignment/>
    </xf>
    <xf numFmtId="0" fontId="4" fillId="0" borderId="0" xfId="60" applyNumberFormat="1" applyFont="1" applyFill="1" applyBorder="1" applyAlignment="1" applyProtection="1">
      <alignment horizontal="center"/>
      <protection/>
    </xf>
    <xf numFmtId="0" fontId="4" fillId="0" borderId="36" xfId="0" applyNumberFormat="1" applyFont="1" applyBorder="1" applyAlignment="1">
      <alignment horizontal="center" vertical="center"/>
    </xf>
    <xf numFmtId="0" fontId="4" fillId="0" borderId="13" xfId="60" applyNumberFormat="1" applyFont="1" applyBorder="1" applyAlignment="1" applyProtection="1">
      <alignment horizontal="left"/>
      <protection/>
    </xf>
    <xf numFmtId="0" fontId="4" fillId="0" borderId="14" xfId="0" applyNumberFormat="1" applyFont="1" applyBorder="1" applyAlignment="1">
      <alignment/>
    </xf>
    <xf numFmtId="0" fontId="4" fillId="0" borderId="0" xfId="62" applyNumberFormat="1" applyFont="1" applyFill="1" applyBorder="1" applyAlignment="1" applyProtection="1">
      <alignment horizontal="left" indent="2"/>
      <protection/>
    </xf>
    <xf numFmtId="0" fontId="4" fillId="0" borderId="15" xfId="62" applyNumberFormat="1" applyFont="1" applyBorder="1" applyAlignment="1" applyProtection="1">
      <alignment horizontal="centerContinuous"/>
      <protection/>
    </xf>
    <xf numFmtId="0" fontId="4" fillId="0" borderId="17" xfId="63" applyNumberFormat="1" applyFont="1" applyBorder="1" applyAlignment="1" applyProtection="1" quotePrefix="1">
      <alignment/>
      <protection/>
    </xf>
    <xf numFmtId="0" fontId="4" fillId="0" borderId="0" xfId="63" applyNumberFormat="1" applyFont="1" applyBorder="1" applyAlignment="1">
      <alignment/>
      <protection/>
    </xf>
    <xf numFmtId="0" fontId="4" fillId="0" borderId="15" xfId="63" applyNumberFormat="1" applyFont="1" applyBorder="1" applyAlignment="1">
      <alignment/>
      <protection/>
    </xf>
    <xf numFmtId="0" fontId="4" fillId="0" borderId="17" xfId="63" applyNumberFormat="1" applyFont="1" applyBorder="1" applyAlignment="1">
      <alignment/>
      <protection/>
    </xf>
    <xf numFmtId="0" fontId="4" fillId="0" borderId="0" xfId="63" applyNumberFormat="1" applyFont="1" applyBorder="1" applyAlignment="1" applyProtection="1" quotePrefix="1">
      <alignment/>
      <protection/>
    </xf>
    <xf numFmtId="0" fontId="4" fillId="0" borderId="15" xfId="63" applyNumberFormat="1" applyFont="1" applyBorder="1" applyAlignment="1" applyProtection="1" quotePrefix="1">
      <alignment/>
      <protection/>
    </xf>
    <xf numFmtId="0" fontId="4" fillId="0" borderId="0" xfId="63" applyNumberFormat="1" applyFont="1" applyBorder="1" applyAlignment="1" applyProtection="1" quotePrefix="1">
      <alignment horizontal="left" indent="1"/>
      <protection/>
    </xf>
    <xf numFmtId="0" fontId="4" fillId="0" borderId="21" xfId="63" applyNumberFormat="1" applyFont="1" applyBorder="1" applyAlignment="1" applyProtection="1" quotePrefix="1">
      <alignment/>
      <protection/>
    </xf>
    <xf numFmtId="0" fontId="4" fillId="0" borderId="22" xfId="63" applyNumberFormat="1" applyFont="1" applyBorder="1" applyAlignment="1">
      <alignment/>
      <protection/>
    </xf>
    <xf numFmtId="0" fontId="4" fillId="0" borderId="23" xfId="63" applyNumberFormat="1" applyFont="1" applyBorder="1" applyAlignment="1">
      <alignment/>
      <protection/>
    </xf>
    <xf numFmtId="0" fontId="4" fillId="0" borderId="17" xfId="63" applyNumberFormat="1" applyFont="1" applyBorder="1" applyAlignment="1" applyProtection="1">
      <alignment/>
      <protection/>
    </xf>
    <xf numFmtId="0" fontId="4" fillId="0" borderId="0" xfId="63" applyNumberFormat="1" applyFont="1" applyBorder="1" applyAlignment="1" applyProtection="1" quotePrefix="1">
      <alignment horizontal="center"/>
      <protection/>
    </xf>
    <xf numFmtId="0" fontId="4" fillId="0" borderId="25" xfId="63" applyNumberFormat="1" applyFont="1" applyBorder="1" applyAlignment="1" applyProtection="1">
      <alignment/>
      <protection/>
    </xf>
    <xf numFmtId="0" fontId="4" fillId="0" borderId="24" xfId="63" applyNumberFormat="1" applyFont="1" applyBorder="1" applyAlignment="1" applyProtection="1" quotePrefix="1">
      <alignment/>
      <protection/>
    </xf>
    <xf numFmtId="0" fontId="4" fillId="0" borderId="26" xfId="63" applyNumberFormat="1" applyFont="1" applyBorder="1" applyAlignment="1" applyProtection="1" quotePrefix="1">
      <alignment/>
      <protection/>
    </xf>
    <xf numFmtId="0" fontId="4" fillId="0" borderId="28" xfId="63" applyNumberFormat="1" applyFont="1" applyBorder="1" applyAlignment="1" applyProtection="1" quotePrefix="1">
      <alignment/>
      <protection/>
    </xf>
    <xf numFmtId="0" fontId="4" fillId="0" borderId="27" xfId="63" applyNumberFormat="1" applyFont="1" applyBorder="1" applyAlignment="1">
      <alignment/>
      <protection/>
    </xf>
    <xf numFmtId="0" fontId="4" fillId="0" borderId="29" xfId="63" applyNumberFormat="1" applyFont="1" applyBorder="1" applyAlignment="1">
      <alignment/>
      <protection/>
    </xf>
    <xf numFmtId="0" fontId="4" fillId="0" borderId="25" xfId="63" applyNumberFormat="1" applyFont="1" applyBorder="1" applyAlignment="1">
      <alignment/>
      <protection/>
    </xf>
    <xf numFmtId="0" fontId="4" fillId="0" borderId="24" xfId="63" applyNumberFormat="1" applyFont="1" applyBorder="1" applyAlignment="1" applyProtection="1" quotePrefix="1">
      <alignment horizontal="left" indent="1"/>
      <protection/>
    </xf>
    <xf numFmtId="0" fontId="4" fillId="0" borderId="0" xfId="63" applyNumberFormat="1" applyFont="1" applyBorder="1" applyAlignment="1" applyProtection="1">
      <alignment/>
      <protection/>
    </xf>
    <xf numFmtId="0" fontId="4" fillId="0" borderId="15" xfId="63" applyNumberFormat="1" applyFont="1" applyBorder="1" applyAlignment="1" applyProtection="1">
      <alignment/>
      <protection/>
    </xf>
    <xf numFmtId="0" fontId="4" fillId="0" borderId="34" xfId="63" applyNumberFormat="1" applyFont="1" applyBorder="1" applyAlignment="1">
      <alignment horizontal="center"/>
      <protection/>
    </xf>
    <xf numFmtId="0" fontId="4" fillId="0" borderId="34" xfId="63" applyNumberFormat="1" applyFont="1" applyBorder="1" applyAlignment="1" applyProtection="1">
      <alignment horizontal="center"/>
      <protection/>
    </xf>
    <xf numFmtId="0" fontId="4" fillId="0" borderId="36" xfId="63" applyNumberFormat="1" applyFont="1" applyBorder="1" applyAlignment="1">
      <alignment horizontal="center"/>
      <protection/>
    </xf>
    <xf numFmtId="0" fontId="4" fillId="0" borderId="13" xfId="63" applyNumberFormat="1" applyFont="1" applyBorder="1" applyAlignment="1" applyProtection="1" quotePrefix="1">
      <alignment/>
      <protection/>
    </xf>
    <xf numFmtId="0" fontId="4" fillId="0" borderId="14" xfId="63" applyNumberFormat="1" applyFont="1" applyBorder="1" applyAlignment="1" applyProtection="1" quotePrefix="1">
      <alignment/>
      <protection/>
    </xf>
    <xf numFmtId="0" fontId="4" fillId="0" borderId="34" xfId="64" applyNumberFormat="1" applyFont="1" applyBorder="1" applyAlignment="1" applyProtection="1">
      <alignment horizontal="center"/>
      <protection/>
    </xf>
    <xf numFmtId="0" fontId="4" fillId="0" borderId="34" xfId="64" applyNumberFormat="1" applyFont="1" applyBorder="1" applyAlignment="1">
      <alignment horizontal="center"/>
      <protection/>
    </xf>
    <xf numFmtId="0" fontId="4" fillId="0" borderId="28" xfId="64" applyNumberFormat="1" applyFont="1" applyBorder="1" applyAlignment="1" applyProtection="1" quotePrefix="1">
      <alignment horizontal="left"/>
      <protection/>
    </xf>
    <xf numFmtId="0" fontId="4" fillId="0" borderId="36" xfId="64" applyNumberFormat="1" applyFont="1" applyBorder="1" applyAlignment="1" applyProtection="1">
      <alignment horizontal="center"/>
      <protection/>
    </xf>
    <xf numFmtId="0" fontId="4" fillId="0" borderId="15" xfId="64" applyNumberFormat="1" applyFont="1" applyBorder="1" applyAlignment="1" applyProtection="1" quotePrefix="1">
      <alignment horizontal="left"/>
      <protection/>
    </xf>
    <xf numFmtId="0" fontId="4" fillId="0" borderId="29" xfId="64" applyNumberFormat="1" applyFont="1" applyBorder="1">
      <alignment/>
      <protection/>
    </xf>
    <xf numFmtId="0" fontId="4" fillId="0" borderId="34" xfId="64" applyNumberFormat="1" applyFont="1" applyBorder="1" applyAlignment="1" applyProtection="1" quotePrefix="1">
      <alignment horizontal="center"/>
      <protection/>
    </xf>
    <xf numFmtId="0" fontId="4" fillId="0" borderId="37" xfId="64" applyNumberFormat="1" applyFont="1" applyBorder="1" applyAlignment="1">
      <alignment horizontal="center"/>
      <protection/>
    </xf>
    <xf numFmtId="0" fontId="4" fillId="0" borderId="35" xfId="64" applyNumberFormat="1" applyFont="1" applyBorder="1" applyAlignment="1">
      <alignment horizontal="center"/>
      <protection/>
    </xf>
    <xf numFmtId="0" fontId="4" fillId="0" borderId="14" xfId="64" applyNumberFormat="1" applyFont="1" applyBorder="1" applyAlignment="1" applyProtection="1" quotePrefix="1">
      <alignment horizontal="left"/>
      <protection/>
    </xf>
    <xf numFmtId="0" fontId="4" fillId="0" borderId="15" xfId="64" applyNumberFormat="1" applyFont="1" applyBorder="1" applyAlignment="1" applyProtection="1" quotePrefix="1">
      <alignment horizontal="left" indent="1"/>
      <protection/>
    </xf>
    <xf numFmtId="0" fontId="4" fillId="0" borderId="38" xfId="64" applyNumberFormat="1" applyFont="1" applyBorder="1" applyAlignment="1" applyProtection="1" quotePrefix="1">
      <alignment horizontal="left"/>
      <protection/>
    </xf>
    <xf numFmtId="0" fontId="4" fillId="0" borderId="39" xfId="64" applyNumberFormat="1" applyFont="1" applyBorder="1" applyAlignment="1" applyProtection="1" quotePrefix="1">
      <alignment horizontal="left"/>
      <protection/>
    </xf>
    <xf numFmtId="0" fontId="4" fillId="0" borderId="15" xfId="0" applyFont="1" applyBorder="1" applyAlignment="1">
      <alignment horizontal="right"/>
    </xf>
    <xf numFmtId="0" fontId="4" fillId="0" borderId="17" xfId="65" applyNumberFormat="1" applyFont="1" applyBorder="1" applyAlignment="1" applyProtection="1">
      <alignment horizontal="center"/>
      <protection/>
    </xf>
    <xf numFmtId="0" fontId="4" fillId="0" borderId="17" xfId="65" applyNumberFormat="1" applyFont="1" applyBorder="1" applyAlignment="1" applyProtection="1" quotePrefix="1">
      <alignment horizontal="center"/>
      <protection/>
    </xf>
    <xf numFmtId="0" fontId="4" fillId="0" borderId="21" xfId="65" applyNumberFormat="1" applyFont="1" applyBorder="1" applyAlignment="1" applyProtection="1">
      <alignment horizontal="center"/>
      <protection/>
    </xf>
    <xf numFmtId="0" fontId="4" fillId="0" borderId="17" xfId="65" applyNumberFormat="1" applyFont="1" applyBorder="1" applyAlignment="1" applyProtection="1">
      <alignment/>
      <protection/>
    </xf>
    <xf numFmtId="0" fontId="4" fillId="0" borderId="17" xfId="65" applyNumberFormat="1" applyFont="1" applyBorder="1" applyAlignment="1">
      <alignment/>
      <protection/>
    </xf>
    <xf numFmtId="0" fontId="4" fillId="0" borderId="21" xfId="65" applyNumberFormat="1" applyFont="1" applyBorder="1" applyAlignment="1">
      <alignment/>
      <protection/>
    </xf>
    <xf numFmtId="0" fontId="4" fillId="0" borderId="25" xfId="65" applyNumberFormat="1" applyFont="1" applyBorder="1" applyAlignment="1" applyProtection="1">
      <alignment horizontal="right"/>
      <protection/>
    </xf>
    <xf numFmtId="0" fontId="4" fillId="0" borderId="17" xfId="65" applyNumberFormat="1" applyFont="1" applyBorder="1" applyAlignment="1" applyProtection="1">
      <alignment horizontal="right"/>
      <protection/>
    </xf>
    <xf numFmtId="0" fontId="4" fillId="0" borderId="21" xfId="65" applyNumberFormat="1" applyFont="1" applyBorder="1" applyAlignment="1" applyProtection="1">
      <alignment/>
      <protection/>
    </xf>
    <xf numFmtId="0" fontId="4" fillId="0" borderId="12" xfId="65" applyNumberFormat="1" applyFont="1" applyBorder="1" applyAlignment="1" applyProtection="1">
      <alignment horizontal="right"/>
      <protection/>
    </xf>
    <xf numFmtId="0" fontId="4" fillId="0" borderId="17" xfId="65" applyNumberFormat="1" applyFont="1" applyBorder="1" applyAlignment="1" applyProtection="1">
      <alignment horizontal="center"/>
      <protection/>
    </xf>
    <xf numFmtId="0" fontId="4" fillId="0" borderId="17" xfId="65" applyNumberFormat="1" applyFont="1" applyBorder="1" applyAlignment="1">
      <alignment horizontal="right"/>
      <protection/>
    </xf>
    <xf numFmtId="0" fontId="4" fillId="0" borderId="21" xfId="65" applyNumberFormat="1" applyFont="1" applyBorder="1" applyAlignment="1">
      <alignment horizontal="center"/>
      <protection/>
    </xf>
    <xf numFmtId="0" fontId="4" fillId="0" borderId="17" xfId="65" applyNumberFormat="1" applyFont="1" applyBorder="1" applyAlignment="1">
      <alignment horizontal="center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0" xfId="0" applyNumberFormat="1" applyFont="1" applyBorder="1" applyAlignment="1" quotePrefix="1">
      <alignment/>
    </xf>
    <xf numFmtId="0" fontId="4" fillId="0" borderId="21" xfId="0" applyNumberFormat="1" applyFont="1" applyBorder="1" applyAlignment="1" quotePrefix="1">
      <alignment/>
    </xf>
    <xf numFmtId="0" fontId="4" fillId="0" borderId="17" xfId="0" applyNumberFormat="1" applyFont="1" applyBorder="1" applyAlignment="1" quotePrefix="1">
      <alignment/>
    </xf>
    <xf numFmtId="0" fontId="4" fillId="0" borderId="11" xfId="62" applyNumberFormat="1" applyFont="1" applyBorder="1" applyAlignment="1" applyProtection="1" quotePrefix="1">
      <alignment/>
      <protection/>
    </xf>
    <xf numFmtId="0" fontId="4" fillId="0" borderId="0" xfId="62" applyNumberFormat="1" applyFont="1" applyBorder="1" applyAlignment="1" applyProtection="1">
      <alignment horizontal="center"/>
      <protection/>
    </xf>
    <xf numFmtId="0" fontId="4" fillId="0" borderId="0" xfId="62" applyNumberFormat="1" applyFont="1" applyBorder="1" applyAlignment="1">
      <alignment horizontal="center"/>
      <protection/>
    </xf>
    <xf numFmtId="0" fontId="4" fillId="0" borderId="18" xfId="62" applyNumberFormat="1" applyFont="1" applyBorder="1" applyAlignment="1">
      <alignment horizontal="center"/>
      <protection/>
    </xf>
    <xf numFmtId="0" fontId="4" fillId="0" borderId="19" xfId="62" applyNumberFormat="1" applyFont="1" applyBorder="1" applyAlignment="1">
      <alignment horizontal="center"/>
      <protection/>
    </xf>
    <xf numFmtId="0" fontId="4" fillId="0" borderId="19" xfId="62" applyNumberFormat="1" applyFont="1" applyBorder="1" applyAlignment="1" applyProtection="1">
      <alignment horizontal="center"/>
      <protection/>
    </xf>
    <xf numFmtId="0" fontId="4" fillId="0" borderId="20" xfId="62" applyNumberFormat="1" applyFont="1" applyBorder="1" applyAlignment="1">
      <alignment horizontal="center"/>
      <protection/>
    </xf>
    <xf numFmtId="0" fontId="4" fillId="0" borderId="16" xfId="62" applyNumberFormat="1" applyFont="1" applyBorder="1" applyAlignment="1" applyProtection="1">
      <alignment/>
      <protection/>
    </xf>
    <xf numFmtId="0" fontId="4" fillId="0" borderId="34" xfId="63" applyNumberFormat="1" applyFont="1" applyBorder="1" applyAlignment="1" applyProtection="1" quotePrefix="1">
      <alignment/>
      <protection/>
    </xf>
    <xf numFmtId="41" fontId="4" fillId="0" borderId="11" xfId="0" applyNumberFormat="1" applyFont="1" applyBorder="1" applyAlignment="1">
      <alignment shrinkToFit="1"/>
    </xf>
    <xf numFmtId="41" fontId="4" fillId="0" borderId="10" xfId="0" applyNumberFormat="1" applyFont="1" applyBorder="1" applyAlignment="1">
      <alignment shrinkToFit="1"/>
    </xf>
    <xf numFmtId="41" fontId="4" fillId="0" borderId="16" xfId="0" applyNumberFormat="1" applyFont="1" applyBorder="1" applyAlignment="1">
      <alignment shrinkToFit="1"/>
    </xf>
    <xf numFmtId="41" fontId="4" fillId="0" borderId="0" xfId="0" applyNumberFormat="1" applyFont="1" applyBorder="1" applyAlignment="1">
      <alignment shrinkToFit="1"/>
    </xf>
    <xf numFmtId="41" fontId="4" fillId="0" borderId="17" xfId="0" applyNumberFormat="1" applyFont="1" applyBorder="1" applyAlignment="1">
      <alignment shrinkToFit="1"/>
    </xf>
    <xf numFmtId="41" fontId="4" fillId="0" borderId="15" xfId="0" applyNumberFormat="1" applyFont="1" applyBorder="1" applyAlignment="1">
      <alignment shrinkToFit="1"/>
    </xf>
    <xf numFmtId="41" fontId="4" fillId="0" borderId="22" xfId="0" applyNumberFormat="1" applyFont="1" applyBorder="1" applyAlignment="1">
      <alignment shrinkToFit="1"/>
    </xf>
    <xf numFmtId="41" fontId="4" fillId="0" borderId="21" xfId="0" applyNumberFormat="1" applyFont="1" applyBorder="1" applyAlignment="1">
      <alignment shrinkToFit="1"/>
    </xf>
    <xf numFmtId="41" fontId="4" fillId="0" borderId="23" xfId="0" applyNumberFormat="1" applyFont="1" applyBorder="1" applyAlignment="1">
      <alignment shrinkToFit="1"/>
    </xf>
    <xf numFmtId="41" fontId="4" fillId="0" borderId="24" xfId="0" applyNumberFormat="1" applyFont="1" applyBorder="1" applyAlignment="1">
      <alignment shrinkToFit="1"/>
    </xf>
    <xf numFmtId="41" fontId="4" fillId="0" borderId="25" xfId="0" applyNumberFormat="1" applyFont="1" applyBorder="1" applyAlignment="1">
      <alignment shrinkToFit="1"/>
    </xf>
    <xf numFmtId="41" fontId="4" fillId="0" borderId="26" xfId="0" applyNumberFormat="1" applyFont="1" applyBorder="1" applyAlignment="1">
      <alignment shrinkToFit="1"/>
    </xf>
    <xf numFmtId="41" fontId="4" fillId="0" borderId="27" xfId="0" applyNumberFormat="1" applyFont="1" applyBorder="1" applyAlignment="1">
      <alignment shrinkToFit="1"/>
    </xf>
    <xf numFmtId="41" fontId="4" fillId="0" borderId="28" xfId="0" applyNumberFormat="1" applyFont="1" applyBorder="1" applyAlignment="1">
      <alignment shrinkToFit="1"/>
    </xf>
    <xf numFmtId="41" fontId="4" fillId="0" borderId="29" xfId="0" applyNumberFormat="1" applyFont="1" applyBorder="1" applyAlignment="1">
      <alignment shrinkToFit="1"/>
    </xf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37" fontId="4" fillId="0" borderId="18" xfId="60" applyFont="1" applyFill="1" applyBorder="1" applyAlignment="1">
      <alignment horizontal="center"/>
      <protection/>
    </xf>
    <xf numFmtId="0" fontId="4" fillId="0" borderId="1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7" fontId="4" fillId="0" borderId="19" xfId="6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37" fontId="4" fillId="0" borderId="20" xfId="60" applyFont="1" applyFill="1" applyBorder="1" applyAlignment="1">
      <alignment horizontal="center"/>
      <protection/>
    </xf>
    <xf numFmtId="0" fontId="4" fillId="0" borderId="10" xfId="64" applyNumberFormat="1" applyFont="1" applyFill="1" applyBorder="1" applyAlignment="1">
      <alignment horizontal="left" indent="1"/>
      <protection/>
    </xf>
    <xf numFmtId="0" fontId="4" fillId="0" borderId="16" xfId="64" applyNumberFormat="1" applyFont="1" applyFill="1" applyBorder="1" applyAlignment="1" applyProtection="1" quotePrefix="1">
      <alignment horizontal="left" indent="1"/>
      <protection/>
    </xf>
    <xf numFmtId="41" fontId="4" fillId="0" borderId="10" xfId="0" applyNumberFormat="1" applyFont="1" applyFill="1" applyBorder="1" applyAlignment="1">
      <alignment/>
    </xf>
    <xf numFmtId="41" fontId="4" fillId="0" borderId="11" xfId="0" applyNumberFormat="1" applyFont="1" applyFill="1" applyBorder="1" applyAlignment="1">
      <alignment/>
    </xf>
    <xf numFmtId="41" fontId="4" fillId="0" borderId="16" xfId="0" applyNumberFormat="1" applyFont="1" applyFill="1" applyBorder="1" applyAlignment="1">
      <alignment/>
    </xf>
    <xf numFmtId="0" fontId="4" fillId="0" borderId="33" xfId="64" applyNumberFormat="1" applyFont="1" applyFill="1" applyBorder="1" applyAlignment="1">
      <alignment horizontal="center"/>
      <protection/>
    </xf>
    <xf numFmtId="0" fontId="4" fillId="0" borderId="23" xfId="64" applyNumberFormat="1" applyFont="1" applyFill="1" applyBorder="1" applyAlignment="1" applyProtection="1" quotePrefix="1">
      <alignment horizontal="left"/>
      <protection/>
    </xf>
    <xf numFmtId="41" fontId="4" fillId="0" borderId="21" xfId="0" applyNumberFormat="1" applyFont="1" applyFill="1" applyBorder="1" applyAlignment="1">
      <alignment/>
    </xf>
    <xf numFmtId="41" fontId="4" fillId="0" borderId="22" xfId="0" applyNumberFormat="1" applyFont="1" applyFill="1" applyBorder="1" applyAlignment="1">
      <alignment/>
    </xf>
    <xf numFmtId="41" fontId="4" fillId="0" borderId="23" xfId="0" applyNumberFormat="1" applyFont="1" applyFill="1" applyBorder="1" applyAlignment="1">
      <alignment/>
    </xf>
    <xf numFmtId="0" fontId="4" fillId="0" borderId="34" xfId="64" applyNumberFormat="1" applyFont="1" applyFill="1" applyBorder="1" applyAlignment="1">
      <alignment horizontal="center"/>
      <protection/>
    </xf>
    <xf numFmtId="41" fontId="4" fillId="0" borderId="17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4" fillId="0" borderId="15" xfId="0" applyNumberFormat="1" applyFont="1" applyFill="1" applyBorder="1" applyAlignment="1">
      <alignment/>
    </xf>
    <xf numFmtId="0" fontId="4" fillId="0" borderId="34" xfId="64" applyNumberFormat="1" applyFont="1" applyFill="1" applyBorder="1" applyAlignment="1" applyProtection="1" quotePrefix="1">
      <alignment horizontal="center"/>
      <protection/>
    </xf>
    <xf numFmtId="0" fontId="4" fillId="0" borderId="15" xfId="64" applyNumberFormat="1" applyFont="1" applyFill="1" applyBorder="1" applyAlignment="1" applyProtection="1" quotePrefix="1">
      <alignment horizontal="left"/>
      <protection/>
    </xf>
    <xf numFmtId="0" fontId="4" fillId="0" borderId="34" xfId="64" applyNumberFormat="1" applyFont="1" applyFill="1" applyBorder="1" applyAlignment="1" applyProtection="1">
      <alignment horizontal="center"/>
      <protection/>
    </xf>
    <xf numFmtId="0" fontId="4" fillId="0" borderId="35" xfId="64" applyNumberFormat="1" applyFont="1" applyFill="1" applyBorder="1" applyAlignment="1">
      <alignment horizontal="center"/>
      <protection/>
    </xf>
    <xf numFmtId="0" fontId="4" fillId="0" borderId="26" xfId="64" applyNumberFormat="1" applyFont="1" applyFill="1" applyBorder="1" applyAlignment="1" applyProtection="1" quotePrefix="1">
      <alignment horizontal="left"/>
      <protection/>
    </xf>
    <xf numFmtId="41" fontId="4" fillId="0" borderId="25" xfId="0" applyNumberFormat="1" applyFont="1" applyFill="1" applyBorder="1" applyAlignment="1">
      <alignment/>
    </xf>
    <xf numFmtId="41" fontId="4" fillId="0" borderId="24" xfId="0" applyNumberFormat="1" applyFont="1" applyFill="1" applyBorder="1" applyAlignment="1">
      <alignment/>
    </xf>
    <xf numFmtId="41" fontId="4" fillId="0" borderId="26" xfId="0" applyNumberFormat="1" applyFont="1" applyFill="1" applyBorder="1" applyAlignment="1">
      <alignment/>
    </xf>
    <xf numFmtId="0" fontId="4" fillId="0" borderId="36" xfId="64" applyNumberFormat="1" applyFont="1" applyFill="1" applyBorder="1" applyAlignment="1" applyProtection="1">
      <alignment horizontal="center"/>
      <protection/>
    </xf>
    <xf numFmtId="0" fontId="4" fillId="0" borderId="14" xfId="64" applyNumberFormat="1" applyFont="1" applyFill="1" applyBorder="1" applyAlignment="1" applyProtection="1" quotePrefix="1">
      <alignment horizontal="left"/>
      <protection/>
    </xf>
    <xf numFmtId="41" fontId="4" fillId="0" borderId="12" xfId="0" applyNumberFormat="1" applyFont="1" applyFill="1" applyBorder="1" applyAlignment="1">
      <alignment/>
    </xf>
    <xf numFmtId="41" fontId="4" fillId="0" borderId="13" xfId="0" applyNumberFormat="1" applyFont="1" applyFill="1" applyBorder="1" applyAlignment="1">
      <alignment/>
    </xf>
    <xf numFmtId="41" fontId="4" fillId="0" borderId="14" xfId="0" applyNumberFormat="1" applyFont="1" applyFill="1" applyBorder="1" applyAlignment="1">
      <alignment/>
    </xf>
    <xf numFmtId="0" fontId="4" fillId="0" borderId="0" xfId="60" applyNumberFormat="1" applyFont="1" applyBorder="1" applyAlignment="1" applyProtection="1">
      <alignment horizontal="left" vertical="top"/>
      <protection/>
    </xf>
    <xf numFmtId="0" fontId="4" fillId="0" borderId="15" xfId="60" applyNumberFormat="1" applyFont="1" applyBorder="1" applyAlignment="1" applyProtection="1">
      <alignment horizontal="left" vertical="top"/>
      <protection/>
    </xf>
    <xf numFmtId="0" fontId="4" fillId="33" borderId="34" xfId="0" applyNumberFormat="1" applyFont="1" applyFill="1" applyBorder="1" applyAlignment="1">
      <alignment horizontal="center" vertical="center"/>
    </xf>
    <xf numFmtId="0" fontId="4" fillId="33" borderId="0" xfId="60" applyNumberFormat="1" applyFont="1" applyFill="1" applyBorder="1" applyAlignment="1" applyProtection="1">
      <alignment horizontal="left"/>
      <protection/>
    </xf>
    <xf numFmtId="0" fontId="4" fillId="33" borderId="15" xfId="0" applyNumberFormat="1" applyFont="1" applyFill="1" applyBorder="1" applyAlignment="1">
      <alignment/>
    </xf>
    <xf numFmtId="41" fontId="4" fillId="33" borderId="0" xfId="0" applyNumberFormat="1" applyFont="1" applyFill="1" applyBorder="1" applyAlignment="1">
      <alignment/>
    </xf>
    <xf numFmtId="41" fontId="4" fillId="33" borderId="17" xfId="0" applyNumberFormat="1" applyFont="1" applyFill="1" applyBorder="1" applyAlignment="1">
      <alignment/>
    </xf>
    <xf numFmtId="41" fontId="4" fillId="33" borderId="15" xfId="0" applyNumberFormat="1" applyFont="1" applyFill="1" applyBorder="1" applyAlignment="1">
      <alignment/>
    </xf>
    <xf numFmtId="0" fontId="4" fillId="33" borderId="19" xfId="61" applyNumberFormat="1" applyFont="1" applyFill="1" applyBorder="1" applyAlignment="1" applyProtection="1" quotePrefix="1">
      <alignment horizontal="left" indent="2"/>
      <protection/>
    </xf>
    <xf numFmtId="0" fontId="4" fillId="33" borderId="32" xfId="61" applyNumberFormat="1" applyFont="1" applyFill="1" applyBorder="1" applyAlignment="1" applyProtection="1" quotePrefix="1">
      <alignment horizontal="left"/>
      <protection/>
    </xf>
    <xf numFmtId="41" fontId="4" fillId="33" borderId="27" xfId="0" applyNumberFormat="1" applyFont="1" applyFill="1" applyBorder="1" applyAlignment="1">
      <alignment/>
    </xf>
    <xf numFmtId="41" fontId="4" fillId="33" borderId="28" xfId="0" applyNumberFormat="1" applyFont="1" applyFill="1" applyBorder="1" applyAlignment="1">
      <alignment/>
    </xf>
    <xf numFmtId="41" fontId="4" fillId="33" borderId="29" xfId="0" applyNumberFormat="1" applyFont="1" applyFill="1" applyBorder="1" applyAlignment="1">
      <alignment/>
    </xf>
    <xf numFmtId="0" fontId="4" fillId="33" borderId="32" xfId="61" applyNumberFormat="1" applyFont="1" applyFill="1" applyBorder="1" applyAlignment="1" applyProtection="1">
      <alignment horizontal="left"/>
      <protection/>
    </xf>
    <xf numFmtId="0" fontId="4" fillId="33" borderId="19" xfId="62" applyNumberFormat="1" applyFont="1" applyFill="1" applyBorder="1" applyAlignment="1">
      <alignment horizontal="center"/>
      <protection/>
    </xf>
    <xf numFmtId="0" fontId="4" fillId="33" borderId="0" xfId="62" applyNumberFormat="1" applyFont="1" applyFill="1" applyBorder="1" applyAlignment="1" applyProtection="1">
      <alignment/>
      <protection/>
    </xf>
    <xf numFmtId="0" fontId="4" fillId="33" borderId="15" xfId="62" applyNumberFormat="1" applyFont="1" applyFill="1" applyBorder="1" applyAlignment="1">
      <alignment/>
      <protection/>
    </xf>
    <xf numFmtId="0" fontId="4" fillId="33" borderId="15" xfId="62" applyNumberFormat="1" applyFont="1" applyFill="1" applyBorder="1" applyAlignment="1" applyProtection="1">
      <alignment horizontal="centerContinuous"/>
      <protection/>
    </xf>
    <xf numFmtId="41" fontId="4" fillId="0" borderId="0" xfId="0" applyNumberFormat="1" applyFont="1" applyBorder="1" applyAlignment="1">
      <alignment horizontal="center"/>
    </xf>
    <xf numFmtId="178" fontId="4" fillId="0" borderId="22" xfId="0" applyNumberFormat="1" applyFont="1" applyBorder="1" applyAlignment="1">
      <alignment horizontal="center"/>
    </xf>
    <xf numFmtId="178" fontId="4" fillId="0" borderId="0" xfId="0" applyNumberFormat="1" applyFont="1" applyBorder="1" applyAlignment="1">
      <alignment horizontal="center"/>
    </xf>
    <xf numFmtId="43" fontId="4" fillId="0" borderId="22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41" fontId="4" fillId="0" borderId="11" xfId="0" applyNumberFormat="1" applyFont="1" applyBorder="1" applyAlignment="1">
      <alignment horizontal="center"/>
    </xf>
    <xf numFmtId="178" fontId="4" fillId="0" borderId="21" xfId="0" applyNumberFormat="1" applyFont="1" applyBorder="1" applyAlignment="1">
      <alignment horizontal="center"/>
    </xf>
    <xf numFmtId="178" fontId="4" fillId="0" borderId="17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/>
    </xf>
    <xf numFmtId="43" fontId="4" fillId="0" borderId="0" xfId="0" applyNumberFormat="1" applyFont="1" applyBorder="1" applyAlignment="1">
      <alignment/>
    </xf>
    <xf numFmtId="0" fontId="4" fillId="34" borderId="17" xfId="63" applyNumberFormat="1" applyFont="1" applyFill="1" applyBorder="1" applyAlignment="1">
      <alignment/>
      <protection/>
    </xf>
    <xf numFmtId="0" fontId="4" fillId="34" borderId="0" xfId="63" applyNumberFormat="1" applyFont="1" applyFill="1" applyBorder="1" applyAlignment="1" applyProtection="1" quotePrefix="1">
      <alignment horizontal="left" indent="1"/>
      <protection/>
    </xf>
    <xf numFmtId="0" fontId="4" fillId="34" borderId="15" xfId="63" applyNumberFormat="1" applyFont="1" applyFill="1" applyBorder="1" applyAlignment="1" applyProtection="1" quotePrefix="1">
      <alignment/>
      <protection/>
    </xf>
    <xf numFmtId="41" fontId="4" fillId="34" borderId="0" xfId="0" applyNumberFormat="1" applyFont="1" applyFill="1" applyBorder="1" applyAlignment="1">
      <alignment shrinkToFit="1"/>
    </xf>
    <xf numFmtId="41" fontId="4" fillId="34" borderId="17" xfId="0" applyNumberFormat="1" applyFont="1" applyFill="1" applyBorder="1" applyAlignment="1">
      <alignment shrinkToFit="1"/>
    </xf>
    <xf numFmtId="41" fontId="4" fillId="34" borderId="15" xfId="0" applyNumberFormat="1" applyFont="1" applyFill="1" applyBorder="1" applyAlignment="1">
      <alignment shrinkToFit="1"/>
    </xf>
    <xf numFmtId="0" fontId="4" fillId="34" borderId="34" xfId="64" applyNumberFormat="1" applyFont="1" applyFill="1" applyBorder="1" applyAlignment="1" applyProtection="1">
      <alignment horizontal="center"/>
      <protection/>
    </xf>
    <xf numFmtId="0" fontId="4" fillId="34" borderId="15" xfId="64" applyNumberFormat="1" applyFont="1" applyFill="1" applyBorder="1" applyAlignment="1" applyProtection="1" quotePrefix="1">
      <alignment horizontal="left"/>
      <protection/>
    </xf>
    <xf numFmtId="41" fontId="4" fillId="34" borderId="0" xfId="0" applyNumberFormat="1" applyFont="1" applyFill="1" applyBorder="1" applyAlignment="1">
      <alignment/>
    </xf>
    <xf numFmtId="0" fontId="4" fillId="0" borderId="11" xfId="65" applyNumberFormat="1" applyFont="1" applyFill="1" applyBorder="1" applyAlignment="1" applyProtection="1">
      <alignment horizontal="center"/>
      <protection/>
    </xf>
    <xf numFmtId="49" fontId="4" fillId="0" borderId="21" xfId="0" applyNumberFormat="1" applyFont="1" applyBorder="1" applyAlignment="1">
      <alignment horizontal="center"/>
    </xf>
    <xf numFmtId="0" fontId="4" fillId="33" borderId="25" xfId="0" applyNumberFormat="1" applyFont="1" applyFill="1" applyBorder="1" applyAlignment="1" quotePrefix="1">
      <alignment/>
    </xf>
    <xf numFmtId="0" fontId="4" fillId="33" borderId="24" xfId="0" applyNumberFormat="1" applyFont="1" applyFill="1" applyBorder="1" applyAlignment="1">
      <alignment/>
    </xf>
    <xf numFmtId="0" fontId="4" fillId="33" borderId="26" xfId="0" applyNumberFormat="1" applyFont="1" applyFill="1" applyBorder="1" applyAlignment="1">
      <alignment/>
    </xf>
    <xf numFmtId="49" fontId="4" fillId="33" borderId="24" xfId="0" applyNumberFormat="1" applyFont="1" applyFill="1" applyBorder="1" applyAlignment="1">
      <alignment horizontal="center"/>
    </xf>
    <xf numFmtId="49" fontId="4" fillId="33" borderId="25" xfId="0" applyNumberFormat="1" applyFont="1" applyFill="1" applyBorder="1" applyAlignment="1">
      <alignment horizontal="center"/>
    </xf>
    <xf numFmtId="49" fontId="4" fillId="33" borderId="26" xfId="0" applyNumberFormat="1" applyFont="1" applyFill="1" applyBorder="1" applyAlignment="1">
      <alignment horizontal="center"/>
    </xf>
    <xf numFmtId="0" fontId="4" fillId="0" borderId="15" xfId="0" applyNumberFormat="1" applyFont="1" applyBorder="1" applyAlignment="1" quotePrefix="1">
      <alignment/>
    </xf>
    <xf numFmtId="0" fontId="4" fillId="33" borderId="17" xfId="0" applyNumberFormat="1" applyFont="1" applyFill="1" applyBorder="1" applyAlignment="1" quotePrefix="1">
      <alignment/>
    </xf>
    <xf numFmtId="0" fontId="4" fillId="33" borderId="0" xfId="0" applyNumberFormat="1" applyFont="1" applyFill="1" applyBorder="1" applyAlignment="1">
      <alignment/>
    </xf>
    <xf numFmtId="0" fontId="4" fillId="33" borderId="15" xfId="0" applyNumberFormat="1" applyFont="1" applyFill="1" applyBorder="1" applyAlignment="1" quotePrefix="1">
      <alignment/>
    </xf>
    <xf numFmtId="177" fontId="4" fillId="33" borderId="17" xfId="0" applyNumberFormat="1" applyFont="1" applyFill="1" applyBorder="1" applyAlignment="1">
      <alignment horizontal="center"/>
    </xf>
    <xf numFmtId="184" fontId="4" fillId="33" borderId="17" xfId="0" applyNumberFormat="1" applyFont="1" applyFill="1" applyBorder="1" applyAlignment="1">
      <alignment horizontal="center"/>
    </xf>
    <xf numFmtId="184" fontId="4" fillId="33" borderId="0" xfId="0" applyNumberFormat="1" applyFont="1" applyFill="1" applyBorder="1" applyAlignment="1">
      <alignment horizontal="center"/>
    </xf>
    <xf numFmtId="184" fontId="4" fillId="33" borderId="15" xfId="0" applyNumberFormat="1" applyFont="1" applyFill="1" applyBorder="1" applyAlignment="1">
      <alignment horizontal="center"/>
    </xf>
    <xf numFmtId="0" fontId="4" fillId="0" borderId="17" xfId="0" applyNumberFormat="1" applyFont="1" applyBorder="1" applyAlignment="1">
      <alignment/>
    </xf>
    <xf numFmtId="0" fontId="4" fillId="33" borderId="25" xfId="0" applyNumberFormat="1" applyFont="1" applyFill="1" applyBorder="1" applyAlignment="1">
      <alignment/>
    </xf>
    <xf numFmtId="0" fontId="4" fillId="33" borderId="26" xfId="0" applyNumberFormat="1" applyFont="1" applyFill="1" applyBorder="1" applyAlignment="1" quotePrefix="1">
      <alignment/>
    </xf>
    <xf numFmtId="177" fontId="4" fillId="33" borderId="25" xfId="0" applyNumberFormat="1" applyFont="1" applyFill="1" applyBorder="1" applyAlignment="1">
      <alignment horizontal="center"/>
    </xf>
    <xf numFmtId="183" fontId="4" fillId="33" borderId="25" xfId="0" applyNumberFormat="1" applyFont="1" applyFill="1" applyBorder="1" applyAlignment="1">
      <alignment horizontal="center"/>
    </xf>
    <xf numFmtId="183" fontId="4" fillId="33" borderId="24" xfId="0" applyNumberFormat="1" applyFont="1" applyFill="1" applyBorder="1" applyAlignment="1">
      <alignment horizontal="center"/>
    </xf>
    <xf numFmtId="183" fontId="4" fillId="33" borderId="26" xfId="0" applyNumberFormat="1" applyFont="1" applyFill="1" applyBorder="1" applyAlignment="1">
      <alignment horizontal="center"/>
    </xf>
    <xf numFmtId="177" fontId="4" fillId="33" borderId="0" xfId="0" applyNumberFormat="1" applyFont="1" applyFill="1" applyBorder="1" applyAlignment="1">
      <alignment horizontal="center"/>
    </xf>
    <xf numFmtId="0" fontId="4" fillId="33" borderId="17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/>
    </xf>
    <xf numFmtId="41" fontId="4" fillId="34" borderId="17" xfId="0" applyNumberFormat="1" applyFont="1" applyFill="1" applyBorder="1" applyAlignment="1">
      <alignment/>
    </xf>
    <xf numFmtId="41" fontId="4" fillId="34" borderId="15" xfId="0" applyNumberFormat="1" applyFont="1" applyFill="1" applyBorder="1" applyAlignment="1">
      <alignment/>
    </xf>
    <xf numFmtId="41" fontId="4" fillId="0" borderId="27" xfId="0" applyNumberFormat="1" applyFont="1" applyFill="1" applyBorder="1" applyAlignment="1">
      <alignment/>
    </xf>
    <xf numFmtId="41" fontId="4" fillId="0" borderId="16" xfId="0" applyNumberFormat="1" applyFont="1" applyBorder="1" applyAlignment="1">
      <alignment horizontal="center"/>
    </xf>
    <xf numFmtId="41" fontId="4" fillId="0" borderId="15" xfId="0" applyNumberFormat="1" applyFont="1" applyBorder="1" applyAlignment="1">
      <alignment horizontal="center"/>
    </xf>
    <xf numFmtId="178" fontId="4" fillId="0" borderId="23" xfId="0" applyNumberFormat="1" applyFont="1" applyBorder="1" applyAlignment="1">
      <alignment horizontal="center"/>
    </xf>
    <xf numFmtId="178" fontId="4" fillId="0" borderId="15" xfId="0" applyNumberFormat="1" applyFont="1" applyBorder="1" applyAlignment="1">
      <alignment horizontal="center"/>
    </xf>
    <xf numFmtId="186" fontId="4" fillId="0" borderId="22" xfId="0" applyNumberFormat="1" applyFont="1" applyBorder="1" applyAlignment="1">
      <alignment horizontal="center"/>
    </xf>
    <xf numFmtId="186" fontId="4" fillId="0" borderId="0" xfId="0" applyNumberFormat="1" applyFont="1" applyBorder="1" applyAlignment="1">
      <alignment horizontal="center"/>
    </xf>
    <xf numFmtId="187" fontId="4" fillId="0" borderId="22" xfId="0" applyNumberFormat="1" applyFont="1" applyBorder="1" applyAlignment="1">
      <alignment horizontal="center"/>
    </xf>
    <xf numFmtId="187" fontId="4" fillId="0" borderId="0" xfId="0" applyNumberFormat="1" applyFont="1" applyBorder="1" applyAlignment="1">
      <alignment horizontal="center"/>
    </xf>
    <xf numFmtId="43" fontId="4" fillId="0" borderId="23" xfId="0" applyNumberFormat="1" applyFont="1" applyBorder="1" applyAlignment="1">
      <alignment horizontal="center"/>
    </xf>
    <xf numFmtId="43" fontId="4" fillId="0" borderId="15" xfId="0" applyNumberFormat="1" applyFont="1" applyBorder="1" applyAlignment="1">
      <alignment horizontal="center"/>
    </xf>
    <xf numFmtId="187" fontId="4" fillId="0" borderId="23" xfId="0" applyNumberFormat="1" applyFont="1" applyBorder="1" applyAlignment="1">
      <alignment horizontal="center"/>
    </xf>
    <xf numFmtId="187" fontId="4" fillId="0" borderId="15" xfId="0" applyNumberFormat="1" applyFont="1" applyBorder="1" applyAlignment="1">
      <alignment horizontal="center"/>
    </xf>
    <xf numFmtId="186" fontId="4" fillId="0" borderId="23" xfId="0" applyNumberFormat="1" applyFont="1" applyBorder="1" applyAlignment="1">
      <alignment horizontal="center"/>
    </xf>
    <xf numFmtId="186" fontId="4" fillId="0" borderId="1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40" xfId="0" applyFill="1" applyBorder="1" applyAlignment="1">
      <alignment/>
    </xf>
    <xf numFmtId="0" fontId="0" fillId="0" borderId="40" xfId="0" applyFont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0" xfId="0" applyFont="1" applyBorder="1" applyAlignment="1">
      <alignment/>
    </xf>
    <xf numFmtId="0" fontId="7" fillId="35" borderId="4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1" fontId="4" fillId="0" borderId="21" xfId="0" applyNumberFormat="1" applyFont="1" applyBorder="1" applyAlignment="1">
      <alignment horizontal="center"/>
    </xf>
    <xf numFmtId="41" fontId="4" fillId="0" borderId="22" xfId="0" applyNumberFormat="1" applyFont="1" applyBorder="1" applyAlignment="1">
      <alignment horizontal="center"/>
    </xf>
    <xf numFmtId="41" fontId="4" fillId="0" borderId="23" xfId="0" applyNumberFormat="1" applyFont="1" applyBorder="1" applyAlignment="1">
      <alignment horizontal="center"/>
    </xf>
    <xf numFmtId="0" fontId="0" fillId="33" borderId="0" xfId="0" applyFont="1" applyFill="1" applyAlignment="1">
      <alignment/>
    </xf>
    <xf numFmtId="177" fontId="4" fillId="0" borderId="15" xfId="0" applyNumberFormat="1" applyFont="1" applyBorder="1" applyAlignment="1">
      <alignment horizontal="center"/>
    </xf>
    <xf numFmtId="183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178" fontId="4" fillId="0" borderId="0" xfId="0" applyNumberFormat="1" applyFont="1" applyBorder="1" applyAlignment="1">
      <alignment/>
    </xf>
    <xf numFmtId="178" fontId="4" fillId="0" borderId="17" xfId="0" applyNumberFormat="1" applyFont="1" applyBorder="1" applyAlignment="1">
      <alignment/>
    </xf>
    <xf numFmtId="178" fontId="4" fillId="0" borderId="15" xfId="0" applyNumberFormat="1" applyFont="1" applyBorder="1" applyAlignment="1">
      <alignment/>
    </xf>
    <xf numFmtId="0" fontId="0" fillId="0" borderId="0" xfId="0" applyFont="1" applyAlignment="1">
      <alignment vertical="top"/>
    </xf>
    <xf numFmtId="49" fontId="8" fillId="0" borderId="17" xfId="0" applyNumberFormat="1" applyFont="1" applyBorder="1" applyAlignment="1">
      <alignment vertical="top" wrapText="1"/>
    </xf>
    <xf numFmtId="49" fontId="8" fillId="0" borderId="0" xfId="0" applyNumberFormat="1" applyFont="1" applyBorder="1" applyAlignment="1">
      <alignment vertical="top" wrapText="1"/>
    </xf>
    <xf numFmtId="49" fontId="8" fillId="0" borderId="15" xfId="0" applyNumberFormat="1" applyFont="1" applyBorder="1" applyAlignment="1">
      <alignment vertical="top" wrapText="1"/>
    </xf>
    <xf numFmtId="43" fontId="4" fillId="0" borderId="0" xfId="0" applyNumberFormat="1" applyFont="1" applyBorder="1" applyAlignment="1">
      <alignment/>
    </xf>
    <xf numFmtId="43" fontId="4" fillId="0" borderId="17" xfId="0" applyNumberFormat="1" applyFont="1" applyBorder="1" applyAlignment="1">
      <alignment/>
    </xf>
    <xf numFmtId="43" fontId="4" fillId="0" borderId="15" xfId="0" applyNumberFormat="1" applyFont="1" applyBorder="1" applyAlignment="1">
      <alignment/>
    </xf>
    <xf numFmtId="178" fontId="4" fillId="0" borderId="24" xfId="0" applyNumberFormat="1" applyFont="1" applyBorder="1" applyAlignment="1">
      <alignment/>
    </xf>
    <xf numFmtId="178" fontId="4" fillId="0" borderId="25" xfId="0" applyNumberFormat="1" applyFont="1" applyBorder="1" applyAlignment="1">
      <alignment/>
    </xf>
    <xf numFmtId="178" fontId="4" fillId="0" borderId="26" xfId="0" applyNumberFormat="1" applyFont="1" applyBorder="1" applyAlignment="1">
      <alignment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/>
    </xf>
    <xf numFmtId="181" fontId="4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181" fontId="4" fillId="0" borderId="17" xfId="0" applyNumberFormat="1" applyFont="1" applyBorder="1" applyAlignment="1">
      <alignment/>
    </xf>
    <xf numFmtId="181" fontId="4" fillId="0" borderId="1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18" xfId="65" applyNumberFormat="1" applyFont="1" applyBorder="1" applyAlignment="1" applyProtection="1">
      <alignment horizontal="center"/>
      <protection/>
    </xf>
    <xf numFmtId="0" fontId="4" fillId="0" borderId="19" xfId="65" applyNumberFormat="1" applyFont="1" applyBorder="1" applyAlignment="1" applyProtection="1">
      <alignment horizontal="center"/>
      <protection/>
    </xf>
    <xf numFmtId="0" fontId="4" fillId="0" borderId="31" xfId="65" applyNumberFormat="1" applyFont="1" applyBorder="1" applyAlignment="1" applyProtection="1" quotePrefix="1">
      <alignment horizontal="center"/>
      <protection/>
    </xf>
    <xf numFmtId="41" fontId="4" fillId="0" borderId="24" xfId="0" applyNumberFormat="1" applyFont="1" applyBorder="1" applyAlignment="1">
      <alignment/>
    </xf>
    <xf numFmtId="41" fontId="4" fillId="0" borderId="26" xfId="0" applyNumberFormat="1" applyFont="1" applyBorder="1" applyAlignment="1">
      <alignment/>
    </xf>
    <xf numFmtId="0" fontId="4" fillId="0" borderId="19" xfId="65" applyNumberFormat="1" applyFont="1" applyFill="1" applyBorder="1" applyAlignment="1" applyProtection="1">
      <alignment horizontal="center"/>
      <protection/>
    </xf>
    <xf numFmtId="0" fontId="4" fillId="0" borderId="19" xfId="65" applyNumberFormat="1" applyFont="1" applyFill="1" applyBorder="1" applyAlignment="1" applyProtection="1" quotePrefix="1">
      <alignment horizontal="center"/>
      <protection/>
    </xf>
    <xf numFmtId="178" fontId="4" fillId="0" borderId="24" xfId="0" applyNumberFormat="1" applyFont="1" applyBorder="1" applyAlignment="1">
      <alignment/>
    </xf>
    <xf numFmtId="178" fontId="4" fillId="0" borderId="26" xfId="0" applyNumberFormat="1" applyFont="1" applyBorder="1" applyAlignment="1">
      <alignment/>
    </xf>
    <xf numFmtId="0" fontId="4" fillId="0" borderId="30" xfId="65" applyNumberFormat="1" applyFont="1" applyFill="1" applyBorder="1" applyAlignment="1" applyProtection="1">
      <alignment horizontal="center"/>
      <protection/>
    </xf>
    <xf numFmtId="0" fontId="4" fillId="0" borderId="31" xfId="65" applyNumberFormat="1" applyFont="1" applyFill="1" applyBorder="1" applyAlignment="1" applyProtection="1" quotePrefix="1">
      <alignment horizontal="center"/>
      <protection/>
    </xf>
    <xf numFmtId="178" fontId="4" fillId="0" borderId="0" xfId="0" applyNumberFormat="1" applyFont="1" applyBorder="1" applyAlignment="1">
      <alignment/>
    </xf>
    <xf numFmtId="43" fontId="4" fillId="0" borderId="24" xfId="0" applyNumberFormat="1" applyFont="1" applyBorder="1" applyAlignment="1">
      <alignment/>
    </xf>
    <xf numFmtId="43" fontId="4" fillId="0" borderId="26" xfId="0" applyNumberFormat="1" applyFont="1" applyBorder="1" applyAlignment="1">
      <alignment/>
    </xf>
    <xf numFmtId="43" fontId="4" fillId="0" borderId="15" xfId="0" applyNumberFormat="1" applyFont="1" applyBorder="1" applyAlignment="1">
      <alignment/>
    </xf>
    <xf numFmtId="41" fontId="4" fillId="0" borderId="24" xfId="0" applyNumberFormat="1" applyFont="1" applyBorder="1" applyAlignment="1">
      <alignment horizontal="center"/>
    </xf>
    <xf numFmtId="178" fontId="4" fillId="0" borderId="15" xfId="0" applyNumberFormat="1" applyFont="1" applyBorder="1" applyAlignment="1">
      <alignment/>
    </xf>
    <xf numFmtId="41" fontId="4" fillId="0" borderId="15" xfId="0" applyNumberFormat="1" applyFont="1" applyBorder="1" applyAlignment="1">
      <alignment/>
    </xf>
    <xf numFmtId="178" fontId="4" fillId="0" borderId="13" xfId="0" applyNumberFormat="1" applyFont="1" applyBorder="1" applyAlignment="1">
      <alignment horizontal="center"/>
    </xf>
    <xf numFmtId="178" fontId="4" fillId="0" borderId="14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41" fontId="4" fillId="0" borderId="18" xfId="0" applyNumberFormat="1" applyFont="1" applyFill="1" applyBorder="1" applyAlignment="1">
      <alignment/>
    </xf>
    <xf numFmtId="41" fontId="4" fillId="0" borderId="30" xfId="0" applyNumberFormat="1" applyFont="1" applyFill="1" applyBorder="1" applyAlignment="1">
      <alignment/>
    </xf>
    <xf numFmtId="41" fontId="4" fillId="0" borderId="19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41" fontId="4" fillId="0" borderId="31" xfId="0" applyNumberFormat="1" applyFont="1" applyFill="1" applyBorder="1" applyAlignment="1">
      <alignment/>
    </xf>
    <xf numFmtId="41" fontId="4" fillId="0" borderId="20" xfId="0" applyNumberFormat="1" applyFont="1" applyFill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9" xfId="0" applyNumberFormat="1" applyFont="1" applyBorder="1" applyAlignment="1">
      <alignment/>
    </xf>
    <xf numFmtId="0" fontId="0" fillId="34" borderId="0" xfId="0" applyFont="1" applyFill="1" applyAlignment="1">
      <alignment/>
    </xf>
    <xf numFmtId="41" fontId="4" fillId="34" borderId="19" xfId="0" applyNumberFormat="1" applyFont="1" applyFill="1" applyBorder="1" applyAlignment="1">
      <alignment/>
    </xf>
    <xf numFmtId="41" fontId="4" fillId="0" borderId="31" xfId="0" applyNumberFormat="1" applyFont="1" applyBorder="1" applyAlignment="1">
      <alignment/>
    </xf>
    <xf numFmtId="41" fontId="4" fillId="0" borderId="30" xfId="0" applyNumberFormat="1" applyFont="1" applyBorder="1" applyAlignment="1">
      <alignment/>
    </xf>
    <xf numFmtId="41" fontId="4" fillId="0" borderId="32" xfId="0" applyNumberFormat="1" applyFont="1" applyBorder="1" applyAlignment="1">
      <alignment/>
    </xf>
    <xf numFmtId="41" fontId="4" fillId="0" borderId="20" xfId="0" applyNumberFormat="1" applyFont="1" applyBorder="1" applyAlignment="1">
      <alignment/>
    </xf>
    <xf numFmtId="179" fontId="4" fillId="0" borderId="27" xfId="0" applyNumberFormat="1" applyFont="1" applyBorder="1" applyAlignment="1">
      <alignment shrinkToFit="1"/>
    </xf>
    <xf numFmtId="179" fontId="4" fillId="0" borderId="28" xfId="0" applyNumberFormat="1" applyFont="1" applyBorder="1" applyAlignment="1">
      <alignment shrinkToFit="1"/>
    </xf>
    <xf numFmtId="179" fontId="4" fillId="0" borderId="29" xfId="0" applyNumberFormat="1" applyFont="1" applyBorder="1" applyAlignment="1">
      <alignment shrinkToFit="1"/>
    </xf>
    <xf numFmtId="179" fontId="4" fillId="0" borderId="0" xfId="0" applyNumberFormat="1" applyFont="1" applyBorder="1" applyAlignment="1">
      <alignment shrinkToFit="1"/>
    </xf>
    <xf numFmtId="179" fontId="4" fillId="0" borderId="17" xfId="0" applyNumberFormat="1" applyFont="1" applyBorder="1" applyAlignment="1">
      <alignment shrinkToFit="1"/>
    </xf>
    <xf numFmtId="179" fontId="4" fillId="0" borderId="15" xfId="0" applyNumberFormat="1" applyFont="1" applyBorder="1" applyAlignment="1">
      <alignment shrinkToFit="1"/>
    </xf>
    <xf numFmtId="179" fontId="4" fillId="0" borderId="13" xfId="0" applyNumberFormat="1" applyFont="1" applyBorder="1" applyAlignment="1">
      <alignment shrinkToFit="1"/>
    </xf>
    <xf numFmtId="179" fontId="4" fillId="0" borderId="12" xfId="0" applyNumberFormat="1" applyFont="1" applyBorder="1" applyAlignment="1">
      <alignment shrinkToFit="1"/>
    </xf>
    <xf numFmtId="179" fontId="4" fillId="0" borderId="14" xfId="0" applyNumberFormat="1" applyFont="1" applyBorder="1" applyAlignment="1">
      <alignment shrinkToFit="1"/>
    </xf>
    <xf numFmtId="178" fontId="4" fillId="0" borderId="18" xfId="0" applyNumberFormat="1" applyFont="1" applyBorder="1" applyAlignment="1">
      <alignment/>
    </xf>
    <xf numFmtId="178" fontId="4" fillId="0" borderId="10" xfId="0" applyNumberFormat="1" applyFont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16" xfId="0" applyNumberFormat="1" applyFont="1" applyBorder="1" applyAlignment="1">
      <alignment/>
    </xf>
    <xf numFmtId="178" fontId="4" fillId="0" borderId="19" xfId="0" applyNumberFormat="1" applyFont="1" applyBorder="1" applyAlignment="1">
      <alignment/>
    </xf>
    <xf numFmtId="178" fontId="4" fillId="0" borderId="20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0" borderId="13" xfId="0" applyNumberFormat="1" applyFont="1" applyBorder="1" applyAlignment="1">
      <alignment/>
    </xf>
    <xf numFmtId="178" fontId="4" fillId="0" borderId="14" xfId="0" applyNumberFormat="1" applyFont="1" applyBorder="1" applyAlignment="1">
      <alignment/>
    </xf>
    <xf numFmtId="41" fontId="4" fillId="33" borderId="19" xfId="0" applyNumberFormat="1" applyFont="1" applyFill="1" applyBorder="1" applyAlignment="1">
      <alignment/>
    </xf>
    <xf numFmtId="37" fontId="4" fillId="0" borderId="18" xfId="6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7" fontId="4" fillId="0" borderId="18" xfId="60" applyFont="1" applyBorder="1" applyAlignment="1" applyProtection="1">
      <alignment horizontal="center" vertical="center" wrapText="1"/>
      <protection/>
    </xf>
    <xf numFmtId="37" fontId="4" fillId="0" borderId="19" xfId="60" applyFont="1" applyBorder="1" applyAlignment="1" applyProtection="1">
      <alignment horizontal="center" vertical="center" wrapText="1"/>
      <protection/>
    </xf>
    <xf numFmtId="37" fontId="4" fillId="0" borderId="20" xfId="60" applyFont="1" applyBorder="1" applyAlignment="1" applyProtection="1">
      <alignment horizontal="center" vertical="center" wrapText="1"/>
      <protection/>
    </xf>
    <xf numFmtId="37" fontId="4" fillId="0" borderId="18" xfId="6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37" fontId="4" fillId="0" borderId="18" xfId="60" applyFont="1" applyBorder="1" applyAlignment="1" applyProtection="1">
      <alignment horizontal="center" vertical="center"/>
      <protection/>
    </xf>
    <xf numFmtId="37" fontId="4" fillId="0" borderId="20" xfId="60" applyFont="1" applyBorder="1" applyAlignment="1" applyProtection="1">
      <alignment horizontal="center" vertical="center"/>
      <protection/>
    </xf>
    <xf numFmtId="37" fontId="4" fillId="0" borderId="16" xfId="60" applyFont="1" applyBorder="1" applyAlignment="1" applyProtection="1">
      <alignment horizontal="center" vertical="center"/>
      <protection/>
    </xf>
    <xf numFmtId="37" fontId="4" fillId="0" borderId="14" xfId="60" applyFont="1" applyBorder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上水①１" xfId="60"/>
    <cellStyle name="標準_上水①２" xfId="61"/>
    <cellStyle name="標準_上水①３" xfId="62"/>
    <cellStyle name="標準_上水①４" xfId="63"/>
    <cellStyle name="標準_上水①５" xfId="64"/>
    <cellStyle name="標準_上水②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K345"/>
  <sheetViews>
    <sheetView zoomScalePageLayoutView="0" workbookViewId="0" topLeftCell="A1">
      <selection activeCell="D10" sqref="D10"/>
    </sheetView>
  </sheetViews>
  <sheetFormatPr defaultColWidth="8.796875" defaultRowHeight="14.25"/>
  <cols>
    <col min="1" max="1" width="9" style="293" customWidth="1"/>
  </cols>
  <sheetData>
    <row r="1" ht="14.25"/>
    <row r="2" spans="1:11" ht="14.25">
      <c r="A2" s="294"/>
      <c r="B2" s="299">
        <v>322016</v>
      </c>
      <c r="C2" s="299">
        <v>322024</v>
      </c>
      <c r="D2" s="299">
        <v>322032</v>
      </c>
      <c r="E2" s="299">
        <v>322041</v>
      </c>
      <c r="F2" s="299">
        <v>322059</v>
      </c>
      <c r="G2" s="299">
        <v>322067</v>
      </c>
      <c r="H2" s="299">
        <v>322075</v>
      </c>
      <c r="I2" s="299">
        <v>322091</v>
      </c>
      <c r="J2" s="299">
        <v>325287</v>
      </c>
      <c r="K2" s="299">
        <v>328341</v>
      </c>
    </row>
    <row r="3" spans="1:11" ht="14.25">
      <c r="A3" s="296" t="s">
        <v>396</v>
      </c>
      <c r="B3" s="297">
        <v>2021027</v>
      </c>
      <c r="C3" s="297">
        <v>3080111</v>
      </c>
      <c r="D3" s="297">
        <v>3280219</v>
      </c>
      <c r="E3" s="297">
        <v>3071007</v>
      </c>
      <c r="F3" s="297">
        <v>3270307</v>
      </c>
      <c r="G3" s="297">
        <v>3080331</v>
      </c>
      <c r="H3" s="297">
        <v>3331225</v>
      </c>
      <c r="I3" s="297">
        <v>3320330</v>
      </c>
      <c r="J3" s="297">
        <v>3311218</v>
      </c>
      <c r="K3" s="297">
        <v>3341211</v>
      </c>
    </row>
    <row r="4" spans="1:11" ht="14.25">
      <c r="A4" s="296" t="s">
        <v>397</v>
      </c>
      <c r="B4" s="297">
        <v>2070601</v>
      </c>
      <c r="C4" s="297">
        <v>3090701</v>
      </c>
      <c r="D4" s="297">
        <v>3290912</v>
      </c>
      <c r="E4" s="297">
        <v>3081001</v>
      </c>
      <c r="F4" s="297">
        <v>3290401</v>
      </c>
      <c r="G4" s="297">
        <v>3091006</v>
      </c>
      <c r="H4" s="297">
        <v>3350710</v>
      </c>
      <c r="I4" s="297">
        <v>3320910</v>
      </c>
      <c r="J4" s="297">
        <v>3341225</v>
      </c>
      <c r="K4" s="297">
        <v>3370401</v>
      </c>
    </row>
    <row r="5" spans="1:11" ht="14.25">
      <c r="A5" s="296" t="s">
        <v>398</v>
      </c>
      <c r="B5" s="297">
        <v>3271001</v>
      </c>
      <c r="C5" s="297">
        <v>3360401</v>
      </c>
      <c r="D5" s="297">
        <v>4170322</v>
      </c>
      <c r="E5" s="297">
        <v>3360401</v>
      </c>
      <c r="F5" s="297">
        <v>4171001</v>
      </c>
      <c r="G5" s="297">
        <v>3360401</v>
      </c>
      <c r="H5" s="297">
        <v>3380401</v>
      </c>
      <c r="I5" s="297">
        <v>4161101</v>
      </c>
      <c r="J5" s="297">
        <v>3430401</v>
      </c>
      <c r="K5" s="297">
        <v>3430401</v>
      </c>
    </row>
    <row r="6" spans="1:11" ht="14.25">
      <c r="A6" s="296" t="s">
        <v>422</v>
      </c>
      <c r="B6" s="297">
        <v>7362629</v>
      </c>
      <c r="C6" s="297">
        <v>9531213</v>
      </c>
      <c r="D6" s="297">
        <v>10741453</v>
      </c>
      <c r="E6" s="297">
        <v>9512409</v>
      </c>
      <c r="F6" s="297">
        <v>10731709</v>
      </c>
      <c r="G6" s="297">
        <v>9531738</v>
      </c>
      <c r="H6" s="297">
        <v>10062336</v>
      </c>
      <c r="I6" s="297">
        <v>10802341</v>
      </c>
      <c r="J6" s="297">
        <v>10082844</v>
      </c>
      <c r="K6" s="297">
        <v>10142013</v>
      </c>
    </row>
    <row r="7" spans="1:11" ht="14.25">
      <c r="A7" s="296" t="s">
        <v>423</v>
      </c>
      <c r="B7" s="297">
        <v>1</v>
      </c>
      <c r="C7" s="297">
        <v>2</v>
      </c>
      <c r="D7" s="297">
        <v>2</v>
      </c>
      <c r="E7" s="297">
        <v>2</v>
      </c>
      <c r="F7" s="297">
        <v>2</v>
      </c>
      <c r="G7" s="297">
        <v>2</v>
      </c>
      <c r="H7" s="297">
        <v>2</v>
      </c>
      <c r="I7" s="297">
        <v>2</v>
      </c>
      <c r="J7" s="297">
        <v>2</v>
      </c>
      <c r="K7" s="297">
        <v>1</v>
      </c>
    </row>
    <row r="8" spans="1:11" ht="14.25">
      <c r="A8" s="296" t="s">
        <v>424</v>
      </c>
      <c r="B8" s="297">
        <v>205544</v>
      </c>
      <c r="C8" s="297">
        <v>42253</v>
      </c>
      <c r="D8" s="297">
        <v>174505</v>
      </c>
      <c r="E8" s="297">
        <v>49515</v>
      </c>
      <c r="F8" s="297">
        <v>37568</v>
      </c>
      <c r="G8" s="297">
        <v>41026</v>
      </c>
      <c r="H8" s="297">
        <v>22182</v>
      </c>
      <c r="I8" s="297">
        <v>41333</v>
      </c>
      <c r="J8" s="297">
        <v>15038</v>
      </c>
      <c r="K8" s="297">
        <v>37564</v>
      </c>
    </row>
    <row r="9" spans="1:11" ht="14.25">
      <c r="A9" s="296" t="s">
        <v>425</v>
      </c>
      <c r="B9" s="297">
        <v>194630</v>
      </c>
      <c r="C9" s="297">
        <v>50000</v>
      </c>
      <c r="D9" s="297">
        <v>133300</v>
      </c>
      <c r="E9" s="297">
        <v>43045</v>
      </c>
      <c r="F9" s="297">
        <v>48440</v>
      </c>
      <c r="G9" s="297">
        <v>33300</v>
      </c>
      <c r="H9" s="297">
        <v>22360</v>
      </c>
      <c r="I9" s="297">
        <v>34498</v>
      </c>
      <c r="J9" s="297">
        <v>9010</v>
      </c>
      <c r="K9" s="297">
        <v>37500</v>
      </c>
    </row>
    <row r="10" spans="1:11" ht="14.25">
      <c r="A10" s="296" t="s">
        <v>426</v>
      </c>
      <c r="B10" s="297">
        <v>166327</v>
      </c>
      <c r="C10" s="297">
        <v>42209</v>
      </c>
      <c r="D10" s="297">
        <v>130486</v>
      </c>
      <c r="E10" s="297">
        <v>43103</v>
      </c>
      <c r="F10" s="297">
        <v>29858</v>
      </c>
      <c r="G10" s="297">
        <v>32042</v>
      </c>
      <c r="H10" s="297">
        <v>20702</v>
      </c>
      <c r="I10" s="297">
        <v>30905</v>
      </c>
      <c r="J10" s="297">
        <v>9485</v>
      </c>
      <c r="K10" s="297">
        <v>36987</v>
      </c>
    </row>
    <row r="11" spans="1:11" ht="14.25">
      <c r="A11" s="296" t="s">
        <v>427</v>
      </c>
      <c r="B11" s="297">
        <v>566501</v>
      </c>
      <c r="C11" s="297">
        <v>134462</v>
      </c>
      <c r="D11" s="297">
        <v>438291</v>
      </c>
      <c r="E11" s="297">
        <v>135663</v>
      </c>
      <c r="F11" s="297">
        <v>115866</v>
      </c>
      <c r="G11" s="297">
        <v>106368</v>
      </c>
      <c r="H11" s="297">
        <v>65244</v>
      </c>
      <c r="I11" s="297">
        <v>106736</v>
      </c>
      <c r="J11" s="297">
        <v>33533</v>
      </c>
      <c r="K11" s="297">
        <v>112051</v>
      </c>
    </row>
    <row r="12" spans="1:11" ht="14.25">
      <c r="A12" s="296" t="s">
        <v>428</v>
      </c>
      <c r="B12" s="297">
        <v>120450</v>
      </c>
      <c r="C12" s="297">
        <v>400</v>
      </c>
      <c r="D12" s="297">
        <v>3450</v>
      </c>
      <c r="E12" s="297">
        <v>3400</v>
      </c>
      <c r="F12" s="297">
        <v>23456</v>
      </c>
      <c r="G12" s="297">
        <v>450</v>
      </c>
      <c r="H12" s="297">
        <v>50</v>
      </c>
      <c r="I12" s="297">
        <v>123450</v>
      </c>
      <c r="J12" s="297">
        <v>20400</v>
      </c>
      <c r="K12" s="297">
        <v>450</v>
      </c>
    </row>
    <row r="13" spans="1:11" ht="14.25">
      <c r="A13" s="296" t="s">
        <v>429</v>
      </c>
      <c r="B13" s="297">
        <v>0</v>
      </c>
      <c r="C13" s="297">
        <v>0</v>
      </c>
      <c r="D13" s="297">
        <v>0</v>
      </c>
      <c r="E13" s="297">
        <v>0</v>
      </c>
      <c r="F13" s="297">
        <v>0</v>
      </c>
      <c r="G13" s="297">
        <v>0</v>
      </c>
      <c r="H13" s="297">
        <v>0</v>
      </c>
      <c r="I13" s="297">
        <v>0</v>
      </c>
      <c r="J13" s="297">
        <v>0</v>
      </c>
      <c r="K13" s="297">
        <v>0</v>
      </c>
    </row>
    <row r="14" spans="1:11" ht="14.25">
      <c r="A14" s="296" t="s">
        <v>430</v>
      </c>
      <c r="B14" s="297">
        <v>42600</v>
      </c>
      <c r="C14" s="297">
        <v>0</v>
      </c>
      <c r="D14" s="297">
        <v>6900</v>
      </c>
      <c r="E14" s="297">
        <v>113</v>
      </c>
      <c r="F14" s="297">
        <v>8000</v>
      </c>
      <c r="G14" s="297">
        <v>0</v>
      </c>
      <c r="H14" s="297">
        <v>922</v>
      </c>
      <c r="I14" s="297">
        <v>4142</v>
      </c>
      <c r="J14" s="297">
        <v>1642</v>
      </c>
      <c r="K14" s="297">
        <v>0</v>
      </c>
    </row>
    <row r="15" spans="1:11" ht="14.25">
      <c r="A15" s="296" t="s">
        <v>431</v>
      </c>
      <c r="B15" s="297">
        <v>1279</v>
      </c>
      <c r="C15" s="297">
        <v>36</v>
      </c>
      <c r="D15" s="297">
        <v>1593</v>
      </c>
      <c r="E15" s="297">
        <v>264</v>
      </c>
      <c r="F15" s="297">
        <v>563</v>
      </c>
      <c r="G15" s="297">
        <v>206</v>
      </c>
      <c r="H15" s="297">
        <v>10</v>
      </c>
      <c r="I15" s="297">
        <v>2120</v>
      </c>
      <c r="J15" s="297">
        <v>105</v>
      </c>
      <c r="K15" s="297">
        <v>71</v>
      </c>
    </row>
    <row r="16" spans="1:11" ht="14.25">
      <c r="A16" s="296" t="s">
        <v>432</v>
      </c>
      <c r="B16" s="297">
        <v>6192</v>
      </c>
      <c r="C16" s="297">
        <v>4880</v>
      </c>
      <c r="D16" s="297">
        <v>3787</v>
      </c>
      <c r="E16" s="297">
        <v>3712</v>
      </c>
      <c r="F16" s="297">
        <v>4221</v>
      </c>
      <c r="G16" s="297">
        <v>918</v>
      </c>
      <c r="H16" s="297">
        <v>674</v>
      </c>
      <c r="I16" s="297">
        <v>2106</v>
      </c>
      <c r="J16" s="297">
        <v>717</v>
      </c>
      <c r="K16" s="297">
        <v>2675</v>
      </c>
    </row>
    <row r="17" spans="1:11" ht="14.25">
      <c r="A17" s="296" t="s">
        <v>433</v>
      </c>
      <c r="B17" s="297">
        <v>85876</v>
      </c>
      <c r="C17" s="297">
        <v>40399</v>
      </c>
      <c r="D17" s="297">
        <v>139321</v>
      </c>
      <c r="E17" s="297">
        <v>56609</v>
      </c>
      <c r="F17" s="297">
        <v>30455</v>
      </c>
      <c r="G17" s="297">
        <v>32630</v>
      </c>
      <c r="H17" s="297">
        <v>27415</v>
      </c>
      <c r="I17" s="297">
        <v>50711</v>
      </c>
      <c r="J17" s="297">
        <v>8448</v>
      </c>
      <c r="K17" s="297">
        <v>41583</v>
      </c>
    </row>
    <row r="18" spans="1:11" ht="14.25">
      <c r="A18" s="296" t="s">
        <v>434</v>
      </c>
      <c r="B18" s="297">
        <v>0</v>
      </c>
      <c r="C18" s="297">
        <v>0</v>
      </c>
      <c r="D18" s="297">
        <v>0</v>
      </c>
      <c r="E18" s="297">
        <v>0</v>
      </c>
      <c r="F18" s="297">
        <v>0</v>
      </c>
      <c r="G18" s="297">
        <v>0</v>
      </c>
      <c r="H18" s="297">
        <v>0</v>
      </c>
      <c r="I18" s="297">
        <v>0</v>
      </c>
      <c r="J18" s="297">
        <v>0</v>
      </c>
      <c r="K18" s="297">
        <v>0</v>
      </c>
    </row>
    <row r="19" spans="1:11" ht="14.25">
      <c r="A19" s="296" t="s">
        <v>435</v>
      </c>
      <c r="B19" s="297">
        <v>9</v>
      </c>
      <c r="C19" s="297">
        <v>4</v>
      </c>
      <c r="D19" s="297">
        <v>4</v>
      </c>
      <c r="E19" s="297">
        <v>23</v>
      </c>
      <c r="F19" s="297">
        <v>3</v>
      </c>
      <c r="G19" s="297">
        <v>4</v>
      </c>
      <c r="H19" s="297">
        <v>1</v>
      </c>
      <c r="I19" s="297">
        <v>7</v>
      </c>
      <c r="J19" s="297">
        <v>4</v>
      </c>
      <c r="K19" s="297">
        <v>3</v>
      </c>
    </row>
    <row r="20" spans="1:11" ht="14.25">
      <c r="A20" s="296" t="s">
        <v>436</v>
      </c>
      <c r="B20" s="297">
        <v>52</v>
      </c>
      <c r="C20" s="297">
        <v>47</v>
      </c>
      <c r="D20" s="297">
        <v>63</v>
      </c>
      <c r="E20" s="297">
        <v>53</v>
      </c>
      <c r="F20" s="297">
        <v>51</v>
      </c>
      <c r="G20" s="297">
        <v>12</v>
      </c>
      <c r="H20" s="297">
        <v>21</v>
      </c>
      <c r="I20" s="297">
        <v>38</v>
      </c>
      <c r="J20" s="297">
        <v>10</v>
      </c>
      <c r="K20" s="297">
        <v>14</v>
      </c>
    </row>
    <row r="21" spans="1:11" ht="14.25">
      <c r="A21" s="296" t="s">
        <v>437</v>
      </c>
      <c r="B21" s="297">
        <v>0</v>
      </c>
      <c r="C21" s="297">
        <v>0</v>
      </c>
      <c r="D21" s="297">
        <v>0</v>
      </c>
      <c r="E21" s="297">
        <v>0</v>
      </c>
      <c r="F21" s="297">
        <v>0</v>
      </c>
      <c r="G21" s="297">
        <v>0</v>
      </c>
      <c r="H21" s="297">
        <v>0</v>
      </c>
      <c r="I21" s="297">
        <v>0</v>
      </c>
      <c r="J21" s="297">
        <v>0</v>
      </c>
      <c r="K21" s="297">
        <v>0</v>
      </c>
    </row>
    <row r="22" spans="1:11" ht="14.25">
      <c r="A22" s="296" t="s">
        <v>438</v>
      </c>
      <c r="B22" s="297">
        <v>136008</v>
      </c>
      <c r="C22" s="297">
        <v>45366</v>
      </c>
      <c r="D22" s="297">
        <v>151668</v>
      </c>
      <c r="E22" s="297">
        <v>60774</v>
      </c>
      <c r="F22" s="297">
        <v>43293</v>
      </c>
      <c r="G22" s="297">
        <v>33770</v>
      </c>
      <c r="H22" s="297">
        <v>29043</v>
      </c>
      <c r="I22" s="297">
        <v>59124</v>
      </c>
      <c r="J22" s="297">
        <v>10926</v>
      </c>
      <c r="K22" s="297">
        <v>44346</v>
      </c>
    </row>
    <row r="23" spans="1:11" ht="14.25">
      <c r="A23" s="296" t="s">
        <v>439</v>
      </c>
      <c r="B23" s="297">
        <v>101228</v>
      </c>
      <c r="C23" s="297">
        <v>29000</v>
      </c>
      <c r="D23" s="297">
        <v>60790</v>
      </c>
      <c r="E23" s="297">
        <v>20130</v>
      </c>
      <c r="F23" s="297">
        <v>18748</v>
      </c>
      <c r="G23" s="297">
        <v>21600</v>
      </c>
      <c r="H23" s="297">
        <v>9473</v>
      </c>
      <c r="I23" s="297">
        <v>15033</v>
      </c>
      <c r="J23" s="297">
        <v>6055</v>
      </c>
      <c r="K23" s="297">
        <v>18000</v>
      </c>
    </row>
    <row r="24" spans="1:11" ht="14.25">
      <c r="A24" s="296" t="s">
        <v>440</v>
      </c>
      <c r="B24" s="297">
        <v>57750</v>
      </c>
      <c r="C24" s="297">
        <v>20755</v>
      </c>
      <c r="D24" s="297">
        <v>49141</v>
      </c>
      <c r="E24" s="297">
        <v>19709</v>
      </c>
      <c r="F24" s="297">
        <v>10289</v>
      </c>
      <c r="G24" s="297">
        <v>13052</v>
      </c>
      <c r="H24" s="297">
        <v>7859</v>
      </c>
      <c r="I24" s="297">
        <v>11279</v>
      </c>
      <c r="J24" s="297">
        <v>5068</v>
      </c>
      <c r="K24" s="297">
        <v>15868</v>
      </c>
    </row>
    <row r="25" spans="1:11" ht="14.25">
      <c r="A25" s="296" t="s">
        <v>441</v>
      </c>
      <c r="B25" s="297">
        <v>1921948</v>
      </c>
      <c r="C25" s="297">
        <v>654464</v>
      </c>
      <c r="D25" s="297">
        <v>1590545</v>
      </c>
      <c r="E25" s="297">
        <v>627764</v>
      </c>
      <c r="F25" s="297">
        <v>320206</v>
      </c>
      <c r="G25" s="297">
        <v>416240</v>
      </c>
      <c r="H25" s="297">
        <v>238329</v>
      </c>
      <c r="I25" s="297">
        <v>327275</v>
      </c>
      <c r="J25" s="297">
        <v>145348</v>
      </c>
      <c r="K25" s="297">
        <v>446799</v>
      </c>
    </row>
    <row r="26" spans="1:11" ht="14.25">
      <c r="A26" s="296" t="s">
        <v>442</v>
      </c>
      <c r="B26" s="297">
        <v>1795666</v>
      </c>
      <c r="C26" s="297">
        <v>520575</v>
      </c>
      <c r="D26" s="297">
        <v>1457075</v>
      </c>
      <c r="E26" s="297">
        <v>501540</v>
      </c>
      <c r="F26" s="297">
        <v>292137</v>
      </c>
      <c r="G26" s="297">
        <v>359918</v>
      </c>
      <c r="H26" s="297">
        <v>201986</v>
      </c>
      <c r="I26" s="297">
        <v>297613</v>
      </c>
      <c r="J26" s="297">
        <v>118112</v>
      </c>
      <c r="K26" s="297">
        <v>401484</v>
      </c>
    </row>
    <row r="27" spans="1:11" ht="14.25">
      <c r="A27" s="296" t="s">
        <v>443</v>
      </c>
      <c r="B27" s="297">
        <v>3876592</v>
      </c>
      <c r="C27" s="297">
        <v>1224794</v>
      </c>
      <c r="D27" s="297">
        <v>3157551</v>
      </c>
      <c r="E27" s="297">
        <v>1169143</v>
      </c>
      <c r="F27" s="297">
        <v>641380</v>
      </c>
      <c r="G27" s="297">
        <v>810810</v>
      </c>
      <c r="H27" s="297">
        <v>457647</v>
      </c>
      <c r="I27" s="297">
        <v>651200</v>
      </c>
      <c r="J27" s="297">
        <v>274583</v>
      </c>
      <c r="K27" s="297">
        <v>882151</v>
      </c>
    </row>
    <row r="28" spans="1:11" ht="14.25">
      <c r="A28" s="296" t="s">
        <v>444</v>
      </c>
      <c r="B28" s="297">
        <v>120</v>
      </c>
      <c r="C28" s="297">
        <v>20</v>
      </c>
      <c r="D28" s="297">
        <v>20</v>
      </c>
      <c r="E28" s="297">
        <v>100</v>
      </c>
      <c r="F28" s="297">
        <v>20</v>
      </c>
      <c r="G28" s="297">
        <v>20</v>
      </c>
      <c r="H28" s="297">
        <v>3</v>
      </c>
      <c r="I28" s="297">
        <v>20</v>
      </c>
      <c r="J28" s="297">
        <v>100</v>
      </c>
      <c r="K28" s="297">
        <v>100</v>
      </c>
    </row>
    <row r="29" spans="1:11" ht="14.25">
      <c r="A29" s="296" t="s">
        <v>445</v>
      </c>
      <c r="B29" s="297">
        <v>0</v>
      </c>
      <c r="C29" s="297">
        <v>0</v>
      </c>
      <c r="D29" s="297">
        <v>8</v>
      </c>
      <c r="E29" s="297">
        <v>8</v>
      </c>
      <c r="F29" s="297">
        <v>8</v>
      </c>
      <c r="G29" s="297">
        <v>8</v>
      </c>
      <c r="H29" s="297">
        <v>7</v>
      </c>
      <c r="I29" s="297">
        <v>8</v>
      </c>
      <c r="J29" s="297">
        <v>8</v>
      </c>
      <c r="K29" s="297">
        <v>8</v>
      </c>
    </row>
    <row r="30" spans="1:11" ht="14.25">
      <c r="A30" s="296" t="s">
        <v>446</v>
      </c>
      <c r="B30" s="297">
        <v>577</v>
      </c>
      <c r="C30" s="297">
        <v>231</v>
      </c>
      <c r="D30" s="297">
        <v>1103</v>
      </c>
      <c r="E30" s="297">
        <v>1060</v>
      </c>
      <c r="F30" s="297">
        <v>1627</v>
      </c>
      <c r="G30" s="297">
        <v>1050</v>
      </c>
      <c r="H30" s="297">
        <v>1470</v>
      </c>
      <c r="I30" s="297">
        <v>1150</v>
      </c>
      <c r="J30" s="297">
        <v>970</v>
      </c>
      <c r="K30" s="297">
        <v>987</v>
      </c>
    </row>
    <row r="31" spans="1:11" ht="14.25">
      <c r="A31" s="296" t="s">
        <v>447</v>
      </c>
      <c r="B31" s="297">
        <v>74</v>
      </c>
      <c r="C31" s="297">
        <v>91</v>
      </c>
      <c r="D31" s="297">
        <v>139</v>
      </c>
      <c r="E31" s="297">
        <v>15</v>
      </c>
      <c r="F31" s="297">
        <v>262</v>
      </c>
      <c r="G31" s="297">
        <v>128</v>
      </c>
      <c r="H31" s="297">
        <v>221</v>
      </c>
      <c r="I31" s="297">
        <v>190</v>
      </c>
      <c r="J31" s="297">
        <v>225</v>
      </c>
      <c r="K31" s="297">
        <v>132</v>
      </c>
    </row>
    <row r="32" spans="1:11" ht="14.25">
      <c r="A32" s="296" t="s">
        <v>448</v>
      </c>
      <c r="B32" s="297">
        <v>1323</v>
      </c>
      <c r="C32" s="297">
        <v>1287</v>
      </c>
      <c r="D32" s="297">
        <v>1380</v>
      </c>
      <c r="E32" s="297">
        <v>1417</v>
      </c>
      <c r="F32" s="297">
        <v>2152</v>
      </c>
      <c r="G32" s="297">
        <v>1306</v>
      </c>
      <c r="H32" s="297">
        <v>2385</v>
      </c>
      <c r="I32" s="297">
        <v>1530</v>
      </c>
      <c r="J32" s="297">
        <v>1535</v>
      </c>
      <c r="K32" s="297">
        <v>1251</v>
      </c>
    </row>
    <row r="33" spans="1:11" ht="14.25">
      <c r="A33" s="296" t="s">
        <v>449</v>
      </c>
      <c r="B33" s="297">
        <v>1900</v>
      </c>
      <c r="C33" s="297">
        <v>1329</v>
      </c>
      <c r="D33" s="297">
        <v>1380</v>
      </c>
      <c r="E33" s="297">
        <v>1470</v>
      </c>
      <c r="F33" s="297">
        <v>2205</v>
      </c>
      <c r="G33" s="297">
        <v>1673</v>
      </c>
      <c r="H33" s="297">
        <v>2385</v>
      </c>
      <c r="I33" s="297">
        <v>2830</v>
      </c>
      <c r="J33" s="297">
        <v>1635</v>
      </c>
      <c r="K33" s="297">
        <v>1251</v>
      </c>
    </row>
    <row r="34" spans="1:11" ht="14.25">
      <c r="A34" s="296" t="s">
        <v>450</v>
      </c>
      <c r="B34" s="297">
        <v>2908</v>
      </c>
      <c r="C34" s="297">
        <v>2599</v>
      </c>
      <c r="D34" s="297">
        <v>2816</v>
      </c>
      <c r="E34" s="297">
        <v>2940</v>
      </c>
      <c r="F34" s="297">
        <v>4777</v>
      </c>
      <c r="G34" s="297">
        <v>2613</v>
      </c>
      <c r="H34" s="297">
        <v>4595</v>
      </c>
      <c r="I34" s="297">
        <v>3430</v>
      </c>
      <c r="J34" s="297">
        <v>3785</v>
      </c>
      <c r="K34" s="297">
        <v>2574</v>
      </c>
    </row>
    <row r="35" spans="1:11" ht="14.25">
      <c r="A35" s="296" t="s">
        <v>451</v>
      </c>
      <c r="B35" s="297">
        <v>3486</v>
      </c>
      <c r="C35" s="297">
        <v>2641</v>
      </c>
      <c r="D35" s="297">
        <v>2816</v>
      </c>
      <c r="E35" s="297">
        <v>2992</v>
      </c>
      <c r="F35" s="297">
        <v>4830</v>
      </c>
      <c r="G35" s="297">
        <v>2980</v>
      </c>
      <c r="H35" s="297">
        <v>4595</v>
      </c>
      <c r="I35" s="297">
        <v>4730</v>
      </c>
      <c r="J35" s="297">
        <v>3885</v>
      </c>
      <c r="K35" s="297">
        <v>2574</v>
      </c>
    </row>
    <row r="36" spans="1:11" ht="13.5">
      <c r="A36" s="296" t="s">
        <v>452</v>
      </c>
      <c r="B36" s="297">
        <v>0</v>
      </c>
      <c r="C36" s="297">
        <v>0</v>
      </c>
      <c r="D36" s="297">
        <v>0</v>
      </c>
      <c r="E36" s="297">
        <v>0</v>
      </c>
      <c r="F36" s="297">
        <v>0</v>
      </c>
      <c r="G36" s="297">
        <v>0</v>
      </c>
      <c r="H36" s="297">
        <v>0</v>
      </c>
      <c r="I36" s="297">
        <v>0</v>
      </c>
      <c r="J36" s="297">
        <v>0</v>
      </c>
      <c r="K36" s="297">
        <v>0</v>
      </c>
    </row>
    <row r="37" spans="1:11" ht="13.5">
      <c r="A37" s="296" t="s">
        <v>453</v>
      </c>
      <c r="B37" s="297">
        <v>1006</v>
      </c>
      <c r="C37" s="297">
        <v>506</v>
      </c>
      <c r="D37" s="297">
        <v>500</v>
      </c>
      <c r="E37" s="297">
        <v>700</v>
      </c>
      <c r="F37" s="297">
        <v>706</v>
      </c>
      <c r="G37" s="297">
        <v>800</v>
      </c>
      <c r="H37" s="297">
        <v>611</v>
      </c>
      <c r="I37" s="297">
        <v>300</v>
      </c>
      <c r="J37" s="297">
        <v>207</v>
      </c>
      <c r="K37" s="297">
        <v>1200</v>
      </c>
    </row>
    <row r="38" spans="1:11" ht="13.5">
      <c r="A38" s="296" t="s">
        <v>454</v>
      </c>
      <c r="B38" s="297">
        <v>0</v>
      </c>
      <c r="C38" s="297">
        <v>0</v>
      </c>
      <c r="D38" s="297">
        <v>0</v>
      </c>
      <c r="E38" s="297">
        <v>0</v>
      </c>
      <c r="F38" s="297">
        <v>0</v>
      </c>
      <c r="G38" s="297">
        <v>0</v>
      </c>
      <c r="H38" s="297">
        <v>0</v>
      </c>
      <c r="I38" s="297">
        <v>0</v>
      </c>
      <c r="J38" s="297">
        <v>0</v>
      </c>
      <c r="K38" s="297">
        <v>0</v>
      </c>
    </row>
    <row r="39" spans="1:11" ht="13.5">
      <c r="A39" s="296" t="s">
        <v>455</v>
      </c>
      <c r="B39" s="297">
        <v>4181001</v>
      </c>
      <c r="C39" s="297">
        <v>4141001</v>
      </c>
      <c r="D39" s="297">
        <v>4240401</v>
      </c>
      <c r="E39" s="297">
        <v>4210401</v>
      </c>
      <c r="F39" s="297">
        <v>4221001</v>
      </c>
      <c r="G39" s="297">
        <v>4170401</v>
      </c>
      <c r="H39" s="297">
        <v>4230301</v>
      </c>
      <c r="I39" s="297">
        <v>4220501</v>
      </c>
      <c r="J39" s="297">
        <v>4160401</v>
      </c>
      <c r="K39" s="297">
        <v>4120401</v>
      </c>
    </row>
    <row r="40" spans="1:11" ht="13.5">
      <c r="A40" s="296" t="s">
        <v>456</v>
      </c>
      <c r="B40" s="297">
        <v>0</v>
      </c>
      <c r="C40" s="297">
        <v>0</v>
      </c>
      <c r="D40" s="297">
        <v>0</v>
      </c>
      <c r="E40" s="297">
        <v>0</v>
      </c>
      <c r="F40" s="297">
        <v>0</v>
      </c>
      <c r="G40" s="297">
        <v>0</v>
      </c>
      <c r="H40" s="297">
        <v>0</v>
      </c>
      <c r="I40" s="297">
        <v>0</v>
      </c>
      <c r="J40" s="297">
        <v>0</v>
      </c>
      <c r="K40" s="297">
        <v>0</v>
      </c>
    </row>
    <row r="41" spans="1:11" ht="13.5">
      <c r="A41" s="296" t="s">
        <v>457</v>
      </c>
      <c r="B41" s="297">
        <v>0</v>
      </c>
      <c r="C41" s="297">
        <v>0</v>
      </c>
      <c r="D41" s="297">
        <v>0</v>
      </c>
      <c r="E41" s="297">
        <v>0</v>
      </c>
      <c r="F41" s="297">
        <v>0</v>
      </c>
      <c r="G41" s="297">
        <v>0</v>
      </c>
      <c r="H41" s="297">
        <v>0</v>
      </c>
      <c r="I41" s="297">
        <v>0</v>
      </c>
      <c r="J41" s="297">
        <v>0</v>
      </c>
      <c r="K41" s="297">
        <v>0</v>
      </c>
    </row>
    <row r="42" spans="1:11" ht="13.5">
      <c r="A42" s="296" t="s">
        <v>458</v>
      </c>
      <c r="B42" s="297">
        <v>0</v>
      </c>
      <c r="C42" s="297">
        <v>0</v>
      </c>
      <c r="D42" s="297">
        <v>0</v>
      </c>
      <c r="E42" s="297">
        <v>0</v>
      </c>
      <c r="F42" s="297">
        <v>0</v>
      </c>
      <c r="G42" s="297">
        <v>0</v>
      </c>
      <c r="H42" s="297">
        <v>0</v>
      </c>
      <c r="I42" s="297">
        <v>0</v>
      </c>
      <c r="J42" s="297">
        <v>0</v>
      </c>
      <c r="K42" s="297">
        <v>0</v>
      </c>
    </row>
    <row r="43" spans="1:11" ht="13.5">
      <c r="A43" s="296" t="s">
        <v>459</v>
      </c>
      <c r="B43" s="297">
        <v>63</v>
      </c>
      <c r="C43" s="297">
        <v>17</v>
      </c>
      <c r="D43" s="297">
        <v>30</v>
      </c>
      <c r="E43" s="297">
        <v>21</v>
      </c>
      <c r="F43" s="297">
        <v>10</v>
      </c>
      <c r="G43" s="297">
        <v>13</v>
      </c>
      <c r="H43" s="297">
        <v>6</v>
      </c>
      <c r="I43" s="297">
        <v>6</v>
      </c>
      <c r="J43" s="297">
        <v>5</v>
      </c>
      <c r="K43" s="297">
        <v>7</v>
      </c>
    </row>
    <row r="44" spans="1:11" ht="13.5">
      <c r="A44" s="296" t="s">
        <v>460</v>
      </c>
      <c r="B44" s="297">
        <v>1</v>
      </c>
      <c r="C44" s="297">
        <v>3</v>
      </c>
      <c r="D44" s="297">
        <v>1</v>
      </c>
      <c r="E44" s="297">
        <v>4</v>
      </c>
      <c r="F44" s="297">
        <v>0</v>
      </c>
      <c r="G44" s="297">
        <v>1</v>
      </c>
      <c r="H44" s="297">
        <v>0</v>
      </c>
      <c r="I44" s="297">
        <v>0</v>
      </c>
      <c r="J44" s="297">
        <v>2</v>
      </c>
      <c r="K44" s="297">
        <v>1</v>
      </c>
    </row>
    <row r="45" spans="1:11" ht="13.5">
      <c r="A45" s="296" t="s">
        <v>461</v>
      </c>
      <c r="B45" s="297">
        <v>12</v>
      </c>
      <c r="C45" s="297">
        <v>5</v>
      </c>
      <c r="D45" s="297">
        <v>2</v>
      </c>
      <c r="E45" s="297">
        <v>0</v>
      </c>
      <c r="F45" s="297">
        <v>1</v>
      </c>
      <c r="G45" s="297">
        <v>1</v>
      </c>
      <c r="H45" s="297">
        <v>1</v>
      </c>
      <c r="I45" s="297">
        <v>0</v>
      </c>
      <c r="J45" s="297">
        <v>0</v>
      </c>
      <c r="K45" s="297">
        <v>0</v>
      </c>
    </row>
    <row r="46" spans="1:11" ht="13.5">
      <c r="A46" s="296" t="s">
        <v>462</v>
      </c>
      <c r="B46" s="297">
        <v>21</v>
      </c>
      <c r="C46" s="297">
        <v>5</v>
      </c>
      <c r="D46" s="297">
        <v>9</v>
      </c>
      <c r="E46" s="297">
        <v>3</v>
      </c>
      <c r="F46" s="297">
        <v>7</v>
      </c>
      <c r="G46" s="297">
        <v>3</v>
      </c>
      <c r="H46" s="297">
        <v>1</v>
      </c>
      <c r="I46" s="297">
        <v>3</v>
      </c>
      <c r="J46" s="297">
        <v>2</v>
      </c>
      <c r="K46" s="297">
        <v>1</v>
      </c>
    </row>
    <row r="47" spans="1:11" ht="13.5">
      <c r="A47" s="296" t="s">
        <v>463</v>
      </c>
      <c r="B47" s="297">
        <v>0</v>
      </c>
      <c r="C47" s="297">
        <v>0</v>
      </c>
      <c r="D47" s="297">
        <v>0</v>
      </c>
      <c r="E47" s="297">
        <v>0</v>
      </c>
      <c r="F47" s="297">
        <v>2</v>
      </c>
      <c r="G47" s="297">
        <v>0</v>
      </c>
      <c r="H47" s="297">
        <v>0</v>
      </c>
      <c r="I47" s="297">
        <v>0</v>
      </c>
      <c r="J47" s="297">
        <v>0</v>
      </c>
      <c r="K47" s="297">
        <v>2</v>
      </c>
    </row>
    <row r="48" spans="1:11" ht="13.5">
      <c r="A48" s="296" t="s">
        <v>464</v>
      </c>
      <c r="B48" s="297">
        <v>0</v>
      </c>
      <c r="C48" s="297">
        <v>4</v>
      </c>
      <c r="D48" s="297">
        <v>0</v>
      </c>
      <c r="E48" s="297">
        <v>1</v>
      </c>
      <c r="F48" s="297">
        <v>0</v>
      </c>
      <c r="G48" s="297">
        <v>0</v>
      </c>
      <c r="H48" s="297">
        <v>0</v>
      </c>
      <c r="I48" s="297">
        <v>0</v>
      </c>
      <c r="J48" s="297">
        <v>0</v>
      </c>
      <c r="K48" s="297">
        <v>0</v>
      </c>
    </row>
    <row r="49" spans="1:11" ht="13.5">
      <c r="A49" s="296" t="s">
        <v>465</v>
      </c>
      <c r="B49" s="297">
        <v>6</v>
      </c>
      <c r="C49" s="297">
        <v>3</v>
      </c>
      <c r="D49" s="297">
        <v>9</v>
      </c>
      <c r="E49" s="297">
        <v>3</v>
      </c>
      <c r="F49" s="297">
        <v>4</v>
      </c>
      <c r="G49" s="297">
        <v>2</v>
      </c>
      <c r="H49" s="297">
        <v>3</v>
      </c>
      <c r="I49" s="297">
        <v>5</v>
      </c>
      <c r="J49" s="297">
        <v>0</v>
      </c>
      <c r="K49" s="297">
        <v>3</v>
      </c>
    </row>
    <row r="50" spans="1:11" ht="13.5">
      <c r="A50" s="296" t="s">
        <v>466</v>
      </c>
      <c r="B50" s="297">
        <v>69</v>
      </c>
      <c r="C50" s="297">
        <v>20</v>
      </c>
      <c r="D50" s="297">
        <v>39</v>
      </c>
      <c r="E50" s="297">
        <v>24</v>
      </c>
      <c r="F50" s="297">
        <v>14</v>
      </c>
      <c r="G50" s="297">
        <v>15</v>
      </c>
      <c r="H50" s="297">
        <v>9</v>
      </c>
      <c r="I50" s="297">
        <v>11</v>
      </c>
      <c r="J50" s="297">
        <v>5</v>
      </c>
      <c r="K50" s="297">
        <v>10</v>
      </c>
    </row>
    <row r="51" spans="1:11" ht="13.5">
      <c r="A51" s="296" t="s">
        <v>467</v>
      </c>
      <c r="B51" s="297">
        <v>0</v>
      </c>
      <c r="C51" s="297">
        <v>0</v>
      </c>
      <c r="D51" s="297">
        <v>0</v>
      </c>
      <c r="E51" s="297">
        <v>0</v>
      </c>
      <c r="F51" s="297">
        <v>0</v>
      </c>
      <c r="G51" s="297">
        <v>0</v>
      </c>
      <c r="H51" s="297">
        <v>0</v>
      </c>
      <c r="I51" s="297">
        <v>0</v>
      </c>
      <c r="J51" s="297">
        <v>0</v>
      </c>
      <c r="K51" s="297">
        <v>0</v>
      </c>
    </row>
    <row r="52" spans="1:11" ht="13.5">
      <c r="A52" s="296" t="s">
        <v>468</v>
      </c>
      <c r="B52" s="297">
        <v>0</v>
      </c>
      <c r="C52" s="297">
        <v>0</v>
      </c>
      <c r="D52" s="297">
        <v>0</v>
      </c>
      <c r="E52" s="297">
        <v>0</v>
      </c>
      <c r="F52" s="297">
        <v>0</v>
      </c>
      <c r="G52" s="297">
        <v>0</v>
      </c>
      <c r="H52" s="297">
        <v>0</v>
      </c>
      <c r="I52" s="297">
        <v>0</v>
      </c>
      <c r="J52" s="297">
        <v>0</v>
      </c>
      <c r="K52" s="297">
        <v>0</v>
      </c>
    </row>
    <row r="53" spans="1:11" ht="13.5">
      <c r="A53" s="296" t="s">
        <v>469</v>
      </c>
      <c r="B53" s="297">
        <v>0</v>
      </c>
      <c r="C53" s="297">
        <v>0</v>
      </c>
      <c r="D53" s="297">
        <v>0</v>
      </c>
      <c r="E53" s="297">
        <v>0</v>
      </c>
      <c r="F53" s="297">
        <v>0</v>
      </c>
      <c r="G53" s="297">
        <v>0</v>
      </c>
      <c r="H53" s="297">
        <v>0</v>
      </c>
      <c r="I53" s="297">
        <v>0</v>
      </c>
      <c r="J53" s="297">
        <v>0</v>
      </c>
      <c r="K53" s="297">
        <v>0</v>
      </c>
    </row>
    <row r="54" spans="1:11" ht="13.5">
      <c r="A54" s="296" t="s">
        <v>470</v>
      </c>
      <c r="B54" s="297">
        <v>0</v>
      </c>
      <c r="C54" s="297">
        <v>0</v>
      </c>
      <c r="D54" s="297">
        <v>0</v>
      </c>
      <c r="E54" s="297">
        <v>0</v>
      </c>
      <c r="F54" s="297">
        <v>0</v>
      </c>
      <c r="G54" s="297">
        <v>0</v>
      </c>
      <c r="H54" s="297">
        <v>0</v>
      </c>
      <c r="I54" s="297">
        <v>0</v>
      </c>
      <c r="J54" s="297">
        <v>0</v>
      </c>
      <c r="K54" s="297">
        <v>0</v>
      </c>
    </row>
    <row r="55" spans="1:11" ht="13.5">
      <c r="A55" s="296" t="s">
        <v>471</v>
      </c>
      <c r="B55" s="297">
        <v>0</v>
      </c>
      <c r="C55" s="297">
        <v>0</v>
      </c>
      <c r="D55" s="297">
        <v>0</v>
      </c>
      <c r="E55" s="297">
        <v>54626</v>
      </c>
      <c r="F55" s="297">
        <v>18115</v>
      </c>
      <c r="G55" s="297">
        <v>0</v>
      </c>
      <c r="H55" s="297">
        <v>30056</v>
      </c>
      <c r="I55" s="297">
        <v>10167</v>
      </c>
      <c r="J55" s="297">
        <v>0</v>
      </c>
      <c r="K55" s="297">
        <v>0</v>
      </c>
    </row>
    <row r="56" spans="1:11" ht="13.5">
      <c r="A56" s="296" t="s">
        <v>472</v>
      </c>
      <c r="B56" s="297">
        <v>1</v>
      </c>
      <c r="C56" s="297">
        <v>1</v>
      </c>
      <c r="D56" s="297">
        <v>1</v>
      </c>
      <c r="E56" s="297">
        <v>1</v>
      </c>
      <c r="F56" s="297">
        <v>1</v>
      </c>
      <c r="G56" s="297">
        <v>1</v>
      </c>
      <c r="H56" s="297">
        <v>1</v>
      </c>
      <c r="I56" s="297">
        <v>1</v>
      </c>
      <c r="J56" s="297">
        <v>1</v>
      </c>
      <c r="K56" s="297">
        <v>1</v>
      </c>
    </row>
    <row r="57" spans="1:11" ht="13.5">
      <c r="A57" s="296" t="s">
        <v>473</v>
      </c>
      <c r="B57" s="297">
        <v>0</v>
      </c>
      <c r="C57" s="297">
        <v>0</v>
      </c>
      <c r="D57" s="297">
        <v>0</v>
      </c>
      <c r="E57" s="297">
        <v>0</v>
      </c>
      <c r="F57" s="297">
        <v>0</v>
      </c>
      <c r="G57" s="297">
        <v>0</v>
      </c>
      <c r="H57" s="297">
        <v>0</v>
      </c>
      <c r="I57" s="297">
        <v>0</v>
      </c>
      <c r="J57" s="297">
        <v>0</v>
      </c>
      <c r="K57" s="297">
        <v>0</v>
      </c>
    </row>
    <row r="58" spans="1:11" ht="13.5">
      <c r="A58" s="296" t="s">
        <v>474</v>
      </c>
      <c r="B58" s="297">
        <v>0</v>
      </c>
      <c r="C58" s="297">
        <v>0</v>
      </c>
      <c r="D58" s="297">
        <v>0</v>
      </c>
      <c r="E58" s="297">
        <v>0</v>
      </c>
      <c r="F58" s="297">
        <v>0</v>
      </c>
      <c r="G58" s="297">
        <v>0</v>
      </c>
      <c r="H58" s="297">
        <v>0</v>
      </c>
      <c r="I58" s="297">
        <v>0</v>
      </c>
      <c r="J58" s="297">
        <v>0</v>
      </c>
      <c r="K58" s="297">
        <v>0</v>
      </c>
    </row>
    <row r="59" spans="1:11" ht="13.5">
      <c r="A59" s="296" t="s">
        <v>475</v>
      </c>
      <c r="B59" s="297">
        <v>1</v>
      </c>
      <c r="C59" s="297">
        <v>1</v>
      </c>
      <c r="D59" s="297">
        <v>1</v>
      </c>
      <c r="E59" s="297">
        <v>1</v>
      </c>
      <c r="F59" s="297">
        <v>1</v>
      </c>
      <c r="G59" s="297">
        <v>1</v>
      </c>
      <c r="H59" s="297">
        <v>1</v>
      </c>
      <c r="I59" s="297">
        <v>1</v>
      </c>
      <c r="J59" s="297">
        <v>1</v>
      </c>
      <c r="K59" s="297">
        <v>1</v>
      </c>
    </row>
    <row r="60" spans="1:11" ht="13.5">
      <c r="A60" s="296" t="s">
        <v>476</v>
      </c>
      <c r="B60" s="297">
        <v>0</v>
      </c>
      <c r="C60" s="297">
        <v>0</v>
      </c>
      <c r="D60" s="297">
        <v>0</v>
      </c>
      <c r="E60" s="297">
        <v>0</v>
      </c>
      <c r="F60" s="297">
        <v>0</v>
      </c>
      <c r="G60" s="297">
        <v>0</v>
      </c>
      <c r="H60" s="297">
        <v>0</v>
      </c>
      <c r="I60" s="297">
        <v>0</v>
      </c>
      <c r="J60" s="297">
        <v>0</v>
      </c>
      <c r="K60" s="297">
        <v>0</v>
      </c>
    </row>
    <row r="61" spans="1:11" ht="13.5">
      <c r="A61" s="296" t="s">
        <v>477</v>
      </c>
      <c r="B61" s="297">
        <v>127701</v>
      </c>
      <c r="C61" s="297">
        <v>14936</v>
      </c>
      <c r="D61" s="297">
        <v>79947</v>
      </c>
      <c r="E61" s="297">
        <v>21966</v>
      </c>
      <c r="F61" s="297">
        <v>8652</v>
      </c>
      <c r="G61" s="297">
        <v>12201</v>
      </c>
      <c r="H61" s="297">
        <v>8096</v>
      </c>
      <c r="I61" s="297">
        <v>6854</v>
      </c>
      <c r="J61" s="297">
        <v>2535</v>
      </c>
      <c r="K61" s="297">
        <v>24497</v>
      </c>
    </row>
    <row r="62" spans="1:11" ht="13.5">
      <c r="A62" s="296" t="s">
        <v>478</v>
      </c>
      <c r="B62" s="297">
        <v>0</v>
      </c>
      <c r="C62" s="297">
        <v>0</v>
      </c>
      <c r="D62" s="297">
        <v>0</v>
      </c>
      <c r="E62" s="297">
        <v>0</v>
      </c>
      <c r="F62" s="297">
        <v>0</v>
      </c>
      <c r="G62" s="297">
        <v>0</v>
      </c>
      <c r="H62" s="297">
        <v>0</v>
      </c>
      <c r="I62" s="297">
        <v>0</v>
      </c>
      <c r="J62" s="297">
        <v>0</v>
      </c>
      <c r="K62" s="297">
        <v>0</v>
      </c>
    </row>
    <row r="63" spans="1:11" ht="13.5">
      <c r="A63" s="296" t="s">
        <v>479</v>
      </c>
      <c r="B63" s="297">
        <v>0</v>
      </c>
      <c r="C63" s="297">
        <v>0</v>
      </c>
      <c r="D63" s="297">
        <v>0</v>
      </c>
      <c r="E63" s="297">
        <v>0</v>
      </c>
      <c r="F63" s="297">
        <v>0</v>
      </c>
      <c r="G63" s="297">
        <v>0</v>
      </c>
      <c r="H63" s="297">
        <v>0</v>
      </c>
      <c r="I63" s="297">
        <v>0</v>
      </c>
      <c r="J63" s="297">
        <v>0</v>
      </c>
      <c r="K63" s="297">
        <v>0</v>
      </c>
    </row>
    <row r="64" spans="1:11" ht="13.5">
      <c r="A64" s="296" t="s">
        <v>480</v>
      </c>
      <c r="B64" s="297">
        <v>0</v>
      </c>
      <c r="C64" s="297">
        <v>0</v>
      </c>
      <c r="D64" s="297">
        <v>0</v>
      </c>
      <c r="E64" s="297">
        <v>0</v>
      </c>
      <c r="F64" s="297">
        <v>0</v>
      </c>
      <c r="G64" s="297">
        <v>0</v>
      </c>
      <c r="H64" s="297">
        <v>0</v>
      </c>
      <c r="I64" s="297">
        <v>0</v>
      </c>
      <c r="J64" s="297">
        <v>0</v>
      </c>
      <c r="K64" s="297">
        <v>0</v>
      </c>
    </row>
    <row r="65" spans="1:11" ht="13.5">
      <c r="A65" s="296" t="s">
        <v>481</v>
      </c>
      <c r="B65" s="297">
        <v>0</v>
      </c>
      <c r="C65" s="297">
        <v>0</v>
      </c>
      <c r="D65" s="297">
        <v>0</v>
      </c>
      <c r="E65" s="297">
        <v>0</v>
      </c>
      <c r="F65" s="297">
        <v>0</v>
      </c>
      <c r="G65" s="297">
        <v>0</v>
      </c>
      <c r="H65" s="297">
        <v>0</v>
      </c>
      <c r="I65" s="297">
        <v>0</v>
      </c>
      <c r="J65" s="297">
        <v>0</v>
      </c>
      <c r="K65" s="297">
        <v>0</v>
      </c>
    </row>
    <row r="66" spans="1:11" ht="13.5">
      <c r="A66" s="295" t="s">
        <v>342</v>
      </c>
      <c r="B66" s="297">
        <v>4263938</v>
      </c>
      <c r="C66" s="297">
        <v>885828</v>
      </c>
      <c r="D66" s="297">
        <v>2542135</v>
      </c>
      <c r="E66" s="297">
        <v>873425</v>
      </c>
      <c r="F66" s="297">
        <v>868944</v>
      </c>
      <c r="G66" s="297">
        <v>608407</v>
      </c>
      <c r="H66" s="297">
        <v>544305</v>
      </c>
      <c r="I66" s="297">
        <v>712694</v>
      </c>
      <c r="J66" s="297">
        <v>270208</v>
      </c>
      <c r="K66" s="297">
        <v>639877</v>
      </c>
    </row>
    <row r="67" spans="1:11" ht="13.5">
      <c r="A67" s="295" t="s">
        <v>343</v>
      </c>
      <c r="B67" s="297">
        <v>3889952</v>
      </c>
      <c r="C67" s="297">
        <v>842362</v>
      </c>
      <c r="D67" s="297">
        <v>2428809</v>
      </c>
      <c r="E67" s="297">
        <v>835423</v>
      </c>
      <c r="F67" s="297">
        <v>742337</v>
      </c>
      <c r="G67" s="297">
        <v>585166</v>
      </c>
      <c r="H67" s="297">
        <v>478209</v>
      </c>
      <c r="I67" s="297">
        <v>636615</v>
      </c>
      <c r="J67" s="297">
        <v>265510</v>
      </c>
      <c r="K67" s="297">
        <v>623692</v>
      </c>
    </row>
    <row r="68" spans="1:11" ht="13.5">
      <c r="A68" s="295" t="s">
        <v>344</v>
      </c>
      <c r="B68" s="297">
        <v>3758351</v>
      </c>
      <c r="C68" s="297">
        <v>812471</v>
      </c>
      <c r="D68" s="297">
        <v>2334404</v>
      </c>
      <c r="E68" s="297">
        <v>806877</v>
      </c>
      <c r="F68" s="297">
        <v>738488</v>
      </c>
      <c r="G68" s="297">
        <v>560534</v>
      </c>
      <c r="H68" s="297">
        <v>476750</v>
      </c>
      <c r="I68" s="297">
        <v>621462</v>
      </c>
      <c r="J68" s="297">
        <v>258454</v>
      </c>
      <c r="K68" s="297">
        <v>570789</v>
      </c>
    </row>
    <row r="69" spans="1:11" ht="13.5">
      <c r="A69" s="295" t="s">
        <v>482</v>
      </c>
      <c r="B69" s="297">
        <v>0</v>
      </c>
      <c r="C69" s="297">
        <v>0</v>
      </c>
      <c r="D69" s="297">
        <v>0</v>
      </c>
      <c r="E69" s="297">
        <v>92948</v>
      </c>
      <c r="F69" s="297">
        <v>48149</v>
      </c>
      <c r="G69" s="297">
        <v>0</v>
      </c>
      <c r="H69" s="297">
        <v>72953</v>
      </c>
      <c r="I69" s="297">
        <v>24821</v>
      </c>
      <c r="J69" s="297">
        <v>0</v>
      </c>
      <c r="K69" s="297">
        <v>0</v>
      </c>
    </row>
    <row r="70" spans="1:11" ht="13.5">
      <c r="A70" s="295" t="s">
        <v>483</v>
      </c>
      <c r="B70" s="297">
        <v>0</v>
      </c>
      <c r="C70" s="297">
        <v>0</v>
      </c>
      <c r="D70" s="297">
        <v>0</v>
      </c>
      <c r="E70" s="297">
        <v>0</v>
      </c>
      <c r="F70" s="297">
        <v>0</v>
      </c>
      <c r="G70" s="297">
        <v>0</v>
      </c>
      <c r="H70" s="297">
        <v>0</v>
      </c>
      <c r="I70" s="297">
        <v>0</v>
      </c>
      <c r="J70" s="297">
        <v>0</v>
      </c>
      <c r="K70" s="297">
        <v>0</v>
      </c>
    </row>
    <row r="71" spans="1:11" ht="13.5">
      <c r="A71" s="295" t="s">
        <v>484</v>
      </c>
      <c r="B71" s="297">
        <v>0</v>
      </c>
      <c r="C71" s="297">
        <v>0</v>
      </c>
      <c r="D71" s="297">
        <v>0</v>
      </c>
      <c r="E71" s="297">
        <v>0</v>
      </c>
      <c r="F71" s="297">
        <v>0</v>
      </c>
      <c r="G71" s="297">
        <v>0</v>
      </c>
      <c r="H71" s="297">
        <v>0</v>
      </c>
      <c r="I71" s="297">
        <v>0</v>
      </c>
      <c r="J71" s="297">
        <v>0</v>
      </c>
      <c r="K71" s="297">
        <v>0</v>
      </c>
    </row>
    <row r="72" spans="1:11" ht="13.5">
      <c r="A72" s="295" t="s">
        <v>485</v>
      </c>
      <c r="B72" s="297">
        <v>0</v>
      </c>
      <c r="C72" s="297">
        <v>0</v>
      </c>
      <c r="D72" s="297">
        <v>0</v>
      </c>
      <c r="E72" s="297">
        <v>0</v>
      </c>
      <c r="F72" s="297">
        <v>0</v>
      </c>
      <c r="G72" s="297">
        <v>0</v>
      </c>
      <c r="H72" s="297">
        <v>0</v>
      </c>
      <c r="I72" s="297">
        <v>0</v>
      </c>
      <c r="J72" s="297">
        <v>0</v>
      </c>
      <c r="K72" s="297">
        <v>0</v>
      </c>
    </row>
    <row r="73" spans="1:11" ht="13.5">
      <c r="A73" s="295" t="s">
        <v>486</v>
      </c>
      <c r="B73" s="297">
        <v>0</v>
      </c>
      <c r="C73" s="297">
        <v>0</v>
      </c>
      <c r="D73" s="297">
        <v>0</v>
      </c>
      <c r="E73" s="297">
        <v>0</v>
      </c>
      <c r="F73" s="297">
        <v>0</v>
      </c>
      <c r="G73" s="297">
        <v>0</v>
      </c>
      <c r="H73" s="297">
        <v>0</v>
      </c>
      <c r="I73" s="297">
        <v>0</v>
      </c>
      <c r="J73" s="297">
        <v>0</v>
      </c>
      <c r="K73" s="297">
        <v>0</v>
      </c>
    </row>
    <row r="74" spans="1:11" ht="13.5">
      <c r="A74" s="295" t="s">
        <v>487</v>
      </c>
      <c r="B74" s="297">
        <v>0</v>
      </c>
      <c r="C74" s="297">
        <v>0</v>
      </c>
      <c r="D74" s="297">
        <v>0</v>
      </c>
      <c r="E74" s="297">
        <v>0</v>
      </c>
      <c r="F74" s="297">
        <v>0</v>
      </c>
      <c r="G74" s="297">
        <v>0</v>
      </c>
      <c r="H74" s="297">
        <v>0</v>
      </c>
      <c r="I74" s="297">
        <v>0</v>
      </c>
      <c r="J74" s="297">
        <v>0</v>
      </c>
      <c r="K74" s="297">
        <v>0</v>
      </c>
    </row>
    <row r="75" spans="1:11" ht="13.5">
      <c r="A75" s="295" t="s">
        <v>488</v>
      </c>
      <c r="B75" s="297">
        <v>0</v>
      </c>
      <c r="C75" s="297">
        <v>0</v>
      </c>
      <c r="D75" s="297">
        <v>0</v>
      </c>
      <c r="E75" s="297">
        <v>0</v>
      </c>
      <c r="F75" s="297">
        <v>0</v>
      </c>
      <c r="G75" s="297">
        <v>0</v>
      </c>
      <c r="H75" s="297">
        <v>0</v>
      </c>
      <c r="I75" s="297">
        <v>0</v>
      </c>
      <c r="J75" s="297">
        <v>0</v>
      </c>
      <c r="K75" s="297">
        <v>0</v>
      </c>
    </row>
    <row r="76" spans="1:11" ht="13.5">
      <c r="A76" s="295" t="s">
        <v>489</v>
      </c>
      <c r="B76" s="297">
        <v>0</v>
      </c>
      <c r="C76" s="297">
        <v>0</v>
      </c>
      <c r="D76" s="297">
        <v>9320</v>
      </c>
      <c r="E76" s="297">
        <v>3294</v>
      </c>
      <c r="F76" s="297">
        <v>0</v>
      </c>
      <c r="G76" s="297">
        <v>12567</v>
      </c>
      <c r="H76" s="297">
        <v>0</v>
      </c>
      <c r="I76" s="297">
        <v>476</v>
      </c>
      <c r="J76" s="297">
        <v>0</v>
      </c>
      <c r="K76" s="297">
        <v>0</v>
      </c>
    </row>
    <row r="77" spans="1:11" ht="13.5">
      <c r="A77" s="295" t="s">
        <v>490</v>
      </c>
      <c r="B77" s="297">
        <v>131601</v>
      </c>
      <c r="C77" s="297">
        <v>29891</v>
      </c>
      <c r="D77" s="297">
        <v>85085</v>
      </c>
      <c r="E77" s="297">
        <v>25252</v>
      </c>
      <c r="F77" s="297">
        <v>3849</v>
      </c>
      <c r="G77" s="297">
        <v>12065</v>
      </c>
      <c r="H77" s="297">
        <v>1459</v>
      </c>
      <c r="I77" s="297">
        <v>14677</v>
      </c>
      <c r="J77" s="297">
        <v>7056</v>
      </c>
      <c r="K77" s="297">
        <v>52903</v>
      </c>
    </row>
    <row r="78" spans="1:11" ht="13.5">
      <c r="A78" s="295" t="s">
        <v>491</v>
      </c>
      <c r="B78" s="297">
        <v>3801</v>
      </c>
      <c r="C78" s="297">
        <v>9536</v>
      </c>
      <c r="D78" s="297">
        <v>1611</v>
      </c>
      <c r="E78" s="297">
        <v>16398</v>
      </c>
      <c r="F78" s="297">
        <v>1221</v>
      </c>
      <c r="G78" s="297">
        <v>0</v>
      </c>
      <c r="H78" s="297">
        <v>0</v>
      </c>
      <c r="I78" s="297">
        <v>697</v>
      </c>
      <c r="J78" s="297">
        <v>6081</v>
      </c>
      <c r="K78" s="297">
        <v>0</v>
      </c>
    </row>
    <row r="79" spans="1:11" ht="13.5">
      <c r="A79" s="295" t="s">
        <v>492</v>
      </c>
      <c r="B79" s="297">
        <v>127800</v>
      </c>
      <c r="C79" s="297">
        <v>20355</v>
      </c>
      <c r="D79" s="297">
        <v>83474</v>
      </c>
      <c r="E79" s="297">
        <v>8854</v>
      </c>
      <c r="F79" s="297">
        <v>2628</v>
      </c>
      <c r="G79" s="297">
        <v>12065</v>
      </c>
      <c r="H79" s="297">
        <v>1459</v>
      </c>
      <c r="I79" s="297">
        <v>13980</v>
      </c>
      <c r="J79" s="297">
        <v>975</v>
      </c>
      <c r="K79" s="297">
        <v>52903</v>
      </c>
    </row>
    <row r="80" spans="1:11" ht="13.5">
      <c r="A80" s="295" t="s">
        <v>493</v>
      </c>
      <c r="B80" s="297">
        <v>370729</v>
      </c>
      <c r="C80" s="297">
        <v>43466</v>
      </c>
      <c r="D80" s="297">
        <v>107581</v>
      </c>
      <c r="E80" s="297">
        <v>37668</v>
      </c>
      <c r="F80" s="297">
        <v>122360</v>
      </c>
      <c r="G80" s="297">
        <v>23241</v>
      </c>
      <c r="H80" s="297">
        <v>66096</v>
      </c>
      <c r="I80" s="297">
        <v>76079</v>
      </c>
      <c r="J80" s="297">
        <v>4698</v>
      </c>
      <c r="K80" s="297">
        <v>16178</v>
      </c>
    </row>
    <row r="81" spans="1:11" ht="13.5">
      <c r="A81" s="295" t="s">
        <v>494</v>
      </c>
      <c r="B81" s="297">
        <v>21662</v>
      </c>
      <c r="C81" s="297">
        <v>145</v>
      </c>
      <c r="D81" s="297">
        <v>2656</v>
      </c>
      <c r="E81" s="297">
        <v>1906</v>
      </c>
      <c r="F81" s="297">
        <v>836</v>
      </c>
      <c r="G81" s="297">
        <v>2962</v>
      </c>
      <c r="H81" s="297">
        <v>30</v>
      </c>
      <c r="I81" s="297">
        <v>906</v>
      </c>
      <c r="J81" s="297">
        <v>58</v>
      </c>
      <c r="K81" s="297">
        <v>3094</v>
      </c>
    </row>
    <row r="82" spans="1:11" ht="13.5">
      <c r="A82" s="295" t="s">
        <v>495</v>
      </c>
      <c r="B82" s="297">
        <v>0</v>
      </c>
      <c r="C82" s="297">
        <v>0</v>
      </c>
      <c r="D82" s="297">
        <v>0</v>
      </c>
      <c r="E82" s="297">
        <v>0</v>
      </c>
      <c r="F82" s="297">
        <v>0</v>
      </c>
      <c r="G82" s="297">
        <v>0</v>
      </c>
      <c r="H82" s="297">
        <v>0</v>
      </c>
      <c r="I82" s="297">
        <v>0</v>
      </c>
      <c r="J82" s="297">
        <v>0</v>
      </c>
      <c r="K82" s="297">
        <v>0</v>
      </c>
    </row>
    <row r="83" spans="1:11" ht="13.5">
      <c r="A83" s="295" t="s">
        <v>496</v>
      </c>
      <c r="B83" s="297">
        <v>0</v>
      </c>
      <c r="C83" s="297">
        <v>0</v>
      </c>
      <c r="D83" s="297">
        <v>0</v>
      </c>
      <c r="E83" s="297">
        <v>0</v>
      </c>
      <c r="F83" s="297">
        <v>0</v>
      </c>
      <c r="G83" s="297">
        <v>0</v>
      </c>
      <c r="H83" s="297">
        <v>0</v>
      </c>
      <c r="I83" s="297">
        <v>0</v>
      </c>
      <c r="J83" s="297">
        <v>0</v>
      </c>
      <c r="K83" s="297">
        <v>0</v>
      </c>
    </row>
    <row r="84" spans="1:11" ht="13.5">
      <c r="A84" s="295" t="s">
        <v>497</v>
      </c>
      <c r="B84" s="297">
        <v>0</v>
      </c>
      <c r="C84" s="297">
        <v>0</v>
      </c>
      <c r="D84" s="297">
        <v>0</v>
      </c>
      <c r="E84" s="297">
        <v>0</v>
      </c>
      <c r="F84" s="297">
        <v>0</v>
      </c>
      <c r="G84" s="297">
        <v>0</v>
      </c>
      <c r="H84" s="297">
        <v>0</v>
      </c>
      <c r="I84" s="297">
        <v>0</v>
      </c>
      <c r="J84" s="297">
        <v>0</v>
      </c>
      <c r="K84" s="297">
        <v>0</v>
      </c>
    </row>
    <row r="85" spans="1:11" ht="13.5">
      <c r="A85" s="295" t="s">
        <v>498</v>
      </c>
      <c r="B85" s="297">
        <v>28373</v>
      </c>
      <c r="C85" s="297">
        <v>40777</v>
      </c>
      <c r="D85" s="297">
        <v>13888</v>
      </c>
      <c r="E85" s="297">
        <v>35094</v>
      </c>
      <c r="F85" s="297">
        <v>107896</v>
      </c>
      <c r="G85" s="297">
        <v>6700</v>
      </c>
      <c r="H85" s="297">
        <v>55216</v>
      </c>
      <c r="I85" s="297">
        <v>74513</v>
      </c>
      <c r="J85" s="297">
        <v>3284</v>
      </c>
      <c r="K85" s="297">
        <v>12538</v>
      </c>
    </row>
    <row r="86" spans="1:11" ht="13.5">
      <c r="A86" s="295" t="s">
        <v>499</v>
      </c>
      <c r="B86" s="297">
        <v>0</v>
      </c>
      <c r="C86" s="297">
        <v>0</v>
      </c>
      <c r="D86" s="297">
        <v>0</v>
      </c>
      <c r="E86" s="297">
        <v>0</v>
      </c>
      <c r="F86" s="297">
        <v>0</v>
      </c>
      <c r="G86" s="297">
        <v>0</v>
      </c>
      <c r="H86" s="297">
        <v>0</v>
      </c>
      <c r="I86" s="297">
        <v>0</v>
      </c>
      <c r="J86" s="297">
        <v>0</v>
      </c>
      <c r="K86" s="297">
        <v>0</v>
      </c>
    </row>
    <row r="87" spans="1:11" ht="13.5">
      <c r="A87" s="295" t="s">
        <v>500</v>
      </c>
      <c r="B87" s="297">
        <v>320694</v>
      </c>
      <c r="C87" s="297">
        <v>2544</v>
      </c>
      <c r="D87" s="297">
        <v>91037</v>
      </c>
      <c r="E87" s="297">
        <v>668</v>
      </c>
      <c r="F87" s="297">
        <v>13628</v>
      </c>
      <c r="G87" s="297">
        <v>13579</v>
      </c>
      <c r="H87" s="297">
        <v>10850</v>
      </c>
      <c r="I87" s="297">
        <v>660</v>
      </c>
      <c r="J87" s="297">
        <v>1356</v>
      </c>
      <c r="K87" s="297">
        <v>546</v>
      </c>
    </row>
    <row r="88" spans="1:11" ht="13.5">
      <c r="A88" s="295" t="s">
        <v>501</v>
      </c>
      <c r="B88" s="297">
        <v>4045048</v>
      </c>
      <c r="C88" s="297">
        <v>836310</v>
      </c>
      <c r="D88" s="297">
        <v>2352377</v>
      </c>
      <c r="E88" s="297">
        <v>828935</v>
      </c>
      <c r="F88" s="297">
        <v>1348449</v>
      </c>
      <c r="G88" s="297">
        <v>537127</v>
      </c>
      <c r="H88" s="297">
        <v>519854</v>
      </c>
      <c r="I88" s="297">
        <v>734621</v>
      </c>
      <c r="J88" s="297">
        <v>271145</v>
      </c>
      <c r="K88" s="297">
        <v>666555</v>
      </c>
    </row>
    <row r="89" spans="1:11" ht="13.5">
      <c r="A89" s="295" t="s">
        <v>502</v>
      </c>
      <c r="B89" s="297">
        <v>3377681</v>
      </c>
      <c r="C89" s="297">
        <v>715386</v>
      </c>
      <c r="D89" s="297">
        <v>2153449</v>
      </c>
      <c r="E89" s="297">
        <v>726653</v>
      </c>
      <c r="F89" s="297">
        <v>703437</v>
      </c>
      <c r="G89" s="297">
        <v>483358</v>
      </c>
      <c r="H89" s="297">
        <v>466112</v>
      </c>
      <c r="I89" s="297">
        <v>625488</v>
      </c>
      <c r="J89" s="297">
        <v>223081</v>
      </c>
      <c r="K89" s="297">
        <v>551266</v>
      </c>
    </row>
    <row r="90" spans="1:11" ht="13.5">
      <c r="A90" s="295" t="s">
        <v>503</v>
      </c>
      <c r="B90" s="297">
        <v>1167774</v>
      </c>
      <c r="C90" s="297">
        <v>92094</v>
      </c>
      <c r="D90" s="297">
        <v>368581</v>
      </c>
      <c r="E90" s="297">
        <v>141222</v>
      </c>
      <c r="F90" s="297">
        <v>215381</v>
      </c>
      <c r="G90" s="297">
        <v>182332</v>
      </c>
      <c r="H90" s="297">
        <v>224137</v>
      </c>
      <c r="I90" s="297">
        <v>94536</v>
      </c>
      <c r="J90" s="297">
        <v>40819</v>
      </c>
      <c r="K90" s="297">
        <v>69714</v>
      </c>
    </row>
    <row r="91" spans="1:11" ht="13.5">
      <c r="A91" s="295" t="s">
        <v>504</v>
      </c>
      <c r="B91" s="297">
        <v>516746</v>
      </c>
      <c r="C91" s="297">
        <v>146552</v>
      </c>
      <c r="D91" s="297">
        <v>419617</v>
      </c>
      <c r="E91" s="297">
        <v>135057</v>
      </c>
      <c r="F91" s="297">
        <v>86943</v>
      </c>
      <c r="G91" s="297">
        <v>42365</v>
      </c>
      <c r="H91" s="297">
        <v>51660</v>
      </c>
      <c r="I91" s="297">
        <v>73885</v>
      </c>
      <c r="J91" s="297">
        <v>29828</v>
      </c>
      <c r="K91" s="297">
        <v>66952</v>
      </c>
    </row>
    <row r="92" spans="1:11" ht="13.5">
      <c r="A92" s="295" t="s">
        <v>505</v>
      </c>
      <c r="B92" s="297">
        <v>19147</v>
      </c>
      <c r="C92" s="297">
        <v>0</v>
      </c>
      <c r="D92" s="297">
        <v>16692</v>
      </c>
      <c r="E92" s="297">
        <v>5975</v>
      </c>
      <c r="F92" s="297">
        <v>0</v>
      </c>
      <c r="G92" s="297">
        <v>8458</v>
      </c>
      <c r="H92" s="297">
        <v>0</v>
      </c>
      <c r="I92" s="297">
        <v>448</v>
      </c>
      <c r="J92" s="297">
        <v>0</v>
      </c>
      <c r="K92" s="297">
        <v>0</v>
      </c>
    </row>
    <row r="93" spans="1:11" ht="13.5">
      <c r="A93" s="295" t="s">
        <v>506</v>
      </c>
      <c r="B93" s="297">
        <v>0</v>
      </c>
      <c r="C93" s="297">
        <v>0</v>
      </c>
      <c r="D93" s="297">
        <v>0</v>
      </c>
      <c r="E93" s="297">
        <v>0</v>
      </c>
      <c r="F93" s="297">
        <v>0</v>
      </c>
      <c r="G93" s="297">
        <v>0</v>
      </c>
      <c r="H93" s="297">
        <v>0</v>
      </c>
      <c r="I93" s="297">
        <v>0</v>
      </c>
      <c r="J93" s="297">
        <v>0</v>
      </c>
      <c r="K93" s="297">
        <v>0</v>
      </c>
    </row>
    <row r="94" spans="1:11" ht="13.5">
      <c r="A94" s="295" t="s">
        <v>507</v>
      </c>
      <c r="B94" s="297">
        <v>0</v>
      </c>
      <c r="C94" s="297">
        <v>0</v>
      </c>
      <c r="D94" s="297">
        <v>0</v>
      </c>
      <c r="E94" s="297">
        <v>0</v>
      </c>
      <c r="F94" s="297">
        <v>0</v>
      </c>
      <c r="G94" s="297">
        <v>0</v>
      </c>
      <c r="H94" s="297">
        <v>0</v>
      </c>
      <c r="I94" s="297">
        <v>0</v>
      </c>
      <c r="J94" s="297">
        <v>0</v>
      </c>
      <c r="K94" s="297">
        <v>0</v>
      </c>
    </row>
    <row r="95" spans="1:11" ht="13.5">
      <c r="A95" s="295" t="s">
        <v>508</v>
      </c>
      <c r="B95" s="297">
        <v>225898</v>
      </c>
      <c r="C95" s="297">
        <v>50951</v>
      </c>
      <c r="D95" s="297">
        <v>113025</v>
      </c>
      <c r="E95" s="297">
        <v>71972</v>
      </c>
      <c r="F95" s="297">
        <v>0</v>
      </c>
      <c r="G95" s="297">
        <v>50587</v>
      </c>
      <c r="H95" s="297">
        <v>14577</v>
      </c>
      <c r="I95" s="297">
        <v>0</v>
      </c>
      <c r="J95" s="297">
        <v>0</v>
      </c>
      <c r="K95" s="297">
        <v>0</v>
      </c>
    </row>
    <row r="96" spans="1:11" ht="13.5">
      <c r="A96" s="295" t="s">
        <v>509</v>
      </c>
      <c r="B96" s="297">
        <v>233675</v>
      </c>
      <c r="C96" s="297">
        <v>65518</v>
      </c>
      <c r="D96" s="297">
        <v>128083</v>
      </c>
      <c r="E96" s="297">
        <v>58657</v>
      </c>
      <c r="F96" s="297">
        <v>84149</v>
      </c>
      <c r="G96" s="297">
        <v>52365</v>
      </c>
      <c r="H96" s="297">
        <v>33141</v>
      </c>
      <c r="I96" s="297">
        <v>52227</v>
      </c>
      <c r="J96" s="297">
        <v>26608</v>
      </c>
      <c r="K96" s="297">
        <v>92742</v>
      </c>
    </row>
    <row r="97" spans="1:11" ht="13.5">
      <c r="A97" s="295" t="s">
        <v>510</v>
      </c>
      <c r="B97" s="297">
        <v>1185425</v>
      </c>
      <c r="C97" s="297">
        <v>348969</v>
      </c>
      <c r="D97" s="297">
        <v>1061098</v>
      </c>
      <c r="E97" s="297">
        <v>300655</v>
      </c>
      <c r="F97" s="297">
        <v>312006</v>
      </c>
      <c r="G97" s="297">
        <v>144536</v>
      </c>
      <c r="H97" s="297">
        <v>118705</v>
      </c>
      <c r="I97" s="297">
        <v>398563</v>
      </c>
      <c r="J97" s="297">
        <v>122115</v>
      </c>
      <c r="K97" s="297">
        <v>316875</v>
      </c>
    </row>
    <row r="98" spans="1:11" ht="13.5">
      <c r="A98" s="295" t="s">
        <v>511</v>
      </c>
      <c r="B98" s="297">
        <v>29016</v>
      </c>
      <c r="C98" s="297">
        <v>11302</v>
      </c>
      <c r="D98" s="297">
        <v>46353</v>
      </c>
      <c r="E98" s="297">
        <v>13115</v>
      </c>
      <c r="F98" s="297">
        <v>4608</v>
      </c>
      <c r="G98" s="297">
        <v>2715</v>
      </c>
      <c r="H98" s="297">
        <v>5204</v>
      </c>
      <c r="I98" s="297">
        <v>5603</v>
      </c>
      <c r="J98" s="297">
        <v>3711</v>
      </c>
      <c r="K98" s="297">
        <v>4983</v>
      </c>
    </row>
    <row r="99" spans="1:11" ht="13.5">
      <c r="A99" s="295" t="s">
        <v>512</v>
      </c>
      <c r="B99" s="297">
        <v>0</v>
      </c>
      <c r="C99" s="297">
        <v>0</v>
      </c>
      <c r="D99" s="297">
        <v>0</v>
      </c>
      <c r="E99" s="297">
        <v>0</v>
      </c>
      <c r="F99" s="297">
        <v>350</v>
      </c>
      <c r="G99" s="297">
        <v>0</v>
      </c>
      <c r="H99" s="297">
        <v>18688</v>
      </c>
      <c r="I99" s="297">
        <v>226</v>
      </c>
      <c r="J99" s="297">
        <v>0</v>
      </c>
      <c r="K99" s="297">
        <v>0</v>
      </c>
    </row>
    <row r="100" spans="1:11" ht="13.5">
      <c r="A100" s="295" t="s">
        <v>513</v>
      </c>
      <c r="B100" s="297">
        <v>0</v>
      </c>
      <c r="C100" s="297">
        <v>0</v>
      </c>
      <c r="D100" s="297">
        <v>0</v>
      </c>
      <c r="E100" s="297">
        <v>0</v>
      </c>
      <c r="F100" s="297">
        <v>0</v>
      </c>
      <c r="G100" s="297">
        <v>0</v>
      </c>
      <c r="H100" s="297">
        <v>0</v>
      </c>
      <c r="I100" s="297">
        <v>0</v>
      </c>
      <c r="J100" s="297">
        <v>0</v>
      </c>
      <c r="K100" s="297">
        <v>0</v>
      </c>
    </row>
    <row r="101" spans="1:11" ht="13.5">
      <c r="A101" s="295" t="s">
        <v>514</v>
      </c>
      <c r="B101" s="297">
        <v>0</v>
      </c>
      <c r="C101" s="297">
        <v>0</v>
      </c>
      <c r="D101" s="297">
        <v>0</v>
      </c>
      <c r="E101" s="297">
        <v>0</v>
      </c>
      <c r="F101" s="297">
        <v>0</v>
      </c>
      <c r="G101" s="297">
        <v>0</v>
      </c>
      <c r="H101" s="297">
        <v>0</v>
      </c>
      <c r="I101" s="297">
        <v>0</v>
      </c>
      <c r="J101" s="297">
        <v>0</v>
      </c>
      <c r="K101" s="297">
        <v>0</v>
      </c>
    </row>
    <row r="102" spans="1:11" ht="13.5">
      <c r="A102" s="295" t="s">
        <v>515</v>
      </c>
      <c r="B102" s="297">
        <v>214147</v>
      </c>
      <c r="C102" s="297">
        <v>119300</v>
      </c>
      <c r="D102" s="297">
        <v>188714</v>
      </c>
      <c r="E102" s="297">
        <v>100889</v>
      </c>
      <c r="F102" s="297">
        <v>149123</v>
      </c>
      <c r="G102" s="297">
        <v>53157</v>
      </c>
      <c r="H102" s="297">
        <v>53742</v>
      </c>
      <c r="I102" s="297">
        <v>108124</v>
      </c>
      <c r="J102" s="297">
        <v>48062</v>
      </c>
      <c r="K102" s="297">
        <v>113462</v>
      </c>
    </row>
    <row r="103" spans="1:11" ht="13.5">
      <c r="A103" s="295" t="s">
        <v>516</v>
      </c>
      <c r="B103" s="297">
        <v>209626</v>
      </c>
      <c r="C103" s="297">
        <v>113052</v>
      </c>
      <c r="D103" s="297">
        <v>172724</v>
      </c>
      <c r="E103" s="297">
        <v>100021</v>
      </c>
      <c r="F103" s="297">
        <v>144703</v>
      </c>
      <c r="G103" s="297">
        <v>51362</v>
      </c>
      <c r="H103" s="297">
        <v>51319</v>
      </c>
      <c r="I103" s="297">
        <v>108046</v>
      </c>
      <c r="J103" s="297">
        <v>46907</v>
      </c>
      <c r="K103" s="297">
        <v>113437</v>
      </c>
    </row>
    <row r="104" spans="1:11" ht="13.5">
      <c r="A104" s="295" t="s">
        <v>517</v>
      </c>
      <c r="B104" s="297">
        <v>0</v>
      </c>
      <c r="C104" s="297">
        <v>0</v>
      </c>
      <c r="D104" s="297">
        <v>0</v>
      </c>
      <c r="E104" s="297">
        <v>0</v>
      </c>
      <c r="F104" s="297">
        <v>0</v>
      </c>
      <c r="G104" s="297">
        <v>0</v>
      </c>
      <c r="H104" s="297">
        <v>0</v>
      </c>
      <c r="I104" s="297">
        <v>0</v>
      </c>
      <c r="J104" s="297">
        <v>0</v>
      </c>
      <c r="K104" s="297">
        <v>0</v>
      </c>
    </row>
    <row r="105" spans="1:11" ht="13.5">
      <c r="A105" s="295" t="s">
        <v>518</v>
      </c>
      <c r="B105" s="297">
        <v>0</v>
      </c>
      <c r="C105" s="297">
        <v>0</v>
      </c>
      <c r="D105" s="297">
        <v>0</v>
      </c>
      <c r="E105" s="297">
        <v>0</v>
      </c>
      <c r="F105" s="297">
        <v>0</v>
      </c>
      <c r="G105" s="297">
        <v>0</v>
      </c>
      <c r="H105" s="297">
        <v>0</v>
      </c>
      <c r="I105" s="297">
        <v>0</v>
      </c>
      <c r="J105" s="297">
        <v>0</v>
      </c>
      <c r="K105" s="297">
        <v>0</v>
      </c>
    </row>
    <row r="106" spans="1:11" ht="13.5">
      <c r="A106" s="295" t="s">
        <v>519</v>
      </c>
      <c r="B106" s="297">
        <v>0</v>
      </c>
      <c r="C106" s="297">
        <v>0</v>
      </c>
      <c r="D106" s="297">
        <v>0</v>
      </c>
      <c r="E106" s="297">
        <v>0</v>
      </c>
      <c r="F106" s="297">
        <v>3708</v>
      </c>
      <c r="G106" s="297">
        <v>0</v>
      </c>
      <c r="H106" s="297">
        <v>0</v>
      </c>
      <c r="I106" s="297">
        <v>0</v>
      </c>
      <c r="J106" s="297">
        <v>63</v>
      </c>
      <c r="K106" s="297">
        <v>0</v>
      </c>
    </row>
    <row r="107" spans="1:11" ht="13.5">
      <c r="A107" s="295" t="s">
        <v>520</v>
      </c>
      <c r="B107" s="297">
        <v>4521</v>
      </c>
      <c r="C107" s="297">
        <v>6248</v>
      </c>
      <c r="D107" s="297">
        <v>15990</v>
      </c>
      <c r="E107" s="297">
        <v>868</v>
      </c>
      <c r="F107" s="297">
        <v>712</v>
      </c>
      <c r="G107" s="297">
        <v>1795</v>
      </c>
      <c r="H107" s="297">
        <v>2423</v>
      </c>
      <c r="I107" s="297">
        <v>78</v>
      </c>
      <c r="J107" s="297">
        <v>1092</v>
      </c>
      <c r="K107" s="297">
        <v>25</v>
      </c>
    </row>
    <row r="108" spans="1:11" ht="13.5">
      <c r="A108" s="295" t="s">
        <v>521</v>
      </c>
      <c r="B108" s="297">
        <v>668853</v>
      </c>
      <c r="C108" s="297">
        <v>51142</v>
      </c>
      <c r="D108" s="297">
        <v>194227</v>
      </c>
      <c r="E108" s="297">
        <v>45549</v>
      </c>
      <c r="F108" s="297">
        <v>12137</v>
      </c>
      <c r="G108" s="297">
        <v>71892</v>
      </c>
      <c r="H108" s="297">
        <v>24451</v>
      </c>
      <c r="I108" s="297">
        <v>0</v>
      </c>
      <c r="J108" s="297">
        <v>0</v>
      </c>
      <c r="K108" s="297">
        <v>0</v>
      </c>
    </row>
    <row r="109" spans="1:11" ht="13.5">
      <c r="A109" s="295" t="s">
        <v>522</v>
      </c>
      <c r="B109" s="297">
        <v>0</v>
      </c>
      <c r="C109" s="297">
        <v>0</v>
      </c>
      <c r="D109" s="297">
        <v>0</v>
      </c>
      <c r="E109" s="297">
        <v>0</v>
      </c>
      <c r="F109" s="297">
        <v>0</v>
      </c>
      <c r="G109" s="297">
        <v>0</v>
      </c>
      <c r="H109" s="297">
        <v>0</v>
      </c>
      <c r="I109" s="297">
        <v>20918</v>
      </c>
      <c r="J109" s="297">
        <v>935</v>
      </c>
      <c r="K109" s="297">
        <v>24858</v>
      </c>
    </row>
    <row r="110" spans="1:11" ht="13.5">
      <c r="A110" s="295" t="s">
        <v>523</v>
      </c>
      <c r="B110" s="297">
        <v>3257</v>
      </c>
      <c r="C110" s="297">
        <v>0</v>
      </c>
      <c r="D110" s="297">
        <v>5745</v>
      </c>
      <c r="E110" s="297">
        <v>334</v>
      </c>
      <c r="F110" s="297">
        <v>4247</v>
      </c>
      <c r="G110" s="297">
        <v>0</v>
      </c>
      <c r="H110" s="297">
        <v>0</v>
      </c>
      <c r="I110" s="297">
        <v>0</v>
      </c>
      <c r="J110" s="297">
        <v>0</v>
      </c>
      <c r="K110" s="297">
        <v>7</v>
      </c>
    </row>
    <row r="111" spans="1:11" ht="13.5">
      <c r="A111" s="295" t="s">
        <v>524</v>
      </c>
      <c r="B111" s="297">
        <v>0</v>
      </c>
      <c r="C111" s="297">
        <v>0</v>
      </c>
      <c r="D111" s="297">
        <v>0</v>
      </c>
      <c r="E111" s="297">
        <v>0</v>
      </c>
      <c r="F111" s="297">
        <v>0</v>
      </c>
      <c r="G111" s="297">
        <v>0</v>
      </c>
      <c r="H111" s="297">
        <v>0</v>
      </c>
      <c r="I111" s="297">
        <v>0</v>
      </c>
      <c r="J111" s="297">
        <v>0</v>
      </c>
      <c r="K111" s="297">
        <v>0</v>
      </c>
    </row>
    <row r="112" spans="1:11" ht="13.5">
      <c r="A112" s="295" t="s">
        <v>525</v>
      </c>
      <c r="B112" s="297">
        <v>0</v>
      </c>
      <c r="C112" s="297">
        <v>0</v>
      </c>
      <c r="D112" s="297">
        <v>0</v>
      </c>
      <c r="E112" s="297">
        <v>0</v>
      </c>
      <c r="F112" s="297">
        <v>0</v>
      </c>
      <c r="G112" s="297">
        <v>0</v>
      </c>
      <c r="H112" s="297">
        <v>0</v>
      </c>
      <c r="I112" s="297">
        <v>0</v>
      </c>
      <c r="J112" s="297">
        <v>0</v>
      </c>
      <c r="K112" s="297">
        <v>0</v>
      </c>
    </row>
    <row r="113" spans="1:11" ht="13.5">
      <c r="A113" s="295" t="s">
        <v>526</v>
      </c>
      <c r="B113" s="297">
        <v>3257</v>
      </c>
      <c r="C113" s="297">
        <v>0</v>
      </c>
      <c r="D113" s="297">
        <v>5745</v>
      </c>
      <c r="E113" s="297">
        <v>334</v>
      </c>
      <c r="F113" s="297">
        <v>4247</v>
      </c>
      <c r="G113" s="297">
        <v>0</v>
      </c>
      <c r="H113" s="297">
        <v>0</v>
      </c>
      <c r="I113" s="297">
        <v>0</v>
      </c>
      <c r="J113" s="297">
        <v>0</v>
      </c>
      <c r="K113" s="297">
        <v>7</v>
      </c>
    </row>
    <row r="114" spans="1:11" ht="13.5">
      <c r="A114" s="295" t="s">
        <v>527</v>
      </c>
      <c r="B114" s="297">
        <v>453220</v>
      </c>
      <c r="C114" s="297">
        <v>1624</v>
      </c>
      <c r="D114" s="297">
        <v>10214</v>
      </c>
      <c r="E114" s="297">
        <v>1393</v>
      </c>
      <c r="F114" s="297">
        <v>495889</v>
      </c>
      <c r="G114" s="297">
        <v>612</v>
      </c>
      <c r="H114" s="297">
        <v>0</v>
      </c>
      <c r="I114" s="297">
        <v>1009</v>
      </c>
      <c r="J114" s="297">
        <v>2</v>
      </c>
      <c r="K114" s="297">
        <v>1827</v>
      </c>
    </row>
    <row r="115" spans="1:11" ht="13.5">
      <c r="A115" s="295" t="s">
        <v>528</v>
      </c>
      <c r="B115" s="297">
        <v>0</v>
      </c>
      <c r="C115" s="297">
        <v>0</v>
      </c>
      <c r="D115" s="297">
        <v>0</v>
      </c>
      <c r="E115" s="297">
        <v>0</v>
      </c>
      <c r="F115" s="297">
        <v>0</v>
      </c>
      <c r="G115" s="297">
        <v>0</v>
      </c>
      <c r="H115" s="297">
        <v>0</v>
      </c>
      <c r="I115" s="297">
        <v>0</v>
      </c>
      <c r="J115" s="297">
        <v>0</v>
      </c>
      <c r="K115" s="297">
        <v>0</v>
      </c>
    </row>
    <row r="116" spans="1:11" ht="13.5">
      <c r="A116" s="295" t="s">
        <v>529</v>
      </c>
      <c r="B116" s="297">
        <v>453220</v>
      </c>
      <c r="C116" s="297">
        <v>1624</v>
      </c>
      <c r="D116" s="297">
        <v>10214</v>
      </c>
      <c r="E116" s="297">
        <v>1393</v>
      </c>
      <c r="F116" s="297">
        <v>495889</v>
      </c>
      <c r="G116" s="297">
        <v>612</v>
      </c>
      <c r="H116" s="297">
        <v>0</v>
      </c>
      <c r="I116" s="297">
        <v>1009</v>
      </c>
      <c r="J116" s="297">
        <v>2</v>
      </c>
      <c r="K116" s="297">
        <v>1827</v>
      </c>
    </row>
    <row r="117" spans="1:11" ht="13.5">
      <c r="A117" s="295" t="s">
        <v>530</v>
      </c>
      <c r="B117" s="297">
        <v>218890</v>
      </c>
      <c r="C117" s="297">
        <v>49518</v>
      </c>
      <c r="D117" s="297">
        <v>189758</v>
      </c>
      <c r="E117" s="297">
        <v>44490</v>
      </c>
      <c r="F117" s="297">
        <v>0</v>
      </c>
      <c r="G117" s="297">
        <v>71280</v>
      </c>
      <c r="H117" s="297">
        <v>24451</v>
      </c>
      <c r="I117" s="297">
        <v>0</v>
      </c>
      <c r="J117" s="297">
        <v>0</v>
      </c>
      <c r="K117" s="297">
        <v>0</v>
      </c>
    </row>
    <row r="118" spans="1:11" ht="13.5">
      <c r="A118" s="295" t="s">
        <v>531</v>
      </c>
      <c r="B118" s="297">
        <v>0</v>
      </c>
      <c r="C118" s="297">
        <v>0</v>
      </c>
      <c r="D118" s="297">
        <v>0</v>
      </c>
      <c r="E118" s="297">
        <v>0</v>
      </c>
      <c r="F118" s="297">
        <v>479505</v>
      </c>
      <c r="G118" s="297">
        <v>0</v>
      </c>
      <c r="H118" s="297">
        <v>0</v>
      </c>
      <c r="I118" s="297">
        <v>21927</v>
      </c>
      <c r="J118" s="297">
        <v>937</v>
      </c>
      <c r="K118" s="297">
        <v>26678</v>
      </c>
    </row>
    <row r="119" spans="1:11" ht="13.5">
      <c r="A119" s="295" t="s">
        <v>532</v>
      </c>
      <c r="B119" s="297">
        <v>4401827</v>
      </c>
      <c r="C119" s="297">
        <v>193337</v>
      </c>
      <c r="D119" s="297">
        <v>246063</v>
      </c>
      <c r="E119" s="297">
        <v>0</v>
      </c>
      <c r="F119" s="297">
        <v>740092</v>
      </c>
      <c r="G119" s="297">
        <v>64642</v>
      </c>
      <c r="H119" s="297">
        <v>251931</v>
      </c>
      <c r="I119" s="297">
        <v>55231</v>
      </c>
      <c r="J119" s="297">
        <v>-29080</v>
      </c>
      <c r="K119" s="297">
        <v>249934</v>
      </c>
    </row>
    <row r="120" spans="1:11" ht="13.5">
      <c r="A120" s="295" t="s">
        <v>533</v>
      </c>
      <c r="B120" s="297">
        <v>4620717</v>
      </c>
      <c r="C120" s="297">
        <v>242855</v>
      </c>
      <c r="D120" s="297">
        <v>435821</v>
      </c>
      <c r="E120" s="297">
        <v>44490</v>
      </c>
      <c r="F120" s="297">
        <v>260587</v>
      </c>
      <c r="G120" s="297">
        <v>135922</v>
      </c>
      <c r="H120" s="297">
        <v>276382</v>
      </c>
      <c r="I120" s="297">
        <v>33304</v>
      </c>
      <c r="J120" s="297">
        <v>-30017</v>
      </c>
      <c r="K120" s="297">
        <v>223256</v>
      </c>
    </row>
    <row r="121" spans="1:11" ht="13.5">
      <c r="A121" s="295" t="s">
        <v>534</v>
      </c>
      <c r="B121" s="297">
        <v>0</v>
      </c>
      <c r="C121" s="297">
        <v>0</v>
      </c>
      <c r="D121" s="297">
        <v>0</v>
      </c>
      <c r="E121" s="297">
        <v>0</v>
      </c>
      <c r="F121" s="297">
        <v>0</v>
      </c>
      <c r="G121" s="297">
        <v>0</v>
      </c>
      <c r="H121" s="297">
        <v>0</v>
      </c>
      <c r="I121" s="297">
        <v>0</v>
      </c>
      <c r="J121" s="297">
        <v>0</v>
      </c>
      <c r="K121" s="297">
        <v>0</v>
      </c>
    </row>
    <row r="122" spans="1:11" ht="13.5">
      <c r="A122" s="295" t="s">
        <v>535</v>
      </c>
      <c r="B122" s="297">
        <v>0</v>
      </c>
      <c r="C122" s="297">
        <v>0</v>
      </c>
      <c r="D122" s="297">
        <v>0</v>
      </c>
      <c r="E122" s="297">
        <v>0</v>
      </c>
      <c r="F122" s="297">
        <v>0</v>
      </c>
      <c r="G122" s="297">
        <v>0</v>
      </c>
      <c r="H122" s="297">
        <v>0</v>
      </c>
      <c r="I122" s="297">
        <v>0</v>
      </c>
      <c r="J122" s="297">
        <v>0</v>
      </c>
      <c r="K122" s="297">
        <v>0</v>
      </c>
    </row>
    <row r="123" spans="1:11" ht="13.5">
      <c r="A123" s="295" t="s">
        <v>536</v>
      </c>
      <c r="B123" s="297">
        <v>0</v>
      </c>
      <c r="C123" s="297">
        <v>0</v>
      </c>
      <c r="D123" s="297">
        <v>0</v>
      </c>
      <c r="E123" s="297">
        <v>0</v>
      </c>
      <c r="F123" s="297">
        <v>0</v>
      </c>
      <c r="G123" s="297">
        <v>0</v>
      </c>
      <c r="H123" s="297">
        <v>0</v>
      </c>
      <c r="I123" s="297">
        <v>0</v>
      </c>
      <c r="J123" s="297">
        <v>0</v>
      </c>
      <c r="K123" s="297">
        <v>0</v>
      </c>
    </row>
    <row r="124" spans="1:11" ht="13.5">
      <c r="A124" s="295" t="s">
        <v>537</v>
      </c>
      <c r="B124" s="297">
        <v>0</v>
      </c>
      <c r="C124" s="297">
        <v>0</v>
      </c>
      <c r="D124" s="297">
        <v>0</v>
      </c>
      <c r="E124" s="297">
        <v>0</v>
      </c>
      <c r="F124" s="297">
        <v>0</v>
      </c>
      <c r="G124" s="297">
        <v>0</v>
      </c>
      <c r="H124" s="297">
        <v>0</v>
      </c>
      <c r="I124" s="297">
        <v>0</v>
      </c>
      <c r="J124" s="297">
        <v>0</v>
      </c>
      <c r="K124" s="297">
        <v>0</v>
      </c>
    </row>
    <row r="125" spans="1:11" ht="13.5">
      <c r="A125" s="295" t="s">
        <v>538</v>
      </c>
      <c r="B125" s="297">
        <v>0</v>
      </c>
      <c r="C125" s="297">
        <v>0</v>
      </c>
      <c r="D125" s="297">
        <v>0</v>
      </c>
      <c r="E125" s="297">
        <v>0</v>
      </c>
      <c r="F125" s="297">
        <v>0</v>
      </c>
      <c r="G125" s="297">
        <v>0</v>
      </c>
      <c r="H125" s="297">
        <v>0</v>
      </c>
      <c r="I125" s="297">
        <v>0</v>
      </c>
      <c r="J125" s="297">
        <v>0</v>
      </c>
      <c r="K125" s="297">
        <v>0</v>
      </c>
    </row>
    <row r="126" spans="1:11" ht="13.5">
      <c r="A126" s="295" t="s">
        <v>539</v>
      </c>
      <c r="B126" s="297">
        <v>0</v>
      </c>
      <c r="C126" s="297">
        <v>0</v>
      </c>
      <c r="D126" s="297">
        <v>0</v>
      </c>
      <c r="E126" s="297">
        <v>0</v>
      </c>
      <c r="F126" s="297">
        <v>0</v>
      </c>
      <c r="G126" s="297">
        <v>0</v>
      </c>
      <c r="H126" s="297">
        <v>0</v>
      </c>
      <c r="I126" s="297">
        <v>0</v>
      </c>
      <c r="J126" s="297">
        <v>0</v>
      </c>
      <c r="K126" s="297">
        <v>0</v>
      </c>
    </row>
    <row r="127" spans="1:11" ht="13.5">
      <c r="A127" s="295" t="s">
        <v>540</v>
      </c>
      <c r="B127" s="297">
        <v>0</v>
      </c>
      <c r="C127" s="297">
        <v>0</v>
      </c>
      <c r="D127" s="297">
        <v>0</v>
      </c>
      <c r="E127" s="297">
        <v>0</v>
      </c>
      <c r="F127" s="297">
        <v>0</v>
      </c>
      <c r="G127" s="297">
        <v>0</v>
      </c>
      <c r="H127" s="297">
        <v>0</v>
      </c>
      <c r="I127" s="297">
        <v>0</v>
      </c>
      <c r="J127" s="297">
        <v>0</v>
      </c>
      <c r="K127" s="297">
        <v>0</v>
      </c>
    </row>
    <row r="128" spans="1:11" ht="13.5">
      <c r="A128" s="295" t="s">
        <v>541</v>
      </c>
      <c r="B128" s="297">
        <v>0</v>
      </c>
      <c r="C128" s="297">
        <v>0</v>
      </c>
      <c r="D128" s="297">
        <v>0</v>
      </c>
      <c r="E128" s="297">
        <v>0</v>
      </c>
      <c r="F128" s="297">
        <v>0</v>
      </c>
      <c r="G128" s="297">
        <v>0</v>
      </c>
      <c r="H128" s="297">
        <v>0</v>
      </c>
      <c r="I128" s="297">
        <v>0</v>
      </c>
      <c r="J128" s="297">
        <v>0</v>
      </c>
      <c r="K128" s="297">
        <v>0</v>
      </c>
    </row>
    <row r="129" spans="1:11" ht="13.5">
      <c r="A129" s="298" t="s">
        <v>375</v>
      </c>
      <c r="B129" s="297">
        <v>279385</v>
      </c>
      <c r="C129" s="297">
        <v>67109</v>
      </c>
      <c r="D129" s="297">
        <v>124385</v>
      </c>
      <c r="E129" s="297">
        <v>91077</v>
      </c>
      <c r="F129" s="297">
        <v>40155</v>
      </c>
      <c r="G129" s="297">
        <v>51494</v>
      </c>
      <c r="H129" s="297">
        <v>24843</v>
      </c>
      <c r="I129" s="297">
        <v>21527</v>
      </c>
      <c r="J129" s="297">
        <v>23486</v>
      </c>
      <c r="K129" s="297">
        <v>26838</v>
      </c>
    </row>
    <row r="130" spans="1:11" ht="13.5">
      <c r="A130" s="298" t="s">
        <v>377</v>
      </c>
      <c r="B130" s="297">
        <v>138218</v>
      </c>
      <c r="C130" s="297">
        <v>29307</v>
      </c>
      <c r="D130" s="297">
        <v>55688</v>
      </c>
      <c r="E130" s="297">
        <v>43499</v>
      </c>
      <c r="F130" s="297">
        <v>23628</v>
      </c>
      <c r="G130" s="297">
        <v>25235</v>
      </c>
      <c r="H130" s="297">
        <v>12650</v>
      </c>
      <c r="I130" s="297">
        <v>13295</v>
      </c>
      <c r="J130" s="297">
        <v>10099</v>
      </c>
      <c r="K130" s="297">
        <v>13447</v>
      </c>
    </row>
    <row r="131" spans="1:11" ht="13.5">
      <c r="A131" s="298" t="s">
        <v>378</v>
      </c>
      <c r="B131" s="297">
        <v>0</v>
      </c>
      <c r="C131" s="297">
        <v>9614</v>
      </c>
      <c r="D131" s="297">
        <v>0</v>
      </c>
      <c r="E131" s="297">
        <v>0</v>
      </c>
      <c r="F131" s="297">
        <v>5134</v>
      </c>
      <c r="G131" s="297">
        <v>0</v>
      </c>
      <c r="H131" s="297">
        <v>0</v>
      </c>
      <c r="I131" s="297">
        <v>0</v>
      </c>
      <c r="J131" s="297">
        <v>209</v>
      </c>
      <c r="K131" s="297">
        <v>2031</v>
      </c>
    </row>
    <row r="132" spans="1:11" ht="13.5">
      <c r="A132" s="298" t="s">
        <v>542</v>
      </c>
      <c r="B132" s="297">
        <v>0</v>
      </c>
      <c r="C132" s="297">
        <v>0</v>
      </c>
      <c r="D132" s="297">
        <v>0</v>
      </c>
      <c r="E132" s="297">
        <v>0</v>
      </c>
      <c r="F132" s="297">
        <v>0</v>
      </c>
      <c r="G132" s="297">
        <v>0</v>
      </c>
      <c r="H132" s="297">
        <v>1000</v>
      </c>
      <c r="I132" s="297">
        <v>0</v>
      </c>
      <c r="J132" s="297">
        <v>0</v>
      </c>
      <c r="K132" s="297">
        <v>2331</v>
      </c>
    </row>
    <row r="133" spans="1:11" ht="13.5">
      <c r="A133" s="298" t="s">
        <v>543</v>
      </c>
      <c r="B133" s="297">
        <v>98854</v>
      </c>
      <c r="C133" s="297">
        <v>22973</v>
      </c>
      <c r="D133" s="297">
        <v>40251</v>
      </c>
      <c r="E133" s="297">
        <v>31340</v>
      </c>
      <c r="F133" s="297">
        <v>14022</v>
      </c>
      <c r="G133" s="297">
        <v>17165</v>
      </c>
      <c r="H133" s="297">
        <v>8030</v>
      </c>
      <c r="I133" s="297">
        <v>7088</v>
      </c>
      <c r="J133" s="297">
        <v>7646</v>
      </c>
      <c r="K133" s="297">
        <v>8714</v>
      </c>
    </row>
    <row r="134" spans="1:11" ht="13.5">
      <c r="A134" s="298" t="s">
        <v>544</v>
      </c>
      <c r="B134" s="297">
        <v>516457</v>
      </c>
      <c r="C134" s="297">
        <v>129003</v>
      </c>
      <c r="D134" s="297">
        <v>220324</v>
      </c>
      <c r="E134" s="297">
        <v>165916</v>
      </c>
      <c r="F134" s="297">
        <v>82939</v>
      </c>
      <c r="G134" s="297">
        <v>93894</v>
      </c>
      <c r="H134" s="297">
        <v>46523</v>
      </c>
      <c r="I134" s="297">
        <v>41910</v>
      </c>
      <c r="J134" s="297">
        <v>41440</v>
      </c>
      <c r="K134" s="297">
        <v>53361</v>
      </c>
    </row>
    <row r="135" spans="1:11" ht="13.5">
      <c r="A135" s="298" t="s">
        <v>545</v>
      </c>
      <c r="B135" s="297">
        <v>209626</v>
      </c>
      <c r="C135" s="297">
        <v>113052</v>
      </c>
      <c r="D135" s="297">
        <v>172724</v>
      </c>
      <c r="E135" s="297">
        <v>100021</v>
      </c>
      <c r="F135" s="297">
        <v>144703</v>
      </c>
      <c r="G135" s="297">
        <v>51362</v>
      </c>
      <c r="H135" s="297">
        <v>51319</v>
      </c>
      <c r="I135" s="297">
        <v>108046</v>
      </c>
      <c r="J135" s="297">
        <v>46907</v>
      </c>
      <c r="K135" s="297">
        <v>113437</v>
      </c>
    </row>
    <row r="136" spans="1:11" ht="13.5">
      <c r="A136" s="298" t="s">
        <v>546</v>
      </c>
      <c r="B136" s="297">
        <v>209626</v>
      </c>
      <c r="C136" s="297">
        <v>113052</v>
      </c>
      <c r="D136" s="297">
        <v>172724</v>
      </c>
      <c r="E136" s="297">
        <v>100021</v>
      </c>
      <c r="F136" s="297">
        <v>144703</v>
      </c>
      <c r="G136" s="297">
        <v>51362</v>
      </c>
      <c r="H136" s="297">
        <v>51319</v>
      </c>
      <c r="I136" s="297">
        <v>108046</v>
      </c>
      <c r="J136" s="297">
        <v>46341</v>
      </c>
      <c r="K136" s="297">
        <v>113437</v>
      </c>
    </row>
    <row r="137" spans="1:11" ht="13.5">
      <c r="A137" s="298" t="s">
        <v>547</v>
      </c>
      <c r="B137" s="297">
        <v>0</v>
      </c>
      <c r="C137" s="297">
        <v>0</v>
      </c>
      <c r="D137" s="297">
        <v>0</v>
      </c>
      <c r="E137" s="297">
        <v>0</v>
      </c>
      <c r="F137" s="297">
        <v>0</v>
      </c>
      <c r="G137" s="297">
        <v>0</v>
      </c>
      <c r="H137" s="297">
        <v>0</v>
      </c>
      <c r="I137" s="297">
        <v>0</v>
      </c>
      <c r="J137" s="297">
        <v>0</v>
      </c>
      <c r="K137" s="297">
        <v>0</v>
      </c>
    </row>
    <row r="138" spans="1:11" ht="13.5">
      <c r="A138" s="298" t="s">
        <v>548</v>
      </c>
      <c r="B138" s="297">
        <v>0</v>
      </c>
      <c r="C138" s="297">
        <v>0</v>
      </c>
      <c r="D138" s="297">
        <v>0</v>
      </c>
      <c r="E138" s="297">
        <v>0</v>
      </c>
      <c r="F138" s="297">
        <v>0</v>
      </c>
      <c r="G138" s="297">
        <v>0</v>
      </c>
      <c r="H138" s="297">
        <v>0</v>
      </c>
      <c r="I138" s="297">
        <v>0</v>
      </c>
      <c r="J138" s="297">
        <v>566</v>
      </c>
      <c r="K138" s="297">
        <v>0</v>
      </c>
    </row>
    <row r="139" spans="1:11" ht="13.5">
      <c r="A139" s="298" t="s">
        <v>549</v>
      </c>
      <c r="B139" s="297">
        <v>1185425</v>
      </c>
      <c r="C139" s="297">
        <v>348969</v>
      </c>
      <c r="D139" s="297">
        <v>1061098</v>
      </c>
      <c r="E139" s="297">
        <v>300655</v>
      </c>
      <c r="F139" s="297">
        <v>312006</v>
      </c>
      <c r="G139" s="297">
        <v>144536</v>
      </c>
      <c r="H139" s="297">
        <v>118705</v>
      </c>
      <c r="I139" s="297">
        <v>398563</v>
      </c>
      <c r="J139" s="297">
        <v>122115</v>
      </c>
      <c r="K139" s="297">
        <v>316875</v>
      </c>
    </row>
    <row r="140" spans="1:11" ht="13.5">
      <c r="A140" s="298" t="s">
        <v>550</v>
      </c>
      <c r="B140" s="297">
        <v>86873</v>
      </c>
      <c r="C140" s="297">
        <v>64028</v>
      </c>
      <c r="D140" s="297">
        <v>160984</v>
      </c>
      <c r="E140" s="297">
        <v>70660</v>
      </c>
      <c r="F140" s="297">
        <v>12058</v>
      </c>
      <c r="G140" s="297">
        <v>34336</v>
      </c>
      <c r="H140" s="297">
        <v>3094</v>
      </c>
      <c r="I140" s="297">
        <v>47209</v>
      </c>
      <c r="J140" s="297">
        <v>17208</v>
      </c>
      <c r="K140" s="297">
        <v>40473</v>
      </c>
    </row>
    <row r="141" spans="1:11" ht="13.5">
      <c r="A141" s="298" t="s">
        <v>551</v>
      </c>
      <c r="B141" s="297">
        <v>8956</v>
      </c>
      <c r="C141" s="297">
        <v>1541</v>
      </c>
      <c r="D141" s="297">
        <v>3789</v>
      </c>
      <c r="E141" s="297">
        <v>458</v>
      </c>
      <c r="F141" s="297">
        <v>230</v>
      </c>
      <c r="G141" s="297">
        <v>185</v>
      </c>
      <c r="H141" s="297">
        <v>1940</v>
      </c>
      <c r="I141" s="297">
        <v>1865</v>
      </c>
      <c r="J141" s="297">
        <v>210</v>
      </c>
      <c r="K141" s="297">
        <v>1024</v>
      </c>
    </row>
    <row r="142" spans="1:11" ht="13.5">
      <c r="A142" s="298" t="s">
        <v>552</v>
      </c>
      <c r="B142" s="297">
        <v>22850</v>
      </c>
      <c r="C142" s="297">
        <v>8837</v>
      </c>
      <c r="D142" s="297">
        <v>18631</v>
      </c>
      <c r="E142" s="297">
        <v>7264</v>
      </c>
      <c r="F142" s="297">
        <v>6058</v>
      </c>
      <c r="G142" s="297">
        <v>4234</v>
      </c>
      <c r="H142" s="297">
        <v>2141</v>
      </c>
      <c r="I142" s="297">
        <v>5467</v>
      </c>
      <c r="J142" s="297">
        <v>225</v>
      </c>
      <c r="K142" s="297">
        <v>3315</v>
      </c>
    </row>
    <row r="143" spans="1:11" ht="13.5">
      <c r="A143" s="298" t="s">
        <v>553</v>
      </c>
      <c r="B143" s="297">
        <v>175619</v>
      </c>
      <c r="C143" s="297">
        <v>82909</v>
      </c>
      <c r="D143" s="297">
        <v>249857</v>
      </c>
      <c r="E143" s="297">
        <v>64096</v>
      </c>
      <c r="F143" s="297">
        <v>49812</v>
      </c>
      <c r="G143" s="297">
        <v>8897</v>
      </c>
      <c r="H143" s="297">
        <v>18838</v>
      </c>
      <c r="I143" s="297">
        <v>37135</v>
      </c>
      <c r="J143" s="297">
        <v>4426</v>
      </c>
      <c r="K143" s="297">
        <v>47162</v>
      </c>
    </row>
    <row r="144" spans="1:11" ht="13.5">
      <c r="A144" s="298" t="s">
        <v>554</v>
      </c>
      <c r="B144" s="297">
        <v>18123</v>
      </c>
      <c r="C144" s="297">
        <v>2160</v>
      </c>
      <c r="D144" s="297">
        <v>0</v>
      </c>
      <c r="E144" s="297">
        <v>363</v>
      </c>
      <c r="F144" s="297">
        <v>46</v>
      </c>
      <c r="G144" s="297">
        <v>2357</v>
      </c>
      <c r="H144" s="297">
        <v>96</v>
      </c>
      <c r="I144" s="297">
        <v>236</v>
      </c>
      <c r="J144" s="297">
        <v>0</v>
      </c>
      <c r="K144" s="297">
        <v>1442</v>
      </c>
    </row>
    <row r="145" spans="1:11" ht="13.5">
      <c r="A145" s="298" t="s">
        <v>555</v>
      </c>
      <c r="B145" s="297">
        <v>9115</v>
      </c>
      <c r="C145" s="297">
        <v>1376</v>
      </c>
      <c r="D145" s="297">
        <v>16583</v>
      </c>
      <c r="E145" s="297">
        <v>1616</v>
      </c>
      <c r="F145" s="297">
        <v>8376</v>
      </c>
      <c r="G145" s="297">
        <v>687</v>
      </c>
      <c r="H145" s="297">
        <v>115</v>
      </c>
      <c r="I145" s="297">
        <v>2848</v>
      </c>
      <c r="J145" s="297">
        <v>1908</v>
      </c>
      <c r="K145" s="297">
        <v>1113</v>
      </c>
    </row>
    <row r="146" spans="1:11" ht="13.5">
      <c r="A146" s="298" t="s">
        <v>556</v>
      </c>
      <c r="B146" s="297">
        <v>0</v>
      </c>
      <c r="C146" s="297">
        <v>4127</v>
      </c>
      <c r="D146" s="297">
        <v>0</v>
      </c>
      <c r="E146" s="297">
        <v>2774</v>
      </c>
      <c r="F146" s="297">
        <v>18</v>
      </c>
      <c r="G146" s="297">
        <v>695</v>
      </c>
      <c r="H146" s="297">
        <v>150</v>
      </c>
      <c r="I146" s="297">
        <v>298</v>
      </c>
      <c r="J146" s="297">
        <v>0</v>
      </c>
      <c r="K146" s="297">
        <v>26</v>
      </c>
    </row>
    <row r="147" spans="1:11" ht="13.5">
      <c r="A147" s="298" t="s">
        <v>557</v>
      </c>
      <c r="B147" s="297">
        <v>272396</v>
      </c>
      <c r="C147" s="297">
        <v>32557</v>
      </c>
      <c r="D147" s="297">
        <v>254758</v>
      </c>
      <c r="E147" s="297">
        <v>52753</v>
      </c>
      <c r="F147" s="297">
        <v>64330</v>
      </c>
      <c r="G147" s="297">
        <v>31154</v>
      </c>
      <c r="H147" s="297">
        <v>27501</v>
      </c>
      <c r="I147" s="297">
        <v>37696</v>
      </c>
      <c r="J147" s="297">
        <v>15791</v>
      </c>
      <c r="K147" s="297">
        <v>47044</v>
      </c>
    </row>
    <row r="148" spans="1:11" ht="13.5">
      <c r="A148" s="298" t="s">
        <v>558</v>
      </c>
      <c r="B148" s="297">
        <v>48489</v>
      </c>
      <c r="C148" s="297">
        <v>4452</v>
      </c>
      <c r="D148" s="297">
        <v>112207</v>
      </c>
      <c r="E148" s="297">
        <v>10213</v>
      </c>
      <c r="F148" s="297">
        <v>28808</v>
      </c>
      <c r="G148" s="297">
        <v>4685</v>
      </c>
      <c r="H148" s="297">
        <v>13150</v>
      </c>
      <c r="I148" s="297">
        <v>13840</v>
      </c>
      <c r="J148" s="297">
        <v>5959</v>
      </c>
      <c r="K148" s="297">
        <v>10992</v>
      </c>
    </row>
    <row r="149" spans="1:11" ht="13.5">
      <c r="A149" s="298" t="s">
        <v>559</v>
      </c>
      <c r="B149" s="297">
        <v>76399</v>
      </c>
      <c r="C149" s="297">
        <v>9072</v>
      </c>
      <c r="D149" s="297">
        <v>82523</v>
      </c>
      <c r="E149" s="297">
        <v>16241</v>
      </c>
      <c r="F149" s="297">
        <v>22113</v>
      </c>
      <c r="G149" s="297">
        <v>11430</v>
      </c>
      <c r="H149" s="297">
        <v>4928</v>
      </c>
      <c r="I149" s="297">
        <v>4108</v>
      </c>
      <c r="J149" s="297">
        <v>8824</v>
      </c>
      <c r="K149" s="297">
        <v>11022</v>
      </c>
    </row>
    <row r="150" spans="1:11" ht="13.5">
      <c r="A150" s="298" t="s">
        <v>560</v>
      </c>
      <c r="B150" s="297">
        <v>128164</v>
      </c>
      <c r="C150" s="297">
        <v>15099</v>
      </c>
      <c r="D150" s="297">
        <v>48089</v>
      </c>
      <c r="E150" s="297">
        <v>20174</v>
      </c>
      <c r="F150" s="297">
        <v>0</v>
      </c>
      <c r="G150" s="297">
        <v>7645</v>
      </c>
      <c r="H150" s="297">
        <v>4862</v>
      </c>
      <c r="I150" s="297">
        <v>0</v>
      </c>
      <c r="J150" s="297">
        <v>0</v>
      </c>
      <c r="K150" s="297">
        <v>0</v>
      </c>
    </row>
    <row r="151" spans="1:11" ht="13.5">
      <c r="A151" s="298" t="s">
        <v>561</v>
      </c>
      <c r="B151" s="297">
        <v>19344</v>
      </c>
      <c r="C151" s="297">
        <v>3934</v>
      </c>
      <c r="D151" s="297">
        <v>11939</v>
      </c>
      <c r="E151" s="297">
        <v>6125</v>
      </c>
      <c r="F151" s="297">
        <v>13409</v>
      </c>
      <c r="G151" s="297">
        <v>7394</v>
      </c>
      <c r="H151" s="297">
        <v>4561</v>
      </c>
      <c r="I151" s="297">
        <v>19748</v>
      </c>
      <c r="J151" s="297">
        <v>1008</v>
      </c>
      <c r="K151" s="297">
        <v>25030</v>
      </c>
    </row>
    <row r="152" spans="1:11" ht="13.5">
      <c r="A152" s="298" t="s">
        <v>562</v>
      </c>
      <c r="B152" s="297">
        <v>0</v>
      </c>
      <c r="C152" s="297">
        <v>0</v>
      </c>
      <c r="D152" s="297">
        <v>0</v>
      </c>
      <c r="E152" s="297">
        <v>0</v>
      </c>
      <c r="F152" s="297">
        <v>0</v>
      </c>
      <c r="G152" s="297">
        <v>0</v>
      </c>
      <c r="H152" s="297">
        <v>0</v>
      </c>
      <c r="I152" s="297">
        <v>0</v>
      </c>
      <c r="J152" s="297">
        <v>0</v>
      </c>
      <c r="K152" s="297">
        <v>0</v>
      </c>
    </row>
    <row r="153" spans="1:11" ht="13.5">
      <c r="A153" s="298" t="s">
        <v>563</v>
      </c>
      <c r="B153" s="297">
        <v>16564</v>
      </c>
      <c r="C153" s="297">
        <v>2755</v>
      </c>
      <c r="D153" s="297">
        <v>2716</v>
      </c>
      <c r="E153" s="297">
        <v>2220</v>
      </c>
      <c r="F153" s="297">
        <v>8385</v>
      </c>
      <c r="G153" s="297">
        <v>0</v>
      </c>
      <c r="H153" s="297">
        <v>164</v>
      </c>
      <c r="I153" s="297">
        <v>386</v>
      </c>
      <c r="J153" s="297">
        <v>4227</v>
      </c>
      <c r="K153" s="297">
        <v>10008</v>
      </c>
    </row>
    <row r="154" spans="1:11" ht="13.5">
      <c r="A154" s="298" t="s">
        <v>564</v>
      </c>
      <c r="B154" s="297">
        <v>910066</v>
      </c>
      <c r="C154" s="297">
        <v>0</v>
      </c>
      <c r="D154" s="297">
        <v>49198</v>
      </c>
      <c r="E154" s="297">
        <v>0</v>
      </c>
      <c r="F154" s="297">
        <v>111137</v>
      </c>
      <c r="G154" s="297">
        <v>122000</v>
      </c>
      <c r="H154" s="297">
        <v>224096</v>
      </c>
      <c r="I154" s="297">
        <v>25212</v>
      </c>
      <c r="J154" s="297">
        <v>0</v>
      </c>
      <c r="K154" s="297">
        <v>1431</v>
      </c>
    </row>
    <row r="155" spans="1:11" ht="13.5">
      <c r="A155" s="298" t="s">
        <v>565</v>
      </c>
      <c r="B155" s="297">
        <v>588984</v>
      </c>
      <c r="C155" s="297">
        <v>0</v>
      </c>
      <c r="D155" s="297">
        <v>42314</v>
      </c>
      <c r="E155" s="297">
        <v>0</v>
      </c>
      <c r="F155" s="297">
        <v>31800</v>
      </c>
      <c r="G155" s="297">
        <v>61717</v>
      </c>
      <c r="H155" s="297">
        <v>119446</v>
      </c>
      <c r="I155" s="297">
        <v>17742</v>
      </c>
      <c r="J155" s="297">
        <v>0</v>
      </c>
      <c r="K155" s="297">
        <v>1058</v>
      </c>
    </row>
    <row r="156" spans="1:11" ht="13.5">
      <c r="A156" s="298" t="s">
        <v>566</v>
      </c>
      <c r="B156" s="297">
        <v>140611</v>
      </c>
      <c r="C156" s="297">
        <v>43372</v>
      </c>
      <c r="D156" s="297">
        <v>114809</v>
      </c>
      <c r="E156" s="297">
        <v>52771</v>
      </c>
      <c r="F156" s="297">
        <v>52112</v>
      </c>
      <c r="G156" s="297">
        <v>33720</v>
      </c>
      <c r="H156" s="297">
        <v>25172</v>
      </c>
      <c r="I156" s="297">
        <v>26293</v>
      </c>
      <c r="J156" s="297">
        <v>16686</v>
      </c>
      <c r="K156" s="297">
        <v>28017</v>
      </c>
    </row>
    <row r="157" spans="1:11" ht="13.5">
      <c r="A157" s="298" t="s">
        <v>567</v>
      </c>
      <c r="B157" s="297">
        <v>3572681</v>
      </c>
      <c r="C157" s="297">
        <v>834686</v>
      </c>
      <c r="D157" s="297">
        <v>2325471</v>
      </c>
      <c r="E157" s="297">
        <v>821567</v>
      </c>
      <c r="F157" s="297">
        <v>852210</v>
      </c>
      <c r="G157" s="297">
        <v>528057</v>
      </c>
      <c r="H157" s="297">
        <v>519854</v>
      </c>
      <c r="I157" s="297">
        <v>733164</v>
      </c>
      <c r="J157" s="297">
        <v>271143</v>
      </c>
      <c r="K157" s="297">
        <v>664728</v>
      </c>
    </row>
    <row r="158" spans="1:11" ht="13.5">
      <c r="A158" s="298" t="s">
        <v>568</v>
      </c>
      <c r="B158" s="297">
        <v>816</v>
      </c>
      <c r="C158" s="297">
        <v>246</v>
      </c>
      <c r="D158" s="297">
        <v>468</v>
      </c>
      <c r="E158" s="297">
        <v>288</v>
      </c>
      <c r="F158" s="297">
        <v>168</v>
      </c>
      <c r="G158" s="297">
        <v>174</v>
      </c>
      <c r="H158" s="297">
        <v>108</v>
      </c>
      <c r="I158" s="297">
        <v>132</v>
      </c>
      <c r="J158" s="297">
        <v>60</v>
      </c>
      <c r="K158" s="297">
        <v>96</v>
      </c>
    </row>
    <row r="159" spans="1:11" ht="13.5">
      <c r="A159" s="298" t="s">
        <v>569</v>
      </c>
      <c r="B159" s="297">
        <v>68</v>
      </c>
      <c r="C159" s="297">
        <v>20</v>
      </c>
      <c r="D159" s="297">
        <v>39</v>
      </c>
      <c r="E159" s="297">
        <v>24</v>
      </c>
      <c r="F159" s="297">
        <v>14</v>
      </c>
      <c r="G159" s="297">
        <v>15</v>
      </c>
      <c r="H159" s="297">
        <v>9</v>
      </c>
      <c r="I159" s="297">
        <v>11</v>
      </c>
      <c r="J159" s="297">
        <v>5</v>
      </c>
      <c r="K159" s="297">
        <v>8</v>
      </c>
    </row>
    <row r="160" spans="1:11" ht="13.5">
      <c r="A160" s="298" t="s">
        <v>570</v>
      </c>
      <c r="B160" s="297">
        <v>306124</v>
      </c>
      <c r="C160" s="297">
        <v>81272</v>
      </c>
      <c r="D160" s="297">
        <v>171802</v>
      </c>
      <c r="E160" s="297">
        <v>102845</v>
      </c>
      <c r="F160" s="297">
        <v>55042</v>
      </c>
      <c r="G160" s="297">
        <v>61141</v>
      </c>
      <c r="H160" s="297">
        <v>37221</v>
      </c>
      <c r="I160" s="297">
        <v>46011</v>
      </c>
      <c r="J160" s="297">
        <v>23486</v>
      </c>
      <c r="K160" s="297">
        <v>36992</v>
      </c>
    </row>
    <row r="161" spans="1:11" ht="13.5">
      <c r="A161" s="298" t="s">
        <v>571</v>
      </c>
      <c r="B161" s="297">
        <v>293297</v>
      </c>
      <c r="C161" s="297">
        <v>78562</v>
      </c>
      <c r="D161" s="297">
        <v>165982</v>
      </c>
      <c r="E161" s="297">
        <v>100079</v>
      </c>
      <c r="F161" s="297">
        <v>53369</v>
      </c>
      <c r="G161" s="297">
        <v>58761</v>
      </c>
      <c r="H161" s="297">
        <v>35642</v>
      </c>
      <c r="I161" s="297">
        <v>44552</v>
      </c>
      <c r="J161" s="297">
        <v>22820</v>
      </c>
      <c r="K161" s="297">
        <v>35150</v>
      </c>
    </row>
    <row r="162" spans="1:11" ht="13.5">
      <c r="A162" s="298" t="s">
        <v>572</v>
      </c>
      <c r="B162" s="297">
        <v>12827</v>
      </c>
      <c r="C162" s="297">
        <v>2710</v>
      </c>
      <c r="D162" s="297">
        <v>5820</v>
      </c>
      <c r="E162" s="297">
        <v>2766</v>
      </c>
      <c r="F162" s="297">
        <v>1673</v>
      </c>
      <c r="G162" s="297">
        <v>2380</v>
      </c>
      <c r="H162" s="297">
        <v>1579</v>
      </c>
      <c r="I162" s="297">
        <v>1459</v>
      </c>
      <c r="J162" s="297">
        <v>666</v>
      </c>
      <c r="K162" s="297">
        <v>1842</v>
      </c>
    </row>
    <row r="163" spans="1:11" ht="13.5">
      <c r="A163" s="298" t="s">
        <v>573</v>
      </c>
      <c r="B163" s="297">
        <v>0</v>
      </c>
      <c r="C163" s="297">
        <v>0</v>
      </c>
      <c r="D163" s="297">
        <v>0</v>
      </c>
      <c r="E163" s="297">
        <v>0</v>
      </c>
      <c r="F163" s="297">
        <v>0</v>
      </c>
      <c r="G163" s="297">
        <v>0</v>
      </c>
      <c r="H163" s="297">
        <v>0</v>
      </c>
      <c r="I163" s="297">
        <v>0</v>
      </c>
      <c r="J163" s="297">
        <v>0</v>
      </c>
      <c r="K163" s="297">
        <v>0</v>
      </c>
    </row>
    <row r="164" spans="1:11" ht="13.5">
      <c r="A164" s="298" t="s">
        <v>574</v>
      </c>
      <c r="B164" s="297">
        <v>151766</v>
      </c>
      <c r="C164" s="297">
        <v>35295</v>
      </c>
      <c r="D164" s="297">
        <v>76311</v>
      </c>
      <c r="E164" s="297">
        <v>49683</v>
      </c>
      <c r="F164" s="297">
        <v>30994</v>
      </c>
      <c r="G164" s="297">
        <v>29714</v>
      </c>
      <c r="H164" s="297">
        <v>19182</v>
      </c>
      <c r="I164" s="297">
        <v>20827</v>
      </c>
      <c r="J164" s="297">
        <v>10114</v>
      </c>
      <c r="K164" s="297">
        <v>18453</v>
      </c>
    </row>
    <row r="165" spans="1:11" ht="13.5">
      <c r="A165" s="298" t="s">
        <v>575</v>
      </c>
      <c r="B165" s="297">
        <v>24947</v>
      </c>
      <c r="C165" s="297">
        <v>3669</v>
      </c>
      <c r="D165" s="297">
        <v>7269</v>
      </c>
      <c r="E165" s="297">
        <v>6170</v>
      </c>
      <c r="F165" s="297">
        <v>8943</v>
      </c>
      <c r="G165" s="297">
        <v>5351</v>
      </c>
      <c r="H165" s="297">
        <v>4356</v>
      </c>
      <c r="I165" s="297">
        <v>967</v>
      </c>
      <c r="J165" s="297">
        <v>599</v>
      </c>
      <c r="K165" s="297">
        <v>4087</v>
      </c>
    </row>
    <row r="166" spans="1:11" ht="13.5">
      <c r="A166" s="298" t="s">
        <v>576</v>
      </c>
      <c r="B166" s="297">
        <v>50</v>
      </c>
      <c r="C166" s="297">
        <v>38</v>
      </c>
      <c r="D166" s="297">
        <v>4</v>
      </c>
      <c r="E166" s="297">
        <v>236</v>
      </c>
      <c r="F166" s="297">
        <v>141</v>
      </c>
      <c r="G166" s="297">
        <v>272</v>
      </c>
      <c r="H166" s="297">
        <v>0</v>
      </c>
      <c r="I166" s="297">
        <v>0</v>
      </c>
      <c r="J166" s="297">
        <v>0</v>
      </c>
      <c r="K166" s="297">
        <v>13</v>
      </c>
    </row>
    <row r="167" spans="1:11" ht="13.5">
      <c r="A167" s="298" t="s">
        <v>577</v>
      </c>
      <c r="B167" s="297">
        <v>108261</v>
      </c>
      <c r="C167" s="297">
        <v>27291</v>
      </c>
      <c r="D167" s="297">
        <v>60407</v>
      </c>
      <c r="E167" s="297">
        <v>36655</v>
      </c>
      <c r="F167" s="297">
        <v>18991</v>
      </c>
      <c r="G167" s="297">
        <v>21541</v>
      </c>
      <c r="H167" s="297">
        <v>13215</v>
      </c>
      <c r="I167" s="297">
        <v>16225</v>
      </c>
      <c r="J167" s="297">
        <v>8387</v>
      </c>
      <c r="K167" s="297">
        <v>12900</v>
      </c>
    </row>
    <row r="168" spans="1:11" ht="13.5">
      <c r="A168" s="298" t="s">
        <v>578</v>
      </c>
      <c r="B168" s="297">
        <v>18508</v>
      </c>
      <c r="C168" s="297">
        <v>4297</v>
      </c>
      <c r="D168" s="297">
        <v>8631</v>
      </c>
      <c r="E168" s="297">
        <v>6622</v>
      </c>
      <c r="F168" s="297">
        <v>2919</v>
      </c>
      <c r="G168" s="297">
        <v>2550</v>
      </c>
      <c r="H168" s="297">
        <v>1611</v>
      </c>
      <c r="I168" s="297">
        <v>3635</v>
      </c>
      <c r="J168" s="297">
        <v>1128</v>
      </c>
      <c r="K168" s="297">
        <v>1453</v>
      </c>
    </row>
    <row r="169" spans="1:11" ht="13.5">
      <c r="A169" s="298" t="s">
        <v>579</v>
      </c>
      <c r="B169" s="297">
        <v>457890</v>
      </c>
      <c r="C169" s="297">
        <v>116567</v>
      </c>
      <c r="D169" s="297">
        <v>248113</v>
      </c>
      <c r="E169" s="297">
        <v>152528</v>
      </c>
      <c r="F169" s="297">
        <v>86036</v>
      </c>
      <c r="G169" s="297">
        <v>90855</v>
      </c>
      <c r="H169" s="297">
        <v>56403</v>
      </c>
      <c r="I169" s="297">
        <v>66838</v>
      </c>
      <c r="J169" s="297">
        <v>33600</v>
      </c>
      <c r="K169" s="297">
        <v>55445</v>
      </c>
    </row>
    <row r="170" spans="1:11" ht="13.5">
      <c r="A170" s="298" t="s">
        <v>580</v>
      </c>
      <c r="B170" s="297">
        <v>3128</v>
      </c>
      <c r="C170" s="297">
        <v>899</v>
      </c>
      <c r="D170" s="297">
        <v>1815</v>
      </c>
      <c r="E170" s="297">
        <v>1120</v>
      </c>
      <c r="F170" s="297">
        <v>590</v>
      </c>
      <c r="G170" s="297">
        <v>694</v>
      </c>
      <c r="H170" s="297">
        <v>420</v>
      </c>
      <c r="I170" s="297">
        <v>484</v>
      </c>
      <c r="J170" s="297">
        <v>241</v>
      </c>
      <c r="K170" s="297">
        <v>373</v>
      </c>
    </row>
    <row r="171" spans="1:11" ht="13.5">
      <c r="A171" s="298" t="s">
        <v>581</v>
      </c>
      <c r="B171" s="297">
        <v>1552</v>
      </c>
      <c r="C171" s="297">
        <v>482</v>
      </c>
      <c r="D171" s="297">
        <v>976</v>
      </c>
      <c r="E171" s="297">
        <v>583</v>
      </c>
      <c r="F171" s="297">
        <v>309</v>
      </c>
      <c r="G171" s="297">
        <v>349</v>
      </c>
      <c r="H171" s="297">
        <v>228</v>
      </c>
      <c r="I171" s="297">
        <v>224</v>
      </c>
      <c r="J171" s="297">
        <v>62</v>
      </c>
      <c r="K171" s="297">
        <v>182</v>
      </c>
    </row>
    <row r="172" spans="1:11" ht="13.5">
      <c r="A172" s="298" t="s">
        <v>582</v>
      </c>
      <c r="B172" s="297">
        <v>25173</v>
      </c>
      <c r="C172" s="297">
        <v>0</v>
      </c>
      <c r="D172" s="297">
        <v>0</v>
      </c>
      <c r="E172" s="297">
        <v>0</v>
      </c>
      <c r="F172" s="297">
        <v>0</v>
      </c>
      <c r="G172" s="297">
        <v>0</v>
      </c>
      <c r="H172" s="297">
        <v>1727</v>
      </c>
      <c r="I172" s="297">
        <v>0</v>
      </c>
      <c r="J172" s="297">
        <v>0</v>
      </c>
      <c r="K172" s="297">
        <v>0</v>
      </c>
    </row>
    <row r="173" spans="1:11" ht="13.5">
      <c r="A173" s="298" t="s">
        <v>583</v>
      </c>
      <c r="B173" s="297">
        <v>0</v>
      </c>
      <c r="C173" s="297">
        <v>0</v>
      </c>
      <c r="D173" s="297">
        <v>0</v>
      </c>
      <c r="E173" s="297">
        <v>0</v>
      </c>
      <c r="F173" s="297">
        <v>0</v>
      </c>
      <c r="G173" s="297">
        <v>0</v>
      </c>
      <c r="H173" s="297">
        <v>1000</v>
      </c>
      <c r="I173" s="297">
        <v>0</v>
      </c>
      <c r="J173" s="297">
        <v>0</v>
      </c>
      <c r="K173" s="297">
        <v>0</v>
      </c>
    </row>
    <row r="174" spans="1:11" ht="13.5">
      <c r="A174" s="298" t="s">
        <v>584</v>
      </c>
      <c r="B174" s="297">
        <v>0</v>
      </c>
      <c r="C174" s="297">
        <v>0</v>
      </c>
      <c r="D174" s="297">
        <v>0</v>
      </c>
      <c r="E174" s="297">
        <v>0</v>
      </c>
      <c r="F174" s="297">
        <v>0</v>
      </c>
      <c r="G174" s="297">
        <v>0</v>
      </c>
      <c r="H174" s="297">
        <v>0</v>
      </c>
      <c r="I174" s="297">
        <v>0</v>
      </c>
      <c r="J174" s="297">
        <v>0</v>
      </c>
      <c r="K174" s="297">
        <v>0</v>
      </c>
    </row>
    <row r="175" spans="1:11" ht="13.5">
      <c r="A175" s="298" t="s">
        <v>585</v>
      </c>
      <c r="B175" s="297">
        <v>25173</v>
      </c>
      <c r="C175" s="297">
        <v>0</v>
      </c>
      <c r="D175" s="297">
        <v>0</v>
      </c>
      <c r="E175" s="297">
        <v>0</v>
      </c>
      <c r="F175" s="297">
        <v>0</v>
      </c>
      <c r="G175" s="297">
        <v>0</v>
      </c>
      <c r="H175" s="297">
        <v>727</v>
      </c>
      <c r="I175" s="297">
        <v>0</v>
      </c>
      <c r="J175" s="297">
        <v>0</v>
      </c>
      <c r="K175" s="297">
        <v>0</v>
      </c>
    </row>
    <row r="176" spans="1:11" ht="13.5">
      <c r="A176" s="298" t="s">
        <v>586</v>
      </c>
      <c r="B176" s="297">
        <v>1</v>
      </c>
      <c r="C176" s="297">
        <v>0</v>
      </c>
      <c r="D176" s="297">
        <v>0</v>
      </c>
      <c r="E176" s="297">
        <v>0</v>
      </c>
      <c r="F176" s="297">
        <v>0</v>
      </c>
      <c r="G176" s="297">
        <v>0</v>
      </c>
      <c r="H176" s="297">
        <v>1</v>
      </c>
      <c r="I176" s="297">
        <v>0</v>
      </c>
      <c r="J176" s="297">
        <v>0</v>
      </c>
      <c r="K176" s="297">
        <v>0</v>
      </c>
    </row>
    <row r="177" spans="1:11" ht="13.5">
      <c r="A177" s="298" t="s">
        <v>587</v>
      </c>
      <c r="B177" s="297">
        <v>52757</v>
      </c>
      <c r="C177" s="297">
        <v>0</v>
      </c>
      <c r="D177" s="297">
        <v>0</v>
      </c>
      <c r="E177" s="297">
        <v>0</v>
      </c>
      <c r="F177" s="297">
        <v>0</v>
      </c>
      <c r="G177" s="297">
        <v>0</v>
      </c>
      <c r="H177" s="297">
        <v>378000</v>
      </c>
      <c r="I177" s="297">
        <v>0</v>
      </c>
      <c r="J177" s="297">
        <v>0</v>
      </c>
      <c r="K177" s="297">
        <v>0</v>
      </c>
    </row>
    <row r="178" spans="1:11" ht="13.5">
      <c r="A178" s="298" t="s">
        <v>588</v>
      </c>
      <c r="B178" s="297">
        <v>35</v>
      </c>
      <c r="C178" s="297">
        <v>0</v>
      </c>
      <c r="D178" s="297">
        <v>0</v>
      </c>
      <c r="E178" s="297">
        <v>0</v>
      </c>
      <c r="F178" s="297">
        <v>0</v>
      </c>
      <c r="G178" s="297">
        <v>0</v>
      </c>
      <c r="H178" s="297">
        <v>36</v>
      </c>
      <c r="I178" s="297">
        <v>0</v>
      </c>
      <c r="J178" s="297">
        <v>0</v>
      </c>
      <c r="K178" s="297">
        <v>0</v>
      </c>
    </row>
    <row r="179" spans="1:11" ht="13.5">
      <c r="A179" s="298" t="s">
        <v>589</v>
      </c>
      <c r="B179" s="297">
        <v>7623</v>
      </c>
      <c r="C179" s="297">
        <v>0</v>
      </c>
      <c r="D179" s="297">
        <v>537</v>
      </c>
      <c r="E179" s="297">
        <v>89</v>
      </c>
      <c r="F179" s="297">
        <v>0</v>
      </c>
      <c r="G179" s="297">
        <v>0</v>
      </c>
      <c r="H179" s="297">
        <v>0</v>
      </c>
      <c r="I179" s="297">
        <v>0</v>
      </c>
      <c r="J179" s="297">
        <v>0</v>
      </c>
      <c r="K179" s="297">
        <v>0</v>
      </c>
    </row>
    <row r="180" spans="1:11" ht="13.5">
      <c r="A180" s="298" t="s">
        <v>590</v>
      </c>
      <c r="B180" s="297">
        <v>561</v>
      </c>
      <c r="C180" s="297">
        <v>474</v>
      </c>
      <c r="D180" s="297">
        <v>530</v>
      </c>
      <c r="E180" s="297">
        <v>530</v>
      </c>
      <c r="F180" s="297">
        <v>512</v>
      </c>
      <c r="G180" s="297">
        <v>522</v>
      </c>
      <c r="H180" s="297">
        <v>522</v>
      </c>
      <c r="I180" s="297">
        <v>506</v>
      </c>
      <c r="J180" s="297">
        <v>560</v>
      </c>
      <c r="K180" s="297">
        <v>578</v>
      </c>
    </row>
    <row r="181" spans="1:11" ht="13.5">
      <c r="A181" s="298" t="s">
        <v>591</v>
      </c>
      <c r="B181" s="297">
        <v>53</v>
      </c>
      <c r="C181" s="297">
        <v>0</v>
      </c>
      <c r="D181" s="297">
        <v>0</v>
      </c>
      <c r="E181" s="297">
        <v>0</v>
      </c>
      <c r="F181" s="297">
        <v>0</v>
      </c>
      <c r="G181" s="297">
        <v>0</v>
      </c>
      <c r="H181" s="297">
        <v>378</v>
      </c>
      <c r="I181" s="297">
        <v>0</v>
      </c>
      <c r="J181" s="297">
        <v>0</v>
      </c>
      <c r="K181" s="297">
        <v>0</v>
      </c>
    </row>
    <row r="182" spans="1:11" ht="13.5">
      <c r="A182" s="298" t="s">
        <v>592</v>
      </c>
      <c r="B182" s="297">
        <v>19147</v>
      </c>
      <c r="C182" s="297">
        <v>0</v>
      </c>
      <c r="D182" s="297">
        <v>16692</v>
      </c>
      <c r="E182" s="297">
        <v>5975</v>
      </c>
      <c r="F182" s="297">
        <v>0</v>
      </c>
      <c r="G182" s="297">
        <v>8458</v>
      </c>
      <c r="H182" s="297">
        <v>0</v>
      </c>
      <c r="I182" s="297">
        <v>448</v>
      </c>
      <c r="J182" s="297">
        <v>0</v>
      </c>
      <c r="K182" s="297">
        <v>0</v>
      </c>
    </row>
    <row r="183" spans="1:11" ht="13.5">
      <c r="A183" s="298" t="s">
        <v>593</v>
      </c>
      <c r="B183" s="297">
        <v>0</v>
      </c>
      <c r="C183" s="297">
        <v>0</v>
      </c>
      <c r="D183" s="297">
        <v>0</v>
      </c>
      <c r="E183" s="297">
        <v>0</v>
      </c>
      <c r="F183" s="297">
        <v>0</v>
      </c>
      <c r="G183" s="297">
        <v>0</v>
      </c>
      <c r="H183" s="297">
        <v>0</v>
      </c>
      <c r="I183" s="297">
        <v>0</v>
      </c>
      <c r="J183" s="297">
        <v>0</v>
      </c>
      <c r="K183" s="297">
        <v>0</v>
      </c>
    </row>
    <row r="184" spans="1:11" ht="13.5">
      <c r="A184" s="298" t="s">
        <v>594</v>
      </c>
      <c r="B184" s="297">
        <v>0</v>
      </c>
      <c r="C184" s="297">
        <v>0</v>
      </c>
      <c r="D184" s="297">
        <v>0</v>
      </c>
      <c r="E184" s="297">
        <v>0</v>
      </c>
      <c r="F184" s="297">
        <v>350</v>
      </c>
      <c r="G184" s="297">
        <v>0</v>
      </c>
      <c r="H184" s="297">
        <v>0</v>
      </c>
      <c r="I184" s="297">
        <v>0</v>
      </c>
      <c r="J184" s="297">
        <v>0</v>
      </c>
      <c r="K184" s="297">
        <v>0</v>
      </c>
    </row>
    <row r="185" spans="1:11" ht="13.5">
      <c r="A185" s="298" t="s">
        <v>595</v>
      </c>
      <c r="B185" s="297">
        <v>3591828</v>
      </c>
      <c r="C185" s="297">
        <v>834686</v>
      </c>
      <c r="D185" s="297">
        <v>2342163</v>
      </c>
      <c r="E185" s="297">
        <v>827542</v>
      </c>
      <c r="F185" s="297">
        <v>852560</v>
      </c>
      <c r="G185" s="297">
        <v>536515</v>
      </c>
      <c r="H185" s="297">
        <v>519854</v>
      </c>
      <c r="I185" s="297">
        <v>733612</v>
      </c>
      <c r="J185" s="297">
        <v>271143</v>
      </c>
      <c r="K185" s="297">
        <v>664728</v>
      </c>
    </row>
    <row r="186" spans="1:11" ht="13.5">
      <c r="A186" s="298" t="s">
        <v>596</v>
      </c>
      <c r="B186" s="297">
        <v>0</v>
      </c>
      <c r="C186" s="297">
        <v>0</v>
      </c>
      <c r="D186" s="297">
        <v>0</v>
      </c>
      <c r="E186" s="297">
        <v>0</v>
      </c>
      <c r="F186" s="297">
        <v>0</v>
      </c>
      <c r="G186" s="297">
        <v>0</v>
      </c>
      <c r="H186" s="297">
        <v>0</v>
      </c>
      <c r="I186" s="297">
        <v>0</v>
      </c>
      <c r="J186" s="297">
        <v>0</v>
      </c>
      <c r="K186" s="297">
        <v>2331</v>
      </c>
    </row>
    <row r="187" spans="1:11" ht="13.5">
      <c r="A187" s="298" t="s">
        <v>597</v>
      </c>
      <c r="B187" s="297">
        <v>8223</v>
      </c>
      <c r="C187" s="297">
        <v>0</v>
      </c>
      <c r="D187" s="297">
        <v>11063</v>
      </c>
      <c r="E187" s="297">
        <v>19059</v>
      </c>
      <c r="F187" s="297">
        <v>7777</v>
      </c>
      <c r="G187" s="297">
        <v>0</v>
      </c>
      <c r="H187" s="297">
        <v>7278</v>
      </c>
      <c r="I187" s="297">
        <v>2490</v>
      </c>
      <c r="J187" s="297">
        <v>3188</v>
      </c>
      <c r="K187" s="297">
        <v>12538</v>
      </c>
    </row>
    <row r="188" spans="1:11" ht="13.5">
      <c r="A188" s="298" t="s">
        <v>598</v>
      </c>
      <c r="B188" s="297">
        <v>9118</v>
      </c>
      <c r="C188" s="297">
        <v>30966</v>
      </c>
      <c r="D188" s="297">
        <v>11063</v>
      </c>
      <c r="E188" s="297">
        <v>24452</v>
      </c>
      <c r="F188" s="297">
        <v>24646</v>
      </c>
      <c r="G188" s="297">
        <v>0</v>
      </c>
      <c r="H188" s="297">
        <v>13046</v>
      </c>
      <c r="I188" s="297">
        <v>2490</v>
      </c>
      <c r="J188" s="297">
        <v>3188</v>
      </c>
      <c r="K188" s="297">
        <v>12538</v>
      </c>
    </row>
    <row r="189" spans="1:11" ht="13.5">
      <c r="A189" s="298" t="s">
        <v>599</v>
      </c>
      <c r="B189" s="297">
        <v>0</v>
      </c>
      <c r="C189" s="297">
        <v>0</v>
      </c>
      <c r="D189" s="297">
        <v>0</v>
      </c>
      <c r="E189" s="297">
        <v>0</v>
      </c>
      <c r="F189" s="297">
        <v>0</v>
      </c>
      <c r="G189" s="297">
        <v>0</v>
      </c>
      <c r="H189" s="297">
        <v>0</v>
      </c>
      <c r="I189" s="297">
        <v>0</v>
      </c>
      <c r="J189" s="297">
        <v>0</v>
      </c>
      <c r="K189" s="297">
        <v>0</v>
      </c>
    </row>
    <row r="190" spans="1:11" ht="13.5">
      <c r="A190" s="298" t="s">
        <v>600</v>
      </c>
      <c r="B190" s="297">
        <v>0</v>
      </c>
      <c r="C190" s="297">
        <v>0</v>
      </c>
      <c r="D190" s="297">
        <v>0</v>
      </c>
      <c r="E190" s="297">
        <v>0</v>
      </c>
      <c r="F190" s="297">
        <v>0</v>
      </c>
      <c r="G190" s="297">
        <v>0</v>
      </c>
      <c r="H190" s="297">
        <v>0</v>
      </c>
      <c r="I190" s="297">
        <v>0</v>
      </c>
      <c r="J190" s="297">
        <v>0</v>
      </c>
      <c r="K190" s="297">
        <v>0</v>
      </c>
    </row>
    <row r="191" spans="1:11" ht="13.5">
      <c r="A191" s="298" t="s">
        <v>601</v>
      </c>
      <c r="B191" s="297">
        <v>0</v>
      </c>
      <c r="C191" s="297">
        <v>0</v>
      </c>
      <c r="D191" s="297">
        <v>0</v>
      </c>
      <c r="E191" s="297">
        <v>0</v>
      </c>
      <c r="F191" s="297">
        <v>0</v>
      </c>
      <c r="G191" s="297">
        <v>0</v>
      </c>
      <c r="H191" s="297">
        <v>0</v>
      </c>
      <c r="I191" s="297">
        <v>0</v>
      </c>
      <c r="J191" s="297">
        <v>0</v>
      </c>
      <c r="K191" s="297">
        <v>0</v>
      </c>
    </row>
    <row r="192" spans="1:11" ht="13.5">
      <c r="A192" s="295" t="s">
        <v>345</v>
      </c>
      <c r="B192" s="297">
        <v>26425080</v>
      </c>
      <c r="C192" s="297">
        <v>14704841</v>
      </c>
      <c r="D192" s="297">
        <v>29211705</v>
      </c>
      <c r="E192" s="297">
        <v>10075243</v>
      </c>
      <c r="F192" s="297">
        <v>10621734</v>
      </c>
      <c r="G192" s="297">
        <v>5502709</v>
      </c>
      <c r="H192" s="297">
        <v>6522644</v>
      </c>
      <c r="I192" s="297">
        <v>12139244</v>
      </c>
      <c r="J192" s="297">
        <v>3289506</v>
      </c>
      <c r="K192" s="297">
        <v>7831983</v>
      </c>
    </row>
    <row r="193" spans="1:11" ht="13.5">
      <c r="A193" s="295" t="s">
        <v>346</v>
      </c>
      <c r="B193" s="297">
        <v>25327109</v>
      </c>
      <c r="C193" s="297">
        <v>14606920</v>
      </c>
      <c r="D193" s="297">
        <v>29209633</v>
      </c>
      <c r="E193" s="297">
        <v>10065050</v>
      </c>
      <c r="F193" s="297">
        <v>8772695</v>
      </c>
      <c r="G193" s="297">
        <v>5261940</v>
      </c>
      <c r="H193" s="297">
        <v>6522644</v>
      </c>
      <c r="I193" s="297">
        <v>12133389</v>
      </c>
      <c r="J193" s="297">
        <v>2898072</v>
      </c>
      <c r="K193" s="297">
        <v>7577468</v>
      </c>
    </row>
    <row r="194" spans="1:11" ht="13.5">
      <c r="A194" s="295" t="s">
        <v>347</v>
      </c>
      <c r="B194" s="297">
        <v>1550298</v>
      </c>
      <c r="C194" s="297">
        <v>475901</v>
      </c>
      <c r="D194" s="297">
        <v>1760680</v>
      </c>
      <c r="E194" s="297">
        <v>414800</v>
      </c>
      <c r="F194" s="297">
        <v>619470</v>
      </c>
      <c r="G194" s="297">
        <v>27971</v>
      </c>
      <c r="H194" s="297">
        <v>349100</v>
      </c>
      <c r="I194" s="297">
        <v>734101</v>
      </c>
      <c r="J194" s="297">
        <v>126258</v>
      </c>
      <c r="K194" s="297">
        <v>320041</v>
      </c>
    </row>
    <row r="195" spans="1:11" ht="13.5">
      <c r="A195" s="295" t="s">
        <v>602</v>
      </c>
      <c r="B195" s="297">
        <v>47550495</v>
      </c>
      <c r="C195" s="297">
        <v>21366628</v>
      </c>
      <c r="D195" s="297">
        <v>44113225</v>
      </c>
      <c r="E195" s="297">
        <v>15513672</v>
      </c>
      <c r="F195" s="297">
        <v>13430814</v>
      </c>
      <c r="G195" s="297">
        <v>8642472</v>
      </c>
      <c r="H195" s="297">
        <v>7747845</v>
      </c>
      <c r="I195" s="297">
        <v>17174571</v>
      </c>
      <c r="J195" s="297">
        <v>4788678</v>
      </c>
      <c r="K195" s="297">
        <v>12303092</v>
      </c>
    </row>
    <row r="196" spans="1:11" ht="13.5">
      <c r="A196" s="295" t="s">
        <v>603</v>
      </c>
      <c r="B196" s="297">
        <v>23867429</v>
      </c>
      <c r="C196" s="297">
        <v>7286085</v>
      </c>
      <c r="D196" s="297">
        <v>16892259</v>
      </c>
      <c r="E196" s="297">
        <v>5891537</v>
      </c>
      <c r="F196" s="297">
        <v>5312297</v>
      </c>
      <c r="G196" s="297">
        <v>3432971</v>
      </c>
      <c r="H196" s="297">
        <v>1818042</v>
      </c>
      <c r="I196" s="297">
        <v>5775732</v>
      </c>
      <c r="J196" s="297">
        <v>2083994</v>
      </c>
      <c r="K196" s="297">
        <v>5068898</v>
      </c>
    </row>
    <row r="197" spans="1:11" ht="13.5">
      <c r="A197" s="295" t="s">
        <v>604</v>
      </c>
      <c r="B197" s="297">
        <v>93745</v>
      </c>
      <c r="C197" s="297">
        <v>50476</v>
      </c>
      <c r="D197" s="297">
        <v>227987</v>
      </c>
      <c r="E197" s="297">
        <v>28115</v>
      </c>
      <c r="F197" s="297">
        <v>34708</v>
      </c>
      <c r="G197" s="297">
        <v>24468</v>
      </c>
      <c r="H197" s="297">
        <v>243741</v>
      </c>
      <c r="I197" s="297">
        <v>449</v>
      </c>
      <c r="J197" s="297">
        <v>67130</v>
      </c>
      <c r="K197" s="297">
        <v>23233</v>
      </c>
    </row>
    <row r="198" spans="1:11" ht="13.5">
      <c r="A198" s="295" t="s">
        <v>605</v>
      </c>
      <c r="B198" s="297">
        <v>381188</v>
      </c>
      <c r="C198" s="297">
        <v>97921</v>
      </c>
      <c r="D198" s="297">
        <v>672</v>
      </c>
      <c r="E198" s="297">
        <v>0</v>
      </c>
      <c r="F198" s="297">
        <v>1832439</v>
      </c>
      <c r="G198" s="297">
        <v>191</v>
      </c>
      <c r="H198" s="297">
        <v>0</v>
      </c>
      <c r="I198" s="297">
        <v>5855</v>
      </c>
      <c r="J198" s="297">
        <v>391434</v>
      </c>
      <c r="K198" s="297">
        <v>0</v>
      </c>
    </row>
    <row r="199" spans="1:11" ht="13.5">
      <c r="A199" s="295" t="s">
        <v>606</v>
      </c>
      <c r="B199" s="297">
        <v>716783</v>
      </c>
      <c r="C199" s="297">
        <v>0</v>
      </c>
      <c r="D199" s="297">
        <v>1400</v>
      </c>
      <c r="E199" s="297">
        <v>10193</v>
      </c>
      <c r="F199" s="297">
        <v>16600</v>
      </c>
      <c r="G199" s="297">
        <v>240578</v>
      </c>
      <c r="H199" s="297">
        <v>0</v>
      </c>
      <c r="I199" s="297">
        <v>0</v>
      </c>
      <c r="J199" s="297">
        <v>0</v>
      </c>
      <c r="K199" s="297">
        <v>254515</v>
      </c>
    </row>
    <row r="200" spans="1:11" ht="13.5">
      <c r="A200" s="295" t="s">
        <v>607</v>
      </c>
      <c r="B200" s="297">
        <v>0</v>
      </c>
      <c r="C200" s="297">
        <v>0</v>
      </c>
      <c r="D200" s="297">
        <v>0</v>
      </c>
      <c r="E200" s="297">
        <v>0</v>
      </c>
      <c r="F200" s="297">
        <v>0</v>
      </c>
      <c r="G200" s="297">
        <v>0</v>
      </c>
      <c r="H200" s="297">
        <v>0</v>
      </c>
      <c r="I200" s="297">
        <v>0</v>
      </c>
      <c r="J200" s="297">
        <v>0</v>
      </c>
      <c r="K200" s="297">
        <v>0</v>
      </c>
    </row>
    <row r="201" spans="1:11" ht="13.5">
      <c r="A201" s="295" t="s">
        <v>608</v>
      </c>
      <c r="B201" s="297">
        <v>0</v>
      </c>
      <c r="C201" s="297">
        <v>0</v>
      </c>
      <c r="D201" s="297">
        <v>0</v>
      </c>
      <c r="E201" s="297">
        <v>0</v>
      </c>
      <c r="F201" s="297">
        <v>0</v>
      </c>
      <c r="G201" s="297">
        <v>0</v>
      </c>
      <c r="H201" s="297">
        <v>0</v>
      </c>
      <c r="I201" s="297">
        <v>0</v>
      </c>
      <c r="J201" s="297">
        <v>0</v>
      </c>
      <c r="K201" s="297">
        <v>0</v>
      </c>
    </row>
    <row r="202" spans="1:11" ht="13.5">
      <c r="A202" s="295" t="s">
        <v>609</v>
      </c>
      <c r="B202" s="297">
        <v>0</v>
      </c>
      <c r="C202" s="297">
        <v>0</v>
      </c>
      <c r="D202" s="297">
        <v>0</v>
      </c>
      <c r="E202" s="297">
        <v>0</v>
      </c>
      <c r="F202" s="297">
        <v>0</v>
      </c>
      <c r="G202" s="297">
        <v>0</v>
      </c>
      <c r="H202" s="297">
        <v>0</v>
      </c>
      <c r="I202" s="297">
        <v>0</v>
      </c>
      <c r="J202" s="297">
        <v>0</v>
      </c>
      <c r="K202" s="297">
        <v>0</v>
      </c>
    </row>
    <row r="203" spans="1:11" ht="13.5">
      <c r="A203" s="295" t="s">
        <v>610</v>
      </c>
      <c r="B203" s="297">
        <v>7324931</v>
      </c>
      <c r="C203" s="297">
        <v>702171</v>
      </c>
      <c r="D203" s="297">
        <v>2426251</v>
      </c>
      <c r="E203" s="297">
        <v>1364897</v>
      </c>
      <c r="F203" s="297">
        <v>933322</v>
      </c>
      <c r="G203" s="297">
        <v>811368</v>
      </c>
      <c r="H203" s="297">
        <v>513407</v>
      </c>
      <c r="I203" s="297">
        <v>1371617</v>
      </c>
      <c r="J203" s="297">
        <v>410734</v>
      </c>
      <c r="K203" s="297">
        <v>830302</v>
      </c>
    </row>
    <row r="204" spans="1:11" ht="13.5">
      <c r="A204" s="295" t="s">
        <v>611</v>
      </c>
      <c r="B204" s="297">
        <v>6781038</v>
      </c>
      <c r="C204" s="297">
        <v>524553</v>
      </c>
      <c r="D204" s="297">
        <v>1780838</v>
      </c>
      <c r="E204" s="297">
        <v>1244621</v>
      </c>
      <c r="F204" s="297">
        <v>615477</v>
      </c>
      <c r="G204" s="297">
        <v>691587</v>
      </c>
      <c r="H204" s="297">
        <v>442158</v>
      </c>
      <c r="I204" s="297">
        <v>1274640</v>
      </c>
      <c r="J204" s="297">
        <v>222966</v>
      </c>
      <c r="K204" s="297">
        <v>690325</v>
      </c>
    </row>
    <row r="205" spans="1:11" ht="13.5">
      <c r="A205" s="295" t="s">
        <v>612</v>
      </c>
      <c r="B205" s="297">
        <v>491409</v>
      </c>
      <c r="C205" s="297">
        <v>173043</v>
      </c>
      <c r="D205" s="297">
        <v>462976</v>
      </c>
      <c r="E205" s="297">
        <v>98014</v>
      </c>
      <c r="F205" s="297">
        <v>288888</v>
      </c>
      <c r="G205" s="297">
        <v>117135</v>
      </c>
      <c r="H205" s="297">
        <v>65127</v>
      </c>
      <c r="I205" s="297">
        <v>89485</v>
      </c>
      <c r="J205" s="297">
        <v>185446</v>
      </c>
      <c r="K205" s="297">
        <v>133211</v>
      </c>
    </row>
    <row r="206" spans="1:11" ht="13.5">
      <c r="A206" s="295" t="s">
        <v>613</v>
      </c>
      <c r="B206" s="297">
        <v>42581</v>
      </c>
      <c r="C206" s="297">
        <v>4575</v>
      </c>
      <c r="D206" s="297">
        <v>16978</v>
      </c>
      <c r="E206" s="297">
        <v>3439</v>
      </c>
      <c r="F206" s="297">
        <v>8125</v>
      </c>
      <c r="G206" s="297">
        <v>1445</v>
      </c>
      <c r="H206" s="297">
        <v>2722</v>
      </c>
      <c r="I206" s="297">
        <v>7492</v>
      </c>
      <c r="J206" s="297">
        <v>2322</v>
      </c>
      <c r="K206" s="297">
        <v>6766</v>
      </c>
    </row>
    <row r="207" spans="1:11" ht="13.5">
      <c r="A207" s="295" t="s">
        <v>614</v>
      </c>
      <c r="B207" s="297">
        <v>0</v>
      </c>
      <c r="C207" s="297">
        <v>0</v>
      </c>
      <c r="D207" s="297">
        <v>0</v>
      </c>
      <c r="E207" s="297">
        <v>0</v>
      </c>
      <c r="F207" s="297">
        <v>0</v>
      </c>
      <c r="G207" s="297">
        <v>1200</v>
      </c>
      <c r="H207" s="297">
        <v>0</v>
      </c>
      <c r="I207" s="297">
        <v>0</v>
      </c>
      <c r="J207" s="297">
        <v>0</v>
      </c>
      <c r="K207" s="297">
        <v>0</v>
      </c>
    </row>
    <row r="208" spans="1:11" ht="13.5">
      <c r="A208" s="295" t="s">
        <v>615</v>
      </c>
      <c r="B208" s="297">
        <v>0</v>
      </c>
      <c r="C208" s="297">
        <v>0</v>
      </c>
      <c r="D208" s="297">
        <v>0</v>
      </c>
      <c r="E208" s="297">
        <v>0</v>
      </c>
      <c r="F208" s="297">
        <v>5939</v>
      </c>
      <c r="G208" s="297">
        <v>0</v>
      </c>
      <c r="H208" s="297">
        <v>0</v>
      </c>
      <c r="I208" s="297">
        <v>0</v>
      </c>
      <c r="J208" s="297">
        <v>0</v>
      </c>
      <c r="K208" s="297">
        <v>0</v>
      </c>
    </row>
    <row r="209" spans="1:11" ht="13.5">
      <c r="A209" s="295" t="s">
        <v>616</v>
      </c>
      <c r="B209" s="297">
        <v>33750011</v>
      </c>
      <c r="C209" s="297">
        <v>15407012</v>
      </c>
      <c r="D209" s="297">
        <v>31637956</v>
      </c>
      <c r="E209" s="297">
        <v>11440140</v>
      </c>
      <c r="F209" s="297">
        <v>11560995</v>
      </c>
      <c r="G209" s="297">
        <v>6314077</v>
      </c>
      <c r="H209" s="297">
        <v>7036051</v>
      </c>
      <c r="I209" s="297">
        <v>13510861</v>
      </c>
      <c r="J209" s="297">
        <v>3700240</v>
      </c>
      <c r="K209" s="297">
        <v>8662285</v>
      </c>
    </row>
    <row r="210" spans="1:11" ht="13.5">
      <c r="A210" s="295" t="s">
        <v>617</v>
      </c>
      <c r="B210" s="297">
        <v>17240664</v>
      </c>
      <c r="C210" s="297">
        <v>75167</v>
      </c>
      <c r="D210" s="297">
        <v>0</v>
      </c>
      <c r="E210" s="297">
        <v>81838</v>
      </c>
      <c r="F210" s="297">
        <v>0</v>
      </c>
      <c r="G210" s="297">
        <v>58322</v>
      </c>
      <c r="H210" s="297">
        <v>13444</v>
      </c>
      <c r="I210" s="297">
        <v>92501</v>
      </c>
      <c r="J210" s="297">
        <v>0</v>
      </c>
      <c r="K210" s="297">
        <v>0</v>
      </c>
    </row>
    <row r="211" spans="1:11" ht="13.5">
      <c r="A211" s="295" t="s">
        <v>618</v>
      </c>
      <c r="B211" s="297">
        <v>0</v>
      </c>
      <c r="C211" s="297">
        <v>0</v>
      </c>
      <c r="D211" s="297">
        <v>0</v>
      </c>
      <c r="E211" s="297">
        <v>0</v>
      </c>
      <c r="F211" s="297">
        <v>0</v>
      </c>
      <c r="G211" s="297">
        <v>0</v>
      </c>
      <c r="H211" s="297">
        <v>0</v>
      </c>
      <c r="I211" s="297">
        <v>0</v>
      </c>
      <c r="J211" s="297">
        <v>0</v>
      </c>
      <c r="K211" s="297">
        <v>0</v>
      </c>
    </row>
    <row r="212" spans="1:11" ht="13.5">
      <c r="A212" s="295" t="s">
        <v>619</v>
      </c>
      <c r="B212" s="297">
        <v>0</v>
      </c>
      <c r="C212" s="297">
        <v>0</v>
      </c>
      <c r="D212" s="297">
        <v>0</v>
      </c>
      <c r="E212" s="297">
        <v>0</v>
      </c>
      <c r="F212" s="297">
        <v>0</v>
      </c>
      <c r="G212" s="297">
        <v>0</v>
      </c>
      <c r="H212" s="297">
        <v>0</v>
      </c>
      <c r="I212" s="297">
        <v>0</v>
      </c>
      <c r="J212" s="297">
        <v>0</v>
      </c>
      <c r="K212" s="297">
        <v>0</v>
      </c>
    </row>
    <row r="213" spans="1:11" ht="13.5">
      <c r="A213" s="295" t="s">
        <v>620</v>
      </c>
      <c r="B213" s="297">
        <v>0</v>
      </c>
      <c r="C213" s="297">
        <v>0</v>
      </c>
      <c r="D213" s="297">
        <v>0</v>
      </c>
      <c r="E213" s="297">
        <v>0</v>
      </c>
      <c r="F213" s="297">
        <v>0</v>
      </c>
      <c r="G213" s="297">
        <v>0</v>
      </c>
      <c r="H213" s="297">
        <v>0</v>
      </c>
      <c r="I213" s="297">
        <v>0</v>
      </c>
      <c r="J213" s="297">
        <v>0</v>
      </c>
      <c r="K213" s="297">
        <v>0</v>
      </c>
    </row>
    <row r="214" spans="1:11" ht="13.5">
      <c r="A214" s="295" t="s">
        <v>621</v>
      </c>
      <c r="B214" s="297">
        <v>1517728</v>
      </c>
      <c r="C214" s="297">
        <v>75167</v>
      </c>
      <c r="D214" s="297">
        <v>0</v>
      </c>
      <c r="E214" s="297">
        <v>81838</v>
      </c>
      <c r="F214" s="297">
        <v>0</v>
      </c>
      <c r="G214" s="297">
        <v>58322</v>
      </c>
      <c r="H214" s="297">
        <v>13444</v>
      </c>
      <c r="I214" s="297">
        <v>92501</v>
      </c>
      <c r="J214" s="297">
        <v>0</v>
      </c>
      <c r="K214" s="297">
        <v>0</v>
      </c>
    </row>
    <row r="215" spans="1:11" ht="13.5">
      <c r="A215" s="295" t="s">
        <v>622</v>
      </c>
      <c r="B215" s="297">
        <v>15722936</v>
      </c>
      <c r="C215" s="297">
        <v>0</v>
      </c>
      <c r="D215" s="297">
        <v>0</v>
      </c>
      <c r="E215" s="297">
        <v>0</v>
      </c>
      <c r="F215" s="297">
        <v>0</v>
      </c>
      <c r="G215" s="297">
        <v>0</v>
      </c>
      <c r="H215" s="297">
        <v>0</v>
      </c>
      <c r="I215" s="297">
        <v>0</v>
      </c>
      <c r="J215" s="297">
        <v>0</v>
      </c>
      <c r="K215" s="297">
        <v>0</v>
      </c>
    </row>
    <row r="216" spans="1:11" ht="13.5">
      <c r="A216" s="295" t="s">
        <v>623</v>
      </c>
      <c r="B216" s="297">
        <v>1222394</v>
      </c>
      <c r="C216" s="297">
        <v>36766</v>
      </c>
      <c r="D216" s="297">
        <v>840849</v>
      </c>
      <c r="E216" s="297">
        <v>15453</v>
      </c>
      <c r="F216" s="297">
        <v>134208</v>
      </c>
      <c r="G216" s="297">
        <v>135256</v>
      </c>
      <c r="H216" s="297">
        <v>96454</v>
      </c>
      <c r="I216" s="297">
        <v>208255</v>
      </c>
      <c r="J216" s="297">
        <v>142693</v>
      </c>
      <c r="K216" s="297">
        <v>284360</v>
      </c>
    </row>
    <row r="217" spans="1:11" ht="13.5">
      <c r="A217" s="295" t="s">
        <v>624</v>
      </c>
      <c r="B217" s="297">
        <v>0</v>
      </c>
      <c r="C217" s="297">
        <v>0</v>
      </c>
      <c r="D217" s="297">
        <v>0</v>
      </c>
      <c r="E217" s="297">
        <v>0</v>
      </c>
      <c r="F217" s="297">
        <v>0</v>
      </c>
      <c r="G217" s="297">
        <v>0</v>
      </c>
      <c r="H217" s="297">
        <v>0</v>
      </c>
      <c r="I217" s="297">
        <v>0</v>
      </c>
      <c r="J217" s="297">
        <v>0</v>
      </c>
      <c r="K217" s="297">
        <v>0</v>
      </c>
    </row>
    <row r="218" spans="1:11" ht="13.5">
      <c r="A218" s="295" t="s">
        <v>625</v>
      </c>
      <c r="B218" s="297">
        <v>615148</v>
      </c>
      <c r="C218" s="297">
        <v>35862</v>
      </c>
      <c r="D218" s="297">
        <v>630377</v>
      </c>
      <c r="E218" s="297">
        <v>12796</v>
      </c>
      <c r="F218" s="297">
        <v>133837</v>
      </c>
      <c r="G218" s="297">
        <v>90789</v>
      </c>
      <c r="H218" s="297">
        <v>95454</v>
      </c>
      <c r="I218" s="297">
        <v>195333</v>
      </c>
      <c r="J218" s="297">
        <v>142693</v>
      </c>
      <c r="K218" s="297">
        <v>281040</v>
      </c>
    </row>
    <row r="219" spans="1:11" ht="13.5">
      <c r="A219" s="295" t="s">
        <v>626</v>
      </c>
      <c r="B219" s="297">
        <v>607246</v>
      </c>
      <c r="C219" s="297">
        <v>904</v>
      </c>
      <c r="D219" s="297">
        <v>210472</v>
      </c>
      <c r="E219" s="297">
        <v>2657</v>
      </c>
      <c r="F219" s="297">
        <v>371</v>
      </c>
      <c r="G219" s="297">
        <v>44467</v>
      </c>
      <c r="H219" s="297">
        <v>1000</v>
      </c>
      <c r="I219" s="297">
        <v>12922</v>
      </c>
      <c r="J219" s="297">
        <v>0</v>
      </c>
      <c r="K219" s="297">
        <v>3320</v>
      </c>
    </row>
    <row r="220" spans="1:11" ht="13.5">
      <c r="A220" s="295" t="s">
        <v>627</v>
      </c>
      <c r="B220" s="297">
        <v>18463058</v>
      </c>
      <c r="C220" s="297">
        <v>111933</v>
      </c>
      <c r="D220" s="297">
        <v>840849</v>
      </c>
      <c r="E220" s="297">
        <v>97291</v>
      </c>
      <c r="F220" s="297">
        <v>134208</v>
      </c>
      <c r="G220" s="297">
        <v>193578</v>
      </c>
      <c r="H220" s="297">
        <v>109898</v>
      </c>
      <c r="I220" s="297">
        <v>300756</v>
      </c>
      <c r="J220" s="297">
        <v>142693</v>
      </c>
      <c r="K220" s="297">
        <v>284360</v>
      </c>
    </row>
    <row r="221" spans="1:11" ht="13.5">
      <c r="A221" s="295" t="s">
        <v>628</v>
      </c>
      <c r="B221" s="297">
        <v>9556933</v>
      </c>
      <c r="C221" s="297">
        <v>8821860</v>
      </c>
      <c r="D221" s="297">
        <v>16109711</v>
      </c>
      <c r="E221" s="297">
        <v>5493422</v>
      </c>
      <c r="F221" s="297">
        <v>7764558</v>
      </c>
      <c r="G221" s="297">
        <v>3431194</v>
      </c>
      <c r="H221" s="297">
        <v>3264580</v>
      </c>
      <c r="I221" s="297">
        <v>7858175</v>
      </c>
      <c r="J221" s="297">
        <v>2315557</v>
      </c>
      <c r="K221" s="297">
        <v>5610608</v>
      </c>
    </row>
    <row r="222" spans="1:11" ht="13.5">
      <c r="A222" s="295" t="s">
        <v>629</v>
      </c>
      <c r="B222" s="297">
        <v>9556933</v>
      </c>
      <c r="C222" s="297">
        <v>4102033</v>
      </c>
      <c r="D222" s="297">
        <v>7112019</v>
      </c>
      <c r="E222" s="297">
        <v>1891756</v>
      </c>
      <c r="F222" s="297">
        <v>1156840</v>
      </c>
      <c r="G222" s="297">
        <v>999757</v>
      </c>
      <c r="H222" s="297">
        <v>783027</v>
      </c>
      <c r="I222" s="297">
        <v>3002207</v>
      </c>
      <c r="J222" s="297">
        <v>297460</v>
      </c>
      <c r="K222" s="297">
        <v>1316003</v>
      </c>
    </row>
    <row r="223" spans="1:11" ht="13.5">
      <c r="A223" s="295" t="s">
        <v>630</v>
      </c>
      <c r="B223" s="297">
        <v>1017507</v>
      </c>
      <c r="C223" s="297">
        <v>71978</v>
      </c>
      <c r="D223" s="297">
        <v>170640</v>
      </c>
      <c r="E223" s="297">
        <v>67666</v>
      </c>
      <c r="F223" s="297">
        <v>7824</v>
      </c>
      <c r="G223" s="297">
        <v>32552</v>
      </c>
      <c r="H223" s="297">
        <v>17657</v>
      </c>
      <c r="I223" s="297">
        <v>1078518</v>
      </c>
      <c r="J223" s="297">
        <v>30553</v>
      </c>
      <c r="K223" s="297">
        <v>8868</v>
      </c>
    </row>
    <row r="224" spans="1:11" ht="13.5">
      <c r="A224" s="295" t="s">
        <v>631</v>
      </c>
      <c r="B224" s="297">
        <v>0</v>
      </c>
      <c r="C224" s="297">
        <v>20121</v>
      </c>
      <c r="D224" s="297">
        <v>0</v>
      </c>
      <c r="E224" s="297">
        <v>4246</v>
      </c>
      <c r="F224" s="297">
        <v>0</v>
      </c>
      <c r="G224" s="297">
        <v>0</v>
      </c>
      <c r="H224" s="297">
        <v>0</v>
      </c>
      <c r="I224" s="297">
        <v>0</v>
      </c>
      <c r="J224" s="297">
        <v>0</v>
      </c>
      <c r="K224" s="297">
        <v>0</v>
      </c>
    </row>
    <row r="225" spans="1:11" ht="13.5">
      <c r="A225" s="295" t="s">
        <v>632</v>
      </c>
      <c r="B225" s="297">
        <v>162040</v>
      </c>
      <c r="C225" s="297">
        <v>2658637</v>
      </c>
      <c r="D225" s="297">
        <v>1308338</v>
      </c>
      <c r="E225" s="297">
        <v>912931</v>
      </c>
      <c r="F225" s="297">
        <v>963811</v>
      </c>
      <c r="G225" s="297">
        <v>443245</v>
      </c>
      <c r="H225" s="297">
        <v>663180</v>
      </c>
      <c r="I225" s="297">
        <v>1012529</v>
      </c>
      <c r="J225" s="297">
        <v>117937</v>
      </c>
      <c r="K225" s="297">
        <v>0</v>
      </c>
    </row>
    <row r="226" spans="1:11" ht="13.5">
      <c r="A226" s="295" t="s">
        <v>633</v>
      </c>
      <c r="B226" s="297">
        <v>8377386</v>
      </c>
      <c r="C226" s="297">
        <v>1351297</v>
      </c>
      <c r="D226" s="297">
        <v>5633041</v>
      </c>
      <c r="E226" s="297">
        <v>906913</v>
      </c>
      <c r="F226" s="297">
        <v>185205</v>
      </c>
      <c r="G226" s="297">
        <v>523960</v>
      </c>
      <c r="H226" s="297">
        <v>102190</v>
      </c>
      <c r="I226" s="297">
        <v>911160</v>
      </c>
      <c r="J226" s="297">
        <v>148970</v>
      </c>
      <c r="K226" s="297">
        <v>1307135</v>
      </c>
    </row>
    <row r="227" spans="1:11" ht="13.5">
      <c r="A227" s="295" t="s">
        <v>634</v>
      </c>
      <c r="B227" s="297">
        <v>0</v>
      </c>
      <c r="C227" s="297">
        <v>4719827</v>
      </c>
      <c r="D227" s="297">
        <v>8997692</v>
      </c>
      <c r="E227" s="297">
        <v>3601666</v>
      </c>
      <c r="F227" s="297">
        <v>6607718</v>
      </c>
      <c r="G227" s="297">
        <v>2431437</v>
      </c>
      <c r="H227" s="297">
        <v>2481553</v>
      </c>
      <c r="I227" s="297">
        <v>4855968</v>
      </c>
      <c r="J227" s="297">
        <v>2018097</v>
      </c>
      <c r="K227" s="297">
        <v>4294605</v>
      </c>
    </row>
    <row r="228" spans="1:11" ht="13.5">
      <c r="A228" s="295" t="s">
        <v>635</v>
      </c>
      <c r="B228" s="297">
        <v>0</v>
      </c>
      <c r="C228" s="297">
        <v>4719827</v>
      </c>
      <c r="D228" s="297">
        <v>8997692</v>
      </c>
      <c r="E228" s="297">
        <v>3601666</v>
      </c>
      <c r="F228" s="297">
        <v>6607718</v>
      </c>
      <c r="G228" s="297">
        <v>2431437</v>
      </c>
      <c r="H228" s="297">
        <v>2481553</v>
      </c>
      <c r="I228" s="297">
        <v>4855968</v>
      </c>
      <c r="J228" s="297">
        <v>1793712</v>
      </c>
      <c r="K228" s="297">
        <v>4294605</v>
      </c>
    </row>
    <row r="229" spans="1:11" ht="13.5">
      <c r="A229" s="295" t="s">
        <v>636</v>
      </c>
      <c r="B229" s="297">
        <v>0</v>
      </c>
      <c r="C229" s="297">
        <v>0</v>
      </c>
      <c r="D229" s="297">
        <v>0</v>
      </c>
      <c r="E229" s="297">
        <v>0</v>
      </c>
      <c r="F229" s="297">
        <v>0</v>
      </c>
      <c r="G229" s="297">
        <v>0</v>
      </c>
      <c r="H229" s="297">
        <v>0</v>
      </c>
      <c r="I229" s="297">
        <v>0</v>
      </c>
      <c r="J229" s="297">
        <v>224385</v>
      </c>
      <c r="K229" s="297">
        <v>0</v>
      </c>
    </row>
    <row r="230" spans="1:11" ht="13.5">
      <c r="A230" s="295" t="s">
        <v>637</v>
      </c>
      <c r="B230" s="297">
        <v>5730020</v>
      </c>
      <c r="C230" s="297">
        <v>6473219</v>
      </c>
      <c r="D230" s="297">
        <v>14687396</v>
      </c>
      <c r="E230" s="297">
        <v>5849427</v>
      </c>
      <c r="F230" s="297">
        <v>3662229</v>
      </c>
      <c r="G230" s="297">
        <v>2689305</v>
      </c>
      <c r="H230" s="297">
        <v>3661573</v>
      </c>
      <c r="I230" s="297">
        <v>5351930</v>
      </c>
      <c r="J230" s="297">
        <v>1241990</v>
      </c>
      <c r="K230" s="297">
        <v>2767317</v>
      </c>
    </row>
    <row r="231" spans="1:11" ht="13.5">
      <c r="A231" s="295" t="s">
        <v>638</v>
      </c>
      <c r="B231" s="297">
        <v>658393</v>
      </c>
      <c r="C231" s="297">
        <v>6230364</v>
      </c>
      <c r="D231" s="297">
        <v>13659518</v>
      </c>
      <c r="E231" s="297">
        <v>5427699</v>
      </c>
      <c r="F231" s="297">
        <v>3360942</v>
      </c>
      <c r="G231" s="297">
        <v>1979822</v>
      </c>
      <c r="H231" s="297">
        <v>3385191</v>
      </c>
      <c r="I231" s="297">
        <v>5279223</v>
      </c>
      <c r="J231" s="297">
        <v>1264007</v>
      </c>
      <c r="K231" s="297">
        <v>2490146</v>
      </c>
    </row>
    <row r="232" spans="1:11" ht="13.5">
      <c r="A232" s="295" t="s">
        <v>639</v>
      </c>
      <c r="B232" s="297">
        <v>76025</v>
      </c>
      <c r="C232" s="297">
        <v>2498386</v>
      </c>
      <c r="D232" s="297">
        <v>2684967</v>
      </c>
      <c r="E232" s="297">
        <v>1604595</v>
      </c>
      <c r="F232" s="297">
        <v>1626661</v>
      </c>
      <c r="G232" s="297">
        <v>304666</v>
      </c>
      <c r="H232" s="297">
        <v>1156693</v>
      </c>
      <c r="I232" s="297">
        <v>2387689</v>
      </c>
      <c r="J232" s="297">
        <v>579290</v>
      </c>
      <c r="K232" s="297">
        <v>133934</v>
      </c>
    </row>
    <row r="233" spans="1:11" ht="13.5">
      <c r="A233" s="295" t="s">
        <v>640</v>
      </c>
      <c r="B233" s="297">
        <v>0</v>
      </c>
      <c r="C233" s="297">
        <v>21146</v>
      </c>
      <c r="D233" s="297">
        <v>20420</v>
      </c>
      <c r="E233" s="297">
        <v>0</v>
      </c>
      <c r="F233" s="297">
        <v>22942</v>
      </c>
      <c r="G233" s="297">
        <v>0</v>
      </c>
      <c r="H233" s="297">
        <v>14220</v>
      </c>
      <c r="I233" s="297">
        <v>125301</v>
      </c>
      <c r="J233" s="297">
        <v>0</v>
      </c>
      <c r="K233" s="297">
        <v>0</v>
      </c>
    </row>
    <row r="234" spans="1:11" ht="13.5">
      <c r="A234" s="295" t="s">
        <v>641</v>
      </c>
      <c r="B234" s="297">
        <v>227431</v>
      </c>
      <c r="C234" s="297">
        <v>2132503</v>
      </c>
      <c r="D234" s="297">
        <v>9706114</v>
      </c>
      <c r="E234" s="297">
        <v>3136818</v>
      </c>
      <c r="F234" s="297">
        <v>1171860</v>
      </c>
      <c r="G234" s="297">
        <v>1057081</v>
      </c>
      <c r="H234" s="297">
        <v>1722905</v>
      </c>
      <c r="I234" s="297">
        <v>792396</v>
      </c>
      <c r="J234" s="297">
        <v>442840</v>
      </c>
      <c r="K234" s="297">
        <v>251942</v>
      </c>
    </row>
    <row r="235" spans="1:11" ht="13.5">
      <c r="A235" s="295" t="s">
        <v>642</v>
      </c>
      <c r="B235" s="297">
        <v>0</v>
      </c>
      <c r="C235" s="297">
        <v>0</v>
      </c>
      <c r="D235" s="297">
        <v>0</v>
      </c>
      <c r="E235" s="297">
        <v>0</v>
      </c>
      <c r="F235" s="297">
        <v>2515</v>
      </c>
      <c r="G235" s="297">
        <v>0</v>
      </c>
      <c r="H235" s="297">
        <v>0</v>
      </c>
      <c r="I235" s="297">
        <v>0</v>
      </c>
      <c r="J235" s="297">
        <v>0</v>
      </c>
      <c r="K235" s="297">
        <v>0</v>
      </c>
    </row>
    <row r="236" spans="1:11" ht="13.5">
      <c r="A236" s="295" t="s">
        <v>643</v>
      </c>
      <c r="B236" s="297">
        <v>354937</v>
      </c>
      <c r="C236" s="297">
        <v>1578329</v>
      </c>
      <c r="D236" s="297">
        <v>1248017</v>
      </c>
      <c r="E236" s="297">
        <v>686286</v>
      </c>
      <c r="F236" s="297">
        <v>536964</v>
      </c>
      <c r="G236" s="297">
        <v>618075</v>
      </c>
      <c r="H236" s="297">
        <v>491373</v>
      </c>
      <c r="I236" s="297">
        <v>1973837</v>
      </c>
      <c r="J236" s="297">
        <v>241877</v>
      </c>
      <c r="K236" s="297">
        <v>2104270</v>
      </c>
    </row>
    <row r="237" spans="1:11" ht="13.5">
      <c r="A237" s="295" t="s">
        <v>644</v>
      </c>
      <c r="B237" s="297">
        <v>5071627</v>
      </c>
      <c r="C237" s="297">
        <v>242855</v>
      </c>
      <c r="D237" s="297">
        <v>1027878</v>
      </c>
      <c r="E237" s="297">
        <v>421728</v>
      </c>
      <c r="F237" s="297">
        <v>301287</v>
      </c>
      <c r="G237" s="297">
        <v>709483</v>
      </c>
      <c r="H237" s="297">
        <v>276382</v>
      </c>
      <c r="I237" s="297">
        <v>72707</v>
      </c>
      <c r="J237" s="297">
        <v>-22017</v>
      </c>
      <c r="K237" s="297">
        <v>277171</v>
      </c>
    </row>
    <row r="238" spans="1:11" ht="13.5">
      <c r="A238" s="295" t="s">
        <v>645</v>
      </c>
      <c r="B238" s="297">
        <v>17786</v>
      </c>
      <c r="C238" s="297">
        <v>0</v>
      </c>
      <c r="D238" s="297">
        <v>191594</v>
      </c>
      <c r="E238" s="297">
        <v>0</v>
      </c>
      <c r="F238" s="297">
        <v>15800</v>
      </c>
      <c r="G238" s="297">
        <v>252477</v>
      </c>
      <c r="H238" s="297">
        <v>0</v>
      </c>
      <c r="I238" s="297">
        <v>39403</v>
      </c>
      <c r="J238" s="297">
        <v>8000</v>
      </c>
      <c r="K238" s="297">
        <v>53915</v>
      </c>
    </row>
    <row r="239" spans="1:11" ht="13.5">
      <c r="A239" s="295" t="s">
        <v>646</v>
      </c>
      <c r="B239" s="297">
        <v>0</v>
      </c>
      <c r="C239" s="297">
        <v>0</v>
      </c>
      <c r="D239" s="297">
        <v>0</v>
      </c>
      <c r="E239" s="297">
        <v>127590</v>
      </c>
      <c r="F239" s="297">
        <v>0</v>
      </c>
      <c r="G239" s="297">
        <v>0</v>
      </c>
      <c r="H239" s="297">
        <v>0</v>
      </c>
      <c r="I239" s="297">
        <v>0</v>
      </c>
      <c r="J239" s="297">
        <v>0</v>
      </c>
      <c r="K239" s="297">
        <v>0</v>
      </c>
    </row>
    <row r="240" spans="1:11" ht="13.5">
      <c r="A240" s="295" t="s">
        <v>647</v>
      </c>
      <c r="B240" s="297">
        <v>433124</v>
      </c>
      <c r="C240" s="297">
        <v>0</v>
      </c>
      <c r="D240" s="297">
        <v>400463</v>
      </c>
      <c r="E240" s="297">
        <v>239462</v>
      </c>
      <c r="F240" s="297">
        <v>24900</v>
      </c>
      <c r="G240" s="297">
        <v>265367</v>
      </c>
      <c r="H240" s="297">
        <v>0</v>
      </c>
      <c r="I240" s="297">
        <v>0</v>
      </c>
      <c r="J240" s="297">
        <v>0</v>
      </c>
      <c r="K240" s="297">
        <v>0</v>
      </c>
    </row>
    <row r="241" spans="1:11" ht="13.5">
      <c r="A241" s="295" t="s">
        <v>648</v>
      </c>
      <c r="B241" s="297">
        <v>0</v>
      </c>
      <c r="C241" s="297">
        <v>0</v>
      </c>
      <c r="D241" s="297">
        <v>0</v>
      </c>
      <c r="E241" s="297">
        <v>10186</v>
      </c>
      <c r="F241" s="297">
        <v>0</v>
      </c>
      <c r="G241" s="297">
        <v>55717</v>
      </c>
      <c r="H241" s="297">
        <v>0</v>
      </c>
      <c r="I241" s="297">
        <v>0</v>
      </c>
      <c r="J241" s="297">
        <v>0</v>
      </c>
      <c r="K241" s="297">
        <v>0</v>
      </c>
    </row>
    <row r="242" spans="1:11" ht="13.5">
      <c r="A242" s="295" t="s">
        <v>649</v>
      </c>
      <c r="B242" s="297">
        <v>4620717</v>
      </c>
      <c r="C242" s="297">
        <v>242855</v>
      </c>
      <c r="D242" s="297">
        <v>435821</v>
      </c>
      <c r="E242" s="297">
        <v>44490</v>
      </c>
      <c r="F242" s="297">
        <v>260587</v>
      </c>
      <c r="G242" s="297">
        <v>135922</v>
      </c>
      <c r="H242" s="297">
        <v>276382</v>
      </c>
      <c r="I242" s="297">
        <v>33304</v>
      </c>
      <c r="J242" s="297">
        <v>0</v>
      </c>
      <c r="K242" s="297">
        <v>223256</v>
      </c>
    </row>
    <row r="243" spans="1:11" ht="13.5">
      <c r="A243" s="295" t="s">
        <v>650</v>
      </c>
      <c r="B243" s="297">
        <v>0</v>
      </c>
      <c r="C243" s="297">
        <v>0</v>
      </c>
      <c r="D243" s="297">
        <v>0</v>
      </c>
      <c r="E243" s="297">
        <v>0</v>
      </c>
      <c r="F243" s="297">
        <v>0</v>
      </c>
      <c r="G243" s="297">
        <v>0</v>
      </c>
      <c r="H243" s="297">
        <v>0</v>
      </c>
      <c r="I243" s="297">
        <v>0</v>
      </c>
      <c r="J243" s="297">
        <v>30017</v>
      </c>
      <c r="K243" s="297">
        <v>0</v>
      </c>
    </row>
    <row r="244" spans="1:11" ht="13.5">
      <c r="A244" s="295" t="s">
        <v>651</v>
      </c>
      <c r="B244" s="297">
        <v>218890</v>
      </c>
      <c r="C244" s="297">
        <v>49518</v>
      </c>
      <c r="D244" s="297">
        <v>189758</v>
      </c>
      <c r="E244" s="297">
        <v>44490</v>
      </c>
      <c r="F244" s="297">
        <v>0</v>
      </c>
      <c r="G244" s="297">
        <v>71280</v>
      </c>
      <c r="H244" s="297">
        <v>24451</v>
      </c>
      <c r="I244" s="297">
        <v>0</v>
      </c>
      <c r="J244" s="297">
        <v>0</v>
      </c>
      <c r="K244" s="297">
        <v>0</v>
      </c>
    </row>
    <row r="245" spans="1:11" ht="13.5">
      <c r="A245" s="295" t="s">
        <v>652</v>
      </c>
      <c r="B245" s="297">
        <v>0</v>
      </c>
      <c r="C245" s="297">
        <v>0</v>
      </c>
      <c r="D245" s="297">
        <v>0</v>
      </c>
      <c r="E245" s="297">
        <v>0</v>
      </c>
      <c r="F245" s="297">
        <v>479505</v>
      </c>
      <c r="G245" s="297">
        <v>0</v>
      </c>
      <c r="H245" s="297">
        <v>0</v>
      </c>
      <c r="I245" s="297">
        <v>21927</v>
      </c>
      <c r="J245" s="297">
        <v>937</v>
      </c>
      <c r="K245" s="297">
        <v>26678</v>
      </c>
    </row>
    <row r="246" spans="1:11" ht="13.5">
      <c r="A246" s="295" t="s">
        <v>653</v>
      </c>
      <c r="B246" s="297">
        <v>15286953</v>
      </c>
      <c r="C246" s="297">
        <v>15295079</v>
      </c>
      <c r="D246" s="297">
        <v>30797107</v>
      </c>
      <c r="E246" s="297">
        <v>11342849</v>
      </c>
      <c r="F246" s="297">
        <v>11426787</v>
      </c>
      <c r="G246" s="297">
        <v>6120499</v>
      </c>
      <c r="H246" s="297">
        <v>6926153</v>
      </c>
      <c r="I246" s="297">
        <v>13210105</v>
      </c>
      <c r="J246" s="297">
        <v>3557547</v>
      </c>
      <c r="K246" s="297">
        <v>8377925</v>
      </c>
    </row>
    <row r="247" spans="1:11" ht="13.5">
      <c r="A247" s="295" t="s">
        <v>654</v>
      </c>
      <c r="B247" s="297">
        <v>33750011</v>
      </c>
      <c r="C247" s="297">
        <v>15407012</v>
      </c>
      <c r="D247" s="297">
        <v>31637956</v>
      </c>
      <c r="E247" s="297">
        <v>11440140</v>
      </c>
      <c r="F247" s="297">
        <v>11560995</v>
      </c>
      <c r="G247" s="297">
        <v>6314077</v>
      </c>
      <c r="H247" s="297">
        <v>7036051</v>
      </c>
      <c r="I247" s="297">
        <v>13510861</v>
      </c>
      <c r="J247" s="297">
        <v>3700240</v>
      </c>
      <c r="K247" s="297">
        <v>8662285</v>
      </c>
    </row>
    <row r="248" spans="1:11" ht="13.5">
      <c r="A248" s="295" t="s">
        <v>655</v>
      </c>
      <c r="B248" s="297">
        <v>0</v>
      </c>
      <c r="C248" s="297">
        <v>0</v>
      </c>
      <c r="D248" s="297">
        <v>0</v>
      </c>
      <c r="E248" s="297">
        <v>0</v>
      </c>
      <c r="F248" s="297">
        <v>0</v>
      </c>
      <c r="G248" s="297">
        <v>0</v>
      </c>
      <c r="H248" s="297">
        <v>0</v>
      </c>
      <c r="I248" s="297">
        <v>0</v>
      </c>
      <c r="J248" s="297">
        <v>0</v>
      </c>
      <c r="K248" s="297">
        <v>0</v>
      </c>
    </row>
    <row r="249" spans="1:11" ht="13.5">
      <c r="A249" s="295" t="s">
        <v>656</v>
      </c>
      <c r="B249" s="297">
        <v>0</v>
      </c>
      <c r="C249" s="297">
        <v>0</v>
      </c>
      <c r="D249" s="297">
        <v>0</v>
      </c>
      <c r="E249" s="297">
        <v>0</v>
      </c>
      <c r="F249" s="297">
        <v>0</v>
      </c>
      <c r="G249" s="297">
        <v>0</v>
      </c>
      <c r="H249" s="297">
        <v>0</v>
      </c>
      <c r="I249" s="297">
        <v>0</v>
      </c>
      <c r="J249" s="297">
        <v>0</v>
      </c>
      <c r="K249" s="297">
        <v>0</v>
      </c>
    </row>
    <row r="250" spans="1:11" ht="13.5">
      <c r="A250" s="295" t="s">
        <v>657</v>
      </c>
      <c r="B250" s="297">
        <v>0</v>
      </c>
      <c r="C250" s="297">
        <v>0</v>
      </c>
      <c r="D250" s="297">
        <v>0</v>
      </c>
      <c r="E250" s="297">
        <v>0</v>
      </c>
      <c r="F250" s="297">
        <v>0</v>
      </c>
      <c r="G250" s="297">
        <v>0</v>
      </c>
      <c r="H250" s="297">
        <v>0</v>
      </c>
      <c r="I250" s="297">
        <v>0</v>
      </c>
      <c r="J250" s="297">
        <v>0</v>
      </c>
      <c r="K250" s="297">
        <v>0</v>
      </c>
    </row>
    <row r="251" spans="1:11" ht="13.5">
      <c r="A251" s="295" t="s">
        <v>658</v>
      </c>
      <c r="B251" s="297">
        <v>668853</v>
      </c>
      <c r="C251" s="297">
        <v>51142</v>
      </c>
      <c r="D251" s="297">
        <v>194227</v>
      </c>
      <c r="E251" s="297">
        <v>45549</v>
      </c>
      <c r="F251" s="297">
        <v>12137</v>
      </c>
      <c r="G251" s="297">
        <v>71892</v>
      </c>
      <c r="H251" s="297">
        <v>24451</v>
      </c>
      <c r="I251" s="297">
        <v>0</v>
      </c>
      <c r="J251" s="297">
        <v>0</v>
      </c>
      <c r="K251" s="297">
        <v>0</v>
      </c>
    </row>
    <row r="252" spans="1:11" ht="13.5">
      <c r="A252" s="295" t="s">
        <v>659</v>
      </c>
      <c r="B252" s="297">
        <v>0</v>
      </c>
      <c r="C252" s="297">
        <v>0</v>
      </c>
      <c r="D252" s="297">
        <v>0</v>
      </c>
      <c r="E252" s="297">
        <v>0</v>
      </c>
      <c r="F252" s="297">
        <v>0</v>
      </c>
      <c r="G252" s="297">
        <v>0</v>
      </c>
      <c r="H252" s="297">
        <v>0</v>
      </c>
      <c r="I252" s="297">
        <v>0</v>
      </c>
      <c r="J252" s="297">
        <v>0</v>
      </c>
      <c r="K252" s="297">
        <v>0</v>
      </c>
    </row>
    <row r="253" spans="1:11" ht="13.5">
      <c r="A253" s="295" t="s">
        <v>660</v>
      </c>
      <c r="B253" s="297">
        <v>0</v>
      </c>
      <c r="C253" s="297">
        <v>0</v>
      </c>
      <c r="D253" s="297">
        <v>0</v>
      </c>
      <c r="E253" s="297">
        <v>0</v>
      </c>
      <c r="F253" s="297">
        <v>0</v>
      </c>
      <c r="G253" s="297">
        <v>0</v>
      </c>
      <c r="H253" s="297">
        <v>0</v>
      </c>
      <c r="I253" s="297">
        <v>0</v>
      </c>
      <c r="J253" s="297">
        <v>0</v>
      </c>
      <c r="K253" s="297">
        <v>0</v>
      </c>
    </row>
    <row r="254" spans="1:11" ht="13.5">
      <c r="A254" s="295" t="s">
        <v>661</v>
      </c>
      <c r="B254" s="297">
        <v>0</v>
      </c>
      <c r="C254" s="297">
        <v>0</v>
      </c>
      <c r="D254" s="297">
        <v>0</v>
      </c>
      <c r="E254" s="297">
        <v>0</v>
      </c>
      <c r="F254" s="297">
        <v>0</v>
      </c>
      <c r="G254" s="297">
        <v>0</v>
      </c>
      <c r="H254" s="297">
        <v>0</v>
      </c>
      <c r="I254" s="297">
        <v>0</v>
      </c>
      <c r="J254" s="297">
        <v>0</v>
      </c>
      <c r="K254" s="297">
        <v>0</v>
      </c>
    </row>
    <row r="255" spans="1:11" ht="13.5">
      <c r="A255" s="295" t="s">
        <v>348</v>
      </c>
      <c r="B255" s="297">
        <v>0</v>
      </c>
      <c r="C255" s="297">
        <v>0</v>
      </c>
      <c r="D255" s="297">
        <v>0</v>
      </c>
      <c r="E255" s="297">
        <v>0</v>
      </c>
      <c r="F255" s="297">
        <v>0</v>
      </c>
      <c r="G255" s="297">
        <v>0</v>
      </c>
      <c r="H255" s="297">
        <v>0</v>
      </c>
      <c r="I255" s="297">
        <v>20918</v>
      </c>
      <c r="J255" s="297">
        <v>935</v>
      </c>
      <c r="K255" s="297">
        <v>24858</v>
      </c>
    </row>
    <row r="256" spans="1:11" ht="13.5">
      <c r="A256" s="295" t="s">
        <v>349</v>
      </c>
      <c r="B256" s="297">
        <v>283000</v>
      </c>
      <c r="C256" s="297">
        <v>0</v>
      </c>
      <c r="D256" s="297">
        <v>64300</v>
      </c>
      <c r="E256" s="297">
        <v>117100</v>
      </c>
      <c r="F256" s="297">
        <v>97100</v>
      </c>
      <c r="G256" s="297">
        <v>92700</v>
      </c>
      <c r="H256" s="297">
        <v>37300</v>
      </c>
      <c r="I256" s="297">
        <v>90000</v>
      </c>
      <c r="J256" s="297">
        <v>0</v>
      </c>
      <c r="K256" s="297">
        <v>254300</v>
      </c>
    </row>
    <row r="257" spans="1:11" ht="13.5">
      <c r="A257" s="295" t="s">
        <v>350</v>
      </c>
      <c r="B257" s="297">
        <v>283000</v>
      </c>
      <c r="C257" s="297">
        <v>0</v>
      </c>
      <c r="D257" s="297">
        <v>64300</v>
      </c>
      <c r="E257" s="297">
        <v>117100</v>
      </c>
      <c r="F257" s="297">
        <v>97100</v>
      </c>
      <c r="G257" s="297">
        <v>92700</v>
      </c>
      <c r="H257" s="297">
        <v>37300</v>
      </c>
      <c r="I257" s="297">
        <v>90000</v>
      </c>
      <c r="J257" s="297">
        <v>0</v>
      </c>
      <c r="K257" s="297">
        <v>254300</v>
      </c>
    </row>
    <row r="258" spans="1:11" ht="13.5">
      <c r="A258" s="295" t="s">
        <v>351</v>
      </c>
      <c r="B258" s="297">
        <v>0</v>
      </c>
      <c r="C258" s="297">
        <v>0</v>
      </c>
      <c r="D258" s="297">
        <v>0</v>
      </c>
      <c r="E258" s="297">
        <v>0</v>
      </c>
      <c r="F258" s="297">
        <v>0</v>
      </c>
      <c r="G258" s="297">
        <v>0</v>
      </c>
      <c r="H258" s="297">
        <v>0</v>
      </c>
      <c r="I258" s="297">
        <v>0</v>
      </c>
      <c r="J258" s="297">
        <v>0</v>
      </c>
      <c r="K258" s="297">
        <v>0</v>
      </c>
    </row>
    <row r="259" spans="1:11" ht="13.5">
      <c r="A259" s="295" t="s">
        <v>662</v>
      </c>
      <c r="B259" s="297">
        <v>16131</v>
      </c>
      <c r="C259" s="297">
        <v>787</v>
      </c>
      <c r="D259" s="297">
        <v>70745</v>
      </c>
      <c r="E259" s="297">
        <v>114488</v>
      </c>
      <c r="F259" s="297">
        <v>136446</v>
      </c>
      <c r="G259" s="297">
        <v>0</v>
      </c>
      <c r="H259" s="297">
        <v>46500</v>
      </c>
      <c r="I259" s="297">
        <v>0</v>
      </c>
      <c r="J259" s="297">
        <v>0</v>
      </c>
      <c r="K259" s="297">
        <v>0</v>
      </c>
    </row>
    <row r="260" spans="1:11" ht="13.5">
      <c r="A260" s="295" t="s">
        <v>663</v>
      </c>
      <c r="B260" s="297">
        <v>11634</v>
      </c>
      <c r="C260" s="297">
        <v>5124</v>
      </c>
      <c r="D260" s="297">
        <v>3398</v>
      </c>
      <c r="E260" s="297">
        <v>15024</v>
      </c>
      <c r="F260" s="297">
        <v>0</v>
      </c>
      <c r="G260" s="297">
        <v>0</v>
      </c>
      <c r="H260" s="297">
        <v>32896</v>
      </c>
      <c r="I260" s="297">
        <v>7093</v>
      </c>
      <c r="J260" s="297">
        <v>462</v>
      </c>
      <c r="K260" s="297">
        <v>883</v>
      </c>
    </row>
    <row r="261" spans="1:11" ht="13.5">
      <c r="A261" s="295" t="s">
        <v>664</v>
      </c>
      <c r="B261" s="297">
        <v>0</v>
      </c>
      <c r="C261" s="297">
        <v>0</v>
      </c>
      <c r="D261" s="297">
        <v>0</v>
      </c>
      <c r="E261" s="297">
        <v>0</v>
      </c>
      <c r="F261" s="297">
        <v>0</v>
      </c>
      <c r="G261" s="297">
        <v>0</v>
      </c>
      <c r="H261" s="297">
        <v>0</v>
      </c>
      <c r="I261" s="297">
        <v>0</v>
      </c>
      <c r="J261" s="297">
        <v>56500</v>
      </c>
      <c r="K261" s="297">
        <v>0</v>
      </c>
    </row>
    <row r="262" spans="1:11" ht="13.5">
      <c r="A262" s="295" t="s">
        <v>665</v>
      </c>
      <c r="B262" s="297">
        <v>814</v>
      </c>
      <c r="C262" s="297">
        <v>84498</v>
      </c>
      <c r="D262" s="297">
        <v>1026</v>
      </c>
      <c r="E262" s="297">
        <v>3364</v>
      </c>
      <c r="F262" s="297">
        <v>45806</v>
      </c>
      <c r="G262" s="297">
        <v>0</v>
      </c>
      <c r="H262" s="297">
        <v>51300</v>
      </c>
      <c r="I262" s="297">
        <v>199403</v>
      </c>
      <c r="J262" s="297">
        <v>18502</v>
      </c>
      <c r="K262" s="297">
        <v>23490</v>
      </c>
    </row>
    <row r="263" spans="1:11" ht="13.5">
      <c r="A263" s="295" t="s">
        <v>666</v>
      </c>
      <c r="B263" s="297">
        <v>0</v>
      </c>
      <c r="C263" s="297">
        <v>0</v>
      </c>
      <c r="D263" s="297">
        <v>0</v>
      </c>
      <c r="E263" s="297">
        <v>0</v>
      </c>
      <c r="F263" s="297">
        <v>0</v>
      </c>
      <c r="G263" s="297">
        <v>0</v>
      </c>
      <c r="H263" s="297">
        <v>0</v>
      </c>
      <c r="I263" s="297">
        <v>0</v>
      </c>
      <c r="J263" s="297">
        <v>0</v>
      </c>
      <c r="K263" s="297">
        <v>0</v>
      </c>
    </row>
    <row r="264" spans="1:11" ht="13.5">
      <c r="A264" s="295" t="s">
        <v>667</v>
      </c>
      <c r="B264" s="297">
        <v>93771</v>
      </c>
      <c r="C264" s="297">
        <v>0</v>
      </c>
      <c r="D264" s="297">
        <v>81285</v>
      </c>
      <c r="E264" s="297">
        <v>107062</v>
      </c>
      <c r="F264" s="297">
        <v>50000</v>
      </c>
      <c r="G264" s="297">
        <v>0</v>
      </c>
      <c r="H264" s="297">
        <v>65745</v>
      </c>
      <c r="I264" s="297">
        <v>120000</v>
      </c>
      <c r="J264" s="297">
        <v>0</v>
      </c>
      <c r="K264" s="297">
        <v>110110</v>
      </c>
    </row>
    <row r="265" spans="1:11" ht="13.5">
      <c r="A265" s="295" t="s">
        <v>668</v>
      </c>
      <c r="B265" s="297">
        <v>0</v>
      </c>
      <c r="C265" s="297">
        <v>0</v>
      </c>
      <c r="D265" s="297">
        <v>0</v>
      </c>
      <c r="E265" s="297">
        <v>0</v>
      </c>
      <c r="F265" s="297">
        <v>0</v>
      </c>
      <c r="G265" s="297">
        <v>0</v>
      </c>
      <c r="H265" s="297">
        <v>0</v>
      </c>
      <c r="I265" s="297">
        <v>0</v>
      </c>
      <c r="J265" s="297">
        <v>0</v>
      </c>
      <c r="K265" s="297">
        <v>0</v>
      </c>
    </row>
    <row r="266" spans="1:11" ht="13.5">
      <c r="A266" s="295" t="s">
        <v>669</v>
      </c>
      <c r="B266" s="297">
        <v>33179</v>
      </c>
      <c r="C266" s="297">
        <v>27045</v>
      </c>
      <c r="D266" s="297">
        <v>153044</v>
      </c>
      <c r="E266" s="297">
        <v>53873</v>
      </c>
      <c r="F266" s="297">
        <v>58037</v>
      </c>
      <c r="G266" s="297">
        <v>35780</v>
      </c>
      <c r="H266" s="297">
        <v>1878</v>
      </c>
      <c r="I266" s="297">
        <v>22500</v>
      </c>
      <c r="J266" s="297">
        <v>14601</v>
      </c>
      <c r="K266" s="297">
        <v>14347</v>
      </c>
    </row>
    <row r="267" spans="1:11" ht="13.5">
      <c r="A267" s="295" t="s">
        <v>670</v>
      </c>
      <c r="B267" s="297">
        <v>327561</v>
      </c>
      <c r="C267" s="297">
        <v>0</v>
      </c>
      <c r="D267" s="297">
        <v>0</v>
      </c>
      <c r="E267" s="297">
        <v>5</v>
      </c>
      <c r="F267" s="297">
        <v>0</v>
      </c>
      <c r="G267" s="297">
        <v>19998</v>
      </c>
      <c r="H267" s="297">
        <v>0</v>
      </c>
      <c r="I267" s="297">
        <v>14578</v>
      </c>
      <c r="J267" s="297">
        <v>2535</v>
      </c>
      <c r="K267" s="297">
        <v>0</v>
      </c>
    </row>
    <row r="268" spans="1:11" ht="13.5">
      <c r="A268" s="295" t="s">
        <v>671</v>
      </c>
      <c r="B268" s="297">
        <v>766090</v>
      </c>
      <c r="C268" s="297">
        <v>117454</v>
      </c>
      <c r="D268" s="297">
        <v>373798</v>
      </c>
      <c r="E268" s="297">
        <v>410916</v>
      </c>
      <c r="F268" s="297">
        <v>387389</v>
      </c>
      <c r="G268" s="297">
        <v>148478</v>
      </c>
      <c r="H268" s="297">
        <v>235619</v>
      </c>
      <c r="I268" s="297">
        <v>453574</v>
      </c>
      <c r="J268" s="297">
        <v>92600</v>
      </c>
      <c r="K268" s="297">
        <v>403130</v>
      </c>
    </row>
    <row r="269" spans="1:11" ht="13.5">
      <c r="A269" s="295" t="s">
        <v>672</v>
      </c>
      <c r="B269" s="297">
        <v>0</v>
      </c>
      <c r="C269" s="297">
        <v>0</v>
      </c>
      <c r="D269" s="297">
        <v>0</v>
      </c>
      <c r="E269" s="297">
        <v>0</v>
      </c>
      <c r="F269" s="297">
        <v>11638</v>
      </c>
      <c r="G269" s="297">
        <v>0</v>
      </c>
      <c r="H269" s="297">
        <v>0</v>
      </c>
      <c r="I269" s="297">
        <v>0</v>
      </c>
      <c r="J269" s="297">
        <v>0</v>
      </c>
      <c r="K269" s="297">
        <v>0</v>
      </c>
    </row>
    <row r="270" spans="1:11" ht="13.5">
      <c r="A270" s="295" t="s">
        <v>673</v>
      </c>
      <c r="B270" s="297">
        <v>0</v>
      </c>
      <c r="C270" s="297">
        <v>0</v>
      </c>
      <c r="D270" s="297">
        <v>0</v>
      </c>
      <c r="E270" s="297">
        <v>0</v>
      </c>
      <c r="F270" s="297">
        <v>0</v>
      </c>
      <c r="G270" s="297">
        <v>0</v>
      </c>
      <c r="H270" s="297">
        <v>0</v>
      </c>
      <c r="I270" s="297">
        <v>0</v>
      </c>
      <c r="J270" s="297">
        <v>0</v>
      </c>
      <c r="K270" s="297">
        <v>0</v>
      </c>
    </row>
    <row r="271" spans="1:11" ht="13.5">
      <c r="A271" s="295" t="s">
        <v>674</v>
      </c>
      <c r="B271" s="297">
        <v>766090</v>
      </c>
      <c r="C271" s="297">
        <v>117454</v>
      </c>
      <c r="D271" s="297">
        <v>373798</v>
      </c>
      <c r="E271" s="297">
        <v>410916</v>
      </c>
      <c r="F271" s="297">
        <v>375751</v>
      </c>
      <c r="G271" s="297">
        <v>148478</v>
      </c>
      <c r="H271" s="297">
        <v>235619</v>
      </c>
      <c r="I271" s="297">
        <v>453574</v>
      </c>
      <c r="J271" s="297">
        <v>92600</v>
      </c>
      <c r="K271" s="297">
        <v>403130</v>
      </c>
    </row>
    <row r="272" spans="1:11" ht="13.5">
      <c r="A272" s="295" t="s">
        <v>675</v>
      </c>
      <c r="B272" s="297">
        <v>935171</v>
      </c>
      <c r="C272" s="297">
        <v>197874</v>
      </c>
      <c r="D272" s="297">
        <v>798348</v>
      </c>
      <c r="E272" s="297">
        <v>668045</v>
      </c>
      <c r="F272" s="297">
        <v>355147</v>
      </c>
      <c r="G272" s="297">
        <v>173135</v>
      </c>
      <c r="H272" s="297">
        <v>302284</v>
      </c>
      <c r="I272" s="297">
        <v>625089</v>
      </c>
      <c r="J272" s="297">
        <v>191545</v>
      </c>
      <c r="K272" s="297">
        <v>442912</v>
      </c>
    </row>
    <row r="273" spans="1:11" ht="13.5">
      <c r="A273" s="295" t="s">
        <v>676</v>
      </c>
      <c r="B273" s="297">
        <v>44002</v>
      </c>
      <c r="C273" s="297">
        <v>24563</v>
      </c>
      <c r="D273" s="297">
        <v>75161</v>
      </c>
      <c r="E273" s="297">
        <v>21856</v>
      </c>
      <c r="F273" s="297">
        <v>26899</v>
      </c>
      <c r="G273" s="297">
        <v>17335</v>
      </c>
      <c r="H273" s="297">
        <v>22792</v>
      </c>
      <c r="I273" s="297">
        <v>48661</v>
      </c>
      <c r="J273" s="297">
        <v>0</v>
      </c>
      <c r="K273" s="297">
        <v>18257</v>
      </c>
    </row>
    <row r="274" spans="1:11" ht="13.5">
      <c r="A274" s="295" t="s">
        <v>677</v>
      </c>
      <c r="B274" s="297">
        <v>0</v>
      </c>
      <c r="C274" s="297">
        <v>0</v>
      </c>
      <c r="D274" s="297">
        <v>0</v>
      </c>
      <c r="E274" s="297">
        <v>0</v>
      </c>
      <c r="F274" s="297">
        <v>0</v>
      </c>
      <c r="G274" s="297">
        <v>0</v>
      </c>
      <c r="H274" s="297">
        <v>0</v>
      </c>
      <c r="I274" s="297">
        <v>0</v>
      </c>
      <c r="J274" s="297">
        <v>0</v>
      </c>
      <c r="K274" s="297">
        <v>0</v>
      </c>
    </row>
    <row r="275" spans="1:11" ht="13.5">
      <c r="A275" s="295" t="s">
        <v>678</v>
      </c>
      <c r="B275" s="297">
        <v>330632</v>
      </c>
      <c r="C275" s="297">
        <v>0</v>
      </c>
      <c r="D275" s="297">
        <v>225000</v>
      </c>
      <c r="E275" s="297">
        <v>432826</v>
      </c>
      <c r="F275" s="297">
        <v>150000</v>
      </c>
      <c r="G275" s="297">
        <v>0</v>
      </c>
      <c r="H275" s="297">
        <v>147925</v>
      </c>
      <c r="I275" s="297">
        <v>300000</v>
      </c>
      <c r="J275" s="297">
        <v>135000</v>
      </c>
      <c r="K275" s="297">
        <v>325278</v>
      </c>
    </row>
    <row r="276" spans="1:11" ht="13.5">
      <c r="A276" s="295" t="s">
        <v>679</v>
      </c>
      <c r="B276" s="297">
        <v>183000</v>
      </c>
      <c r="C276" s="297">
        <v>0</v>
      </c>
      <c r="D276" s="297">
        <v>36000</v>
      </c>
      <c r="E276" s="297">
        <v>117100</v>
      </c>
      <c r="F276" s="297">
        <v>60000</v>
      </c>
      <c r="G276" s="297">
        <v>0</v>
      </c>
      <c r="H276" s="297">
        <v>37300</v>
      </c>
      <c r="I276" s="297">
        <v>0</v>
      </c>
      <c r="J276" s="297">
        <v>0</v>
      </c>
      <c r="K276" s="297">
        <v>215168</v>
      </c>
    </row>
    <row r="277" spans="1:11" ht="13.5">
      <c r="A277" s="295" t="s">
        <v>680</v>
      </c>
      <c r="B277" s="297">
        <v>604539</v>
      </c>
      <c r="C277" s="297">
        <v>197874</v>
      </c>
      <c r="D277" s="297">
        <v>573348</v>
      </c>
      <c r="E277" s="297">
        <v>235219</v>
      </c>
      <c r="F277" s="297">
        <v>205147</v>
      </c>
      <c r="G277" s="297">
        <v>173135</v>
      </c>
      <c r="H277" s="297">
        <v>154359</v>
      </c>
      <c r="I277" s="297">
        <v>325089</v>
      </c>
      <c r="J277" s="297">
        <v>56545</v>
      </c>
      <c r="K277" s="297">
        <v>117634</v>
      </c>
    </row>
    <row r="278" spans="1:11" ht="13.5">
      <c r="A278" s="295" t="s">
        <v>681</v>
      </c>
      <c r="B278" s="297">
        <v>100000</v>
      </c>
      <c r="C278" s="297">
        <v>0</v>
      </c>
      <c r="D278" s="297">
        <v>28300</v>
      </c>
      <c r="E278" s="297">
        <v>0</v>
      </c>
      <c r="F278" s="297">
        <v>37100</v>
      </c>
      <c r="G278" s="297">
        <v>92700</v>
      </c>
      <c r="H278" s="297">
        <v>0</v>
      </c>
      <c r="I278" s="297">
        <v>90000</v>
      </c>
      <c r="J278" s="297">
        <v>0</v>
      </c>
      <c r="K278" s="297">
        <v>39132</v>
      </c>
    </row>
    <row r="279" spans="1:11" ht="13.5">
      <c r="A279" s="295" t="s">
        <v>682</v>
      </c>
      <c r="B279" s="297">
        <v>0</v>
      </c>
      <c r="C279" s="297">
        <v>0</v>
      </c>
      <c r="D279" s="297">
        <v>0</v>
      </c>
      <c r="E279" s="297">
        <v>0</v>
      </c>
      <c r="F279" s="297">
        <v>1200</v>
      </c>
      <c r="G279" s="297">
        <v>55200</v>
      </c>
      <c r="H279" s="297">
        <v>37300</v>
      </c>
      <c r="I279" s="297">
        <v>90000</v>
      </c>
      <c r="J279" s="297">
        <v>0</v>
      </c>
      <c r="K279" s="297">
        <v>254300</v>
      </c>
    </row>
    <row r="280" spans="1:11" ht="13.5">
      <c r="A280" s="295" t="s">
        <v>683</v>
      </c>
      <c r="B280" s="297">
        <v>283000</v>
      </c>
      <c r="C280" s="297">
        <v>0</v>
      </c>
      <c r="D280" s="297">
        <v>64300</v>
      </c>
      <c r="E280" s="297">
        <v>117100</v>
      </c>
      <c r="F280" s="297">
        <v>95900</v>
      </c>
      <c r="G280" s="297">
        <v>37500</v>
      </c>
      <c r="H280" s="297">
        <v>0</v>
      </c>
      <c r="I280" s="297">
        <v>0</v>
      </c>
      <c r="J280" s="297">
        <v>0</v>
      </c>
      <c r="K280" s="297">
        <v>0</v>
      </c>
    </row>
    <row r="281" spans="1:11" ht="13.5">
      <c r="A281" s="295" t="s">
        <v>684</v>
      </c>
      <c r="B281" s="297">
        <v>0</v>
      </c>
      <c r="C281" s="297">
        <v>0</v>
      </c>
      <c r="D281" s="297">
        <v>0</v>
      </c>
      <c r="E281" s="297">
        <v>0</v>
      </c>
      <c r="F281" s="297">
        <v>0</v>
      </c>
      <c r="G281" s="297">
        <v>0</v>
      </c>
      <c r="H281" s="297">
        <v>0</v>
      </c>
      <c r="I281" s="297">
        <v>0</v>
      </c>
      <c r="J281" s="297">
        <v>0</v>
      </c>
      <c r="K281" s="297">
        <v>0</v>
      </c>
    </row>
    <row r="282" spans="1:11" ht="13.5">
      <c r="A282" s="295" t="s">
        <v>685</v>
      </c>
      <c r="B282" s="297">
        <v>93771</v>
      </c>
      <c r="C282" s="297">
        <v>0</v>
      </c>
      <c r="D282" s="297">
        <v>81285</v>
      </c>
      <c r="E282" s="297">
        <v>107062</v>
      </c>
      <c r="F282" s="297">
        <v>50000</v>
      </c>
      <c r="G282" s="297">
        <v>0</v>
      </c>
      <c r="H282" s="297">
        <v>65745</v>
      </c>
      <c r="I282" s="297">
        <v>120000</v>
      </c>
      <c r="J282" s="297">
        <v>0</v>
      </c>
      <c r="K282" s="297">
        <v>110110</v>
      </c>
    </row>
    <row r="283" spans="1:11" ht="13.5">
      <c r="A283" s="295" t="s">
        <v>686</v>
      </c>
      <c r="B283" s="297">
        <v>0</v>
      </c>
      <c r="C283" s="297">
        <v>0</v>
      </c>
      <c r="D283" s="297">
        <v>0</v>
      </c>
      <c r="E283" s="297">
        <v>0</v>
      </c>
      <c r="F283" s="297">
        <v>0</v>
      </c>
      <c r="G283" s="297">
        <v>0</v>
      </c>
      <c r="H283" s="297">
        <v>0</v>
      </c>
      <c r="I283" s="297">
        <v>0</v>
      </c>
      <c r="J283" s="297">
        <v>0</v>
      </c>
      <c r="K283" s="297">
        <v>0</v>
      </c>
    </row>
    <row r="284" spans="1:11" ht="13.5">
      <c r="A284" s="295" t="s">
        <v>687</v>
      </c>
      <c r="B284" s="297">
        <v>33179</v>
      </c>
      <c r="C284" s="297">
        <v>27045</v>
      </c>
      <c r="D284" s="297">
        <v>153044</v>
      </c>
      <c r="E284" s="297">
        <v>53873</v>
      </c>
      <c r="F284" s="297">
        <v>58037</v>
      </c>
      <c r="G284" s="297">
        <v>35780</v>
      </c>
      <c r="H284" s="297">
        <v>1878</v>
      </c>
      <c r="I284" s="297">
        <v>22500</v>
      </c>
      <c r="J284" s="297">
        <v>14601</v>
      </c>
      <c r="K284" s="297">
        <v>14347</v>
      </c>
    </row>
    <row r="285" spans="1:11" ht="13.5">
      <c r="A285" s="295" t="s">
        <v>688</v>
      </c>
      <c r="B285" s="297">
        <v>12448</v>
      </c>
      <c r="C285" s="297">
        <v>84498</v>
      </c>
      <c r="D285" s="297">
        <v>75169</v>
      </c>
      <c r="E285" s="297">
        <v>78373</v>
      </c>
      <c r="F285" s="297">
        <v>96482</v>
      </c>
      <c r="G285" s="297">
        <v>0</v>
      </c>
      <c r="H285" s="297">
        <v>79396</v>
      </c>
      <c r="I285" s="297">
        <v>187878</v>
      </c>
      <c r="J285" s="297">
        <v>59962</v>
      </c>
      <c r="K285" s="297">
        <v>0</v>
      </c>
    </row>
    <row r="286" spans="1:11" ht="13.5">
      <c r="A286" s="295" t="s">
        <v>689</v>
      </c>
      <c r="B286" s="297">
        <v>512773</v>
      </c>
      <c r="C286" s="297">
        <v>86331</v>
      </c>
      <c r="D286" s="297">
        <v>424550</v>
      </c>
      <c r="E286" s="297">
        <v>311637</v>
      </c>
      <c r="F286" s="297">
        <v>53528</v>
      </c>
      <c r="G286" s="297">
        <v>44655</v>
      </c>
      <c r="H286" s="297">
        <v>117965</v>
      </c>
      <c r="I286" s="297">
        <v>204711</v>
      </c>
      <c r="J286" s="297">
        <v>116982</v>
      </c>
      <c r="K286" s="297">
        <v>64155</v>
      </c>
    </row>
    <row r="287" spans="1:11" ht="13.5">
      <c r="A287" s="295" t="s">
        <v>690</v>
      </c>
      <c r="B287" s="297">
        <v>491151</v>
      </c>
      <c r="C287" s="297">
        <v>232618</v>
      </c>
      <c r="D287" s="297">
        <v>318448</v>
      </c>
      <c r="E287" s="297">
        <v>216775</v>
      </c>
      <c r="F287" s="297">
        <v>472486</v>
      </c>
      <c r="G287" s="297">
        <v>149680</v>
      </c>
      <c r="H287" s="297">
        <v>106242</v>
      </c>
      <c r="I287" s="297">
        <v>206542</v>
      </c>
      <c r="J287" s="297">
        <v>107454</v>
      </c>
      <c r="K287" s="297">
        <v>204234</v>
      </c>
    </row>
    <row r="288" spans="1:11" ht="13.5">
      <c r="A288" s="295" t="s">
        <v>691</v>
      </c>
      <c r="B288" s="297">
        <v>0</v>
      </c>
      <c r="C288" s="297">
        <v>0</v>
      </c>
      <c r="D288" s="297">
        <v>0</v>
      </c>
      <c r="E288" s="297">
        <v>0</v>
      </c>
      <c r="F288" s="297">
        <v>0</v>
      </c>
      <c r="G288" s="297">
        <v>0</v>
      </c>
      <c r="H288" s="297">
        <v>0</v>
      </c>
      <c r="I288" s="297">
        <v>0</v>
      </c>
      <c r="J288" s="297">
        <v>0</v>
      </c>
      <c r="K288" s="297">
        <v>0</v>
      </c>
    </row>
    <row r="289" spans="1:11" ht="13.5">
      <c r="A289" s="295" t="s">
        <v>692</v>
      </c>
      <c r="B289" s="297">
        <v>0</v>
      </c>
      <c r="C289" s="297">
        <v>0</v>
      </c>
      <c r="D289" s="297">
        <v>0</v>
      </c>
      <c r="E289" s="297">
        <v>0</v>
      </c>
      <c r="F289" s="297">
        <v>0</v>
      </c>
      <c r="G289" s="297">
        <v>0</v>
      </c>
      <c r="H289" s="297">
        <v>0</v>
      </c>
      <c r="I289" s="297">
        <v>0</v>
      </c>
      <c r="J289" s="297">
        <v>0</v>
      </c>
      <c r="K289" s="297">
        <v>0</v>
      </c>
    </row>
    <row r="290" spans="1:11" ht="13.5">
      <c r="A290" s="295" t="s">
        <v>693</v>
      </c>
      <c r="B290" s="297">
        <v>0</v>
      </c>
      <c r="C290" s="297">
        <v>0</v>
      </c>
      <c r="D290" s="297">
        <v>0</v>
      </c>
      <c r="E290" s="297">
        <v>0</v>
      </c>
      <c r="F290" s="297">
        <v>0</v>
      </c>
      <c r="G290" s="297">
        <v>0</v>
      </c>
      <c r="H290" s="297">
        <v>0</v>
      </c>
      <c r="I290" s="297">
        <v>0</v>
      </c>
      <c r="J290" s="297">
        <v>0</v>
      </c>
      <c r="K290" s="297">
        <v>0</v>
      </c>
    </row>
    <row r="291" spans="1:11" ht="13.5">
      <c r="A291" s="295" t="s">
        <v>694</v>
      </c>
      <c r="B291" s="297">
        <v>491151</v>
      </c>
      <c r="C291" s="297">
        <v>232618</v>
      </c>
      <c r="D291" s="297">
        <v>318448</v>
      </c>
      <c r="E291" s="297">
        <v>216775</v>
      </c>
      <c r="F291" s="297">
        <v>472486</v>
      </c>
      <c r="G291" s="297">
        <v>149680</v>
      </c>
      <c r="H291" s="297">
        <v>106242</v>
      </c>
      <c r="I291" s="297">
        <v>206542</v>
      </c>
      <c r="J291" s="297">
        <v>107454</v>
      </c>
      <c r="K291" s="297">
        <v>204234</v>
      </c>
    </row>
    <row r="292" spans="1:11" ht="13.5">
      <c r="A292" s="295" t="s">
        <v>695</v>
      </c>
      <c r="B292" s="297">
        <v>0</v>
      </c>
      <c r="C292" s="297">
        <v>0</v>
      </c>
      <c r="D292" s="297">
        <v>0</v>
      </c>
      <c r="E292" s="297">
        <v>0</v>
      </c>
      <c r="F292" s="297">
        <v>0</v>
      </c>
      <c r="G292" s="297">
        <v>0</v>
      </c>
      <c r="H292" s="297">
        <v>0</v>
      </c>
      <c r="I292" s="297">
        <v>0</v>
      </c>
      <c r="J292" s="297">
        <v>0</v>
      </c>
      <c r="K292" s="297">
        <v>0</v>
      </c>
    </row>
    <row r="293" spans="1:11" ht="13.5">
      <c r="A293" s="295" t="s">
        <v>696</v>
      </c>
      <c r="B293" s="297">
        <v>0</v>
      </c>
      <c r="C293" s="297">
        <v>0</v>
      </c>
      <c r="D293" s="297">
        <v>0</v>
      </c>
      <c r="E293" s="297">
        <v>0</v>
      </c>
      <c r="F293" s="297">
        <v>0</v>
      </c>
      <c r="G293" s="297">
        <v>0</v>
      </c>
      <c r="H293" s="297">
        <v>0</v>
      </c>
      <c r="I293" s="297">
        <v>0</v>
      </c>
      <c r="J293" s="297">
        <v>20704</v>
      </c>
      <c r="K293" s="297">
        <v>0</v>
      </c>
    </row>
    <row r="294" spans="1:11" ht="13.5">
      <c r="A294" s="295" t="s">
        <v>697</v>
      </c>
      <c r="B294" s="297">
        <v>0</v>
      </c>
      <c r="C294" s="297">
        <v>0</v>
      </c>
      <c r="D294" s="297">
        <v>0</v>
      </c>
      <c r="E294" s="297">
        <v>0</v>
      </c>
      <c r="F294" s="297">
        <v>0</v>
      </c>
      <c r="G294" s="297">
        <v>0</v>
      </c>
      <c r="H294" s="297">
        <v>0</v>
      </c>
      <c r="I294" s="297">
        <v>0</v>
      </c>
      <c r="J294" s="297">
        <v>0</v>
      </c>
      <c r="K294" s="297">
        <v>0</v>
      </c>
    </row>
    <row r="295" spans="1:11" ht="13.5">
      <c r="A295" s="295" t="s">
        <v>698</v>
      </c>
      <c r="B295" s="297">
        <v>297553</v>
      </c>
      <c r="C295" s="297">
        <v>0</v>
      </c>
      <c r="D295" s="297">
        <v>0</v>
      </c>
      <c r="E295" s="297">
        <v>5</v>
      </c>
      <c r="F295" s="297">
        <v>8300</v>
      </c>
      <c r="G295" s="297">
        <v>0</v>
      </c>
      <c r="H295" s="297">
        <v>0</v>
      </c>
      <c r="I295" s="297">
        <v>0</v>
      </c>
      <c r="J295" s="297">
        <v>0</v>
      </c>
      <c r="K295" s="297">
        <v>0</v>
      </c>
    </row>
    <row r="296" spans="1:11" ht="13.5">
      <c r="A296" s="295" t="s">
        <v>699</v>
      </c>
      <c r="B296" s="297">
        <v>1723875</v>
      </c>
      <c r="C296" s="297">
        <v>430492</v>
      </c>
      <c r="D296" s="297">
        <v>1116796</v>
      </c>
      <c r="E296" s="297">
        <v>884825</v>
      </c>
      <c r="F296" s="297">
        <v>835933</v>
      </c>
      <c r="G296" s="297">
        <v>322815</v>
      </c>
      <c r="H296" s="297">
        <v>408526</v>
      </c>
      <c r="I296" s="297">
        <v>831631</v>
      </c>
      <c r="J296" s="297">
        <v>319703</v>
      </c>
      <c r="K296" s="297">
        <v>647146</v>
      </c>
    </row>
    <row r="297" spans="1:11" ht="13.5">
      <c r="A297" s="295" t="s">
        <v>700</v>
      </c>
      <c r="B297" s="297">
        <v>0</v>
      </c>
      <c r="C297" s="297">
        <v>0</v>
      </c>
      <c r="D297" s="297">
        <v>0</v>
      </c>
      <c r="E297" s="297">
        <v>0</v>
      </c>
      <c r="F297" s="297">
        <v>0</v>
      </c>
      <c r="G297" s="297">
        <v>0</v>
      </c>
      <c r="H297" s="297">
        <v>0</v>
      </c>
      <c r="I297" s="297">
        <v>0</v>
      </c>
      <c r="J297" s="297">
        <v>0</v>
      </c>
      <c r="K297" s="297">
        <v>0</v>
      </c>
    </row>
    <row r="298" spans="1:11" ht="13.5">
      <c r="A298" s="295" t="s">
        <v>701</v>
      </c>
      <c r="B298" s="297">
        <v>957785</v>
      </c>
      <c r="C298" s="297">
        <v>313038</v>
      </c>
      <c r="D298" s="297">
        <v>742998</v>
      </c>
      <c r="E298" s="297">
        <v>473909</v>
      </c>
      <c r="F298" s="297">
        <v>460182</v>
      </c>
      <c r="G298" s="297">
        <v>174337</v>
      </c>
      <c r="H298" s="297">
        <v>172907</v>
      </c>
      <c r="I298" s="297">
        <v>378057</v>
      </c>
      <c r="J298" s="297">
        <v>227103</v>
      </c>
      <c r="K298" s="297">
        <v>244016</v>
      </c>
    </row>
    <row r="299" spans="1:11" ht="13.5">
      <c r="A299" s="295" t="s">
        <v>702</v>
      </c>
      <c r="B299" s="297">
        <v>14266</v>
      </c>
      <c r="C299" s="297">
        <v>291895</v>
      </c>
      <c r="D299" s="297">
        <v>153286</v>
      </c>
      <c r="E299" s="297">
        <v>416714</v>
      </c>
      <c r="F299" s="297">
        <v>429772</v>
      </c>
      <c r="G299" s="297">
        <v>0</v>
      </c>
      <c r="H299" s="297">
        <v>162839</v>
      </c>
      <c r="I299" s="297">
        <v>362593</v>
      </c>
      <c r="J299" s="297">
        <v>218106</v>
      </c>
      <c r="K299" s="297">
        <v>206397</v>
      </c>
    </row>
    <row r="300" spans="1:11" ht="13.5">
      <c r="A300" s="295" t="s">
        <v>703</v>
      </c>
      <c r="B300" s="297">
        <v>83428</v>
      </c>
      <c r="C300" s="297">
        <v>12888</v>
      </c>
      <c r="D300" s="297">
        <v>565108</v>
      </c>
      <c r="E300" s="297">
        <v>0</v>
      </c>
      <c r="F300" s="297">
        <v>0</v>
      </c>
      <c r="G300" s="297">
        <v>147251</v>
      </c>
      <c r="H300" s="297">
        <v>0</v>
      </c>
      <c r="I300" s="297">
        <v>0</v>
      </c>
      <c r="J300" s="297">
        <v>0</v>
      </c>
      <c r="K300" s="297">
        <v>18089</v>
      </c>
    </row>
    <row r="301" spans="1:11" ht="13.5">
      <c r="A301" s="295" t="s">
        <v>704</v>
      </c>
      <c r="B301" s="297">
        <v>0</v>
      </c>
      <c r="C301" s="297">
        <v>0</v>
      </c>
      <c r="D301" s="297">
        <v>0</v>
      </c>
      <c r="E301" s="297">
        <v>0</v>
      </c>
      <c r="F301" s="297">
        <v>0</v>
      </c>
      <c r="G301" s="297">
        <v>20104</v>
      </c>
      <c r="H301" s="297">
        <v>0</v>
      </c>
      <c r="I301" s="297">
        <v>0</v>
      </c>
      <c r="J301" s="297">
        <v>0</v>
      </c>
      <c r="K301" s="297">
        <v>0</v>
      </c>
    </row>
    <row r="302" spans="1:11" ht="13.5">
      <c r="A302" s="295" t="s">
        <v>705</v>
      </c>
      <c r="B302" s="297">
        <v>0</v>
      </c>
      <c r="C302" s="297">
        <v>0</v>
      </c>
      <c r="D302" s="297">
        <v>0</v>
      </c>
      <c r="E302" s="297">
        <v>0</v>
      </c>
      <c r="F302" s="297">
        <v>0</v>
      </c>
      <c r="G302" s="297">
        <v>0</v>
      </c>
      <c r="H302" s="297">
        <v>0</v>
      </c>
      <c r="I302" s="297">
        <v>0</v>
      </c>
      <c r="J302" s="297">
        <v>0</v>
      </c>
      <c r="K302" s="297">
        <v>0</v>
      </c>
    </row>
    <row r="303" spans="1:11" ht="13.5">
      <c r="A303" s="295" t="s">
        <v>706</v>
      </c>
      <c r="B303" s="297">
        <v>824289</v>
      </c>
      <c r="C303" s="297">
        <v>0</v>
      </c>
      <c r="D303" s="297">
        <v>3879</v>
      </c>
      <c r="E303" s="297">
        <v>35137</v>
      </c>
      <c r="F303" s="297">
        <v>0</v>
      </c>
      <c r="G303" s="297">
        <v>1230</v>
      </c>
      <c r="H303" s="297">
        <v>3000</v>
      </c>
      <c r="I303" s="297">
        <v>0</v>
      </c>
      <c r="J303" s="297">
        <v>0</v>
      </c>
      <c r="K303" s="297">
        <v>0</v>
      </c>
    </row>
    <row r="304" spans="1:11" ht="13.5">
      <c r="A304" s="295" t="s">
        <v>707</v>
      </c>
      <c r="B304" s="297">
        <v>0</v>
      </c>
      <c r="C304" s="297">
        <v>0</v>
      </c>
      <c r="D304" s="297">
        <v>0</v>
      </c>
      <c r="E304" s="297">
        <v>0</v>
      </c>
      <c r="F304" s="297">
        <v>21608</v>
      </c>
      <c r="G304" s="297">
        <v>0</v>
      </c>
      <c r="H304" s="297">
        <v>0</v>
      </c>
      <c r="I304" s="297">
        <v>0</v>
      </c>
      <c r="J304" s="297">
        <v>0</v>
      </c>
      <c r="K304" s="297">
        <v>0</v>
      </c>
    </row>
    <row r="305" spans="1:11" ht="13.5">
      <c r="A305" s="295" t="s">
        <v>708</v>
      </c>
      <c r="B305" s="297">
        <v>35802</v>
      </c>
      <c r="C305" s="297">
        <v>8255</v>
      </c>
      <c r="D305" s="297">
        <v>20725</v>
      </c>
      <c r="E305" s="297">
        <v>22058</v>
      </c>
      <c r="F305" s="297">
        <v>8802</v>
      </c>
      <c r="G305" s="297">
        <v>5752</v>
      </c>
      <c r="H305" s="297">
        <v>7068</v>
      </c>
      <c r="I305" s="297">
        <v>15464</v>
      </c>
      <c r="J305" s="297">
        <v>8997</v>
      </c>
      <c r="K305" s="297">
        <v>19530</v>
      </c>
    </row>
    <row r="306" spans="1:11" ht="13.5">
      <c r="A306" s="295" t="s">
        <v>709</v>
      </c>
      <c r="B306" s="297">
        <v>35802</v>
      </c>
      <c r="C306" s="297">
        <v>8255</v>
      </c>
      <c r="D306" s="297">
        <v>20725</v>
      </c>
      <c r="E306" s="297">
        <v>22058</v>
      </c>
      <c r="F306" s="297">
        <v>8802</v>
      </c>
      <c r="G306" s="297">
        <v>5752</v>
      </c>
      <c r="H306" s="297">
        <v>7068</v>
      </c>
      <c r="I306" s="297">
        <v>15464</v>
      </c>
      <c r="J306" s="297">
        <v>8997</v>
      </c>
      <c r="K306" s="297">
        <v>19530</v>
      </c>
    </row>
    <row r="307" spans="1:11" ht="13.5">
      <c r="A307" s="295" t="s">
        <v>710</v>
      </c>
      <c r="B307" s="297">
        <v>957785</v>
      </c>
      <c r="C307" s="297">
        <v>313038</v>
      </c>
      <c r="D307" s="297">
        <v>742998</v>
      </c>
      <c r="E307" s="297">
        <v>473909</v>
      </c>
      <c r="F307" s="297">
        <v>460182</v>
      </c>
      <c r="G307" s="297">
        <v>174337</v>
      </c>
      <c r="H307" s="297">
        <v>172907</v>
      </c>
      <c r="I307" s="297">
        <v>378057</v>
      </c>
      <c r="J307" s="297">
        <v>227103</v>
      </c>
      <c r="K307" s="297">
        <v>244016</v>
      </c>
    </row>
    <row r="308" spans="1:11" ht="13.5">
      <c r="A308" s="295" t="s">
        <v>711</v>
      </c>
      <c r="B308" s="297">
        <v>0</v>
      </c>
      <c r="C308" s="297">
        <v>0</v>
      </c>
      <c r="D308" s="297">
        <v>0</v>
      </c>
      <c r="E308" s="297">
        <v>0</v>
      </c>
      <c r="F308" s="297">
        <v>0</v>
      </c>
      <c r="G308" s="297">
        <v>0</v>
      </c>
      <c r="H308" s="297">
        <v>0</v>
      </c>
      <c r="I308" s="297">
        <v>0</v>
      </c>
      <c r="J308" s="297">
        <v>0</v>
      </c>
      <c r="K308" s="297">
        <v>0</v>
      </c>
    </row>
    <row r="309" spans="1:11" ht="13.5">
      <c r="A309" s="295" t="s">
        <v>712</v>
      </c>
      <c r="B309" s="297">
        <v>0</v>
      </c>
      <c r="C309" s="297">
        <v>0</v>
      </c>
      <c r="D309" s="297">
        <v>0</v>
      </c>
      <c r="E309" s="297">
        <v>0</v>
      </c>
      <c r="F309" s="297">
        <v>0</v>
      </c>
      <c r="G309" s="297">
        <v>0</v>
      </c>
      <c r="H309" s="297">
        <v>0</v>
      </c>
      <c r="I309" s="297">
        <v>0</v>
      </c>
      <c r="J309" s="297">
        <v>0</v>
      </c>
      <c r="K309" s="297">
        <v>0</v>
      </c>
    </row>
    <row r="310" spans="1:11" ht="13.5">
      <c r="A310" s="295" t="s">
        <v>713</v>
      </c>
      <c r="B310" s="297">
        <v>26606617</v>
      </c>
      <c r="C310" s="297">
        <v>14874866</v>
      </c>
      <c r="D310" s="297">
        <v>29555700</v>
      </c>
      <c r="E310" s="297">
        <v>9777983</v>
      </c>
      <c r="F310" s="297">
        <v>11078078</v>
      </c>
      <c r="G310" s="297">
        <v>6241515</v>
      </c>
      <c r="H310" s="297">
        <v>6370430</v>
      </c>
      <c r="I310" s="297">
        <v>11945754</v>
      </c>
      <c r="J310" s="297">
        <v>3235129</v>
      </c>
      <c r="K310" s="297">
        <v>7730288</v>
      </c>
    </row>
    <row r="311" spans="1:11" ht="13.5">
      <c r="A311" s="295" t="s">
        <v>714</v>
      </c>
      <c r="B311" s="297">
        <v>6686491</v>
      </c>
      <c r="C311" s="297">
        <v>604596</v>
      </c>
      <c r="D311" s="297">
        <v>1777875</v>
      </c>
      <c r="E311" s="297">
        <v>1440690</v>
      </c>
      <c r="F311" s="297">
        <v>1097662</v>
      </c>
      <c r="G311" s="297">
        <v>753853</v>
      </c>
      <c r="H311" s="297">
        <v>541969</v>
      </c>
      <c r="I311" s="297">
        <v>1238058</v>
      </c>
      <c r="J311" s="297">
        <v>531228</v>
      </c>
      <c r="K311" s="297">
        <v>620248</v>
      </c>
    </row>
    <row r="312" spans="1:11" ht="13.5">
      <c r="A312" s="295" t="s">
        <v>715</v>
      </c>
      <c r="B312" s="297">
        <v>414030</v>
      </c>
      <c r="C312" s="297">
        <v>186340</v>
      </c>
      <c r="D312" s="297">
        <v>411992</v>
      </c>
      <c r="E312" s="297">
        <v>92841</v>
      </c>
      <c r="F312" s="297">
        <v>341544</v>
      </c>
      <c r="G312" s="297">
        <v>80557</v>
      </c>
      <c r="H312" s="297">
        <v>61342</v>
      </c>
      <c r="I312" s="297">
        <v>81747</v>
      </c>
      <c r="J312" s="297">
        <v>345810</v>
      </c>
      <c r="K312" s="297">
        <v>157223</v>
      </c>
    </row>
    <row r="313" spans="1:11" ht="13.5">
      <c r="A313" s="295" t="s">
        <v>716</v>
      </c>
      <c r="B313" s="297">
        <v>9540802</v>
      </c>
      <c r="C313" s="297">
        <v>4101245</v>
      </c>
      <c r="D313" s="297">
        <v>7052641</v>
      </c>
      <c r="E313" s="297">
        <v>1742131</v>
      </c>
      <c r="F313" s="297">
        <v>1508434</v>
      </c>
      <c r="G313" s="297">
        <v>978423</v>
      </c>
      <c r="H313" s="297">
        <v>733527</v>
      </c>
      <c r="I313" s="297">
        <v>2990682</v>
      </c>
      <c r="J313" s="297">
        <v>297460</v>
      </c>
      <c r="K313" s="297">
        <v>1315833</v>
      </c>
    </row>
    <row r="314" spans="1:11" ht="13.5">
      <c r="A314" s="295" t="s">
        <v>717</v>
      </c>
      <c r="B314" s="297">
        <v>5488537</v>
      </c>
      <c r="C314" s="297">
        <v>6306408</v>
      </c>
      <c r="D314" s="297">
        <v>14246502</v>
      </c>
      <c r="E314" s="297">
        <v>5695746</v>
      </c>
      <c r="F314" s="297">
        <v>3504470</v>
      </c>
      <c r="G314" s="297">
        <v>3342517</v>
      </c>
      <c r="H314" s="297">
        <v>3507041</v>
      </c>
      <c r="I314" s="297">
        <v>5038461</v>
      </c>
      <c r="J314" s="297">
        <v>1209394</v>
      </c>
      <c r="K314" s="297">
        <v>2651141</v>
      </c>
    </row>
    <row r="315" spans="1:11" ht="13.5">
      <c r="A315" s="295" t="s">
        <v>718</v>
      </c>
      <c r="B315" s="297">
        <v>33293109</v>
      </c>
      <c r="C315" s="297">
        <v>15479462</v>
      </c>
      <c r="D315" s="297">
        <v>31333575</v>
      </c>
      <c r="E315" s="297">
        <v>11218673</v>
      </c>
      <c r="F315" s="297">
        <v>12185387</v>
      </c>
      <c r="G315" s="297">
        <v>6995368</v>
      </c>
      <c r="H315" s="297">
        <v>6912399</v>
      </c>
      <c r="I315" s="297">
        <v>13183812</v>
      </c>
      <c r="J315" s="297">
        <v>3766420</v>
      </c>
      <c r="K315" s="297">
        <v>8350536</v>
      </c>
    </row>
    <row r="316" spans="1:11" ht="13.5">
      <c r="A316" s="295" t="s">
        <v>719</v>
      </c>
      <c r="B316" s="297">
        <v>0</v>
      </c>
      <c r="C316" s="297">
        <v>0</v>
      </c>
      <c r="D316" s="297">
        <v>0</v>
      </c>
      <c r="E316" s="297">
        <v>0</v>
      </c>
      <c r="F316" s="297">
        <v>0</v>
      </c>
      <c r="G316" s="297">
        <v>0</v>
      </c>
      <c r="H316" s="297">
        <v>0</v>
      </c>
      <c r="I316" s="297">
        <v>0</v>
      </c>
      <c r="J316" s="297">
        <v>0</v>
      </c>
      <c r="K316" s="297">
        <v>0</v>
      </c>
    </row>
    <row r="317" spans="1:11" ht="13.5">
      <c r="A317" s="295" t="s">
        <v>720</v>
      </c>
      <c r="B317" s="297">
        <v>0</v>
      </c>
      <c r="C317" s="297">
        <v>0</v>
      </c>
      <c r="D317" s="297">
        <v>0</v>
      </c>
      <c r="E317" s="297">
        <v>0</v>
      </c>
      <c r="F317" s="297">
        <v>0</v>
      </c>
      <c r="G317" s="297">
        <v>0</v>
      </c>
      <c r="H317" s="297">
        <v>0</v>
      </c>
      <c r="I317" s="297">
        <v>0</v>
      </c>
      <c r="J317" s="297">
        <v>0</v>
      </c>
      <c r="K317" s="297">
        <v>0</v>
      </c>
    </row>
    <row r="318" spans="1:11" ht="13.5">
      <c r="A318" s="295" t="s">
        <v>721</v>
      </c>
      <c r="B318" s="297">
        <v>0</v>
      </c>
      <c r="C318" s="297">
        <v>0</v>
      </c>
      <c r="D318" s="297">
        <v>0</v>
      </c>
      <c r="E318" s="297">
        <v>0</v>
      </c>
      <c r="F318" s="297">
        <v>0</v>
      </c>
      <c r="G318" s="297">
        <v>0</v>
      </c>
      <c r="H318" s="297">
        <v>0</v>
      </c>
      <c r="I318" s="297">
        <v>0</v>
      </c>
      <c r="J318" s="297">
        <v>0</v>
      </c>
      <c r="K318" s="297">
        <v>0</v>
      </c>
    </row>
    <row r="319" spans="1:11" ht="13.5">
      <c r="A319" s="295" t="s">
        <v>352</v>
      </c>
      <c r="B319" s="297">
        <v>1119571</v>
      </c>
      <c r="C319" s="297">
        <v>284928</v>
      </c>
      <c r="D319" s="297">
        <v>1060698</v>
      </c>
      <c r="E319" s="297">
        <v>735346</v>
      </c>
      <c r="F319" s="297">
        <v>407450</v>
      </c>
      <c r="G319" s="297">
        <v>182477</v>
      </c>
      <c r="H319" s="297">
        <v>322064</v>
      </c>
      <c r="I319" s="297">
        <v>649354</v>
      </c>
      <c r="J319" s="297">
        <v>196192</v>
      </c>
      <c r="K319" s="297">
        <v>492432</v>
      </c>
    </row>
    <row r="320" spans="1:11" ht="13.5">
      <c r="A320" s="296" t="s">
        <v>370</v>
      </c>
      <c r="B320" s="297">
        <v>0</v>
      </c>
      <c r="C320" s="297">
        <v>0</v>
      </c>
      <c r="D320" s="297">
        <v>0</v>
      </c>
      <c r="E320" s="297">
        <v>0</v>
      </c>
      <c r="F320" s="297">
        <v>0</v>
      </c>
      <c r="G320" s="297">
        <v>0</v>
      </c>
      <c r="H320" s="297">
        <v>0</v>
      </c>
      <c r="I320" s="297">
        <v>0</v>
      </c>
      <c r="J320" s="297">
        <v>0</v>
      </c>
      <c r="K320" s="297">
        <v>0</v>
      </c>
    </row>
    <row r="321" spans="1:11" ht="13.5">
      <c r="A321" s="296" t="s">
        <v>371</v>
      </c>
      <c r="B321" s="297">
        <v>122624</v>
      </c>
      <c r="C321" s="297">
        <v>0</v>
      </c>
      <c r="D321" s="297">
        <v>978138</v>
      </c>
      <c r="E321" s="297">
        <v>0</v>
      </c>
      <c r="F321" s="297">
        <v>105928</v>
      </c>
      <c r="G321" s="297">
        <v>251496</v>
      </c>
      <c r="H321" s="297">
        <v>87270</v>
      </c>
      <c r="I321" s="297">
        <v>51680</v>
      </c>
      <c r="J321" s="297">
        <v>0</v>
      </c>
      <c r="K321" s="297">
        <v>116379</v>
      </c>
    </row>
    <row r="322" spans="1:11" ht="13.5">
      <c r="A322" s="296" t="s">
        <v>372</v>
      </c>
      <c r="B322" s="297">
        <v>3073731</v>
      </c>
      <c r="C322" s="297">
        <v>701403</v>
      </c>
      <c r="D322" s="297">
        <v>2998138</v>
      </c>
      <c r="E322" s="297">
        <v>749568</v>
      </c>
      <c r="F322" s="297">
        <v>2347697</v>
      </c>
      <c r="G322" s="297">
        <v>1098636</v>
      </c>
      <c r="H322" s="297">
        <v>739217</v>
      </c>
      <c r="I322" s="297">
        <v>1016358</v>
      </c>
      <c r="J322" s="297">
        <v>367865</v>
      </c>
      <c r="K322" s="297">
        <v>1491961</v>
      </c>
    </row>
    <row r="323" spans="1:11" ht="13.5">
      <c r="A323" s="296" t="s">
        <v>722</v>
      </c>
      <c r="B323" s="297">
        <v>5290014</v>
      </c>
      <c r="C323" s="297">
        <v>3350223</v>
      </c>
      <c r="D323" s="297">
        <v>4850480</v>
      </c>
      <c r="E323" s="297">
        <v>1868915</v>
      </c>
      <c r="F323" s="297">
        <v>3604198</v>
      </c>
      <c r="G323" s="297">
        <v>683608</v>
      </c>
      <c r="H323" s="297">
        <v>1512828</v>
      </c>
      <c r="I323" s="297">
        <v>3320447</v>
      </c>
      <c r="J323" s="297">
        <v>1036770</v>
      </c>
      <c r="K323" s="297">
        <v>1379461</v>
      </c>
    </row>
    <row r="324" spans="1:11" ht="13.5">
      <c r="A324" s="296" t="s">
        <v>723</v>
      </c>
      <c r="B324" s="297">
        <v>500998</v>
      </c>
      <c r="C324" s="297">
        <v>403928</v>
      </c>
      <c r="D324" s="297">
        <v>84516</v>
      </c>
      <c r="E324" s="297">
        <v>209982</v>
      </c>
      <c r="F324" s="297">
        <v>170495</v>
      </c>
      <c r="G324" s="297">
        <v>176494</v>
      </c>
      <c r="H324" s="297">
        <v>87439</v>
      </c>
      <c r="I324" s="297">
        <v>172104</v>
      </c>
      <c r="J324" s="297">
        <v>224010</v>
      </c>
      <c r="K324" s="297">
        <v>357235</v>
      </c>
    </row>
    <row r="325" spans="1:11" ht="13.5">
      <c r="A325" s="296" t="s">
        <v>724</v>
      </c>
      <c r="B325" s="297">
        <v>521099</v>
      </c>
      <c r="C325" s="297">
        <v>264273</v>
      </c>
      <c r="D325" s="297">
        <v>86420</v>
      </c>
      <c r="E325" s="297">
        <v>761710</v>
      </c>
      <c r="F325" s="297">
        <v>379400</v>
      </c>
      <c r="G325" s="297">
        <v>221203</v>
      </c>
      <c r="H325" s="297">
        <v>54799</v>
      </c>
      <c r="I325" s="297">
        <v>295379</v>
      </c>
      <c r="J325" s="297">
        <v>164852</v>
      </c>
      <c r="K325" s="297">
        <v>949569</v>
      </c>
    </row>
    <row r="326" spans="1:11" ht="13.5">
      <c r="A326" s="296" t="s">
        <v>725</v>
      </c>
      <c r="B326" s="297">
        <v>0</v>
      </c>
      <c r="C326" s="297">
        <v>0</v>
      </c>
      <c r="D326" s="297">
        <v>0</v>
      </c>
      <c r="E326" s="297">
        <v>5350</v>
      </c>
      <c r="F326" s="297">
        <v>0</v>
      </c>
      <c r="G326" s="297">
        <v>0</v>
      </c>
      <c r="H326" s="297">
        <v>0</v>
      </c>
      <c r="I326" s="297">
        <v>0</v>
      </c>
      <c r="J326" s="297">
        <v>215</v>
      </c>
      <c r="K326" s="297">
        <v>0</v>
      </c>
    </row>
    <row r="327" spans="1:11" ht="13.5">
      <c r="A327" s="296" t="s">
        <v>726</v>
      </c>
      <c r="B327" s="297">
        <v>0</v>
      </c>
      <c r="C327" s="297">
        <v>0</v>
      </c>
      <c r="D327" s="297">
        <v>0</v>
      </c>
      <c r="E327" s="297">
        <v>0</v>
      </c>
      <c r="F327" s="297">
        <v>0</v>
      </c>
      <c r="G327" s="297">
        <v>0</v>
      </c>
      <c r="H327" s="297">
        <v>0</v>
      </c>
      <c r="I327" s="297">
        <v>0</v>
      </c>
      <c r="J327" s="297">
        <v>0</v>
      </c>
      <c r="K327" s="297">
        <v>0</v>
      </c>
    </row>
    <row r="328" spans="1:11" ht="13.5">
      <c r="A328" s="296" t="s">
        <v>727</v>
      </c>
      <c r="B328" s="297">
        <v>0</v>
      </c>
      <c r="C328" s="297">
        <v>0</v>
      </c>
      <c r="D328" s="297">
        <v>0</v>
      </c>
      <c r="E328" s="297">
        <v>6141</v>
      </c>
      <c r="F328" s="297">
        <v>0</v>
      </c>
      <c r="G328" s="297">
        <v>0</v>
      </c>
      <c r="H328" s="297">
        <v>0</v>
      </c>
      <c r="I328" s="297">
        <v>0</v>
      </c>
      <c r="J328" s="297">
        <v>0</v>
      </c>
      <c r="K328" s="297">
        <v>0</v>
      </c>
    </row>
    <row r="329" spans="1:11" ht="13.5">
      <c r="A329" s="296" t="s">
        <v>728</v>
      </c>
      <c r="B329" s="297">
        <v>0</v>
      </c>
      <c r="C329" s="297">
        <v>0</v>
      </c>
      <c r="D329" s="297">
        <v>0</v>
      </c>
      <c r="E329" s="297">
        <v>0</v>
      </c>
      <c r="F329" s="297">
        <v>0</v>
      </c>
      <c r="G329" s="297">
        <v>0</v>
      </c>
      <c r="H329" s="297">
        <v>0</v>
      </c>
      <c r="I329" s="297">
        <v>0</v>
      </c>
      <c r="J329" s="297">
        <v>0</v>
      </c>
      <c r="K329" s="297">
        <v>0</v>
      </c>
    </row>
    <row r="330" spans="1:11" ht="13.5">
      <c r="A330" s="296" t="s">
        <v>729</v>
      </c>
      <c r="B330" s="297">
        <v>0</v>
      </c>
      <c r="C330" s="297">
        <v>0</v>
      </c>
      <c r="D330" s="297">
        <v>0</v>
      </c>
      <c r="E330" s="297">
        <v>0</v>
      </c>
      <c r="F330" s="297">
        <v>0</v>
      </c>
      <c r="G330" s="297">
        <v>0</v>
      </c>
      <c r="H330" s="297">
        <v>0</v>
      </c>
      <c r="I330" s="297">
        <v>0</v>
      </c>
      <c r="J330" s="297">
        <v>0</v>
      </c>
      <c r="K330" s="297">
        <v>0</v>
      </c>
    </row>
    <row r="331" spans="1:11" ht="13.5">
      <c r="A331" s="296" t="s">
        <v>730</v>
      </c>
      <c r="B331" s="297">
        <v>9508466</v>
      </c>
      <c r="C331" s="297">
        <v>4719827</v>
      </c>
      <c r="D331" s="297">
        <v>8997692</v>
      </c>
      <c r="E331" s="297">
        <v>3601666</v>
      </c>
      <c r="F331" s="297">
        <v>6607718</v>
      </c>
      <c r="G331" s="297">
        <v>2431437</v>
      </c>
      <c r="H331" s="297">
        <v>2481553</v>
      </c>
      <c r="I331" s="297">
        <v>4855968</v>
      </c>
      <c r="J331" s="297">
        <v>1793712</v>
      </c>
      <c r="K331" s="297">
        <v>4294605</v>
      </c>
    </row>
    <row r="332" spans="1:11" ht="13.5">
      <c r="A332" s="296" t="s">
        <v>731</v>
      </c>
      <c r="B332" s="297">
        <v>0</v>
      </c>
      <c r="C332" s="297">
        <v>0</v>
      </c>
      <c r="D332" s="297">
        <v>0</v>
      </c>
      <c r="E332" s="297">
        <v>0</v>
      </c>
      <c r="F332" s="297">
        <v>0</v>
      </c>
      <c r="G332" s="297">
        <v>0</v>
      </c>
      <c r="H332" s="297">
        <v>0</v>
      </c>
      <c r="I332" s="297">
        <v>0</v>
      </c>
      <c r="J332" s="297">
        <v>0</v>
      </c>
      <c r="K332" s="297">
        <v>0</v>
      </c>
    </row>
    <row r="333" spans="1:11" ht="13.5">
      <c r="A333" s="296" t="s">
        <v>732</v>
      </c>
      <c r="B333" s="297">
        <v>9508466</v>
      </c>
      <c r="C333" s="297">
        <v>4719827</v>
      </c>
      <c r="D333" s="297">
        <v>8997692</v>
      </c>
      <c r="E333" s="297">
        <v>3601666</v>
      </c>
      <c r="F333" s="297">
        <v>6607718</v>
      </c>
      <c r="G333" s="297">
        <v>2431437</v>
      </c>
      <c r="H333" s="297">
        <v>2481553</v>
      </c>
      <c r="I333" s="297">
        <v>4855968</v>
      </c>
      <c r="J333" s="297">
        <v>1793712</v>
      </c>
      <c r="K333" s="297">
        <v>4294605</v>
      </c>
    </row>
    <row r="334" spans="1:11" ht="13.5">
      <c r="A334" s="296" t="s">
        <v>358</v>
      </c>
      <c r="B334" s="297">
        <v>9508466</v>
      </c>
      <c r="C334" s="297">
        <v>4719827</v>
      </c>
      <c r="D334" s="297">
        <v>8997692</v>
      </c>
      <c r="E334" s="297">
        <v>3601666</v>
      </c>
      <c r="F334" s="297">
        <v>6607718</v>
      </c>
      <c r="G334" s="297">
        <v>2431437</v>
      </c>
      <c r="H334" s="297">
        <v>2481553</v>
      </c>
      <c r="I334" s="297">
        <v>4855968</v>
      </c>
      <c r="J334" s="297">
        <v>1793712</v>
      </c>
      <c r="K334" s="297">
        <v>4294605</v>
      </c>
    </row>
    <row r="335" spans="1:11" ht="13.5">
      <c r="A335" s="296" t="s">
        <v>359</v>
      </c>
      <c r="B335" s="297">
        <v>5165451</v>
      </c>
      <c r="C335" s="297">
        <v>2105650</v>
      </c>
      <c r="D335" s="297">
        <v>3519279</v>
      </c>
      <c r="E335" s="297">
        <v>2500992</v>
      </c>
      <c r="F335" s="297">
        <v>2995040</v>
      </c>
      <c r="G335" s="297">
        <v>1067582</v>
      </c>
      <c r="H335" s="297">
        <v>1966194</v>
      </c>
      <c r="I335" s="297">
        <v>3352100</v>
      </c>
      <c r="J335" s="297">
        <v>1271036</v>
      </c>
      <c r="K335" s="297">
        <v>2642096</v>
      </c>
    </row>
    <row r="336" spans="1:11" ht="13.5">
      <c r="A336" s="296" t="s">
        <v>360</v>
      </c>
      <c r="B336" s="297">
        <v>0</v>
      </c>
      <c r="C336" s="297">
        <v>0</v>
      </c>
      <c r="D336" s="297">
        <v>0</v>
      </c>
      <c r="E336" s="297">
        <v>0</v>
      </c>
      <c r="F336" s="297">
        <v>0</v>
      </c>
      <c r="G336" s="297">
        <v>0</v>
      </c>
      <c r="H336" s="297">
        <v>0</v>
      </c>
      <c r="I336" s="297">
        <v>0</v>
      </c>
      <c r="J336" s="297">
        <v>0</v>
      </c>
      <c r="K336" s="297">
        <v>0</v>
      </c>
    </row>
    <row r="337" spans="1:11" ht="13.5">
      <c r="A337" s="296" t="s">
        <v>361</v>
      </c>
      <c r="B337" s="297">
        <v>0</v>
      </c>
      <c r="C337" s="297">
        <v>0</v>
      </c>
      <c r="D337" s="297">
        <v>0</v>
      </c>
      <c r="E337" s="297">
        <v>0</v>
      </c>
      <c r="F337" s="297">
        <v>0</v>
      </c>
      <c r="G337" s="297">
        <v>0</v>
      </c>
      <c r="H337" s="297">
        <v>0</v>
      </c>
      <c r="I337" s="297">
        <v>0</v>
      </c>
      <c r="J337" s="297">
        <v>0</v>
      </c>
      <c r="K337" s="297">
        <v>0</v>
      </c>
    </row>
    <row r="338" spans="1:11" ht="13.5">
      <c r="A338" s="296" t="s">
        <v>362</v>
      </c>
      <c r="B338" s="297">
        <v>4247057</v>
      </c>
      <c r="C338" s="297">
        <v>2614177</v>
      </c>
      <c r="D338" s="297">
        <v>5459963</v>
      </c>
      <c r="E338" s="297">
        <v>1100674</v>
      </c>
      <c r="F338" s="297">
        <v>3202364</v>
      </c>
      <c r="G338" s="297">
        <v>1276399</v>
      </c>
      <c r="H338" s="297">
        <v>477408</v>
      </c>
      <c r="I338" s="297">
        <v>1503868</v>
      </c>
      <c r="J338" s="297">
        <v>522676</v>
      </c>
      <c r="K338" s="297">
        <v>1504762</v>
      </c>
    </row>
    <row r="339" spans="1:11" ht="13.5">
      <c r="A339" s="296" t="s">
        <v>363</v>
      </c>
      <c r="B339" s="297">
        <v>0</v>
      </c>
      <c r="C339" s="297">
        <v>0</v>
      </c>
      <c r="D339" s="297">
        <v>0</v>
      </c>
      <c r="E339" s="297">
        <v>0</v>
      </c>
      <c r="F339" s="297">
        <v>0</v>
      </c>
      <c r="G339" s="297">
        <v>0</v>
      </c>
      <c r="H339" s="297">
        <v>21470</v>
      </c>
      <c r="I339" s="297">
        <v>0</v>
      </c>
      <c r="J339" s="297">
        <v>0</v>
      </c>
      <c r="K339" s="297">
        <v>0</v>
      </c>
    </row>
    <row r="340" spans="1:11" ht="13.5">
      <c r="A340" s="296" t="s">
        <v>364</v>
      </c>
      <c r="B340" s="297">
        <v>0</v>
      </c>
      <c r="C340" s="297">
        <v>0</v>
      </c>
      <c r="D340" s="297">
        <v>18450</v>
      </c>
      <c r="E340" s="297">
        <v>0</v>
      </c>
      <c r="F340" s="297">
        <v>0</v>
      </c>
      <c r="G340" s="297">
        <v>0</v>
      </c>
      <c r="H340" s="297">
        <v>0</v>
      </c>
      <c r="I340" s="297">
        <v>0</v>
      </c>
      <c r="J340" s="297">
        <v>0</v>
      </c>
      <c r="K340" s="297">
        <v>37140</v>
      </c>
    </row>
    <row r="341" spans="1:11" ht="13.5">
      <c r="A341" s="296" t="s">
        <v>365</v>
      </c>
      <c r="B341" s="297">
        <v>0</v>
      </c>
      <c r="C341" s="297">
        <v>0</v>
      </c>
      <c r="D341" s="297">
        <v>0</v>
      </c>
      <c r="E341" s="297">
        <v>0</v>
      </c>
      <c r="F341" s="297">
        <v>0</v>
      </c>
      <c r="G341" s="297">
        <v>0</v>
      </c>
      <c r="H341" s="297">
        <v>0</v>
      </c>
      <c r="I341" s="297">
        <v>0</v>
      </c>
      <c r="J341" s="297">
        <v>0</v>
      </c>
      <c r="K341" s="297">
        <v>0</v>
      </c>
    </row>
    <row r="342" spans="1:11" ht="13.5">
      <c r="A342" s="296" t="s">
        <v>366</v>
      </c>
      <c r="B342" s="297">
        <v>0</v>
      </c>
      <c r="C342" s="297">
        <v>0</v>
      </c>
      <c r="D342" s="297">
        <v>0</v>
      </c>
      <c r="E342" s="297">
        <v>0</v>
      </c>
      <c r="F342" s="297">
        <v>0</v>
      </c>
      <c r="G342" s="297">
        <v>0</v>
      </c>
      <c r="H342" s="297">
        <v>0</v>
      </c>
      <c r="I342" s="297">
        <v>0</v>
      </c>
      <c r="J342" s="297">
        <v>0</v>
      </c>
      <c r="K342" s="297">
        <v>0</v>
      </c>
    </row>
    <row r="343" spans="1:11" ht="13.5">
      <c r="A343" s="296" t="s">
        <v>367</v>
      </c>
      <c r="B343" s="297">
        <v>0</v>
      </c>
      <c r="C343" s="297">
        <v>0</v>
      </c>
      <c r="D343" s="297">
        <v>0</v>
      </c>
      <c r="E343" s="297">
        <v>0</v>
      </c>
      <c r="F343" s="297">
        <v>0</v>
      </c>
      <c r="G343" s="297">
        <v>0</v>
      </c>
      <c r="H343" s="297">
        <v>0</v>
      </c>
      <c r="I343" s="297">
        <v>0</v>
      </c>
      <c r="J343" s="297">
        <v>0</v>
      </c>
      <c r="K343" s="297">
        <v>0</v>
      </c>
    </row>
    <row r="344" spans="1:11" ht="13.5">
      <c r="A344" s="296" t="s">
        <v>368</v>
      </c>
      <c r="B344" s="297">
        <v>0</v>
      </c>
      <c r="C344" s="297">
        <v>0</v>
      </c>
      <c r="D344" s="297">
        <v>0</v>
      </c>
      <c r="E344" s="297">
        <v>0</v>
      </c>
      <c r="F344" s="297">
        <v>0</v>
      </c>
      <c r="G344" s="297">
        <v>0</v>
      </c>
      <c r="H344" s="297">
        <v>0</v>
      </c>
      <c r="I344" s="297">
        <v>0</v>
      </c>
      <c r="J344" s="297">
        <v>0</v>
      </c>
      <c r="K344" s="297">
        <v>0</v>
      </c>
    </row>
    <row r="345" spans="1:11" ht="13.5">
      <c r="A345" s="296" t="s">
        <v>369</v>
      </c>
      <c r="B345" s="297">
        <v>95958</v>
      </c>
      <c r="C345" s="297">
        <v>0</v>
      </c>
      <c r="D345" s="297">
        <v>0</v>
      </c>
      <c r="E345" s="297">
        <v>0</v>
      </c>
      <c r="F345" s="297">
        <v>410314</v>
      </c>
      <c r="G345" s="297">
        <v>87456</v>
      </c>
      <c r="H345" s="297">
        <v>16481</v>
      </c>
      <c r="I345" s="297">
        <v>0</v>
      </c>
      <c r="J345" s="297">
        <v>0</v>
      </c>
      <c r="K345" s="297">
        <v>110607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showGridLines="0" tabSelected="1" zoomScale="85" zoomScaleNormal="85" zoomScaleSheetLayoutView="85" zoomScalePageLayoutView="70" workbookViewId="0" topLeftCell="B2">
      <selection activeCell="B2" sqref="B2"/>
    </sheetView>
  </sheetViews>
  <sheetFormatPr defaultColWidth="8.796875" defaultRowHeight="14.25"/>
  <cols>
    <col min="1" max="1" width="12.3984375" style="292" hidden="1" customWidth="1"/>
    <col min="2" max="2" width="2.59765625" style="292" customWidth="1"/>
    <col min="3" max="3" width="14.09765625" style="292" customWidth="1"/>
    <col min="4" max="4" width="19.09765625" style="292" customWidth="1"/>
    <col min="5" max="5" width="11.5" style="292" customWidth="1"/>
    <col min="6" max="15" width="11.59765625" style="292" customWidth="1"/>
    <col min="16" max="16384" width="9" style="292" customWidth="1"/>
  </cols>
  <sheetData>
    <row r="1" spans="6:15" ht="13.5" hidden="1">
      <c r="F1" s="292">
        <v>322016</v>
      </c>
      <c r="G1" s="292">
        <v>322024</v>
      </c>
      <c r="H1" s="292">
        <v>322032</v>
      </c>
      <c r="I1" s="292">
        <v>322041</v>
      </c>
      <c r="J1" s="292">
        <v>322059</v>
      </c>
      <c r="K1" s="292">
        <v>322067</v>
      </c>
      <c r="L1" s="292">
        <v>322075</v>
      </c>
      <c r="M1" s="292">
        <v>322091</v>
      </c>
      <c r="N1" s="292">
        <v>325287</v>
      </c>
      <c r="O1" s="292">
        <v>328341</v>
      </c>
    </row>
    <row r="2" s="300" customFormat="1" ht="13.5" customHeight="1">
      <c r="B2" s="300" t="s">
        <v>748</v>
      </c>
    </row>
    <row r="3" s="300" customFormat="1" ht="13.5" customHeight="1"/>
    <row r="4" spans="2:4" s="300" customFormat="1" ht="14.25">
      <c r="B4" s="301" t="s">
        <v>259</v>
      </c>
      <c r="C4" s="301"/>
      <c r="D4" s="301"/>
    </row>
    <row r="5" spans="2:15" ht="13.5" customHeight="1">
      <c r="B5" s="1"/>
      <c r="C5" s="2"/>
      <c r="D5" s="8" t="s">
        <v>16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391" t="s">
        <v>336</v>
      </c>
    </row>
    <row r="6" spans="2:15" ht="14.25">
      <c r="B6" s="9"/>
      <c r="C6" s="7"/>
      <c r="D6" s="6"/>
      <c r="E6" s="11" t="s">
        <v>33</v>
      </c>
      <c r="F6" s="11" t="s">
        <v>23</v>
      </c>
      <c r="G6" s="11" t="s">
        <v>24</v>
      </c>
      <c r="H6" s="11" t="s">
        <v>25</v>
      </c>
      <c r="I6" s="11" t="s">
        <v>26</v>
      </c>
      <c r="J6" s="11" t="s">
        <v>27</v>
      </c>
      <c r="K6" s="11" t="s">
        <v>28</v>
      </c>
      <c r="L6" s="11" t="s">
        <v>29</v>
      </c>
      <c r="M6" s="11" t="s">
        <v>334</v>
      </c>
      <c r="N6" s="11" t="s">
        <v>335</v>
      </c>
      <c r="O6" s="392"/>
    </row>
    <row r="7" spans="2:15" ht="14.25">
      <c r="B7" s="3" t="s">
        <v>17</v>
      </c>
      <c r="C7" s="4"/>
      <c r="D7" s="5"/>
      <c r="E7" s="12"/>
      <c r="F7" s="12"/>
      <c r="G7" s="12"/>
      <c r="H7" s="12"/>
      <c r="I7" s="12"/>
      <c r="J7" s="12"/>
      <c r="K7" s="12"/>
      <c r="L7" s="12"/>
      <c r="M7" s="12"/>
      <c r="N7" s="12"/>
      <c r="O7" s="393"/>
    </row>
    <row r="8" spans="1:15" ht="14.25">
      <c r="A8" s="292" t="s">
        <v>337</v>
      </c>
      <c r="B8" s="148" t="s">
        <v>302</v>
      </c>
      <c r="C8" s="67"/>
      <c r="D8" s="68"/>
      <c r="E8" s="27" t="s">
        <v>328</v>
      </c>
      <c r="F8" s="27" t="s">
        <v>333</v>
      </c>
      <c r="G8" s="302" t="s">
        <v>333</v>
      </c>
      <c r="H8" s="302" t="s">
        <v>333</v>
      </c>
      <c r="I8" s="302" t="s">
        <v>333</v>
      </c>
      <c r="J8" s="302" t="s">
        <v>333</v>
      </c>
      <c r="K8" s="302" t="s">
        <v>333</v>
      </c>
      <c r="L8" s="302" t="s">
        <v>333</v>
      </c>
      <c r="M8" s="302" t="s">
        <v>333</v>
      </c>
      <c r="N8" s="302" t="s">
        <v>333</v>
      </c>
      <c r="O8" s="303" t="s">
        <v>333</v>
      </c>
    </row>
    <row r="9" spans="2:15" ht="15" customHeight="1">
      <c r="B9" s="149" t="s">
        <v>303</v>
      </c>
      <c r="C9" s="69"/>
      <c r="D9" s="70" t="s">
        <v>18</v>
      </c>
      <c r="E9" s="28"/>
      <c r="F9" s="304" t="str">
        <f>IF(LEFT(F10,1)="2","T","S")&amp;" "&amp;MID(F10,2,2)&amp;"."&amp;MID(F10,4,2)&amp;"."&amp;MID(F10,6,2)</f>
        <v>T 02.10.27</v>
      </c>
      <c r="G9" s="305" t="str">
        <f aca="true" t="shared" si="0" ref="G9:O9">IF(LEFT(G10,1)="2","T","S")&amp;" "&amp;MID(G10,2,2)&amp;"."&amp;MID(G10,4,2)&amp;"."&amp;MID(G10,6,2)</f>
        <v>S 08.01.11</v>
      </c>
      <c r="H9" s="305" t="str">
        <f t="shared" si="0"/>
        <v>S 28.02.19</v>
      </c>
      <c r="I9" s="305" t="str">
        <f t="shared" si="0"/>
        <v>S 07.10.07</v>
      </c>
      <c r="J9" s="305" t="str">
        <f t="shared" si="0"/>
        <v>S 27.03.07</v>
      </c>
      <c r="K9" s="305" t="str">
        <f t="shared" si="0"/>
        <v>S 08.03.31</v>
      </c>
      <c r="L9" s="305" t="str">
        <f t="shared" si="0"/>
        <v>S 33.12.25</v>
      </c>
      <c r="M9" s="305" t="str">
        <f t="shared" si="0"/>
        <v>S 32.03.30</v>
      </c>
      <c r="N9" s="305" t="str">
        <f t="shared" si="0"/>
        <v>S 31.12.18</v>
      </c>
      <c r="O9" s="306" t="str">
        <f t="shared" si="0"/>
        <v>S 34.12.11</v>
      </c>
    </row>
    <row r="10" spans="1:15" s="307" customFormat="1" ht="13.5" customHeight="1" hidden="1">
      <c r="A10" s="307" t="s">
        <v>750</v>
      </c>
      <c r="B10" s="257"/>
      <c r="C10" s="258"/>
      <c r="D10" s="259"/>
      <c r="E10" s="260"/>
      <c r="F10" s="261">
        <f>INDEX('元データ'!$A$2:$K$345,MATCH('施設及び業務概況に関する調'!$A10,'元データ'!$A$2:$A$345,0),MATCH('施設及び業務概況に関する調'!F$1,'元データ'!$A$2:$K$2,0))</f>
        <v>2021027</v>
      </c>
      <c r="G10" s="262">
        <f>INDEX('元データ'!$A$2:$K$345,MATCH('施設及び業務概況に関する調'!$A10,'元データ'!$A$2:$A$345,0),MATCH('施設及び業務概況に関する調'!G$1,'元データ'!$A$2:$K$2,0))</f>
        <v>3080111</v>
      </c>
      <c r="H10" s="262">
        <f>INDEX('元データ'!$A$2:$K$345,MATCH('施設及び業務概況に関する調'!$A10,'元データ'!$A$2:$A$345,0),MATCH('施設及び業務概況に関する調'!H$1,'元データ'!$A$2:$K$2,0))</f>
        <v>3280219</v>
      </c>
      <c r="I10" s="262">
        <f>INDEX('元データ'!$A$2:$K$345,MATCH('施設及び業務概況に関する調'!$A10,'元データ'!$A$2:$A$345,0),MATCH('施設及び業務概況に関する調'!I$1,'元データ'!$A$2:$K$2,0))</f>
        <v>3071007</v>
      </c>
      <c r="J10" s="262">
        <f>INDEX('元データ'!$A$2:$K$345,MATCH('施設及び業務概況に関する調'!$A10,'元データ'!$A$2:$A$345,0),MATCH('施設及び業務概況に関する調'!J$1,'元データ'!$A$2:$K$2,0))</f>
        <v>3270307</v>
      </c>
      <c r="K10" s="262">
        <f>INDEX('元データ'!$A$2:$K$345,MATCH('施設及び業務概況に関する調'!$A10,'元データ'!$A$2:$A$345,0),MATCH('施設及び業務概況に関する調'!K$1,'元データ'!$A$2:$K$2,0))</f>
        <v>3080331</v>
      </c>
      <c r="L10" s="262">
        <f>INDEX('元データ'!$A$2:$K$345,MATCH('施設及び業務概況に関する調'!$A10,'元データ'!$A$2:$A$345,0),MATCH('施設及び業務概況に関する調'!L$1,'元データ'!$A$2:$K$2,0))</f>
        <v>3331225</v>
      </c>
      <c r="M10" s="262">
        <f>INDEX('元データ'!$A$2:$K$345,MATCH('施設及び業務概況に関する調'!$A10,'元データ'!$A$2:$A$345,0),MATCH('施設及び業務概況に関する調'!M$1,'元データ'!$A$2:$K$2,0))</f>
        <v>3320330</v>
      </c>
      <c r="N10" s="262">
        <f>INDEX('元データ'!$A$2:$K$345,MATCH('施設及び業務概況に関する調'!$A10,'元データ'!$A$2:$A$345,0),MATCH('施設及び業務概況に関する調'!N$1,'元データ'!$A$2:$K$2,0))</f>
        <v>3311218</v>
      </c>
      <c r="O10" s="263">
        <f>INDEX('元データ'!$A$2:$K$345,MATCH('施設及び業務概況に関する調'!$A10,'元データ'!$A$2:$A$345,0),MATCH('施設及び業務概況に関する調'!O$1,'元データ'!$A$2:$K$2,0))</f>
        <v>3341211</v>
      </c>
    </row>
    <row r="11" spans="2:15" ht="14.25" customHeight="1">
      <c r="B11" s="264"/>
      <c r="C11" s="71"/>
      <c r="D11" s="256" t="s">
        <v>19</v>
      </c>
      <c r="E11" s="25"/>
      <c r="F11" s="25" t="str">
        <f aca="true" t="shared" si="1" ref="F11:O11">IF(LEFT(F12,1)="2","T","S")&amp;" "&amp;MID(F12,2,2)&amp;"."&amp;MID(F12,4,2)&amp;"."&amp;MID(F12,6,2)</f>
        <v>T 07.06.01</v>
      </c>
      <c r="G11" s="24" t="str">
        <f t="shared" si="1"/>
        <v>S 09.07.01</v>
      </c>
      <c r="H11" s="24" t="str">
        <f t="shared" si="1"/>
        <v>S 29.09.12</v>
      </c>
      <c r="I11" s="24" t="str">
        <f t="shared" si="1"/>
        <v>S 08.10.01</v>
      </c>
      <c r="J11" s="24" t="str">
        <f t="shared" si="1"/>
        <v>S 29.04.01</v>
      </c>
      <c r="K11" s="24" t="str">
        <f t="shared" si="1"/>
        <v>S 09.10.06</v>
      </c>
      <c r="L11" s="24" t="str">
        <f t="shared" si="1"/>
        <v>S 35.07.10</v>
      </c>
      <c r="M11" s="24" t="str">
        <f t="shared" si="1"/>
        <v>S 32.09.10</v>
      </c>
      <c r="N11" s="24" t="str">
        <f t="shared" si="1"/>
        <v>S 34.12.25</v>
      </c>
      <c r="O11" s="308" t="str">
        <f t="shared" si="1"/>
        <v>S 37.04.01</v>
      </c>
    </row>
    <row r="12" spans="1:15" s="307" customFormat="1" ht="14.25" customHeight="1" hidden="1">
      <c r="A12" s="307" t="s">
        <v>751</v>
      </c>
      <c r="B12" s="265"/>
      <c r="C12" s="251"/>
      <c r="D12" s="266"/>
      <c r="E12" s="267"/>
      <c r="F12" s="268">
        <f>INDEX('元データ'!$A$2:$K$345,MATCH('施設及び業務概況に関する調'!$A12,'元データ'!$A$2:$A$345,0),MATCH('施設及び業務概況に関する調'!F$1,'元データ'!$A$2:$K$2,0))</f>
        <v>2070601</v>
      </c>
      <c r="G12" s="269">
        <f>INDEX('元データ'!$A$2:$K$345,MATCH('施設及び業務概況に関する調'!$A12,'元データ'!$A$2:$A$345,0),MATCH('施設及び業務概況に関する調'!G$1,'元データ'!$A$2:$K$2,0))</f>
        <v>3090701</v>
      </c>
      <c r="H12" s="269">
        <f>INDEX('元データ'!$A$2:$K$345,MATCH('施設及び業務概況に関する調'!$A12,'元データ'!$A$2:$A$345,0),MATCH('施設及び業務概況に関する調'!H$1,'元データ'!$A$2:$K$2,0))</f>
        <v>3290912</v>
      </c>
      <c r="I12" s="269">
        <f>INDEX('元データ'!$A$2:$K$345,MATCH('施設及び業務概況に関する調'!$A12,'元データ'!$A$2:$A$345,0),MATCH('施設及び業務概況に関する調'!I$1,'元データ'!$A$2:$K$2,0))</f>
        <v>3081001</v>
      </c>
      <c r="J12" s="269">
        <f>INDEX('元データ'!$A$2:$K$345,MATCH('施設及び業務概況に関する調'!$A12,'元データ'!$A$2:$A$345,0),MATCH('施設及び業務概況に関する調'!J$1,'元データ'!$A$2:$K$2,0))</f>
        <v>3290401</v>
      </c>
      <c r="K12" s="269">
        <f>INDEX('元データ'!$A$2:$K$345,MATCH('施設及び業務概況に関する調'!$A12,'元データ'!$A$2:$A$345,0),MATCH('施設及び業務概況に関する調'!K$1,'元データ'!$A$2:$K$2,0))</f>
        <v>3091006</v>
      </c>
      <c r="L12" s="269">
        <f>INDEX('元データ'!$A$2:$K$345,MATCH('施設及び業務概況に関する調'!$A12,'元データ'!$A$2:$A$345,0),MATCH('施設及び業務概況に関する調'!L$1,'元データ'!$A$2:$K$2,0))</f>
        <v>3350710</v>
      </c>
      <c r="M12" s="269">
        <f>INDEX('元データ'!$A$2:$K$345,MATCH('施設及び業務概況に関する調'!$A12,'元データ'!$A$2:$A$345,0),MATCH('施設及び業務概況に関する調'!M$1,'元データ'!$A$2:$K$2,0))</f>
        <v>3320910</v>
      </c>
      <c r="N12" s="269">
        <f>INDEX('元データ'!$A$2:$K$345,MATCH('施設及び業務概況に関する調'!$A12,'元データ'!$A$2:$A$345,0),MATCH('施設及び業務概況に関する調'!N$1,'元データ'!$A$2:$K$2,0))</f>
        <v>3341225</v>
      </c>
      <c r="O12" s="270">
        <f>INDEX('元データ'!$A$2:$K$345,MATCH('施設及び業務概況に関する調'!$A12,'元データ'!$A$2:$A$345,0),MATCH('施設及び業務概況に関する調'!O$1,'元データ'!$A$2:$K$2,0))</f>
        <v>3370401</v>
      </c>
    </row>
    <row r="13" spans="2:15" ht="12.75" customHeight="1">
      <c r="B13" s="150" t="s">
        <v>304</v>
      </c>
      <c r="C13" s="71"/>
      <c r="D13" s="72"/>
      <c r="E13" s="25"/>
      <c r="F13" s="25" t="str">
        <f aca="true" t="shared" si="2" ref="F13:O13">IF(LEFT(F14,1)="2","T","S")&amp;" "&amp;MID(F14,2,2)&amp;"."&amp;MID(F14,4,2)&amp;"."&amp;MID(F14,6,2)</f>
        <v>S 27.10.01</v>
      </c>
      <c r="G13" s="24" t="str">
        <f t="shared" si="2"/>
        <v>S 36.04.01</v>
      </c>
      <c r="H13" s="24" t="str">
        <f t="shared" si="2"/>
        <v>S 17.03.22</v>
      </c>
      <c r="I13" s="24" t="str">
        <f t="shared" si="2"/>
        <v>S 36.04.01</v>
      </c>
      <c r="J13" s="24" t="str">
        <f t="shared" si="2"/>
        <v>S 17.10.01</v>
      </c>
      <c r="K13" s="24" t="str">
        <f t="shared" si="2"/>
        <v>S 36.04.01</v>
      </c>
      <c r="L13" s="24" t="str">
        <f t="shared" si="2"/>
        <v>S 38.04.01</v>
      </c>
      <c r="M13" s="24" t="str">
        <f t="shared" si="2"/>
        <v>S 16.11.01</v>
      </c>
      <c r="N13" s="24" t="str">
        <f t="shared" si="2"/>
        <v>S 43.04.01</v>
      </c>
      <c r="O13" s="308" t="str">
        <f t="shared" si="2"/>
        <v>S 43.04.01</v>
      </c>
    </row>
    <row r="14" spans="1:15" s="307" customFormat="1" ht="16.5" customHeight="1" hidden="1">
      <c r="A14" s="307" t="s">
        <v>752</v>
      </c>
      <c r="B14" s="257"/>
      <c r="C14" s="258"/>
      <c r="D14" s="215"/>
      <c r="E14" s="260"/>
      <c r="F14" s="261">
        <f>INDEX('元データ'!$A$2:$K$345,MATCH('施設及び業務概況に関する調'!$A14,'元データ'!$A$2:$A$345,0),MATCH('施設及び業務概況に関する調'!F$1,'元データ'!$A$2:$K$2,0))</f>
        <v>3271001</v>
      </c>
      <c r="G14" s="262">
        <f>INDEX('元データ'!$A$2:$K$345,MATCH('施設及び業務概況に関する調'!$A14,'元データ'!$A$2:$A$345,0),MATCH('施設及び業務概況に関する調'!G$1,'元データ'!$A$2:$K$2,0))</f>
        <v>3360401</v>
      </c>
      <c r="H14" s="262">
        <f>INDEX('元データ'!$A$2:$K$345,MATCH('施設及び業務概況に関する調'!$A14,'元データ'!$A$2:$A$345,0),MATCH('施設及び業務概況に関する調'!H$1,'元データ'!$A$2:$K$2,0))</f>
        <v>4170322</v>
      </c>
      <c r="I14" s="262">
        <f>INDEX('元データ'!$A$2:$K$345,MATCH('施設及び業務概況に関する調'!$A14,'元データ'!$A$2:$A$345,0),MATCH('施設及び業務概況に関する調'!I$1,'元データ'!$A$2:$K$2,0))</f>
        <v>3360401</v>
      </c>
      <c r="J14" s="262">
        <f>INDEX('元データ'!$A$2:$K$345,MATCH('施設及び業務概況に関する調'!$A14,'元データ'!$A$2:$A$345,0),MATCH('施設及び業務概況に関する調'!J$1,'元データ'!$A$2:$K$2,0))</f>
        <v>4171001</v>
      </c>
      <c r="K14" s="262">
        <f>INDEX('元データ'!$A$2:$K$345,MATCH('施設及び業務概況に関する調'!$A14,'元データ'!$A$2:$A$345,0),MATCH('施設及び業務概況に関する調'!K$1,'元データ'!$A$2:$K$2,0))</f>
        <v>3360401</v>
      </c>
      <c r="L14" s="262">
        <f>INDEX('元データ'!$A$2:$K$345,MATCH('施設及び業務概況に関する調'!$A14,'元データ'!$A$2:$A$345,0),MATCH('施設及び業務概況に関する調'!L$1,'元データ'!$A$2:$K$2,0))</f>
        <v>3380401</v>
      </c>
      <c r="M14" s="262">
        <f>INDEX('元データ'!$A$2:$K$345,MATCH('施設及び業務概況に関する調'!$A14,'元データ'!$A$2:$A$345,0),MATCH('施設及び業務概況に関する調'!M$1,'元データ'!$A$2:$K$2,0))</f>
        <v>4161101</v>
      </c>
      <c r="N14" s="262">
        <f>INDEX('元データ'!$A$2:$K$345,MATCH('施設及び業務概況に関する調'!$A14,'元データ'!$A$2:$A$345,0),MATCH('施設及び業務概況に関する調'!N$1,'元データ'!$A$2:$K$2,0))</f>
        <v>3430401</v>
      </c>
      <c r="O14" s="263">
        <f>INDEX('元データ'!$A$2:$K$345,MATCH('施設及び業務概況に関する調'!$A14,'元データ'!$A$2:$A$345,0),MATCH('施設及び業務概況に関する調'!O$1,'元データ'!$A$2:$K$2,0))</f>
        <v>3430401</v>
      </c>
    </row>
    <row r="15" spans="2:15" ht="14.25">
      <c r="B15" s="149" t="s">
        <v>306</v>
      </c>
      <c r="C15" s="69"/>
      <c r="D15" s="81"/>
      <c r="E15" s="249" t="s">
        <v>328</v>
      </c>
      <c r="F15" s="309" t="str">
        <f>IF(F16=1,"設置","非設置")</f>
        <v>設置</v>
      </c>
      <c r="G15" s="310" t="str">
        <f aca="true" t="shared" si="3" ref="G15:O15">IF(G16=1,"設置","非設置")</f>
        <v>非設置</v>
      </c>
      <c r="H15" s="310" t="str">
        <f t="shared" si="3"/>
        <v>非設置</v>
      </c>
      <c r="I15" s="310" t="str">
        <f t="shared" si="3"/>
        <v>非設置</v>
      </c>
      <c r="J15" s="310" t="str">
        <f t="shared" si="3"/>
        <v>非設置</v>
      </c>
      <c r="K15" s="310" t="str">
        <f t="shared" si="3"/>
        <v>非設置</v>
      </c>
      <c r="L15" s="310" t="str">
        <f t="shared" si="3"/>
        <v>非設置</v>
      </c>
      <c r="M15" s="310" t="str">
        <f t="shared" si="3"/>
        <v>非設置</v>
      </c>
      <c r="N15" s="310" t="str">
        <f t="shared" si="3"/>
        <v>非設置</v>
      </c>
      <c r="O15" s="311" t="str">
        <f t="shared" si="3"/>
        <v>設置</v>
      </c>
    </row>
    <row r="16" spans="1:15" s="307" customFormat="1" ht="13.5" customHeight="1" hidden="1">
      <c r="A16" s="307" t="s">
        <v>753</v>
      </c>
      <c r="B16" s="250"/>
      <c r="C16" s="251"/>
      <c r="D16" s="252"/>
      <c r="E16" s="253"/>
      <c r="F16" s="254">
        <f>INDEX('元データ'!$A$2:$K$345,MATCH('施設及び業務概況に関する調'!$A16,'元データ'!$A$2:$A$345,0),MATCH('施設及び業務概況に関する調'!F$1,'元データ'!$A$2:$K$2,0))</f>
        <v>1</v>
      </c>
      <c r="G16" s="253">
        <f>INDEX('元データ'!$A$2:$K$345,MATCH('施設及び業務概況に関する調'!$A16,'元データ'!$A$2:$A$345,0),MATCH('施設及び業務概況に関する調'!G$1,'元データ'!$A$2:$K$2,0))</f>
        <v>2</v>
      </c>
      <c r="H16" s="253">
        <f>INDEX('元データ'!$A$2:$K$345,MATCH('施設及び業務概況に関する調'!$A16,'元データ'!$A$2:$A$345,0),MATCH('施設及び業務概況に関する調'!H$1,'元データ'!$A$2:$K$2,0))</f>
        <v>2</v>
      </c>
      <c r="I16" s="253">
        <f>INDEX('元データ'!$A$2:$K$345,MATCH('施設及び業務概況に関する調'!$A16,'元データ'!$A$2:$A$345,0),MATCH('施設及び業務概況に関する調'!I$1,'元データ'!$A$2:$K$2,0))</f>
        <v>2</v>
      </c>
      <c r="J16" s="253">
        <f>INDEX('元データ'!$A$2:$K$345,MATCH('施設及び業務概況に関する調'!$A16,'元データ'!$A$2:$A$345,0),MATCH('施設及び業務概況に関する調'!J$1,'元データ'!$A$2:$K$2,0))</f>
        <v>2</v>
      </c>
      <c r="K16" s="253">
        <f>INDEX('元データ'!$A$2:$K$345,MATCH('施設及び業務概況に関する調'!$A16,'元データ'!$A$2:$A$345,0),MATCH('施設及び業務概況に関する調'!K$1,'元データ'!$A$2:$K$2,0))</f>
        <v>2</v>
      </c>
      <c r="L16" s="253">
        <f>INDEX('元データ'!$A$2:$K$345,MATCH('施設及び業務概況に関する調'!$A16,'元データ'!$A$2:$A$345,0),MATCH('施設及び業務概況に関する調'!L$1,'元データ'!$A$2:$K$2,0))</f>
        <v>2</v>
      </c>
      <c r="M16" s="253">
        <f>INDEX('元データ'!$A$2:$K$345,MATCH('施設及び業務概況に関する調'!$A16,'元データ'!$A$2:$A$345,0),MATCH('施設及び業務概況に関する調'!M$1,'元データ'!$A$2:$K$2,0))</f>
        <v>2</v>
      </c>
      <c r="N16" s="253">
        <f>INDEX('元データ'!$A$2:$K$345,MATCH('施設及び業務概況に関する調'!$A16,'元データ'!$A$2:$A$345,0),MATCH('施設及び業務概況に関する調'!N$1,'元データ'!$A$2:$K$2,0))</f>
        <v>2</v>
      </c>
      <c r="O16" s="255">
        <f>INDEX('元データ'!$A$2:$K$345,MATCH('施設及び業務概況に関する調'!$A16,'元データ'!$A$2:$A$345,0),MATCH('施設及び業務概況に関する調'!O$1,'元データ'!$A$2:$K$2,0))</f>
        <v>1</v>
      </c>
    </row>
    <row r="17" spans="1:15" ht="14.25">
      <c r="A17" s="292" t="s">
        <v>747</v>
      </c>
      <c r="B17" s="76"/>
      <c r="C17" s="74" t="s">
        <v>260</v>
      </c>
      <c r="D17" s="72"/>
      <c r="E17" s="14">
        <f>SUM(F17:O17)</f>
        <v>666528</v>
      </c>
      <c r="F17" s="15">
        <f>INDEX('元データ'!$A$2:$K$345,MATCH('施設及び業務概況に関する調'!$A17,'元データ'!$A$2:$A$345,0),MATCH('施設及び業務概況に関する調'!F$1,'元データ'!$A$2:$K$2,0))</f>
        <v>205544</v>
      </c>
      <c r="G17" s="14">
        <f>INDEX('元データ'!$A$2:$K$345,MATCH('施設及び業務概況に関する調'!$A17,'元データ'!$A$2:$A$345,0),MATCH('施設及び業務概況に関する調'!G$1,'元データ'!$A$2:$K$2,0))</f>
        <v>42253</v>
      </c>
      <c r="H17" s="14">
        <f>INDEX('元データ'!$A$2:$K$345,MATCH('施設及び業務概況に関する調'!$A17,'元データ'!$A$2:$A$345,0),MATCH('施設及び業務概況に関する調'!H$1,'元データ'!$A$2:$K$2,0))</f>
        <v>174505</v>
      </c>
      <c r="I17" s="14">
        <f>INDEX('元データ'!$A$2:$K$345,MATCH('施設及び業務概況に関する調'!$A17,'元データ'!$A$2:$A$345,0),MATCH('施設及び業務概況に関する調'!I$1,'元データ'!$A$2:$K$2,0))</f>
        <v>49515</v>
      </c>
      <c r="J17" s="14">
        <f>INDEX('元データ'!$A$2:$K$345,MATCH('施設及び業務概況に関する調'!$A17,'元データ'!$A$2:$A$345,0),MATCH('施設及び業務概況に関する調'!J$1,'元データ'!$A$2:$K$2,0))</f>
        <v>37568</v>
      </c>
      <c r="K17" s="14">
        <f>INDEX('元データ'!$A$2:$K$345,MATCH('施設及び業務概況に関する調'!$A17,'元データ'!$A$2:$A$345,0),MATCH('施設及び業務概況に関する調'!K$1,'元データ'!$A$2:$K$2,0))</f>
        <v>41026</v>
      </c>
      <c r="L17" s="14">
        <f>INDEX('元データ'!$A$2:$K$345,MATCH('施設及び業務概況に関する調'!$A17,'元データ'!$A$2:$A$345,0),MATCH('施設及び業務概況に関する調'!L$1,'元データ'!$A$2:$K$2,0))</f>
        <v>22182</v>
      </c>
      <c r="M17" s="14">
        <f>INDEX('元データ'!$A$2:$K$345,MATCH('施設及び業務概況に関する調'!$A17,'元データ'!$A$2:$A$345,0),MATCH('施設及び業務概況に関する調'!M$1,'元データ'!$A$2:$K$2,0))</f>
        <v>41333</v>
      </c>
      <c r="N17" s="14">
        <f>INDEX('元データ'!$A$2:$K$345,MATCH('施設及び業務概況に関する調'!$A17,'元データ'!$A$2:$A$345,0),MATCH('施設及び業務概況に関する調'!N$1,'元データ'!$A$2:$K$2,0))</f>
        <v>15038</v>
      </c>
      <c r="O17" s="16">
        <f>INDEX('元データ'!$A$2:$K$345,MATCH('施設及び業務概況に関する調'!$A17,'元データ'!$A$2:$A$345,0),MATCH('施設及び業務概況に関する調'!O$1,'元データ'!$A$2:$K$2,0))</f>
        <v>37564</v>
      </c>
    </row>
    <row r="18" spans="1:15" ht="14.25">
      <c r="A18" s="292" t="s">
        <v>754</v>
      </c>
      <c r="B18" s="75"/>
      <c r="C18" s="74" t="s">
        <v>261</v>
      </c>
      <c r="D18" s="72"/>
      <c r="E18" s="14">
        <f>SUM(F18:O18)</f>
        <v>606083</v>
      </c>
      <c r="F18" s="15">
        <f>INDEX('元データ'!$A$2:$K$345,MATCH('施設及び業務概況に関する調'!$A18,'元データ'!$A$2:$A$345,0),MATCH('施設及び業務概況に関する調'!F$1,'元データ'!$A$2:$K$2,0))</f>
        <v>194630</v>
      </c>
      <c r="G18" s="14">
        <f>INDEX('元データ'!$A$2:$K$345,MATCH('施設及び業務概況に関する調'!$A18,'元データ'!$A$2:$A$345,0),MATCH('施設及び業務概況に関する調'!G$1,'元データ'!$A$2:$K$2,0))</f>
        <v>50000</v>
      </c>
      <c r="H18" s="14">
        <f>INDEX('元データ'!$A$2:$K$345,MATCH('施設及び業務概況に関する調'!$A18,'元データ'!$A$2:$A$345,0),MATCH('施設及び業務概況に関する調'!H$1,'元データ'!$A$2:$K$2,0))</f>
        <v>133300</v>
      </c>
      <c r="I18" s="14">
        <f>INDEX('元データ'!$A$2:$K$345,MATCH('施設及び業務概況に関する調'!$A18,'元データ'!$A$2:$A$345,0),MATCH('施設及び業務概況に関する調'!I$1,'元データ'!$A$2:$K$2,0))</f>
        <v>43045</v>
      </c>
      <c r="J18" s="14">
        <f>INDEX('元データ'!$A$2:$K$345,MATCH('施設及び業務概況に関する調'!$A18,'元データ'!$A$2:$A$345,0),MATCH('施設及び業務概況に関する調'!J$1,'元データ'!$A$2:$K$2,0))</f>
        <v>48440</v>
      </c>
      <c r="K18" s="14">
        <f>INDEX('元データ'!$A$2:$K$345,MATCH('施設及び業務概況に関する調'!$A18,'元データ'!$A$2:$A$345,0),MATCH('施設及び業務概況に関する調'!K$1,'元データ'!$A$2:$K$2,0))</f>
        <v>33300</v>
      </c>
      <c r="L18" s="14">
        <f>INDEX('元データ'!$A$2:$K$345,MATCH('施設及び業務概況に関する調'!$A18,'元データ'!$A$2:$A$345,0),MATCH('施設及び業務概況に関する調'!L$1,'元データ'!$A$2:$K$2,0))</f>
        <v>22360</v>
      </c>
      <c r="M18" s="14">
        <f>INDEX('元データ'!$A$2:$K$345,MATCH('施設及び業務概況に関する調'!$A18,'元データ'!$A$2:$A$345,0),MATCH('施設及び業務概況に関する調'!M$1,'元データ'!$A$2:$K$2,0))</f>
        <v>34498</v>
      </c>
      <c r="N18" s="14">
        <f>INDEX('元データ'!$A$2:$K$345,MATCH('施設及び業務概況に関する調'!$A18,'元データ'!$A$2:$A$345,0),MATCH('施設及び業務概況に関する調'!N$1,'元データ'!$A$2:$K$2,0))</f>
        <v>9010</v>
      </c>
      <c r="O18" s="16">
        <f>INDEX('元データ'!$A$2:$K$345,MATCH('施設及び業務概況に関する調'!$A18,'元データ'!$A$2:$A$345,0),MATCH('施設及び業務概況に関する調'!O$1,'元データ'!$A$2:$K$2,0))</f>
        <v>37500</v>
      </c>
    </row>
    <row r="19" spans="1:15" ht="14.25">
      <c r="A19" s="292" t="s">
        <v>755</v>
      </c>
      <c r="B19" s="76" t="s">
        <v>305</v>
      </c>
      <c r="C19" s="74" t="s">
        <v>262</v>
      </c>
      <c r="D19" s="72"/>
      <c r="E19" s="14">
        <f>SUM(F19:O19)</f>
        <v>542104</v>
      </c>
      <c r="F19" s="15">
        <f>INDEX('元データ'!$A$2:$K$345,MATCH('施設及び業務概況に関する調'!$A19,'元データ'!$A$2:$A$345,0),MATCH('施設及び業務概況に関する調'!F$1,'元データ'!$A$2:$K$2,0))</f>
        <v>166327</v>
      </c>
      <c r="G19" s="14">
        <f>INDEX('元データ'!$A$2:$K$345,MATCH('施設及び業務概況に関する調'!$A19,'元データ'!$A$2:$A$345,0),MATCH('施設及び業務概況に関する調'!G$1,'元データ'!$A$2:$K$2,0))</f>
        <v>42209</v>
      </c>
      <c r="H19" s="14">
        <f>INDEX('元データ'!$A$2:$K$345,MATCH('施設及び業務概況に関する調'!$A19,'元データ'!$A$2:$A$345,0),MATCH('施設及び業務概況に関する調'!H$1,'元データ'!$A$2:$K$2,0))</f>
        <v>130486</v>
      </c>
      <c r="I19" s="14">
        <f>INDEX('元データ'!$A$2:$K$345,MATCH('施設及び業務概況に関する調'!$A19,'元データ'!$A$2:$A$345,0),MATCH('施設及び業務概況に関する調'!I$1,'元データ'!$A$2:$K$2,0))</f>
        <v>43103</v>
      </c>
      <c r="J19" s="14">
        <f>INDEX('元データ'!$A$2:$K$345,MATCH('施設及び業務概況に関する調'!$A19,'元データ'!$A$2:$A$345,0),MATCH('施設及び業務概況に関する調'!J$1,'元データ'!$A$2:$K$2,0))</f>
        <v>29858</v>
      </c>
      <c r="K19" s="14">
        <f>INDEX('元データ'!$A$2:$K$345,MATCH('施設及び業務概況に関する調'!$A19,'元データ'!$A$2:$A$345,0),MATCH('施設及び業務概況に関する調'!K$1,'元データ'!$A$2:$K$2,0))</f>
        <v>32042</v>
      </c>
      <c r="L19" s="14">
        <f>INDEX('元データ'!$A$2:$K$345,MATCH('施設及び業務概況に関する調'!$A19,'元データ'!$A$2:$A$345,0),MATCH('施設及び業務概況に関する調'!L$1,'元データ'!$A$2:$K$2,0))</f>
        <v>20702</v>
      </c>
      <c r="M19" s="14">
        <f>INDEX('元データ'!$A$2:$K$345,MATCH('施設及び業務概況に関する調'!$A19,'元データ'!$A$2:$A$345,0),MATCH('施設及び業務概況に関する調'!M$1,'元データ'!$A$2:$K$2,0))</f>
        <v>30905</v>
      </c>
      <c r="N19" s="14">
        <f>INDEX('元データ'!$A$2:$K$345,MATCH('施設及び業務概況に関する調'!$A19,'元データ'!$A$2:$A$345,0),MATCH('施設及び業務概況に関する調'!N$1,'元データ'!$A$2:$K$2,0))</f>
        <v>9485</v>
      </c>
      <c r="O19" s="16">
        <f>INDEX('元データ'!$A$2:$K$345,MATCH('施設及び業務概況に関する調'!$A19,'元データ'!$A$2:$A$345,0),MATCH('施設及び業務概況に関する調'!O$1,'元データ'!$A$2:$K$2,0))</f>
        <v>36987</v>
      </c>
    </row>
    <row r="20" spans="2:15" ht="14.25">
      <c r="B20" s="75"/>
      <c r="C20" s="77" t="s">
        <v>263</v>
      </c>
      <c r="D20" s="72" t="s">
        <v>264</v>
      </c>
      <c r="E20" s="312">
        <f>E19/E17*100</f>
        <v>81.33251716357002</v>
      </c>
      <c r="F20" s="313">
        <f>F19/F17*100</f>
        <v>80.92038687580275</v>
      </c>
      <c r="G20" s="312">
        <f aca="true" t="shared" si="4" ref="G20:O20">G19/G17*100</f>
        <v>99.89586538233971</v>
      </c>
      <c r="H20" s="312">
        <f t="shared" si="4"/>
        <v>74.77493481562134</v>
      </c>
      <c r="I20" s="312">
        <f t="shared" si="4"/>
        <v>87.05038877107947</v>
      </c>
      <c r="J20" s="312">
        <f t="shared" si="4"/>
        <v>79.47721465076661</v>
      </c>
      <c r="K20" s="312">
        <f t="shared" si="4"/>
        <v>78.10169161019842</v>
      </c>
      <c r="L20" s="312">
        <f t="shared" si="4"/>
        <v>93.32792354161032</v>
      </c>
      <c r="M20" s="312">
        <f t="shared" si="4"/>
        <v>74.7707642803571</v>
      </c>
      <c r="N20" s="312">
        <f t="shared" si="4"/>
        <v>63.07354701423061</v>
      </c>
      <c r="O20" s="314">
        <f t="shared" si="4"/>
        <v>98.46395485038867</v>
      </c>
    </row>
    <row r="21" spans="2:15" ht="14.25">
      <c r="B21" s="75" t="s">
        <v>265</v>
      </c>
      <c r="C21" s="71"/>
      <c r="D21" s="78" t="s">
        <v>266</v>
      </c>
      <c r="E21" s="312">
        <f>E19/E18*100</f>
        <v>89.44385504955592</v>
      </c>
      <c r="F21" s="313">
        <f>F19/F18*100</f>
        <v>85.45804860504546</v>
      </c>
      <c r="G21" s="312">
        <f aca="true" t="shared" si="5" ref="G21:O21">G19/G18*100</f>
        <v>84.418</v>
      </c>
      <c r="H21" s="312">
        <f t="shared" si="5"/>
        <v>97.88897224306076</v>
      </c>
      <c r="I21" s="312">
        <f t="shared" si="5"/>
        <v>100.13474271111626</v>
      </c>
      <c r="J21" s="312">
        <f t="shared" si="5"/>
        <v>61.63914120561519</v>
      </c>
      <c r="K21" s="312">
        <f t="shared" si="5"/>
        <v>96.22222222222221</v>
      </c>
      <c r="L21" s="312">
        <f t="shared" si="5"/>
        <v>92.58497316636851</v>
      </c>
      <c r="M21" s="312">
        <f t="shared" si="5"/>
        <v>89.58490347266508</v>
      </c>
      <c r="N21" s="312">
        <f t="shared" si="5"/>
        <v>105.27192008879022</v>
      </c>
      <c r="O21" s="314">
        <f t="shared" si="5"/>
        <v>98.63199999999999</v>
      </c>
    </row>
    <row r="22" spans="1:15" ht="24">
      <c r="A22" s="315" t="s">
        <v>337</v>
      </c>
      <c r="B22" s="75"/>
      <c r="C22" s="211" t="s">
        <v>267</v>
      </c>
      <c r="D22" s="212" t="s">
        <v>268</v>
      </c>
      <c r="E22" s="23" t="s">
        <v>328</v>
      </c>
      <c r="F22" s="316" t="s">
        <v>733</v>
      </c>
      <c r="G22" s="317" t="s">
        <v>734</v>
      </c>
      <c r="H22" s="317" t="s">
        <v>735</v>
      </c>
      <c r="I22" s="317" t="s">
        <v>736</v>
      </c>
      <c r="J22" s="317" t="s">
        <v>737</v>
      </c>
      <c r="K22" s="317" t="s">
        <v>738</v>
      </c>
      <c r="L22" s="317" t="s">
        <v>739</v>
      </c>
      <c r="M22" s="317" t="s">
        <v>740</v>
      </c>
      <c r="N22" s="317" t="s">
        <v>741</v>
      </c>
      <c r="O22" s="318" t="s">
        <v>742</v>
      </c>
    </row>
    <row r="23" spans="1:15" ht="14.25">
      <c r="A23" s="292" t="s">
        <v>756</v>
      </c>
      <c r="B23" s="75" t="s">
        <v>54</v>
      </c>
      <c r="C23" s="74" t="s">
        <v>269</v>
      </c>
      <c r="D23" s="72"/>
      <c r="E23" s="14">
        <f>SUM(F23:O23)</f>
        <v>64319</v>
      </c>
      <c r="F23" s="15">
        <f>INDEX('元データ'!$A$2:$K$345,MATCH('施設及び業務概況に関する調'!$A23,'元データ'!$A$2:$A$345,0),MATCH('施設及び業務概況に関する調'!F$1,'元データ'!$A$2:$K$2,0))</f>
        <v>42600</v>
      </c>
      <c r="G23" s="14">
        <f>INDEX('元データ'!$A$2:$K$345,MATCH('施設及び業務概況に関する調'!$A23,'元データ'!$A$2:$A$345,0),MATCH('施設及び業務概況に関する調'!G$1,'元データ'!$A$2:$K$2,0))</f>
        <v>0</v>
      </c>
      <c r="H23" s="14">
        <f>INDEX('元データ'!$A$2:$K$345,MATCH('施設及び業務概況に関する調'!$A23,'元データ'!$A$2:$A$345,0),MATCH('施設及び業務概況に関する調'!H$1,'元データ'!$A$2:$K$2,0))</f>
        <v>6900</v>
      </c>
      <c r="I23" s="14">
        <f>INDEX('元データ'!$A$2:$K$345,MATCH('施設及び業務概況に関する調'!$A23,'元データ'!$A$2:$A$345,0),MATCH('施設及び業務概況に関する調'!I$1,'元データ'!$A$2:$K$2,0))</f>
        <v>113</v>
      </c>
      <c r="J23" s="14">
        <f>INDEX('元データ'!$A$2:$K$345,MATCH('施設及び業務概況に関する調'!$A23,'元データ'!$A$2:$A$345,0),MATCH('施設及び業務概況に関する調'!J$1,'元データ'!$A$2:$K$2,0))</f>
        <v>8000</v>
      </c>
      <c r="K23" s="14">
        <f>INDEX('元データ'!$A$2:$K$345,MATCH('施設及び業務概況に関する調'!$A23,'元データ'!$A$2:$A$345,0),MATCH('施設及び業務概況に関する調'!K$1,'元データ'!$A$2:$K$2,0))</f>
        <v>0</v>
      </c>
      <c r="L23" s="14">
        <f>INDEX('元データ'!$A$2:$K$345,MATCH('施設及び業務概況に関する調'!$A23,'元データ'!$A$2:$A$345,0),MATCH('施設及び業務概況に関する調'!L$1,'元データ'!$A$2:$K$2,0))</f>
        <v>922</v>
      </c>
      <c r="M23" s="14">
        <f>INDEX('元データ'!$A$2:$K$345,MATCH('施設及び業務概況に関する調'!$A23,'元データ'!$A$2:$A$345,0),MATCH('施設及び業務概況に関する調'!M$1,'元データ'!$A$2:$K$2,0))</f>
        <v>4142</v>
      </c>
      <c r="N23" s="14">
        <f>INDEX('元データ'!$A$2:$K$345,MATCH('施設及び業務概況に関する調'!$A23,'元データ'!$A$2:$A$345,0),MATCH('施設及び業務概況に関する調'!N$1,'元データ'!$A$2:$K$2,0))</f>
        <v>1642</v>
      </c>
      <c r="O23" s="16">
        <f>INDEX('元データ'!$A$2:$K$345,MATCH('施設及び業務概況に関する調'!$A23,'元データ'!$A$2:$A$345,0),MATCH('施設及び業務概況に関する調'!O$1,'元データ'!$A$2:$K$2,0))</f>
        <v>0</v>
      </c>
    </row>
    <row r="24" spans="2:15" ht="12.75" customHeight="1">
      <c r="B24" s="75"/>
      <c r="C24" s="74" t="s">
        <v>270</v>
      </c>
      <c r="D24" s="72"/>
      <c r="E24" s="319">
        <f>SUM(E25:E27)/100</f>
        <v>5495.76</v>
      </c>
      <c r="F24" s="320">
        <f>SUM(F25:F27)/100</f>
        <v>933.47</v>
      </c>
      <c r="G24" s="319">
        <f aca="true" t="shared" si="6" ref="G24:O24">SUM(G25:G27)/100</f>
        <v>453.15</v>
      </c>
      <c r="H24" s="319">
        <f t="shared" si="6"/>
        <v>1447.01</v>
      </c>
      <c r="I24" s="319">
        <f t="shared" si="6"/>
        <v>605.85</v>
      </c>
      <c r="J24" s="319">
        <f t="shared" si="6"/>
        <v>352.39</v>
      </c>
      <c r="K24" s="319">
        <f t="shared" si="6"/>
        <v>337.54</v>
      </c>
      <c r="L24" s="319">
        <f t="shared" si="6"/>
        <v>280.99</v>
      </c>
      <c r="M24" s="319">
        <f t="shared" si="6"/>
        <v>549.37</v>
      </c>
      <c r="N24" s="319">
        <f t="shared" si="6"/>
        <v>92.7</v>
      </c>
      <c r="O24" s="321">
        <f t="shared" si="6"/>
        <v>443.29</v>
      </c>
    </row>
    <row r="25" spans="1:15" s="307" customFormat="1" ht="15" customHeight="1" hidden="1">
      <c r="A25" s="307" t="s">
        <v>757</v>
      </c>
      <c r="B25" s="213"/>
      <c r="C25" s="214"/>
      <c r="D25" s="215"/>
      <c r="E25" s="216">
        <f>SUM(F25:O25)</f>
        <v>6247</v>
      </c>
      <c r="F25" s="217">
        <f>INDEX('元データ'!$A$2:$K$345,MATCH('施設及び業務概況に関する調'!$A25,'元データ'!$A$2:$A$345,0),MATCH('施設及び業務概況に関する調'!F$1,'元データ'!$A$2:$K$2,0))</f>
        <v>1279</v>
      </c>
      <c r="G25" s="216">
        <f>INDEX('元データ'!$A$2:$K$345,MATCH('施設及び業務概況に関する調'!$A25,'元データ'!$A$2:$A$345,0),MATCH('施設及び業務概況に関する調'!G$1,'元データ'!$A$2:$K$2,0))</f>
        <v>36</v>
      </c>
      <c r="H25" s="216">
        <f>INDEX('元データ'!$A$2:$K$345,MATCH('施設及び業務概況に関する調'!$A25,'元データ'!$A$2:$A$345,0),MATCH('施設及び業務概況に関する調'!H$1,'元データ'!$A$2:$K$2,0))</f>
        <v>1593</v>
      </c>
      <c r="I25" s="216">
        <f>INDEX('元データ'!$A$2:$K$345,MATCH('施設及び業務概況に関する調'!$A25,'元データ'!$A$2:$A$345,0),MATCH('施設及び業務概況に関する調'!I$1,'元データ'!$A$2:$K$2,0))</f>
        <v>264</v>
      </c>
      <c r="J25" s="216">
        <f>INDEX('元データ'!$A$2:$K$345,MATCH('施設及び業務概況に関する調'!$A25,'元データ'!$A$2:$A$345,0),MATCH('施設及び業務概況に関する調'!J$1,'元データ'!$A$2:$K$2,0))</f>
        <v>563</v>
      </c>
      <c r="K25" s="216">
        <f>INDEX('元データ'!$A$2:$K$345,MATCH('施設及び業務概況に関する調'!$A25,'元データ'!$A$2:$A$345,0),MATCH('施設及び業務概況に関する調'!K$1,'元データ'!$A$2:$K$2,0))</f>
        <v>206</v>
      </c>
      <c r="L25" s="216">
        <f>INDEX('元データ'!$A$2:$K$345,MATCH('施設及び業務概況に関する調'!$A25,'元データ'!$A$2:$A$345,0),MATCH('施設及び業務概況に関する調'!L$1,'元データ'!$A$2:$K$2,0))</f>
        <v>10</v>
      </c>
      <c r="M25" s="216">
        <f>INDEX('元データ'!$A$2:$K$345,MATCH('施設及び業務概況に関する調'!$A25,'元データ'!$A$2:$A$345,0),MATCH('施設及び業務概況に関する調'!M$1,'元データ'!$A$2:$K$2,0))</f>
        <v>2120</v>
      </c>
      <c r="N25" s="216">
        <f>INDEX('元データ'!$A$2:$K$345,MATCH('施設及び業務概況に関する調'!$A25,'元データ'!$A$2:$A$345,0),MATCH('施設及び業務概況に関する調'!N$1,'元データ'!$A$2:$K$2,0))</f>
        <v>105</v>
      </c>
      <c r="O25" s="218">
        <f>INDEX('元データ'!$A$2:$K$345,MATCH('施設及び業務概況に関する調'!$A25,'元データ'!$A$2:$A$345,0),MATCH('施設及び業務概況に関する調'!O$1,'元データ'!$A$2:$K$2,0))</f>
        <v>71</v>
      </c>
    </row>
    <row r="26" spans="1:15" s="307" customFormat="1" ht="15" customHeight="1" hidden="1">
      <c r="A26" s="307" t="s">
        <v>758</v>
      </c>
      <c r="B26" s="213"/>
      <c r="C26" s="214"/>
      <c r="D26" s="215"/>
      <c r="E26" s="216">
        <f>SUM(F26:O26)</f>
        <v>29882</v>
      </c>
      <c r="F26" s="217">
        <f>INDEX('元データ'!$A$2:$K$345,MATCH('施設及び業務概況に関する調'!$A26,'元データ'!$A$2:$A$345,0),MATCH('施設及び業務概況に関する調'!F$1,'元データ'!$A$2:$K$2,0))</f>
        <v>6192</v>
      </c>
      <c r="G26" s="216">
        <f>INDEX('元データ'!$A$2:$K$345,MATCH('施設及び業務概況に関する調'!$A26,'元データ'!$A$2:$A$345,0),MATCH('施設及び業務概況に関する調'!G$1,'元データ'!$A$2:$K$2,0))</f>
        <v>4880</v>
      </c>
      <c r="H26" s="216">
        <f>INDEX('元データ'!$A$2:$K$345,MATCH('施設及び業務概況に関する調'!$A26,'元データ'!$A$2:$A$345,0),MATCH('施設及び業務概況に関する調'!H$1,'元データ'!$A$2:$K$2,0))</f>
        <v>3787</v>
      </c>
      <c r="I26" s="216">
        <f>INDEX('元データ'!$A$2:$K$345,MATCH('施設及び業務概況に関する調'!$A26,'元データ'!$A$2:$A$345,0),MATCH('施設及び業務概況に関する調'!I$1,'元データ'!$A$2:$K$2,0))</f>
        <v>3712</v>
      </c>
      <c r="J26" s="216">
        <f>INDEX('元データ'!$A$2:$K$345,MATCH('施設及び業務概況に関する調'!$A26,'元データ'!$A$2:$A$345,0),MATCH('施設及び業務概況に関する調'!J$1,'元データ'!$A$2:$K$2,0))</f>
        <v>4221</v>
      </c>
      <c r="K26" s="216">
        <f>INDEX('元データ'!$A$2:$K$345,MATCH('施設及び業務概況に関する調'!$A26,'元データ'!$A$2:$A$345,0),MATCH('施設及び業務概況に関する調'!K$1,'元データ'!$A$2:$K$2,0))</f>
        <v>918</v>
      </c>
      <c r="L26" s="216">
        <f>INDEX('元データ'!$A$2:$K$345,MATCH('施設及び業務概況に関する調'!$A26,'元データ'!$A$2:$A$345,0),MATCH('施設及び業務概況に関する調'!L$1,'元データ'!$A$2:$K$2,0))</f>
        <v>674</v>
      </c>
      <c r="M26" s="216">
        <f>INDEX('元データ'!$A$2:$K$345,MATCH('施設及び業務概況に関する調'!$A26,'元データ'!$A$2:$A$345,0),MATCH('施設及び業務概況に関する調'!M$1,'元データ'!$A$2:$K$2,0))</f>
        <v>2106</v>
      </c>
      <c r="N26" s="216">
        <f>INDEX('元データ'!$A$2:$K$345,MATCH('施設及び業務概況に関する調'!$A26,'元データ'!$A$2:$A$345,0),MATCH('施設及び業務概況に関する調'!N$1,'元データ'!$A$2:$K$2,0))</f>
        <v>717</v>
      </c>
      <c r="O26" s="218">
        <f>INDEX('元データ'!$A$2:$K$345,MATCH('施設及び業務概況に関する調'!$A26,'元データ'!$A$2:$A$345,0),MATCH('施設及び業務概況に関する調'!O$1,'元データ'!$A$2:$K$2,0))</f>
        <v>2675</v>
      </c>
    </row>
    <row r="27" spans="1:15" s="307" customFormat="1" ht="16.5" customHeight="1" hidden="1">
      <c r="A27" s="307" t="s">
        <v>759</v>
      </c>
      <c r="B27" s="213"/>
      <c r="C27" s="214"/>
      <c r="D27" s="215"/>
      <c r="E27" s="216">
        <f>SUM(F27:O27)</f>
        <v>513447</v>
      </c>
      <c r="F27" s="217">
        <f>INDEX('元データ'!$A$2:$K$345,MATCH('施設及び業務概況に関する調'!$A27,'元データ'!$A$2:$A$345,0),MATCH('施設及び業務概況に関する調'!F$1,'元データ'!$A$2:$K$2,0))</f>
        <v>85876</v>
      </c>
      <c r="G27" s="216">
        <f>INDEX('元データ'!$A$2:$K$345,MATCH('施設及び業務概況に関する調'!$A27,'元データ'!$A$2:$A$345,0),MATCH('施設及び業務概況に関する調'!G$1,'元データ'!$A$2:$K$2,0))</f>
        <v>40399</v>
      </c>
      <c r="H27" s="216">
        <f>INDEX('元データ'!$A$2:$K$345,MATCH('施設及び業務概況に関する調'!$A27,'元データ'!$A$2:$A$345,0),MATCH('施設及び業務概況に関する調'!H$1,'元データ'!$A$2:$K$2,0))</f>
        <v>139321</v>
      </c>
      <c r="I27" s="216">
        <f>INDEX('元データ'!$A$2:$K$345,MATCH('施設及び業務概況に関する調'!$A27,'元データ'!$A$2:$A$345,0),MATCH('施設及び業務概況に関する調'!I$1,'元データ'!$A$2:$K$2,0))</f>
        <v>56609</v>
      </c>
      <c r="J27" s="216">
        <f>INDEX('元データ'!$A$2:$K$345,MATCH('施設及び業務概況に関する調'!$A27,'元データ'!$A$2:$A$345,0),MATCH('施設及び業務概況に関する調'!J$1,'元データ'!$A$2:$K$2,0))</f>
        <v>30455</v>
      </c>
      <c r="K27" s="216">
        <f>INDEX('元データ'!$A$2:$K$345,MATCH('施設及び業務概況に関する調'!$A27,'元データ'!$A$2:$A$345,0),MATCH('施設及び業務概況に関する調'!K$1,'元データ'!$A$2:$K$2,0))</f>
        <v>32630</v>
      </c>
      <c r="L27" s="216">
        <f>INDEX('元データ'!$A$2:$K$345,MATCH('施設及び業務概況に関する調'!$A27,'元データ'!$A$2:$A$345,0),MATCH('施設及び業務概況に関する調'!L$1,'元データ'!$A$2:$K$2,0))</f>
        <v>27415</v>
      </c>
      <c r="M27" s="216">
        <f>INDEX('元データ'!$A$2:$K$345,MATCH('施設及び業務概況に関する調'!$A27,'元データ'!$A$2:$A$345,0),MATCH('施設及び業務概況に関する調'!M$1,'元データ'!$A$2:$K$2,0))</f>
        <v>50711</v>
      </c>
      <c r="N27" s="216">
        <f>INDEX('元データ'!$A$2:$K$345,MATCH('施設及び業務概況に関する調'!$A27,'元データ'!$A$2:$A$345,0),MATCH('施設及び業務概況に関する調'!N$1,'元データ'!$A$2:$K$2,0))</f>
        <v>8448</v>
      </c>
      <c r="O27" s="218">
        <f>INDEX('元データ'!$A$2:$K$345,MATCH('施設及び業務概況に関する調'!$A27,'元データ'!$A$2:$A$345,0),MATCH('施設及び業務概況に関する調'!O$1,'元データ'!$A$2:$K$2,0))</f>
        <v>41583</v>
      </c>
    </row>
    <row r="28" spans="1:15" ht="14.25">
      <c r="A28" s="292" t="s">
        <v>760</v>
      </c>
      <c r="B28" s="79"/>
      <c r="C28" s="80" t="s">
        <v>271</v>
      </c>
      <c r="D28" s="81"/>
      <c r="E28" s="29">
        <f>SUM(F28:O28)</f>
        <v>300057</v>
      </c>
      <c r="F28" s="30">
        <f>INDEX('元データ'!$A$2:$K$345,MATCH('施設及び業務概況に関する調'!$A28,'元データ'!$A$2:$A$345,0),MATCH('施設及び業務概況に関する調'!F$1,'元データ'!$A$2:$K$2,0))</f>
        <v>101228</v>
      </c>
      <c r="G28" s="29">
        <f>INDEX('元データ'!$A$2:$K$345,MATCH('施設及び業務概況に関する調'!$A28,'元データ'!$A$2:$A$345,0),MATCH('施設及び業務概況に関する調'!G$1,'元データ'!$A$2:$K$2,0))</f>
        <v>29000</v>
      </c>
      <c r="H28" s="29">
        <f>INDEX('元データ'!$A$2:$K$345,MATCH('施設及び業務概況に関する調'!$A28,'元データ'!$A$2:$A$345,0),MATCH('施設及び業務概況に関する調'!H$1,'元データ'!$A$2:$K$2,0))</f>
        <v>60790</v>
      </c>
      <c r="I28" s="29">
        <f>INDEX('元データ'!$A$2:$K$345,MATCH('施設及び業務概況に関する調'!$A28,'元データ'!$A$2:$A$345,0),MATCH('施設及び業務概況に関する調'!I$1,'元データ'!$A$2:$K$2,0))</f>
        <v>20130</v>
      </c>
      <c r="J28" s="29">
        <f>INDEX('元データ'!$A$2:$K$345,MATCH('施設及び業務概況に関する調'!$A28,'元データ'!$A$2:$A$345,0),MATCH('施設及び業務概況に関する調'!J$1,'元データ'!$A$2:$K$2,0))</f>
        <v>18748</v>
      </c>
      <c r="K28" s="29">
        <f>INDEX('元データ'!$A$2:$K$345,MATCH('施設及び業務概況に関する調'!$A28,'元データ'!$A$2:$A$345,0),MATCH('施設及び業務概況に関する調'!K$1,'元データ'!$A$2:$K$2,0))</f>
        <v>21600</v>
      </c>
      <c r="L28" s="29">
        <f>INDEX('元データ'!$A$2:$K$345,MATCH('施設及び業務概況に関する調'!$A28,'元データ'!$A$2:$A$345,0),MATCH('施設及び業務概況に関する調'!L$1,'元データ'!$A$2:$K$2,0))</f>
        <v>9473</v>
      </c>
      <c r="M28" s="29">
        <f>INDEX('元データ'!$A$2:$K$345,MATCH('施設及び業務概況に関する調'!$A28,'元データ'!$A$2:$A$345,0),MATCH('施設及び業務概況に関する調'!M$1,'元データ'!$A$2:$K$2,0))</f>
        <v>15033</v>
      </c>
      <c r="N28" s="29">
        <f>INDEX('元データ'!$A$2:$K$345,MATCH('施設及び業務概況に関する調'!$A28,'元データ'!$A$2:$A$345,0),MATCH('施設及び業務概況に関する調'!N$1,'元データ'!$A$2:$K$2,0))</f>
        <v>6055</v>
      </c>
      <c r="O28" s="31">
        <f>INDEX('元データ'!$A$2:$K$345,MATCH('施設及び業務概況に関する調'!$A28,'元データ'!$A$2:$A$345,0),MATCH('施設及び業務概況に関する調'!O$1,'元データ'!$A$2:$K$2,0))</f>
        <v>18000</v>
      </c>
    </row>
    <row r="29" spans="2:15" ht="11.25" customHeight="1">
      <c r="B29" s="75"/>
      <c r="C29" s="74" t="s">
        <v>272</v>
      </c>
      <c r="D29" s="72"/>
      <c r="E29" s="319">
        <f>E30/100</f>
        <v>66889.18</v>
      </c>
      <c r="F29" s="320">
        <f>F30/100</f>
        <v>19219.48</v>
      </c>
      <c r="G29" s="319">
        <f aca="true" t="shared" si="7" ref="G29:O29">G30/100</f>
        <v>6544.64</v>
      </c>
      <c r="H29" s="319">
        <f t="shared" si="7"/>
        <v>15905.45</v>
      </c>
      <c r="I29" s="319">
        <f t="shared" si="7"/>
        <v>6277.64</v>
      </c>
      <c r="J29" s="319">
        <f t="shared" si="7"/>
        <v>3202.06</v>
      </c>
      <c r="K29" s="319">
        <f t="shared" si="7"/>
        <v>4162.4</v>
      </c>
      <c r="L29" s="319">
        <f t="shared" si="7"/>
        <v>2383.29</v>
      </c>
      <c r="M29" s="319">
        <f t="shared" si="7"/>
        <v>3272.75</v>
      </c>
      <c r="N29" s="319">
        <f t="shared" si="7"/>
        <v>1453.48</v>
      </c>
      <c r="O29" s="321">
        <f t="shared" si="7"/>
        <v>4467.99</v>
      </c>
    </row>
    <row r="30" spans="1:15" s="307" customFormat="1" ht="17.25" customHeight="1" hidden="1">
      <c r="A30" s="307" t="s">
        <v>761</v>
      </c>
      <c r="B30" s="213"/>
      <c r="C30" s="214"/>
      <c r="D30" s="215"/>
      <c r="E30" s="216">
        <f>SUM(F30:O30)</f>
        <v>6688918</v>
      </c>
      <c r="F30" s="217">
        <f>INDEX('元データ'!$A$2:$K$345,MATCH('施設及び業務概況に関する調'!$A30,'元データ'!$A$2:$A$345,0),MATCH('施設及び業務概況に関する調'!F$1,'元データ'!$A$2:$K$2,0))</f>
        <v>1921948</v>
      </c>
      <c r="G30" s="216">
        <f>INDEX('元データ'!$A$2:$K$345,MATCH('施設及び業務概況に関する調'!$A30,'元データ'!$A$2:$A$345,0),MATCH('施設及び業務概況に関する調'!G$1,'元データ'!$A$2:$K$2,0))</f>
        <v>654464</v>
      </c>
      <c r="H30" s="216">
        <f>INDEX('元データ'!$A$2:$K$345,MATCH('施設及び業務概況に関する調'!$A30,'元データ'!$A$2:$A$345,0),MATCH('施設及び業務概況に関する調'!H$1,'元データ'!$A$2:$K$2,0))</f>
        <v>1590545</v>
      </c>
      <c r="I30" s="216">
        <f>INDEX('元データ'!$A$2:$K$345,MATCH('施設及び業務概況に関する調'!$A30,'元データ'!$A$2:$A$345,0),MATCH('施設及び業務概況に関する調'!I$1,'元データ'!$A$2:$K$2,0))</f>
        <v>627764</v>
      </c>
      <c r="J30" s="216">
        <f>INDEX('元データ'!$A$2:$K$345,MATCH('施設及び業務概況に関する調'!$A30,'元データ'!$A$2:$A$345,0),MATCH('施設及び業務概況に関する調'!J$1,'元データ'!$A$2:$K$2,0))</f>
        <v>320206</v>
      </c>
      <c r="K30" s="216">
        <f>INDEX('元データ'!$A$2:$K$345,MATCH('施設及び業務概況に関する調'!$A30,'元データ'!$A$2:$A$345,0),MATCH('施設及び業務概況に関する調'!K$1,'元データ'!$A$2:$K$2,0))</f>
        <v>416240</v>
      </c>
      <c r="L30" s="216">
        <f>INDEX('元データ'!$A$2:$K$345,MATCH('施設及び業務概況に関する調'!$A30,'元データ'!$A$2:$A$345,0),MATCH('施設及び業務概況に関する調'!L$1,'元データ'!$A$2:$K$2,0))</f>
        <v>238329</v>
      </c>
      <c r="M30" s="216">
        <f>INDEX('元データ'!$A$2:$K$345,MATCH('施設及び業務概況に関する調'!$A30,'元データ'!$A$2:$A$345,0),MATCH('施設及び業務概況に関する調'!M$1,'元データ'!$A$2:$K$2,0))</f>
        <v>327275</v>
      </c>
      <c r="N30" s="216">
        <f>INDEX('元データ'!$A$2:$K$345,MATCH('施設及び業務概況に関する調'!$A30,'元データ'!$A$2:$A$345,0),MATCH('施設及び業務概況に関する調'!N$1,'元データ'!$A$2:$K$2,0))</f>
        <v>145348</v>
      </c>
      <c r="O30" s="218">
        <f>INDEX('元データ'!$A$2:$K$345,MATCH('施設及び業務概況に関する調'!$A30,'元データ'!$A$2:$A$345,0),MATCH('施設及び業務概況に関する調'!O$1,'元データ'!$A$2:$K$2,0))</f>
        <v>446799</v>
      </c>
    </row>
    <row r="31" spans="1:15" ht="14.25">
      <c r="A31" s="292" t="s">
        <v>762</v>
      </c>
      <c r="B31" s="76" t="s">
        <v>307</v>
      </c>
      <c r="C31" s="74" t="s">
        <v>273</v>
      </c>
      <c r="D31" s="72"/>
      <c r="E31" s="14">
        <f>SUM(F31:O31)</f>
        <v>210770</v>
      </c>
      <c r="F31" s="15">
        <f>INDEX('元データ'!$A$2:$K$345,MATCH('施設及び業務概況に関する調'!$A31,'元データ'!$A$2:$A$345,0),MATCH('施設及び業務概況に関する調'!F$1,'元データ'!$A$2:$K$2,0))</f>
        <v>57750</v>
      </c>
      <c r="G31" s="14">
        <f>INDEX('元データ'!$A$2:$K$345,MATCH('施設及び業務概況に関する調'!$A31,'元データ'!$A$2:$A$345,0),MATCH('施設及び業務概況に関する調'!G$1,'元データ'!$A$2:$K$2,0))</f>
        <v>20755</v>
      </c>
      <c r="H31" s="14">
        <f>INDEX('元データ'!$A$2:$K$345,MATCH('施設及び業務概況に関する調'!$A31,'元データ'!$A$2:$A$345,0),MATCH('施設及び業務概況に関する調'!H$1,'元データ'!$A$2:$K$2,0))</f>
        <v>49141</v>
      </c>
      <c r="I31" s="14">
        <f>INDEX('元データ'!$A$2:$K$345,MATCH('施設及び業務概況に関する調'!$A31,'元データ'!$A$2:$A$345,0),MATCH('施設及び業務概況に関する調'!I$1,'元データ'!$A$2:$K$2,0))</f>
        <v>19709</v>
      </c>
      <c r="J31" s="14">
        <f>INDEX('元データ'!$A$2:$K$345,MATCH('施設及び業務概況に関する調'!$A31,'元データ'!$A$2:$A$345,0),MATCH('施設及び業務概況に関する調'!J$1,'元データ'!$A$2:$K$2,0))</f>
        <v>10289</v>
      </c>
      <c r="K31" s="14">
        <f>INDEX('元データ'!$A$2:$K$345,MATCH('施設及び業務概況に関する調'!$A31,'元データ'!$A$2:$A$345,0),MATCH('施設及び業務概況に関する調'!K$1,'元データ'!$A$2:$K$2,0))</f>
        <v>13052</v>
      </c>
      <c r="L31" s="14">
        <f>INDEX('元データ'!$A$2:$K$345,MATCH('施設及び業務概況に関する調'!$A31,'元データ'!$A$2:$A$345,0),MATCH('施設及び業務概況に関する調'!L$1,'元データ'!$A$2:$K$2,0))</f>
        <v>7859</v>
      </c>
      <c r="M31" s="14">
        <f>INDEX('元データ'!$A$2:$K$345,MATCH('施設及び業務概況に関する調'!$A31,'元データ'!$A$2:$A$345,0),MATCH('施設及び業務概況に関する調'!M$1,'元データ'!$A$2:$K$2,0))</f>
        <v>11279</v>
      </c>
      <c r="N31" s="14">
        <f>INDEX('元データ'!$A$2:$K$345,MATCH('施設及び業務概況に関する調'!$A31,'元データ'!$A$2:$A$345,0),MATCH('施設及び業務概況に関する調'!N$1,'元データ'!$A$2:$K$2,0))</f>
        <v>5068</v>
      </c>
      <c r="O31" s="16">
        <f>INDEX('元データ'!$A$2:$K$345,MATCH('施設及び業務概況に関する調'!$A31,'元データ'!$A$2:$A$345,0),MATCH('施設及び業務概況に関する調'!O$1,'元データ'!$A$2:$K$2,0))</f>
        <v>15868</v>
      </c>
    </row>
    <row r="32" spans="2:15" ht="14.25">
      <c r="B32" s="75" t="s">
        <v>55</v>
      </c>
      <c r="C32" s="74" t="s">
        <v>35</v>
      </c>
      <c r="D32" s="72"/>
      <c r="E32" s="14">
        <f>E29/365</f>
        <v>183.25802739726026</v>
      </c>
      <c r="F32" s="15">
        <f>F29/365</f>
        <v>52.656109589041094</v>
      </c>
      <c r="G32" s="14">
        <f aca="true" t="shared" si="8" ref="G32:O32">G29/365</f>
        <v>17.930520547945207</v>
      </c>
      <c r="H32" s="14">
        <f t="shared" si="8"/>
        <v>43.57657534246576</v>
      </c>
      <c r="I32" s="14">
        <f t="shared" si="8"/>
        <v>17.19901369863014</v>
      </c>
      <c r="J32" s="14">
        <f t="shared" si="8"/>
        <v>8.772767123287672</v>
      </c>
      <c r="K32" s="14">
        <f t="shared" si="8"/>
        <v>11.403835616438355</v>
      </c>
      <c r="L32" s="14">
        <f t="shared" si="8"/>
        <v>6.529561643835616</v>
      </c>
      <c r="M32" s="14">
        <f t="shared" si="8"/>
        <v>8.966438356164383</v>
      </c>
      <c r="N32" s="14">
        <f t="shared" si="8"/>
        <v>3.98213698630137</v>
      </c>
      <c r="O32" s="16">
        <f t="shared" si="8"/>
        <v>12.241068493150685</v>
      </c>
    </row>
    <row r="33" spans="2:15" ht="14.25">
      <c r="B33" s="75"/>
      <c r="C33" s="77" t="s">
        <v>20</v>
      </c>
      <c r="D33" s="72"/>
      <c r="E33" s="14">
        <f>E31/E19*1000</f>
        <v>388.7999350678098</v>
      </c>
      <c r="F33" s="15">
        <f>F31/F19*1000</f>
        <v>347.20760910736084</v>
      </c>
      <c r="G33" s="14">
        <f aca="true" t="shared" si="9" ref="G33:O33">G31/G19*1000</f>
        <v>491.71977540335</v>
      </c>
      <c r="H33" s="14">
        <f t="shared" si="9"/>
        <v>376.59978848305565</v>
      </c>
      <c r="I33" s="14">
        <f t="shared" si="9"/>
        <v>457.25355543697657</v>
      </c>
      <c r="J33" s="14">
        <f t="shared" si="9"/>
        <v>344.5977627436533</v>
      </c>
      <c r="K33" s="14">
        <f t="shared" si="9"/>
        <v>407.340365769927</v>
      </c>
      <c r="L33" s="14">
        <f t="shared" si="9"/>
        <v>379.6251569896628</v>
      </c>
      <c r="M33" s="14">
        <f t="shared" si="9"/>
        <v>364.957126678531</v>
      </c>
      <c r="N33" s="14">
        <f t="shared" si="9"/>
        <v>534.3173431734317</v>
      </c>
      <c r="O33" s="16">
        <f t="shared" si="9"/>
        <v>429.01560007570225</v>
      </c>
    </row>
    <row r="34" spans="2:15" ht="11.25" customHeight="1">
      <c r="B34" s="75" t="s">
        <v>57</v>
      </c>
      <c r="C34" s="74" t="s">
        <v>21</v>
      </c>
      <c r="D34" s="72"/>
      <c r="E34" s="14">
        <f>(E35*10)/E18*1000/365</f>
        <v>268.7866409363571</v>
      </c>
      <c r="F34" s="15">
        <f>(F35*10)/F18*1000/365</f>
        <v>252.76847745529102</v>
      </c>
      <c r="G34" s="14">
        <f aca="true" t="shared" si="10" ref="G34:O34">(G35*10)/G18*1000/365</f>
        <v>285.24657534246575</v>
      </c>
      <c r="H34" s="14">
        <f t="shared" si="10"/>
        <v>299.47384106300547</v>
      </c>
      <c r="I34" s="14">
        <f t="shared" si="10"/>
        <v>319.21993071920593</v>
      </c>
      <c r="J34" s="14">
        <f t="shared" si="10"/>
        <v>165.23025236700113</v>
      </c>
      <c r="K34" s="14">
        <f t="shared" si="10"/>
        <v>296.11913283146157</v>
      </c>
      <c r="L34" s="14">
        <f t="shared" si="10"/>
        <v>247.4894013282035</v>
      </c>
      <c r="M34" s="14">
        <f t="shared" si="10"/>
        <v>236.35517484833346</v>
      </c>
      <c r="N34" s="14">
        <f t="shared" si="10"/>
        <v>359.1504112629803</v>
      </c>
      <c r="O34" s="16">
        <f t="shared" si="10"/>
        <v>293.32164383561644</v>
      </c>
    </row>
    <row r="35" spans="1:15" s="307" customFormat="1" ht="13.5" customHeight="1" hidden="1">
      <c r="A35" s="307" t="s">
        <v>763</v>
      </c>
      <c r="B35" s="213"/>
      <c r="C35" s="214"/>
      <c r="D35" s="215"/>
      <c r="E35" s="216">
        <f>SUM(F35:O35)</f>
        <v>5946106</v>
      </c>
      <c r="F35" s="217">
        <f>INDEX('元データ'!$A$2:$K$345,MATCH('施設及び業務概況に関する調'!$A35,'元データ'!$A$2:$A$345,0),MATCH('施設及び業務概況に関する調'!F$1,'元データ'!$A$2:$K$2,0))</f>
        <v>1795666</v>
      </c>
      <c r="G35" s="216">
        <f>INDEX('元データ'!$A$2:$K$345,MATCH('施設及び業務概況に関する調'!$A35,'元データ'!$A$2:$A$345,0),MATCH('施設及び業務概況に関する調'!G$1,'元データ'!$A$2:$K$2,0))</f>
        <v>520575</v>
      </c>
      <c r="H35" s="216">
        <f>INDEX('元データ'!$A$2:$K$345,MATCH('施設及び業務概況に関する調'!$A35,'元データ'!$A$2:$A$345,0),MATCH('施設及び業務概況に関する調'!H$1,'元データ'!$A$2:$K$2,0))</f>
        <v>1457075</v>
      </c>
      <c r="I35" s="216">
        <f>INDEX('元データ'!$A$2:$K$345,MATCH('施設及び業務概況に関する調'!$A35,'元データ'!$A$2:$A$345,0),MATCH('施設及び業務概況に関する調'!I$1,'元データ'!$A$2:$K$2,0))</f>
        <v>501540</v>
      </c>
      <c r="J35" s="216">
        <f>INDEX('元データ'!$A$2:$K$345,MATCH('施設及び業務概況に関する調'!$A35,'元データ'!$A$2:$A$345,0),MATCH('施設及び業務概況に関する調'!J$1,'元データ'!$A$2:$K$2,0))</f>
        <v>292137</v>
      </c>
      <c r="K35" s="216">
        <f>INDEX('元データ'!$A$2:$K$345,MATCH('施設及び業務概況に関する調'!$A35,'元データ'!$A$2:$A$345,0),MATCH('施設及び業務概況に関する調'!K$1,'元データ'!$A$2:$K$2,0))</f>
        <v>359918</v>
      </c>
      <c r="L35" s="216">
        <f>INDEX('元データ'!$A$2:$K$345,MATCH('施設及び業務概況に関する調'!$A35,'元データ'!$A$2:$A$345,0),MATCH('施設及び業務概況に関する調'!L$1,'元データ'!$A$2:$K$2,0))</f>
        <v>201986</v>
      </c>
      <c r="M35" s="216">
        <f>INDEX('元データ'!$A$2:$K$345,MATCH('施設及び業務概況に関する調'!$A35,'元データ'!$A$2:$A$345,0),MATCH('施設及び業務概況に関する調'!M$1,'元データ'!$A$2:$K$2,0))</f>
        <v>297613</v>
      </c>
      <c r="N35" s="216">
        <f>INDEX('元データ'!$A$2:$K$345,MATCH('施設及び業務概況に関する調'!$A35,'元データ'!$A$2:$A$345,0),MATCH('施設及び業務概況に関する調'!N$1,'元データ'!$A$2:$K$2,0))</f>
        <v>118112</v>
      </c>
      <c r="O35" s="218">
        <f>INDEX('元データ'!$A$2:$K$345,MATCH('施設及び業務概況に関する調'!$A35,'元データ'!$A$2:$A$345,0),MATCH('施設及び業務概況に関する調'!O$1,'元データ'!$A$2:$K$2,0))</f>
        <v>401484</v>
      </c>
    </row>
    <row r="36" spans="2:15" ht="14.25">
      <c r="B36" s="75"/>
      <c r="C36" s="74" t="s">
        <v>274</v>
      </c>
      <c r="D36" s="72"/>
      <c r="E36" s="319">
        <f>E35/100</f>
        <v>59461.06</v>
      </c>
      <c r="F36" s="320">
        <f>F35/100</f>
        <v>17956.66</v>
      </c>
      <c r="G36" s="319">
        <f aca="true" t="shared" si="11" ref="G36:O36">G35/100</f>
        <v>5205.75</v>
      </c>
      <c r="H36" s="319">
        <f t="shared" si="11"/>
        <v>14570.75</v>
      </c>
      <c r="I36" s="319">
        <f t="shared" si="11"/>
        <v>5015.4</v>
      </c>
      <c r="J36" s="319">
        <f t="shared" si="11"/>
        <v>2921.37</v>
      </c>
      <c r="K36" s="319">
        <f t="shared" si="11"/>
        <v>3599.18</v>
      </c>
      <c r="L36" s="319">
        <f t="shared" si="11"/>
        <v>2019.86</v>
      </c>
      <c r="M36" s="319">
        <f t="shared" si="11"/>
        <v>2976.13</v>
      </c>
      <c r="N36" s="319">
        <f t="shared" si="11"/>
        <v>1181.12</v>
      </c>
      <c r="O36" s="321">
        <f t="shared" si="11"/>
        <v>4014.84</v>
      </c>
    </row>
    <row r="37" spans="2:15" ht="14.25">
      <c r="B37" s="82"/>
      <c r="C37" s="83" t="s">
        <v>275</v>
      </c>
      <c r="D37" s="84"/>
      <c r="E37" s="322">
        <f>E36/E29*100</f>
        <v>88.89488554053138</v>
      </c>
      <c r="F37" s="323">
        <f aca="true" t="shared" si="12" ref="F37:O37">F36/F29*100</f>
        <v>93.42947884125897</v>
      </c>
      <c r="G37" s="322">
        <f t="shared" si="12"/>
        <v>79.54219025034226</v>
      </c>
      <c r="H37" s="322">
        <f t="shared" si="12"/>
        <v>91.60853669654112</v>
      </c>
      <c r="I37" s="322">
        <f t="shared" si="12"/>
        <v>79.89308083929629</v>
      </c>
      <c r="J37" s="322">
        <f t="shared" si="12"/>
        <v>91.23408056063909</v>
      </c>
      <c r="K37" s="322">
        <f t="shared" si="12"/>
        <v>86.46886411685566</v>
      </c>
      <c r="L37" s="322">
        <f t="shared" si="12"/>
        <v>84.75091155503527</v>
      </c>
      <c r="M37" s="322">
        <f t="shared" si="12"/>
        <v>90.93667405087466</v>
      </c>
      <c r="N37" s="322">
        <f t="shared" si="12"/>
        <v>81.26152406637861</v>
      </c>
      <c r="O37" s="324">
        <f t="shared" si="12"/>
        <v>89.85785554578234</v>
      </c>
    </row>
    <row r="38" spans="1:15" ht="14.25">
      <c r="A38" s="292" t="s">
        <v>764</v>
      </c>
      <c r="B38" s="75"/>
      <c r="C38" s="77" t="s">
        <v>276</v>
      </c>
      <c r="D38" s="72" t="s">
        <v>277</v>
      </c>
      <c r="E38" s="14"/>
      <c r="F38" s="15">
        <f>INDEX('元データ'!$A$2:$K$345,MATCH('施設及び業務概況に関する調'!$A38,'元データ'!$A$2:$A$345,0),MATCH('施設及び業務概況に関する調'!F$1,'元データ'!$A$2:$K$2,0))</f>
        <v>0</v>
      </c>
      <c r="G38" s="14">
        <f>INDEX('元データ'!$A$2:$K$345,MATCH('施設及び業務概況に関する調'!$A38,'元データ'!$A$2:$A$345,0),MATCH('施設及び業務概況に関する調'!G$1,'元データ'!$A$2:$K$2,0))</f>
        <v>0</v>
      </c>
      <c r="H38" s="14">
        <f>INDEX('元データ'!$A$2:$K$345,MATCH('施設及び業務概況に関する調'!$A38,'元データ'!$A$2:$A$345,0),MATCH('施設及び業務概況に関する調'!H$1,'元データ'!$A$2:$K$2,0))</f>
        <v>8</v>
      </c>
      <c r="I38" s="14">
        <f>INDEX('元データ'!$A$2:$K$345,MATCH('施設及び業務概況に関する調'!$A38,'元データ'!$A$2:$A$345,0),MATCH('施設及び業務概況に関する調'!I$1,'元データ'!$A$2:$K$2,0))</f>
        <v>8</v>
      </c>
      <c r="J38" s="14">
        <f>INDEX('元データ'!$A$2:$K$345,MATCH('施設及び業務概況に関する調'!$A38,'元データ'!$A$2:$A$345,0),MATCH('施設及び業務概況に関する調'!J$1,'元データ'!$A$2:$K$2,0))</f>
        <v>8</v>
      </c>
      <c r="K38" s="14">
        <f>INDEX('元データ'!$A$2:$K$345,MATCH('施設及び業務概況に関する調'!$A38,'元データ'!$A$2:$A$345,0),MATCH('施設及び業務概況に関する調'!K$1,'元データ'!$A$2:$K$2,0))</f>
        <v>8</v>
      </c>
      <c r="L38" s="14">
        <f>INDEX('元データ'!$A$2:$K$345,MATCH('施設及び業務概況に関する調'!$A38,'元データ'!$A$2:$A$345,0),MATCH('施設及び業務概況に関する調'!L$1,'元データ'!$A$2:$K$2,0))</f>
        <v>7</v>
      </c>
      <c r="M38" s="14">
        <f>INDEX('元データ'!$A$2:$K$345,MATCH('施設及び業務概況に関する調'!$A38,'元データ'!$A$2:$A$345,0),MATCH('施設及び業務概況に関する調'!M$1,'元データ'!$A$2:$K$2,0))</f>
        <v>8</v>
      </c>
      <c r="N38" s="14">
        <f>INDEX('元データ'!$A$2:$K$345,MATCH('施設及び業務概況に関する調'!$A38,'元データ'!$A$2:$A$345,0),MATCH('施設及び業務概況に関する調'!N$1,'元データ'!$A$2:$K$2,0))</f>
        <v>8</v>
      </c>
      <c r="O38" s="16">
        <f>INDEX('元データ'!$A$2:$K$345,MATCH('施設及び業務概況に関する調'!$A38,'元データ'!$A$2:$A$345,0),MATCH('施設及び業務概況に関する調'!O$1,'元データ'!$A$2:$K$2,0))</f>
        <v>8</v>
      </c>
    </row>
    <row r="39" spans="1:15" ht="14.25">
      <c r="A39" s="292" t="s">
        <v>765</v>
      </c>
      <c r="B39" s="75"/>
      <c r="C39" s="85" t="s">
        <v>22</v>
      </c>
      <c r="D39" s="78" t="s">
        <v>36</v>
      </c>
      <c r="E39" s="14"/>
      <c r="F39" s="15">
        <f>INDEX('元データ'!$A$2:$K$345,MATCH('施設及び業務概況に関する調'!$A39,'元データ'!$A$2:$A$345,0),MATCH('施設及び業務概況に関する調'!F$1,'元データ'!$A$2:$K$2,0))</f>
        <v>577</v>
      </c>
      <c r="G39" s="14">
        <f>INDEX('元データ'!$A$2:$K$345,MATCH('施設及び業務概況に関する調'!$A39,'元データ'!$A$2:$A$345,0),MATCH('施設及び業務概況に関する調'!G$1,'元データ'!$A$2:$K$2,0))</f>
        <v>231</v>
      </c>
      <c r="H39" s="14">
        <f>INDEX('元データ'!$A$2:$K$345,MATCH('施設及び業務概況に関する調'!$A39,'元データ'!$A$2:$A$345,0),MATCH('施設及び業務概況に関する調'!H$1,'元データ'!$A$2:$K$2,0))</f>
        <v>1103</v>
      </c>
      <c r="I39" s="14">
        <f>INDEX('元データ'!$A$2:$K$345,MATCH('施設及び業務概況に関する調'!$A39,'元データ'!$A$2:$A$345,0),MATCH('施設及び業務概況に関する調'!I$1,'元データ'!$A$2:$K$2,0))</f>
        <v>1060</v>
      </c>
      <c r="J39" s="14">
        <f>INDEX('元データ'!$A$2:$K$345,MATCH('施設及び業務概況に関する調'!$A39,'元データ'!$A$2:$A$345,0),MATCH('施設及び業務概況に関する調'!J$1,'元データ'!$A$2:$K$2,0))</f>
        <v>1627</v>
      </c>
      <c r="K39" s="14">
        <f>INDEX('元データ'!$A$2:$K$345,MATCH('施設及び業務概況に関する調'!$A39,'元データ'!$A$2:$A$345,0),MATCH('施設及び業務概況に関する調'!K$1,'元データ'!$A$2:$K$2,0))</f>
        <v>1050</v>
      </c>
      <c r="L39" s="14">
        <f>INDEX('元データ'!$A$2:$K$345,MATCH('施設及び業務概況に関する調'!$A39,'元データ'!$A$2:$A$345,0),MATCH('施設及び業務概況に関する調'!L$1,'元データ'!$A$2:$K$2,0))</f>
        <v>1470</v>
      </c>
      <c r="M39" s="14">
        <f>INDEX('元データ'!$A$2:$K$345,MATCH('施設及び業務概況に関する調'!$A39,'元データ'!$A$2:$A$345,0),MATCH('施設及び業務概況に関する調'!M$1,'元データ'!$A$2:$K$2,0))</f>
        <v>1150</v>
      </c>
      <c r="N39" s="14">
        <f>INDEX('元データ'!$A$2:$K$345,MATCH('施設及び業務概況に関する調'!$A39,'元データ'!$A$2:$A$345,0),MATCH('施設及び業務概況に関する調'!N$1,'元データ'!$A$2:$K$2,0))</f>
        <v>970</v>
      </c>
      <c r="O39" s="16">
        <f>INDEX('元データ'!$A$2:$K$345,MATCH('施設及び業務概況に関する調'!$A39,'元データ'!$A$2:$A$345,0),MATCH('施設及び業務概況に関する調'!O$1,'元データ'!$A$2:$K$2,0))</f>
        <v>987</v>
      </c>
    </row>
    <row r="40" spans="1:15" ht="14.25">
      <c r="A40" s="292" t="s">
        <v>766</v>
      </c>
      <c r="B40" s="76" t="s">
        <v>308</v>
      </c>
      <c r="C40" s="71"/>
      <c r="D40" s="78" t="s">
        <v>37</v>
      </c>
      <c r="E40" s="14"/>
      <c r="F40" s="15">
        <f>INDEX('元データ'!$A$2:$K$345,MATCH('施設及び業務概況に関する調'!$A40,'元データ'!$A$2:$A$345,0),MATCH('施設及び業務概況に関する調'!F$1,'元データ'!$A$2:$K$2,0))</f>
        <v>74</v>
      </c>
      <c r="G40" s="14">
        <f>INDEX('元データ'!$A$2:$K$345,MATCH('施設及び業務概況に関する調'!$A40,'元データ'!$A$2:$A$345,0),MATCH('施設及び業務概況に関する調'!G$1,'元データ'!$A$2:$K$2,0))</f>
        <v>91</v>
      </c>
      <c r="H40" s="14">
        <f>INDEX('元データ'!$A$2:$K$345,MATCH('施設及び業務概況に関する調'!$A40,'元データ'!$A$2:$A$345,0),MATCH('施設及び業務概況に関する調'!H$1,'元データ'!$A$2:$K$2,0))</f>
        <v>139</v>
      </c>
      <c r="I40" s="14">
        <f>INDEX('元データ'!$A$2:$K$345,MATCH('施設及び業務概況に関する調'!$A40,'元データ'!$A$2:$A$345,0),MATCH('施設及び業務概況に関する調'!I$1,'元データ'!$A$2:$K$2,0))</f>
        <v>15</v>
      </c>
      <c r="J40" s="14">
        <f>INDEX('元データ'!$A$2:$K$345,MATCH('施設及び業務概況に関する調'!$A40,'元データ'!$A$2:$A$345,0),MATCH('施設及び業務概況に関する調'!J$1,'元データ'!$A$2:$K$2,0))</f>
        <v>262</v>
      </c>
      <c r="K40" s="14">
        <f>INDEX('元データ'!$A$2:$K$345,MATCH('施設及び業務概況に関する調'!$A40,'元データ'!$A$2:$A$345,0),MATCH('施設及び業務概況に関する調'!K$1,'元データ'!$A$2:$K$2,0))</f>
        <v>128</v>
      </c>
      <c r="L40" s="14">
        <f>INDEX('元データ'!$A$2:$K$345,MATCH('施設及び業務概況に関する調'!$A40,'元データ'!$A$2:$A$345,0),MATCH('施設及び業務概況に関する調'!L$1,'元データ'!$A$2:$K$2,0))</f>
        <v>221</v>
      </c>
      <c r="M40" s="14">
        <f>INDEX('元データ'!$A$2:$K$345,MATCH('施設及び業務概況に関する調'!$A40,'元データ'!$A$2:$A$345,0),MATCH('施設及び業務概況に関する調'!M$1,'元データ'!$A$2:$K$2,0))</f>
        <v>190</v>
      </c>
      <c r="N40" s="14">
        <f>INDEX('元データ'!$A$2:$K$345,MATCH('施設及び業務概況に関する調'!$A40,'元データ'!$A$2:$A$345,0),MATCH('施設及び業務概況に関する調'!N$1,'元データ'!$A$2:$K$2,0))</f>
        <v>225</v>
      </c>
      <c r="O40" s="16">
        <f>INDEX('元データ'!$A$2:$K$345,MATCH('施設及び業務概況に関する調'!$A40,'元データ'!$A$2:$A$345,0),MATCH('施設及び業務概況に関する調'!O$1,'元データ'!$A$2:$K$2,0))</f>
        <v>132</v>
      </c>
    </row>
    <row r="41" spans="1:15" ht="14.25">
      <c r="A41" s="292" t="s">
        <v>767</v>
      </c>
      <c r="B41" s="75" t="s">
        <v>58</v>
      </c>
      <c r="C41" s="71"/>
      <c r="D41" s="78" t="s">
        <v>278</v>
      </c>
      <c r="E41" s="14"/>
      <c r="F41" s="15">
        <f>INDEX('元データ'!$A$2:$K$345,MATCH('施設及び業務概況に関する調'!$A41,'元データ'!$A$2:$A$345,0),MATCH('施設及び業務概況に関する調'!F$1,'元データ'!$A$2:$K$2,0))</f>
        <v>1323</v>
      </c>
      <c r="G41" s="14">
        <f>INDEX('元データ'!$A$2:$K$345,MATCH('施設及び業務概況に関する調'!$A41,'元データ'!$A$2:$A$345,0),MATCH('施設及び業務概況に関する調'!G$1,'元データ'!$A$2:$K$2,0))</f>
        <v>1287</v>
      </c>
      <c r="H41" s="14">
        <f>INDEX('元データ'!$A$2:$K$345,MATCH('施設及び業務概況に関する調'!$A41,'元データ'!$A$2:$A$345,0),MATCH('施設及び業務概況に関する調'!H$1,'元データ'!$A$2:$K$2,0))</f>
        <v>1380</v>
      </c>
      <c r="I41" s="14">
        <f>INDEX('元データ'!$A$2:$K$345,MATCH('施設及び業務概況に関する調'!$A41,'元データ'!$A$2:$A$345,0),MATCH('施設及び業務概況に関する調'!I$1,'元データ'!$A$2:$K$2,0))</f>
        <v>1417</v>
      </c>
      <c r="J41" s="14">
        <f>INDEX('元データ'!$A$2:$K$345,MATCH('施設及び業務概況に関する調'!$A41,'元データ'!$A$2:$A$345,0),MATCH('施設及び業務概況に関する調'!J$1,'元データ'!$A$2:$K$2,0))</f>
        <v>2152</v>
      </c>
      <c r="K41" s="14">
        <f>INDEX('元データ'!$A$2:$K$345,MATCH('施設及び業務概況に関する調'!$A41,'元データ'!$A$2:$A$345,0),MATCH('施設及び業務概況に関する調'!K$1,'元データ'!$A$2:$K$2,0))</f>
        <v>1306</v>
      </c>
      <c r="L41" s="14">
        <f>INDEX('元データ'!$A$2:$K$345,MATCH('施設及び業務概況に関する調'!$A41,'元データ'!$A$2:$A$345,0),MATCH('施設及び業務概況に関する調'!L$1,'元データ'!$A$2:$K$2,0))</f>
        <v>2385</v>
      </c>
      <c r="M41" s="14">
        <f>INDEX('元データ'!$A$2:$K$345,MATCH('施設及び業務概況に関する調'!$A41,'元データ'!$A$2:$A$345,0),MATCH('施設及び業務概況に関する調'!M$1,'元データ'!$A$2:$K$2,0))</f>
        <v>1530</v>
      </c>
      <c r="N41" s="14">
        <f>INDEX('元データ'!$A$2:$K$345,MATCH('施設及び業務概況に関する調'!$A41,'元データ'!$A$2:$A$345,0),MATCH('施設及び業務概況に関する調'!N$1,'元データ'!$A$2:$K$2,0))</f>
        <v>1535</v>
      </c>
      <c r="O41" s="16">
        <f>INDEX('元データ'!$A$2:$K$345,MATCH('施設及び業務概況に関する調'!$A41,'元データ'!$A$2:$A$345,0),MATCH('施設及び業務概況に関する調'!O$1,'元データ'!$A$2:$K$2,0))</f>
        <v>1251</v>
      </c>
    </row>
    <row r="42" spans="2:15" ht="14.25">
      <c r="B42" s="75" t="s">
        <v>59</v>
      </c>
      <c r="C42" s="74" t="s">
        <v>338</v>
      </c>
      <c r="D42" s="72"/>
      <c r="E42" s="24"/>
      <c r="F42" s="25" t="str">
        <f>IF(LEFT(F43,1)="3","S","H")&amp;" "&amp;MID(F43,2,2)&amp;"."&amp;MID(F43,4,2)&amp;"."&amp;MID(F43,6,2)</f>
        <v>H 18.10.01</v>
      </c>
      <c r="G42" s="24" t="str">
        <f aca="true" t="shared" si="13" ref="G42:O42">IF(LEFT(G43,1)="3","S","H")&amp;" "&amp;MID(G43,2,2)&amp;"."&amp;MID(G43,4,2)&amp;"."&amp;MID(G43,6,2)</f>
        <v>H 14.10.01</v>
      </c>
      <c r="H42" s="24" t="str">
        <f t="shared" si="13"/>
        <v>H 24.04.01</v>
      </c>
      <c r="I42" s="24" t="str">
        <f t="shared" si="13"/>
        <v>H 21.04.01</v>
      </c>
      <c r="J42" s="24" t="str">
        <f t="shared" si="13"/>
        <v>H 22.10.01</v>
      </c>
      <c r="K42" s="24" t="str">
        <f t="shared" si="13"/>
        <v>H 17.04.01</v>
      </c>
      <c r="L42" s="24" t="str">
        <f t="shared" si="13"/>
        <v>H 23.03.01</v>
      </c>
      <c r="M42" s="24" t="str">
        <f t="shared" si="13"/>
        <v>H 22.05.01</v>
      </c>
      <c r="N42" s="24" t="str">
        <f t="shared" si="13"/>
        <v>H 16.04.01</v>
      </c>
      <c r="O42" s="308" t="str">
        <f t="shared" si="13"/>
        <v>H 12.04.01</v>
      </c>
    </row>
    <row r="43" spans="1:15" s="307" customFormat="1" ht="15" customHeight="1" hidden="1">
      <c r="A43" s="307" t="s">
        <v>768</v>
      </c>
      <c r="B43" s="213"/>
      <c r="C43" s="214"/>
      <c r="D43" s="215"/>
      <c r="E43" s="271"/>
      <c r="F43" s="272">
        <f>INDEX('元データ'!$A$2:$K$345,MATCH('施設及び業務概況に関する調'!$A43,'元データ'!$A$2:$A$345,0),MATCH('施設及び業務概況に関する調'!F$1,'元データ'!$A$2:$K$2,0))</f>
        <v>4181001</v>
      </c>
      <c r="G43" s="273">
        <f>INDEX('元データ'!$A$2:$K$345,MATCH('施設及び業務概況に関する調'!$A43,'元データ'!$A$2:$A$345,0),MATCH('施設及び業務概況に関する調'!G$1,'元データ'!$A$2:$K$2,0))</f>
        <v>4141001</v>
      </c>
      <c r="H43" s="273">
        <f>INDEX('元データ'!$A$2:$K$345,MATCH('施設及び業務概況に関する調'!$A43,'元データ'!$A$2:$A$345,0),MATCH('施設及び業務概況に関する調'!H$1,'元データ'!$A$2:$K$2,0))</f>
        <v>4240401</v>
      </c>
      <c r="I43" s="273">
        <f>INDEX('元データ'!$A$2:$K$345,MATCH('施設及び業務概況に関する調'!$A43,'元データ'!$A$2:$A$345,0),MATCH('施設及び業務概況に関する調'!I$1,'元データ'!$A$2:$K$2,0))</f>
        <v>4210401</v>
      </c>
      <c r="J43" s="273">
        <f>INDEX('元データ'!$A$2:$K$345,MATCH('施設及び業務概況に関する調'!$A43,'元データ'!$A$2:$A$345,0),MATCH('施設及び業務概況に関する調'!J$1,'元データ'!$A$2:$K$2,0))</f>
        <v>4221001</v>
      </c>
      <c r="K43" s="273">
        <f>INDEX('元データ'!$A$2:$K$345,MATCH('施設及び業務概況に関する調'!$A43,'元データ'!$A$2:$A$345,0),MATCH('施設及び業務概況に関する調'!K$1,'元データ'!$A$2:$K$2,0))</f>
        <v>4170401</v>
      </c>
      <c r="L43" s="273">
        <f>INDEX('元データ'!$A$2:$K$345,MATCH('施設及び業務概況に関する調'!$A43,'元データ'!$A$2:$A$345,0),MATCH('施設及び業務概況に関する調'!L$1,'元データ'!$A$2:$K$2,0))</f>
        <v>4230301</v>
      </c>
      <c r="M43" s="273">
        <f>INDEX('元データ'!$A$2:$K$345,MATCH('施設及び業務概況に関する調'!$A43,'元データ'!$A$2:$A$345,0),MATCH('施設及び業務概況に関する調'!M$1,'元データ'!$A$2:$K$2,0))</f>
        <v>4220501</v>
      </c>
      <c r="N43" s="273">
        <f>INDEX('元データ'!$A$2:$K$345,MATCH('施設及び業務概況に関する調'!$A43,'元データ'!$A$2:$A$345,0),MATCH('施設及び業務概況に関する調'!N$1,'元データ'!$A$2:$K$2,0))</f>
        <v>4160401</v>
      </c>
      <c r="O43" s="274">
        <f>INDEX('元データ'!$A$2:$K$345,MATCH('施設及び業務概況に関する調'!$A43,'元データ'!$A$2:$A$345,0),MATCH('施設及び業務概況に関する調'!O$1,'元データ'!$A$2:$K$2,0))</f>
        <v>4120401</v>
      </c>
    </row>
    <row r="44" spans="1:15" ht="25.5">
      <c r="A44" s="315" t="s">
        <v>339</v>
      </c>
      <c r="B44" s="75"/>
      <c r="C44" s="211" t="s">
        <v>340</v>
      </c>
      <c r="D44" s="72"/>
      <c r="E44" s="23" t="s">
        <v>328</v>
      </c>
      <c r="F44" s="325" t="s">
        <v>743</v>
      </c>
      <c r="G44" s="326" t="s">
        <v>744</v>
      </c>
      <c r="H44" s="326" t="s">
        <v>744</v>
      </c>
      <c r="I44" s="326" t="s">
        <v>745</v>
      </c>
      <c r="J44" s="327" t="s">
        <v>744</v>
      </c>
      <c r="K44" s="327" t="s">
        <v>744</v>
      </c>
      <c r="L44" s="326" t="s">
        <v>746</v>
      </c>
      <c r="M44" s="327" t="s">
        <v>744</v>
      </c>
      <c r="N44" s="326" t="s">
        <v>745</v>
      </c>
      <c r="O44" s="328" t="s">
        <v>745</v>
      </c>
    </row>
    <row r="45" spans="1:15" ht="14.25">
      <c r="A45" s="292" t="s">
        <v>769</v>
      </c>
      <c r="B45" s="73" t="s">
        <v>309</v>
      </c>
      <c r="C45" s="80" t="s">
        <v>279</v>
      </c>
      <c r="D45" s="81"/>
      <c r="E45" s="29">
        <f>SUM(F45:O45)</f>
        <v>178</v>
      </c>
      <c r="F45" s="30">
        <f>INDEX('元データ'!$A$2:$K$345,MATCH('施設及び業務概況に関する調'!$A45,'元データ'!$A$2:$A$345,0),MATCH('施設及び業務概況に関する調'!F$1,'元データ'!$A$2:$K$2,0))</f>
        <v>63</v>
      </c>
      <c r="G45" s="29">
        <f>INDEX('元データ'!$A$2:$K$345,MATCH('施設及び業務概況に関する調'!$A45,'元データ'!$A$2:$A$345,0),MATCH('施設及び業務概況に関する調'!G$1,'元データ'!$A$2:$K$2,0))</f>
        <v>17</v>
      </c>
      <c r="H45" s="29">
        <f>INDEX('元データ'!$A$2:$K$345,MATCH('施設及び業務概況に関する調'!$A45,'元データ'!$A$2:$A$345,0),MATCH('施設及び業務概況に関する調'!H$1,'元データ'!$A$2:$K$2,0))</f>
        <v>30</v>
      </c>
      <c r="I45" s="29">
        <f>INDEX('元データ'!$A$2:$K$345,MATCH('施設及び業務概況に関する調'!$A45,'元データ'!$A$2:$A$345,0),MATCH('施設及び業務概況に関する調'!I$1,'元データ'!$A$2:$K$2,0))</f>
        <v>21</v>
      </c>
      <c r="J45" s="29">
        <f>INDEX('元データ'!$A$2:$K$345,MATCH('施設及び業務概況に関する調'!$A45,'元データ'!$A$2:$A$345,0),MATCH('施設及び業務概況に関する調'!J$1,'元データ'!$A$2:$K$2,0))</f>
        <v>10</v>
      </c>
      <c r="K45" s="29">
        <f>INDEX('元データ'!$A$2:$K$345,MATCH('施設及び業務概況に関する調'!$A45,'元データ'!$A$2:$A$345,0),MATCH('施設及び業務概況に関する調'!K$1,'元データ'!$A$2:$K$2,0))</f>
        <v>13</v>
      </c>
      <c r="L45" s="29">
        <f>INDEX('元データ'!$A$2:$K$345,MATCH('施設及び業務概況に関する調'!$A45,'元データ'!$A$2:$A$345,0),MATCH('施設及び業務概況に関する調'!L$1,'元データ'!$A$2:$K$2,0))</f>
        <v>6</v>
      </c>
      <c r="M45" s="29">
        <f>INDEX('元データ'!$A$2:$K$345,MATCH('施設及び業務概況に関する調'!$A45,'元データ'!$A$2:$A$345,0),MATCH('施設及び業務概況に関する調'!M$1,'元データ'!$A$2:$K$2,0))</f>
        <v>6</v>
      </c>
      <c r="N45" s="29">
        <f>INDEX('元データ'!$A$2:$K$345,MATCH('施設及び業務概況に関する調'!$A45,'元データ'!$A$2:$A$345,0),MATCH('施設及び業務概況に関する調'!N$1,'元データ'!$A$2:$K$2,0))</f>
        <v>5</v>
      </c>
      <c r="O45" s="31">
        <f>INDEX('元データ'!$A$2:$K$345,MATCH('施設及び業務概況に関する調'!$A45,'元データ'!$A$2:$A$345,0),MATCH('施設及び業務概況に関する調'!O$1,'元データ'!$A$2:$K$2,0))</f>
        <v>7</v>
      </c>
    </row>
    <row r="46" spans="1:15" ht="14.25">
      <c r="A46" s="292" t="s">
        <v>770</v>
      </c>
      <c r="B46" s="75" t="s">
        <v>60</v>
      </c>
      <c r="C46" s="74" t="s">
        <v>38</v>
      </c>
      <c r="D46" s="72"/>
      <c r="E46" s="14">
        <f>SUM(F46:O46)</f>
        <v>38</v>
      </c>
      <c r="F46" s="15">
        <f>INDEX('元データ'!$A$2:$K$345,MATCH('施設及び業務概況に関する調'!$A46,'元データ'!$A$2:$A$345,0),MATCH('施設及び業務概況に関する調'!F$1,'元データ'!$A$2:$K$2,0))</f>
        <v>6</v>
      </c>
      <c r="G46" s="14">
        <f>INDEX('元データ'!$A$2:$K$345,MATCH('施設及び業務概況に関する調'!$A46,'元データ'!$A$2:$A$345,0),MATCH('施設及び業務概況に関する調'!G$1,'元データ'!$A$2:$K$2,0))</f>
        <v>3</v>
      </c>
      <c r="H46" s="14">
        <f>INDEX('元データ'!$A$2:$K$345,MATCH('施設及び業務概況に関する調'!$A46,'元データ'!$A$2:$A$345,0),MATCH('施設及び業務概況に関する調'!H$1,'元データ'!$A$2:$K$2,0))</f>
        <v>9</v>
      </c>
      <c r="I46" s="14">
        <f>INDEX('元データ'!$A$2:$K$345,MATCH('施設及び業務概況に関する調'!$A46,'元データ'!$A$2:$A$345,0),MATCH('施設及び業務概況に関する調'!I$1,'元データ'!$A$2:$K$2,0))</f>
        <v>3</v>
      </c>
      <c r="J46" s="14">
        <f>INDEX('元データ'!$A$2:$K$345,MATCH('施設及び業務概況に関する調'!$A46,'元データ'!$A$2:$A$345,0),MATCH('施設及び業務概況に関する調'!J$1,'元データ'!$A$2:$K$2,0))</f>
        <v>4</v>
      </c>
      <c r="K46" s="14">
        <f>INDEX('元データ'!$A$2:$K$345,MATCH('施設及び業務概況に関する調'!$A46,'元データ'!$A$2:$A$345,0),MATCH('施設及び業務概況に関する調'!K$1,'元データ'!$A$2:$K$2,0))</f>
        <v>2</v>
      </c>
      <c r="L46" s="14">
        <f>INDEX('元データ'!$A$2:$K$345,MATCH('施設及び業務概況に関する調'!$A46,'元データ'!$A$2:$A$345,0),MATCH('施設及び業務概況に関する調'!L$1,'元データ'!$A$2:$K$2,0))</f>
        <v>3</v>
      </c>
      <c r="M46" s="14">
        <f>INDEX('元データ'!$A$2:$K$345,MATCH('施設及び業務概況に関する調'!$A46,'元データ'!$A$2:$A$345,0),MATCH('施設及び業務概況に関する調'!M$1,'元データ'!$A$2:$K$2,0))</f>
        <v>5</v>
      </c>
      <c r="N46" s="14">
        <f>INDEX('元データ'!$A$2:$K$345,MATCH('施設及び業務概況に関する調'!$A46,'元データ'!$A$2:$A$345,0),MATCH('施設及び業務概況に関する調'!N$1,'元データ'!$A$2:$K$2,0))</f>
        <v>0</v>
      </c>
      <c r="O46" s="16">
        <f>INDEX('元データ'!$A$2:$K$345,MATCH('施設及び業務概況に関する調'!$A46,'元データ'!$A$2:$A$345,0),MATCH('施設及び業務概況に関する調'!O$1,'元データ'!$A$2:$K$2,0))</f>
        <v>3</v>
      </c>
    </row>
    <row r="47" spans="1:15" ht="13.5">
      <c r="A47" s="292" t="s">
        <v>771</v>
      </c>
      <c r="B47" s="82" t="s">
        <v>61</v>
      </c>
      <c r="C47" s="83" t="s">
        <v>280</v>
      </c>
      <c r="D47" s="84"/>
      <c r="E47" s="32">
        <f>SUM(F47:O47)</f>
        <v>216</v>
      </c>
      <c r="F47" s="33">
        <f>INDEX('元データ'!$A$2:$K$345,MATCH('施設及び業務概況に関する調'!$A47,'元データ'!$A$2:$A$345,0),MATCH('施設及び業務概況に関する調'!F$1,'元データ'!$A$2:$K$2,0))</f>
        <v>69</v>
      </c>
      <c r="G47" s="32">
        <f>INDEX('元データ'!$A$2:$K$345,MATCH('施設及び業務概況に関する調'!$A47,'元データ'!$A$2:$A$345,0),MATCH('施設及び業務概況に関する調'!G$1,'元データ'!$A$2:$K$2,0))</f>
        <v>20</v>
      </c>
      <c r="H47" s="32">
        <f>INDEX('元データ'!$A$2:$K$345,MATCH('施設及び業務概況に関する調'!$A47,'元データ'!$A$2:$A$345,0),MATCH('施設及び業務概況に関する調'!H$1,'元データ'!$A$2:$K$2,0))</f>
        <v>39</v>
      </c>
      <c r="I47" s="32">
        <f>INDEX('元データ'!$A$2:$K$345,MATCH('施設及び業務概況に関する調'!$A47,'元データ'!$A$2:$A$345,0),MATCH('施設及び業務概況に関する調'!I$1,'元データ'!$A$2:$K$2,0))</f>
        <v>24</v>
      </c>
      <c r="J47" s="32">
        <f>INDEX('元データ'!$A$2:$K$345,MATCH('施設及び業務概況に関する調'!$A47,'元データ'!$A$2:$A$345,0),MATCH('施設及び業務概況に関する調'!J$1,'元データ'!$A$2:$K$2,0))</f>
        <v>14</v>
      </c>
      <c r="K47" s="32">
        <f>INDEX('元データ'!$A$2:$K$345,MATCH('施設及び業務概況に関する調'!$A47,'元データ'!$A$2:$A$345,0),MATCH('施設及び業務概況に関する調'!K$1,'元データ'!$A$2:$K$2,0))</f>
        <v>15</v>
      </c>
      <c r="L47" s="32">
        <f>INDEX('元データ'!$A$2:$K$345,MATCH('施設及び業務概況に関する調'!$A47,'元データ'!$A$2:$A$345,0),MATCH('施設及び業務概況に関する調'!L$1,'元データ'!$A$2:$K$2,0))</f>
        <v>9</v>
      </c>
      <c r="M47" s="32">
        <f>INDEX('元データ'!$A$2:$K$345,MATCH('施設及び業務概況に関する調'!$A47,'元データ'!$A$2:$A$345,0),MATCH('施設及び業務概況に関する調'!M$1,'元データ'!$A$2:$K$2,0))</f>
        <v>11</v>
      </c>
      <c r="N47" s="32">
        <f>INDEX('元データ'!$A$2:$K$345,MATCH('施設及び業務概況に関する調'!$A47,'元データ'!$A$2:$A$345,0),MATCH('施設及び業務概況に関する調'!N$1,'元データ'!$A$2:$K$2,0))</f>
        <v>5</v>
      </c>
      <c r="O47" s="34">
        <f>INDEX('元データ'!$A$2:$K$345,MATCH('施設及び業務概況に関する調'!$A47,'元データ'!$A$2:$A$345,0),MATCH('施設及び業務概況に関する調'!O$1,'元データ'!$A$2:$K$2,0))</f>
        <v>10</v>
      </c>
    </row>
    <row r="48" spans="2:15" ht="13.5">
      <c r="B48" s="75"/>
      <c r="C48" s="74" t="s">
        <v>281</v>
      </c>
      <c r="D48" s="72"/>
      <c r="E48" s="312">
        <f>+(E30/365*1000)/E31</f>
        <v>86.94692195153972</v>
      </c>
      <c r="F48" s="313">
        <f aca="true" t="shared" si="14" ref="F48:O48">+(F30/365*1000)/F31</f>
        <v>91.1794105437941</v>
      </c>
      <c r="G48" s="312">
        <f>+(G30/365*1000)/G31</f>
        <v>86.39133003105374</v>
      </c>
      <c r="H48" s="312">
        <f t="shared" si="14"/>
        <v>88.67661492941893</v>
      </c>
      <c r="I48" s="312">
        <f t="shared" si="14"/>
        <v>87.26477090988958</v>
      </c>
      <c r="J48" s="312">
        <f t="shared" si="14"/>
        <v>85.26355450760687</v>
      </c>
      <c r="K48" s="312">
        <f t="shared" si="14"/>
        <v>87.3723231415749</v>
      </c>
      <c r="L48" s="312">
        <f t="shared" si="14"/>
        <v>83.08387382409487</v>
      </c>
      <c r="M48" s="312">
        <f t="shared" si="14"/>
        <v>79.4967493232058</v>
      </c>
      <c r="N48" s="312">
        <f t="shared" si="14"/>
        <v>78.57413153712254</v>
      </c>
      <c r="O48" s="314">
        <f t="shared" si="14"/>
        <v>77.14310872920774</v>
      </c>
    </row>
    <row r="49" spans="2:15" ht="13.5">
      <c r="B49" s="76" t="s">
        <v>310</v>
      </c>
      <c r="C49" s="74" t="s">
        <v>282</v>
      </c>
      <c r="D49" s="72"/>
      <c r="E49" s="312">
        <f>+(E30*10/365)/E28*100</f>
        <v>61.07440499547096</v>
      </c>
      <c r="F49" s="313">
        <f aca="true" t="shared" si="15" ref="F49:O49">+(F30*10/365)/F28*100</f>
        <v>52.017336694433446</v>
      </c>
      <c r="G49" s="312">
        <f t="shared" si="15"/>
        <v>61.82938119981105</v>
      </c>
      <c r="H49" s="312">
        <f t="shared" si="15"/>
        <v>71.68378901540673</v>
      </c>
      <c r="I49" s="312">
        <f t="shared" si="15"/>
        <v>85.43971037570857</v>
      </c>
      <c r="J49" s="312">
        <f t="shared" si="15"/>
        <v>46.79308258634345</v>
      </c>
      <c r="K49" s="312">
        <f t="shared" si="15"/>
        <v>52.795535261288684</v>
      </c>
      <c r="L49" s="312">
        <f t="shared" si="15"/>
        <v>68.92812882756905</v>
      </c>
      <c r="M49" s="312">
        <f t="shared" si="15"/>
        <v>59.645036627182755</v>
      </c>
      <c r="N49" s="312">
        <f t="shared" si="15"/>
        <v>65.76609391084013</v>
      </c>
      <c r="O49" s="314">
        <f t="shared" si="15"/>
        <v>68.00593607305937</v>
      </c>
    </row>
    <row r="50" spans="2:15" ht="13.5">
      <c r="B50" s="75" t="s">
        <v>62</v>
      </c>
      <c r="C50" s="74" t="s">
        <v>283</v>
      </c>
      <c r="D50" s="72"/>
      <c r="E50" s="312">
        <f>+E31/E28*100</f>
        <v>70.24332043578386</v>
      </c>
      <c r="F50" s="313">
        <f aca="true" t="shared" si="16" ref="F50:O50">+F31/F28*100</f>
        <v>57.04943296321176</v>
      </c>
      <c r="G50" s="312">
        <f t="shared" si="16"/>
        <v>71.56896551724138</v>
      </c>
      <c r="H50" s="312">
        <f t="shared" si="16"/>
        <v>80.83730876788945</v>
      </c>
      <c r="I50" s="312">
        <f t="shared" si="16"/>
        <v>97.90859413810233</v>
      </c>
      <c r="J50" s="312">
        <f t="shared" si="16"/>
        <v>54.880520588862815</v>
      </c>
      <c r="K50" s="312">
        <f t="shared" si="16"/>
        <v>60.425925925925924</v>
      </c>
      <c r="L50" s="312">
        <f t="shared" si="16"/>
        <v>82.96210281853689</v>
      </c>
      <c r="M50" s="312">
        <f t="shared" si="16"/>
        <v>75.0282711368323</v>
      </c>
      <c r="N50" s="312">
        <f t="shared" si="16"/>
        <v>83.69942196531792</v>
      </c>
      <c r="O50" s="314">
        <f t="shared" si="16"/>
        <v>88.15555555555555</v>
      </c>
    </row>
    <row r="51" spans="2:15" ht="13.5">
      <c r="B51" s="75"/>
      <c r="C51" s="74" t="s">
        <v>284</v>
      </c>
      <c r="D51" s="72"/>
      <c r="E51" s="329">
        <f>+E30/(E25+E26+E27)</f>
        <v>12.171051865438082</v>
      </c>
      <c r="F51" s="320">
        <f aca="true" t="shared" si="17" ref="F51:O51">+F30/(F25+F26+F27)</f>
        <v>20.589285140390157</v>
      </c>
      <c r="G51" s="319">
        <f t="shared" si="17"/>
        <v>14.442546618117621</v>
      </c>
      <c r="H51" s="319">
        <f t="shared" si="17"/>
        <v>10.991942004547308</v>
      </c>
      <c r="I51" s="319">
        <f t="shared" si="17"/>
        <v>10.361706693075844</v>
      </c>
      <c r="J51" s="319">
        <f t="shared" si="17"/>
        <v>9.086693720026107</v>
      </c>
      <c r="K51" s="319">
        <f t="shared" si="17"/>
        <v>12.331575516975766</v>
      </c>
      <c r="L51" s="319">
        <f t="shared" si="17"/>
        <v>8.481760916758603</v>
      </c>
      <c r="M51" s="319">
        <f t="shared" si="17"/>
        <v>5.957278337004205</v>
      </c>
      <c r="N51" s="319">
        <f t="shared" si="17"/>
        <v>15.679395900755123</v>
      </c>
      <c r="O51" s="321">
        <f t="shared" si="17"/>
        <v>10.079158113199034</v>
      </c>
    </row>
    <row r="52" spans="1:15" ht="13.5">
      <c r="A52" s="330"/>
      <c r="B52" s="75" t="s">
        <v>63</v>
      </c>
      <c r="C52" s="74" t="s">
        <v>285</v>
      </c>
      <c r="D52" s="72"/>
      <c r="E52" s="319">
        <f>+(E30*10)/('貸借対照表及び財務分析'!E9/10)</f>
        <v>5.46592226577145</v>
      </c>
      <c r="F52" s="320">
        <f>+(F30*10)/('貸借対照表及び財務分析'!F9/10)</f>
        <v>7.588501316909087</v>
      </c>
      <c r="G52" s="319">
        <f>+(G30*10)/('貸借対照表及び財務分析'!G9/10)</f>
        <v>4.480506499659065</v>
      </c>
      <c r="H52" s="319">
        <f>+(H30*10)/('貸借対照表及び財務分析'!H9/10)</f>
        <v>5.445275536327348</v>
      </c>
      <c r="I52" s="319">
        <f>+(I30*10)/('貸借対照表及び財務分析'!I9/10)</f>
        <v>6.237067873482993</v>
      </c>
      <c r="J52" s="319">
        <f>+(J30*10)/('貸借対照表及び財務分析'!J9/10)</f>
        <v>3.6500300078824126</v>
      </c>
      <c r="K52" s="319">
        <f>+(K30*10)/('貸借対照表及び財務分析'!K9/10)</f>
        <v>7.910390464353451</v>
      </c>
      <c r="L52" s="319">
        <f>+(L30*10)/('貸借対照表及び財務分析'!L9/10)</f>
        <v>3.653871037573107</v>
      </c>
      <c r="M52" s="319">
        <f>+(M30*10)/('貸借対照表及び財務分析'!M9/10)</f>
        <v>2.697309053554617</v>
      </c>
      <c r="N52" s="319">
        <f>+(N30*10)/('貸借対照表及び財務分析'!N9/10)</f>
        <v>5.015334332618375</v>
      </c>
      <c r="O52" s="321">
        <f>+(O30*10)/('貸借対照表及び財務分析'!O9/10)</f>
        <v>5.896415530887098</v>
      </c>
    </row>
    <row r="53" spans="2:15" ht="13.5">
      <c r="B53" s="75"/>
      <c r="C53" s="74" t="s">
        <v>286</v>
      </c>
      <c r="D53" s="72"/>
      <c r="E53" s="329">
        <f>+'損益計算書'!C10/(E35/100)</f>
        <v>183.96207534813541</v>
      </c>
      <c r="F53" s="320">
        <f>+'損益計算書'!D10/(F35/100)</f>
        <v>209.30122862492246</v>
      </c>
      <c r="G53" s="319">
        <f>+'損益計算書'!E10/(G35/100)</f>
        <v>156.07184363444267</v>
      </c>
      <c r="H53" s="319">
        <f>+'損益計算書'!F10/(H35/100)</f>
        <v>160.21165691539557</v>
      </c>
      <c r="I53" s="319">
        <f>+'損益計算書'!G10/(I35/100)</f>
        <v>160.87988993898793</v>
      </c>
      <c r="J53" s="319">
        <f>+'損益計算書'!H10/(J35/100)</f>
        <v>252.78824661032326</v>
      </c>
      <c r="K53" s="319">
        <f>+'損益計算書'!I10/(K35/100)</f>
        <v>155.7393628548725</v>
      </c>
      <c r="L53" s="319">
        <f>+'損益計算書'!J10/(L35/100)</f>
        <v>236.03121008386722</v>
      </c>
      <c r="M53" s="319">
        <f>+'損益計算書'!K10/(M35/100)</f>
        <v>208.81547513045464</v>
      </c>
      <c r="N53" s="319">
        <f>+'損益計算書'!L10/(N35/100)</f>
        <v>218.8211189379572</v>
      </c>
      <c r="O53" s="321">
        <f>+'損益計算書'!M10/(O35/100)</f>
        <v>142.16980004184475</v>
      </c>
    </row>
    <row r="54" spans="2:15" ht="13.5">
      <c r="B54" s="75" t="s">
        <v>64</v>
      </c>
      <c r="C54" s="74" t="s">
        <v>287</v>
      </c>
      <c r="D54" s="72"/>
      <c r="E54" s="329">
        <f>+('費用構成表'!E84-'費用構成表'!E81-'費用構成表'!E82-'費用構成表'!E83)/(E35/100)</f>
        <v>187.07303569764818</v>
      </c>
      <c r="F54" s="331">
        <f>(+'費用構成表'!F84-'費用構成表'!F81-'費用構成表'!F82-'費用構成表'!F83)/'施設及び業務概況に関する調'!F35*100</f>
        <v>198.96133245269442</v>
      </c>
      <c r="G54" s="329">
        <f>(+'費用構成表'!G84-'費用構成表'!G81-'費用構成表'!G82-'費用構成表'!G83)/'施設及び業務概況に関する調'!G35*100</f>
        <v>160.33924026317052</v>
      </c>
      <c r="H54" s="329">
        <f>(+'費用構成表'!H84-'費用構成表'!H81-'費用構成表'!H82-'費用構成表'!H83)/'施設及び業務概況に関する調'!H35*100</f>
        <v>159.59857934560677</v>
      </c>
      <c r="I54" s="329">
        <f>(+'費用構成表'!I84-'費用構成表'!I81-'費用構成表'!I82-'費用構成表'!I83)/'施設及び業務概況に関する調'!I35*100</f>
        <v>163.80886868445188</v>
      </c>
      <c r="J54" s="329">
        <f>(+'費用構成表'!J84-'費用構成表'!J81-'費用構成表'!J82-'費用構成表'!J83)/'施設及び業務概況に関する調'!J35*100</f>
        <v>291.71587303217325</v>
      </c>
      <c r="K54" s="329">
        <f>(+'費用構成表'!K84-'費用構成表'!K81-'費用構成表'!K82-'費用構成表'!K83)/'施設及び業務概況に関する調'!K35*100</f>
        <v>146.71591862590924</v>
      </c>
      <c r="L54" s="329">
        <f>(+'費用構成表'!L84-'費用構成表'!L81-'費用構成表'!L82-'費用構成表'!L83)/'施設及び業務概況に関する調'!L35*100</f>
        <v>257.37130296159137</v>
      </c>
      <c r="M54" s="329">
        <f>(+'費用構成表'!M84-'費用構成表'!M81-'費用構成表'!M82-'費用構成表'!M83)/'施設及び業務概況に関する調'!M35*100</f>
        <v>246.348109793591</v>
      </c>
      <c r="N54" s="329">
        <f>(+'費用構成表'!N84-'費用構成表'!N81-'費用構成表'!N82-'費用構成表'!N83)/'施設及び業務概況に関する調'!N35*100</f>
        <v>229.56431183960987</v>
      </c>
      <c r="O54" s="332">
        <f>(+'費用構成表'!O84-'費用構成表'!O81-'費用構成表'!O82-'費用構成表'!O83)/'施設及び業務概況に関する調'!O35*100</f>
        <v>165.56774367098066</v>
      </c>
    </row>
    <row r="55" spans="2:15" ht="13.5">
      <c r="B55" s="75"/>
      <c r="C55" s="74" t="s">
        <v>288</v>
      </c>
      <c r="D55" s="72"/>
      <c r="E55" s="15">
        <f>+E19/E45</f>
        <v>3045.5280898876404</v>
      </c>
      <c r="F55" s="15">
        <f aca="true" t="shared" si="18" ref="F55:O55">+F19/F45</f>
        <v>2640.1111111111113</v>
      </c>
      <c r="G55" s="14">
        <f t="shared" si="18"/>
        <v>2482.8823529411766</v>
      </c>
      <c r="H55" s="14">
        <f t="shared" si="18"/>
        <v>4349.533333333334</v>
      </c>
      <c r="I55" s="14">
        <f t="shared" si="18"/>
        <v>2052.5238095238096</v>
      </c>
      <c r="J55" s="14">
        <f t="shared" si="18"/>
        <v>2985.8</v>
      </c>
      <c r="K55" s="14">
        <f t="shared" si="18"/>
        <v>2464.769230769231</v>
      </c>
      <c r="L55" s="14">
        <f t="shared" si="18"/>
        <v>3450.3333333333335</v>
      </c>
      <c r="M55" s="14">
        <f t="shared" si="18"/>
        <v>5150.833333333333</v>
      </c>
      <c r="N55" s="14">
        <f t="shared" si="18"/>
        <v>1897</v>
      </c>
      <c r="O55" s="16">
        <f t="shared" si="18"/>
        <v>5283.857142857143</v>
      </c>
    </row>
    <row r="56" spans="2:15" ht="13.5">
      <c r="B56" s="75" t="s">
        <v>65</v>
      </c>
      <c r="C56" s="74" t="s">
        <v>289</v>
      </c>
      <c r="D56" s="72"/>
      <c r="E56" s="15">
        <f>+(E35*10)/E45</f>
        <v>334050.8988764045</v>
      </c>
      <c r="F56" s="15">
        <f aca="true" t="shared" si="19" ref="F56:O56">+(F35*10)/F45</f>
        <v>285026.34920634923</v>
      </c>
      <c r="G56" s="14">
        <f t="shared" si="19"/>
        <v>306220.5882352941</v>
      </c>
      <c r="H56" s="14">
        <f t="shared" si="19"/>
        <v>485691.6666666667</v>
      </c>
      <c r="I56" s="14">
        <f t="shared" si="19"/>
        <v>238828.57142857142</v>
      </c>
      <c r="J56" s="14">
        <f t="shared" si="19"/>
        <v>292137</v>
      </c>
      <c r="K56" s="14">
        <f t="shared" si="19"/>
        <v>276860</v>
      </c>
      <c r="L56" s="14">
        <f t="shared" si="19"/>
        <v>336643.3333333333</v>
      </c>
      <c r="M56" s="14">
        <f t="shared" si="19"/>
        <v>496021.6666666667</v>
      </c>
      <c r="N56" s="14">
        <f t="shared" si="19"/>
        <v>236224</v>
      </c>
      <c r="O56" s="16">
        <f t="shared" si="19"/>
        <v>573548.5714285715</v>
      </c>
    </row>
    <row r="57" spans="2:15" ht="13.5">
      <c r="B57" s="86"/>
      <c r="C57" s="87" t="s">
        <v>290</v>
      </c>
      <c r="D57" s="88"/>
      <c r="E57" s="18">
        <f>+'損益計算書'!C9/E45</f>
        <v>63640.870786516854</v>
      </c>
      <c r="F57" s="18">
        <f>+'損益計算書'!D9/F45</f>
        <v>61745.269841269845</v>
      </c>
      <c r="G57" s="17">
        <f>+'損益計算書'!E9/G45</f>
        <v>49550.705882352944</v>
      </c>
      <c r="H57" s="17">
        <f>+'損益計算書'!F9/H45</f>
        <v>80960.3</v>
      </c>
      <c r="I57" s="17">
        <f>+'損益計算書'!G9/I45</f>
        <v>39782.04761904762</v>
      </c>
      <c r="J57" s="17">
        <f>+'損益計算書'!H9/J45</f>
        <v>74233.7</v>
      </c>
      <c r="K57" s="17">
        <f>+'損益計算書'!I9/K45</f>
        <v>45012.769230769234</v>
      </c>
      <c r="L57" s="17">
        <f>+'損益計算書'!J9/L45</f>
        <v>79701.5</v>
      </c>
      <c r="M57" s="17">
        <f>+'損益計算書'!K9/M45</f>
        <v>106102.5</v>
      </c>
      <c r="N57" s="17">
        <f>+'損益計算書'!L9/N45</f>
        <v>53102</v>
      </c>
      <c r="O57" s="19">
        <f>+'損益計算書'!M9/O45</f>
        <v>89098.85714285714</v>
      </c>
    </row>
  </sheetData>
  <sheetProtection/>
  <autoFilter ref="A1:A57"/>
  <mergeCells count="1">
    <mergeCell ref="O5:O7"/>
  </mergeCells>
  <printOptions/>
  <pageMargins left="0.31496062992125984" right="0.31496062992125984" top="0.7874015748031497" bottom="0.3937007874015748" header="0.5118110236220472" footer="0.5118110236220472"/>
  <pageSetup horizontalDpi="300" verticalDpi="300" orientation="landscape" paperSize="9" scale="80" r:id="rId3"/>
  <headerFooter alignWithMargins="0">
    <oddHeader>&amp;C&amp;14法適第１表　水道事業会計決算の状況</oddHeader>
    <oddFooter>&amp;C- &amp;P -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showGridLines="0" zoomScale="85" zoomScaleNormal="85" zoomScaleSheetLayoutView="85" workbookViewId="0" topLeftCell="B2">
      <selection activeCell="B2" sqref="B2"/>
    </sheetView>
  </sheetViews>
  <sheetFormatPr defaultColWidth="8.796875" defaultRowHeight="14.25"/>
  <cols>
    <col min="1" max="1" width="12.19921875" style="292" hidden="1" customWidth="1"/>
    <col min="2" max="2" width="30.59765625" style="292" customWidth="1"/>
    <col min="3" max="3" width="13.09765625" style="292" customWidth="1"/>
    <col min="4" max="13" width="11.59765625" style="292" customWidth="1"/>
    <col min="14" max="16384" width="9" style="292" customWidth="1"/>
  </cols>
  <sheetData>
    <row r="1" spans="4:13" ht="21.75" customHeight="1" hidden="1">
      <c r="D1" s="292">
        <v>322016</v>
      </c>
      <c r="E1" s="292">
        <v>322024</v>
      </c>
      <c r="F1" s="292">
        <v>322032</v>
      </c>
      <c r="G1" s="292">
        <v>322041</v>
      </c>
      <c r="H1" s="292">
        <v>322059</v>
      </c>
      <c r="I1" s="292">
        <v>322067</v>
      </c>
      <c r="J1" s="292">
        <v>322075</v>
      </c>
      <c r="K1" s="292">
        <v>322091</v>
      </c>
      <c r="L1" s="292">
        <v>325287</v>
      </c>
      <c r="M1" s="292">
        <v>328341</v>
      </c>
    </row>
    <row r="2" s="300" customFormat="1" ht="13.5" customHeight="1">
      <c r="B2" s="300" t="s">
        <v>748</v>
      </c>
    </row>
    <row r="3" s="300" customFormat="1" ht="13.5" customHeight="1"/>
    <row r="4" s="300" customFormat="1" ht="14.25">
      <c r="B4" s="301" t="s">
        <v>231</v>
      </c>
    </row>
    <row r="5" spans="2:13" ht="13.5" customHeight="1">
      <c r="B5" s="13" t="s">
        <v>16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394" t="s">
        <v>336</v>
      </c>
    </row>
    <row r="6" spans="2:13" ht="14.25">
      <c r="B6" s="26"/>
      <c r="C6" s="11" t="s">
        <v>33</v>
      </c>
      <c r="D6" s="11" t="s">
        <v>23</v>
      </c>
      <c r="E6" s="11" t="s">
        <v>24</v>
      </c>
      <c r="F6" s="11" t="s">
        <v>25</v>
      </c>
      <c r="G6" s="11" t="s">
        <v>26</v>
      </c>
      <c r="H6" s="11" t="s">
        <v>27</v>
      </c>
      <c r="I6" s="11" t="s">
        <v>28</v>
      </c>
      <c r="J6" s="11" t="s">
        <v>29</v>
      </c>
      <c r="K6" s="11" t="s">
        <v>341</v>
      </c>
      <c r="L6" s="11" t="s">
        <v>335</v>
      </c>
      <c r="M6" s="395"/>
    </row>
    <row r="7" spans="2:13" ht="14.25">
      <c r="B7" s="38" t="s">
        <v>17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396"/>
    </row>
    <row r="8" spans="1:13" ht="14.25">
      <c r="A8" s="292" t="s">
        <v>923</v>
      </c>
      <c r="B8" s="57" t="s">
        <v>293</v>
      </c>
      <c r="C8" s="14">
        <f aca="true" t="shared" si="0" ref="C8:C16">SUM(D8:M8)</f>
        <v>12209761</v>
      </c>
      <c r="D8" s="21">
        <f>INDEX('元データ'!$A$2:$K$345,MATCH('損益計算書'!$A8,'元データ'!$A$2:$A$345,0),MATCH('損益計算書'!D$1,'元データ'!$A$2:$K$2,0))</f>
        <v>4263938</v>
      </c>
      <c r="E8" s="20">
        <f>INDEX('元データ'!$A$2:$K$345,MATCH('損益計算書'!$A8,'元データ'!$A$2:$A$345,0),MATCH('損益計算書'!E$1,'元データ'!$A$2:$K$2,0))</f>
        <v>885828</v>
      </c>
      <c r="F8" s="20">
        <f>INDEX('元データ'!$A$2:$K$345,MATCH('損益計算書'!$A8,'元データ'!$A$2:$A$345,0),MATCH('損益計算書'!F$1,'元データ'!$A$2:$K$2,0))</f>
        <v>2542135</v>
      </c>
      <c r="G8" s="20">
        <f>INDEX('元データ'!$A$2:$K$345,MATCH('損益計算書'!$A8,'元データ'!$A$2:$A$345,0),MATCH('損益計算書'!G$1,'元データ'!$A$2:$K$2,0))</f>
        <v>873425</v>
      </c>
      <c r="H8" s="20">
        <f>INDEX('元データ'!$A$2:$K$345,MATCH('損益計算書'!$A8,'元データ'!$A$2:$A$345,0),MATCH('損益計算書'!H$1,'元データ'!$A$2:$K$2,0))</f>
        <v>868944</v>
      </c>
      <c r="I8" s="20">
        <f>INDEX('元データ'!$A$2:$K$345,MATCH('損益計算書'!$A8,'元データ'!$A$2:$A$345,0),MATCH('損益計算書'!I$1,'元データ'!$A$2:$K$2,0))</f>
        <v>608407</v>
      </c>
      <c r="J8" s="20">
        <f>INDEX('元データ'!$A$2:$K$345,MATCH('損益計算書'!$A8,'元データ'!$A$2:$A$345,0),MATCH('損益計算書'!J$1,'元データ'!$A$2:$K$2,0))</f>
        <v>544305</v>
      </c>
      <c r="K8" s="20">
        <f>INDEX('元データ'!$A$2:$K$345,MATCH('損益計算書'!$A8,'元データ'!$A$2:$A$345,0),MATCH('損益計算書'!K$1,'元データ'!$A$2:$K$2,0))</f>
        <v>712694</v>
      </c>
      <c r="L8" s="20">
        <f>INDEX('元データ'!$A$2:$K$345,MATCH('損益計算書'!$A8,'元データ'!$A$2:$A$345,0),MATCH('損益計算書'!L$1,'元データ'!$A$2:$K$2,0))</f>
        <v>270208</v>
      </c>
      <c r="M8" s="22">
        <f>INDEX('元データ'!$A$2:$K$345,MATCH('損益計算書'!$A8,'元データ'!$A$2:$A$345,0),MATCH('損益計算書'!M$1,'元データ'!$A$2:$K$2,0))</f>
        <v>639877</v>
      </c>
    </row>
    <row r="9" spans="1:13" ht="14.25">
      <c r="A9" s="292" t="s">
        <v>924</v>
      </c>
      <c r="B9" s="58" t="s">
        <v>232</v>
      </c>
      <c r="C9" s="14">
        <f t="shared" si="0"/>
        <v>11328075</v>
      </c>
      <c r="D9" s="15">
        <f>INDEX('元データ'!$A$2:$K$345,MATCH('損益計算書'!$A9,'元データ'!$A$2:$A$345,0),MATCH('損益計算書'!D$1,'元データ'!$A$2:$K$2,0))</f>
        <v>3889952</v>
      </c>
      <c r="E9" s="14">
        <f>INDEX('元データ'!$A$2:$K$345,MATCH('損益計算書'!$A9,'元データ'!$A$2:$A$345,0),MATCH('損益計算書'!E$1,'元データ'!$A$2:$K$2,0))</f>
        <v>842362</v>
      </c>
      <c r="F9" s="14">
        <f>INDEX('元データ'!$A$2:$K$345,MATCH('損益計算書'!$A9,'元データ'!$A$2:$A$345,0),MATCH('損益計算書'!F$1,'元データ'!$A$2:$K$2,0))</f>
        <v>2428809</v>
      </c>
      <c r="G9" s="14">
        <f>INDEX('元データ'!$A$2:$K$345,MATCH('損益計算書'!$A9,'元データ'!$A$2:$A$345,0),MATCH('損益計算書'!G$1,'元データ'!$A$2:$K$2,0))</f>
        <v>835423</v>
      </c>
      <c r="H9" s="14">
        <f>INDEX('元データ'!$A$2:$K$345,MATCH('損益計算書'!$A9,'元データ'!$A$2:$A$345,0),MATCH('損益計算書'!H$1,'元データ'!$A$2:$K$2,0))</f>
        <v>742337</v>
      </c>
      <c r="I9" s="14">
        <f>INDEX('元データ'!$A$2:$K$345,MATCH('損益計算書'!$A9,'元データ'!$A$2:$A$345,0),MATCH('損益計算書'!I$1,'元データ'!$A$2:$K$2,0))</f>
        <v>585166</v>
      </c>
      <c r="J9" s="14">
        <f>INDEX('元データ'!$A$2:$K$345,MATCH('損益計算書'!$A9,'元データ'!$A$2:$A$345,0),MATCH('損益計算書'!J$1,'元データ'!$A$2:$K$2,0))</f>
        <v>478209</v>
      </c>
      <c r="K9" s="14">
        <f>INDEX('元データ'!$A$2:$K$345,MATCH('損益計算書'!$A9,'元データ'!$A$2:$A$345,0),MATCH('損益計算書'!K$1,'元データ'!$A$2:$K$2,0))</f>
        <v>636615</v>
      </c>
      <c r="L9" s="14">
        <f>INDEX('元データ'!$A$2:$K$345,MATCH('損益計算書'!$A9,'元データ'!$A$2:$A$345,0),MATCH('損益計算書'!L$1,'元データ'!$A$2:$K$2,0))</f>
        <v>265510</v>
      </c>
      <c r="M9" s="16">
        <f>INDEX('元データ'!$A$2:$K$345,MATCH('損益計算書'!$A9,'元データ'!$A$2:$A$345,0),MATCH('損益計算書'!M$1,'元データ'!$A$2:$K$2,0))</f>
        <v>623692</v>
      </c>
    </row>
    <row r="10" spans="1:13" ht="14.25">
      <c r="A10" s="292" t="s">
        <v>925</v>
      </c>
      <c r="B10" s="59" t="s">
        <v>233</v>
      </c>
      <c r="C10" s="14">
        <f t="shared" si="0"/>
        <v>10938580</v>
      </c>
      <c r="D10" s="15">
        <f>INDEX('元データ'!$A$2:$K$345,MATCH('損益計算書'!$A10,'元データ'!$A$2:$A$345,0),MATCH('損益計算書'!D$1,'元データ'!$A$2:$K$2,0))</f>
        <v>3758351</v>
      </c>
      <c r="E10" s="14">
        <f>INDEX('元データ'!$A$2:$K$345,MATCH('損益計算書'!$A10,'元データ'!$A$2:$A$345,0),MATCH('損益計算書'!E$1,'元データ'!$A$2:$K$2,0))</f>
        <v>812471</v>
      </c>
      <c r="F10" s="14">
        <f>INDEX('元データ'!$A$2:$K$345,MATCH('損益計算書'!$A10,'元データ'!$A$2:$A$345,0),MATCH('損益計算書'!F$1,'元データ'!$A$2:$K$2,0))</f>
        <v>2334404</v>
      </c>
      <c r="G10" s="14">
        <f>INDEX('元データ'!$A$2:$K$345,MATCH('損益計算書'!$A10,'元データ'!$A$2:$A$345,0),MATCH('損益計算書'!G$1,'元データ'!$A$2:$K$2,0))</f>
        <v>806877</v>
      </c>
      <c r="H10" s="14">
        <f>INDEX('元データ'!$A$2:$K$345,MATCH('損益計算書'!$A10,'元データ'!$A$2:$A$345,0),MATCH('損益計算書'!H$1,'元データ'!$A$2:$K$2,0))</f>
        <v>738488</v>
      </c>
      <c r="I10" s="14">
        <f>INDEX('元データ'!$A$2:$K$345,MATCH('損益計算書'!$A10,'元データ'!$A$2:$A$345,0),MATCH('損益計算書'!I$1,'元データ'!$A$2:$K$2,0))</f>
        <v>560534</v>
      </c>
      <c r="J10" s="14">
        <f>INDEX('元データ'!$A$2:$K$345,MATCH('損益計算書'!$A10,'元データ'!$A$2:$A$345,0),MATCH('損益計算書'!J$1,'元データ'!$A$2:$K$2,0))</f>
        <v>476750</v>
      </c>
      <c r="K10" s="14">
        <f>INDEX('元データ'!$A$2:$K$345,MATCH('損益計算書'!$A10,'元データ'!$A$2:$A$345,0),MATCH('損益計算書'!K$1,'元データ'!$A$2:$K$2,0))</f>
        <v>621462</v>
      </c>
      <c r="L10" s="14">
        <f>INDEX('元データ'!$A$2:$K$345,MATCH('損益計算書'!$A10,'元データ'!$A$2:$A$345,0),MATCH('損益計算書'!L$1,'元データ'!$A$2:$K$2,0))</f>
        <v>258454</v>
      </c>
      <c r="M10" s="16">
        <f>INDEX('元データ'!$A$2:$K$345,MATCH('損益計算書'!$A10,'元データ'!$A$2:$A$345,0),MATCH('損益計算書'!M$1,'元データ'!$A$2:$K$2,0))</f>
        <v>570789</v>
      </c>
    </row>
    <row r="11" spans="1:13" ht="14.25">
      <c r="A11" s="292" t="s">
        <v>926</v>
      </c>
      <c r="B11" s="59" t="s">
        <v>234</v>
      </c>
      <c r="C11" s="14">
        <f t="shared" si="0"/>
        <v>25657</v>
      </c>
      <c r="D11" s="15">
        <f>INDEX('元データ'!$A$2:$K$345,MATCH('損益計算書'!$A11,'元データ'!$A$2:$A$345,0),MATCH('損益計算書'!D$1,'元データ'!$A$2:$K$2,0))</f>
        <v>0</v>
      </c>
      <c r="E11" s="14">
        <f>INDEX('元データ'!$A$2:$K$345,MATCH('損益計算書'!$A11,'元データ'!$A$2:$A$345,0),MATCH('損益計算書'!E$1,'元データ'!$A$2:$K$2,0))</f>
        <v>0</v>
      </c>
      <c r="F11" s="14">
        <f>INDEX('元データ'!$A$2:$K$345,MATCH('損益計算書'!$A11,'元データ'!$A$2:$A$345,0),MATCH('損益計算書'!F$1,'元データ'!$A$2:$K$2,0))</f>
        <v>9320</v>
      </c>
      <c r="G11" s="14">
        <f>INDEX('元データ'!$A$2:$K$345,MATCH('損益計算書'!$A11,'元データ'!$A$2:$A$345,0),MATCH('損益計算書'!G$1,'元データ'!$A$2:$K$2,0))</f>
        <v>3294</v>
      </c>
      <c r="H11" s="14">
        <f>INDEX('元データ'!$A$2:$K$345,MATCH('損益計算書'!$A11,'元データ'!$A$2:$A$345,0),MATCH('損益計算書'!H$1,'元データ'!$A$2:$K$2,0))</f>
        <v>0</v>
      </c>
      <c r="I11" s="14">
        <f>INDEX('元データ'!$A$2:$K$345,MATCH('損益計算書'!$A11,'元データ'!$A$2:$A$345,0),MATCH('損益計算書'!I$1,'元データ'!$A$2:$K$2,0))</f>
        <v>12567</v>
      </c>
      <c r="J11" s="14">
        <f>INDEX('元データ'!$A$2:$K$345,MATCH('損益計算書'!$A11,'元データ'!$A$2:$A$345,0),MATCH('損益計算書'!J$1,'元データ'!$A$2:$K$2,0))</f>
        <v>0</v>
      </c>
      <c r="K11" s="14">
        <f>INDEX('元データ'!$A$2:$K$345,MATCH('損益計算書'!$A11,'元データ'!$A$2:$A$345,0),MATCH('損益計算書'!K$1,'元データ'!$A$2:$K$2,0))</f>
        <v>476</v>
      </c>
      <c r="L11" s="14">
        <f>INDEX('元データ'!$A$2:$K$345,MATCH('損益計算書'!$A11,'元データ'!$A$2:$A$345,0),MATCH('損益計算書'!L$1,'元データ'!$A$2:$K$2,0))</f>
        <v>0</v>
      </c>
      <c r="M11" s="16">
        <f>INDEX('元データ'!$A$2:$K$345,MATCH('損益計算書'!$A11,'元データ'!$A$2:$A$345,0),MATCH('損益計算書'!M$1,'元データ'!$A$2:$K$2,0))</f>
        <v>0</v>
      </c>
    </row>
    <row r="12" spans="1:13" ht="14.25">
      <c r="A12" s="292" t="s">
        <v>927</v>
      </c>
      <c r="B12" s="59" t="s">
        <v>235</v>
      </c>
      <c r="C12" s="14">
        <f t="shared" si="0"/>
        <v>363838</v>
      </c>
      <c r="D12" s="15">
        <f>INDEX('元データ'!$A$2:$K$345,MATCH('損益計算書'!$A12,'元データ'!$A$2:$A$345,0),MATCH('損益計算書'!D$1,'元データ'!$A$2:$K$2,0))</f>
        <v>131601</v>
      </c>
      <c r="E12" s="14">
        <f>INDEX('元データ'!$A$2:$K$345,MATCH('損益計算書'!$A12,'元データ'!$A$2:$A$345,0),MATCH('損益計算書'!E$1,'元データ'!$A$2:$K$2,0))</f>
        <v>29891</v>
      </c>
      <c r="F12" s="14">
        <f>INDEX('元データ'!$A$2:$K$345,MATCH('損益計算書'!$A12,'元データ'!$A$2:$A$345,0),MATCH('損益計算書'!F$1,'元データ'!$A$2:$K$2,0))</f>
        <v>85085</v>
      </c>
      <c r="G12" s="14">
        <f>INDEX('元データ'!$A$2:$K$345,MATCH('損益計算書'!$A12,'元データ'!$A$2:$A$345,0),MATCH('損益計算書'!G$1,'元データ'!$A$2:$K$2,0))</f>
        <v>25252</v>
      </c>
      <c r="H12" s="14">
        <f>INDEX('元データ'!$A$2:$K$345,MATCH('損益計算書'!$A12,'元データ'!$A$2:$A$345,0),MATCH('損益計算書'!H$1,'元データ'!$A$2:$K$2,0))</f>
        <v>3849</v>
      </c>
      <c r="I12" s="14">
        <f>INDEX('元データ'!$A$2:$K$345,MATCH('損益計算書'!$A12,'元データ'!$A$2:$A$345,0),MATCH('損益計算書'!I$1,'元データ'!$A$2:$K$2,0))</f>
        <v>12065</v>
      </c>
      <c r="J12" s="14">
        <f>INDEX('元データ'!$A$2:$K$345,MATCH('損益計算書'!$A12,'元データ'!$A$2:$A$345,0),MATCH('損益計算書'!J$1,'元データ'!$A$2:$K$2,0))</f>
        <v>1459</v>
      </c>
      <c r="K12" s="14">
        <f>INDEX('元データ'!$A$2:$K$345,MATCH('損益計算書'!$A12,'元データ'!$A$2:$A$345,0),MATCH('損益計算書'!K$1,'元データ'!$A$2:$K$2,0))</f>
        <v>14677</v>
      </c>
      <c r="L12" s="14">
        <f>INDEX('元データ'!$A$2:$K$345,MATCH('損益計算書'!$A12,'元データ'!$A$2:$A$345,0),MATCH('損益計算書'!L$1,'元データ'!$A$2:$K$2,0))</f>
        <v>7056</v>
      </c>
      <c r="M12" s="16">
        <f>INDEX('元データ'!$A$2:$K$345,MATCH('損益計算書'!$A12,'元データ'!$A$2:$A$345,0),MATCH('損益計算書'!M$1,'元データ'!$A$2:$K$2,0))</f>
        <v>52903</v>
      </c>
    </row>
    <row r="13" spans="1:13" ht="14.25">
      <c r="A13" s="292" t="s">
        <v>928</v>
      </c>
      <c r="B13" s="60" t="s">
        <v>236</v>
      </c>
      <c r="C13" s="14">
        <f t="shared" si="0"/>
        <v>39345</v>
      </c>
      <c r="D13" s="15">
        <f>INDEX('元データ'!$A$2:$K$345,MATCH('損益計算書'!$A13,'元データ'!$A$2:$A$345,0),MATCH('損益計算書'!D$1,'元データ'!$A$2:$K$2,0))</f>
        <v>3801</v>
      </c>
      <c r="E13" s="14">
        <f>INDEX('元データ'!$A$2:$K$345,MATCH('損益計算書'!$A13,'元データ'!$A$2:$A$345,0),MATCH('損益計算書'!E$1,'元データ'!$A$2:$K$2,0))</f>
        <v>9536</v>
      </c>
      <c r="F13" s="14">
        <f>INDEX('元データ'!$A$2:$K$345,MATCH('損益計算書'!$A13,'元データ'!$A$2:$A$345,0),MATCH('損益計算書'!F$1,'元データ'!$A$2:$K$2,0))</f>
        <v>1611</v>
      </c>
      <c r="G13" s="14">
        <f>INDEX('元データ'!$A$2:$K$345,MATCH('損益計算書'!$A13,'元データ'!$A$2:$A$345,0),MATCH('損益計算書'!G$1,'元データ'!$A$2:$K$2,0))</f>
        <v>16398</v>
      </c>
      <c r="H13" s="14">
        <f>INDEX('元データ'!$A$2:$K$345,MATCH('損益計算書'!$A13,'元データ'!$A$2:$A$345,0),MATCH('損益計算書'!H$1,'元データ'!$A$2:$K$2,0))</f>
        <v>1221</v>
      </c>
      <c r="I13" s="14">
        <f>INDEX('元データ'!$A$2:$K$345,MATCH('損益計算書'!$A13,'元データ'!$A$2:$A$345,0),MATCH('損益計算書'!I$1,'元データ'!$A$2:$K$2,0))</f>
        <v>0</v>
      </c>
      <c r="J13" s="14">
        <f>INDEX('元データ'!$A$2:$K$345,MATCH('損益計算書'!$A13,'元データ'!$A$2:$A$345,0),MATCH('損益計算書'!J$1,'元データ'!$A$2:$K$2,0))</f>
        <v>0</v>
      </c>
      <c r="K13" s="14">
        <f>INDEX('元データ'!$A$2:$K$345,MATCH('損益計算書'!$A13,'元データ'!$A$2:$A$345,0),MATCH('損益計算書'!K$1,'元データ'!$A$2:$K$2,0))</f>
        <v>697</v>
      </c>
      <c r="L13" s="14">
        <f>INDEX('元データ'!$A$2:$K$345,MATCH('損益計算書'!$A13,'元データ'!$A$2:$A$345,0),MATCH('損益計算書'!L$1,'元データ'!$A$2:$K$2,0))</f>
        <v>6081</v>
      </c>
      <c r="M13" s="16">
        <f>INDEX('元データ'!$A$2:$K$345,MATCH('損益計算書'!$A13,'元データ'!$A$2:$A$345,0),MATCH('損益計算書'!M$1,'元データ'!$A$2:$K$2,0))</f>
        <v>0</v>
      </c>
    </row>
    <row r="14" spans="1:13" ht="14.25">
      <c r="A14" s="292" t="s">
        <v>929</v>
      </c>
      <c r="B14" s="58" t="s">
        <v>237</v>
      </c>
      <c r="C14" s="14">
        <f t="shared" si="0"/>
        <v>868096</v>
      </c>
      <c r="D14" s="15">
        <f>INDEX('元データ'!$A$2:$K$345,MATCH('損益計算書'!$A14,'元データ'!$A$2:$A$345,0),MATCH('損益計算書'!D$1,'元データ'!$A$2:$K$2,0))</f>
        <v>370729</v>
      </c>
      <c r="E14" s="14">
        <f>INDEX('元データ'!$A$2:$K$345,MATCH('損益計算書'!$A14,'元データ'!$A$2:$A$345,0),MATCH('損益計算書'!E$1,'元データ'!$A$2:$K$2,0))</f>
        <v>43466</v>
      </c>
      <c r="F14" s="14">
        <f>INDEX('元データ'!$A$2:$K$345,MATCH('損益計算書'!$A14,'元データ'!$A$2:$A$345,0),MATCH('損益計算書'!F$1,'元データ'!$A$2:$K$2,0))</f>
        <v>107581</v>
      </c>
      <c r="G14" s="14">
        <f>INDEX('元データ'!$A$2:$K$345,MATCH('損益計算書'!$A14,'元データ'!$A$2:$A$345,0),MATCH('損益計算書'!G$1,'元データ'!$A$2:$K$2,0))</f>
        <v>37668</v>
      </c>
      <c r="H14" s="14">
        <f>INDEX('元データ'!$A$2:$K$345,MATCH('損益計算書'!$A14,'元データ'!$A$2:$A$345,0),MATCH('損益計算書'!H$1,'元データ'!$A$2:$K$2,0))</f>
        <v>122360</v>
      </c>
      <c r="I14" s="14">
        <f>INDEX('元データ'!$A$2:$K$345,MATCH('損益計算書'!$A14,'元データ'!$A$2:$A$345,0),MATCH('損益計算書'!I$1,'元データ'!$A$2:$K$2,0))</f>
        <v>23241</v>
      </c>
      <c r="J14" s="14">
        <f>INDEX('元データ'!$A$2:$K$345,MATCH('損益計算書'!$A14,'元データ'!$A$2:$A$345,0),MATCH('損益計算書'!J$1,'元データ'!$A$2:$K$2,0))</f>
        <v>66096</v>
      </c>
      <c r="K14" s="14">
        <f>INDEX('元データ'!$A$2:$K$345,MATCH('損益計算書'!$A14,'元データ'!$A$2:$A$345,0),MATCH('損益計算書'!K$1,'元データ'!$A$2:$K$2,0))</f>
        <v>76079</v>
      </c>
      <c r="L14" s="14">
        <f>INDEX('元データ'!$A$2:$K$345,MATCH('損益計算書'!$A14,'元データ'!$A$2:$A$345,0),MATCH('損益計算書'!L$1,'元データ'!$A$2:$K$2,0))</f>
        <v>4698</v>
      </c>
      <c r="M14" s="16">
        <f>INDEX('元データ'!$A$2:$K$345,MATCH('損益計算書'!$A14,'元データ'!$A$2:$A$345,0),MATCH('損益計算書'!M$1,'元データ'!$A$2:$K$2,0))</f>
        <v>16178</v>
      </c>
    </row>
    <row r="15" spans="1:13" ht="14.25">
      <c r="A15" s="292" t="s">
        <v>930</v>
      </c>
      <c r="B15" s="59" t="s">
        <v>238</v>
      </c>
      <c r="C15" s="14">
        <f t="shared" si="0"/>
        <v>34255</v>
      </c>
      <c r="D15" s="15">
        <f>INDEX('元データ'!$A$2:$K$345,MATCH('損益計算書'!$A15,'元データ'!$A$2:$A$345,0),MATCH('損益計算書'!D$1,'元データ'!$A$2:$K$2,0))</f>
        <v>21662</v>
      </c>
      <c r="E15" s="14">
        <f>INDEX('元データ'!$A$2:$K$345,MATCH('損益計算書'!$A15,'元データ'!$A$2:$A$345,0),MATCH('損益計算書'!E$1,'元データ'!$A$2:$K$2,0))</f>
        <v>145</v>
      </c>
      <c r="F15" s="14">
        <f>INDEX('元データ'!$A$2:$K$345,MATCH('損益計算書'!$A15,'元データ'!$A$2:$A$345,0),MATCH('損益計算書'!F$1,'元データ'!$A$2:$K$2,0))</f>
        <v>2656</v>
      </c>
      <c r="G15" s="14">
        <f>INDEX('元データ'!$A$2:$K$345,MATCH('損益計算書'!$A15,'元データ'!$A$2:$A$345,0),MATCH('損益計算書'!G$1,'元データ'!$A$2:$K$2,0))</f>
        <v>1906</v>
      </c>
      <c r="H15" s="14">
        <f>INDEX('元データ'!$A$2:$K$345,MATCH('損益計算書'!$A15,'元データ'!$A$2:$A$345,0),MATCH('損益計算書'!H$1,'元データ'!$A$2:$K$2,0))</f>
        <v>836</v>
      </c>
      <c r="I15" s="14">
        <f>INDEX('元データ'!$A$2:$K$345,MATCH('損益計算書'!$A15,'元データ'!$A$2:$A$345,0),MATCH('損益計算書'!I$1,'元データ'!$A$2:$K$2,0))</f>
        <v>2962</v>
      </c>
      <c r="J15" s="14">
        <f>INDEX('元データ'!$A$2:$K$345,MATCH('損益計算書'!$A15,'元データ'!$A$2:$A$345,0),MATCH('損益計算書'!J$1,'元データ'!$A$2:$K$2,0))</f>
        <v>30</v>
      </c>
      <c r="K15" s="14">
        <f>INDEX('元データ'!$A$2:$K$345,MATCH('損益計算書'!$A15,'元データ'!$A$2:$A$345,0),MATCH('損益計算書'!K$1,'元データ'!$A$2:$K$2,0))</f>
        <v>906</v>
      </c>
      <c r="L15" s="14">
        <f>INDEX('元データ'!$A$2:$K$345,MATCH('損益計算書'!$A15,'元データ'!$A$2:$A$345,0),MATCH('損益計算書'!L$1,'元データ'!$A$2:$K$2,0))</f>
        <v>58</v>
      </c>
      <c r="M15" s="16">
        <f>INDEX('元データ'!$A$2:$K$345,MATCH('損益計算書'!$A15,'元データ'!$A$2:$A$345,0),MATCH('損益計算書'!M$1,'元データ'!$A$2:$K$2,0))</f>
        <v>3094</v>
      </c>
    </row>
    <row r="16" spans="1:13" ht="14.25">
      <c r="A16" s="292" t="s">
        <v>931</v>
      </c>
      <c r="B16" s="59" t="s">
        <v>30</v>
      </c>
      <c r="C16" s="14">
        <f t="shared" si="0"/>
        <v>0</v>
      </c>
      <c r="D16" s="15">
        <f>INDEX('元データ'!$A$2:$K$345,MATCH('損益計算書'!$A16,'元データ'!$A$2:$A$345,0),MATCH('損益計算書'!D$1,'元データ'!$A$2:$K$2,0))</f>
        <v>0</v>
      </c>
      <c r="E16" s="14">
        <f>INDEX('元データ'!$A$2:$K$345,MATCH('損益計算書'!$A16,'元データ'!$A$2:$A$345,0),MATCH('損益計算書'!E$1,'元データ'!$A$2:$K$2,0))</f>
        <v>0</v>
      </c>
      <c r="F16" s="14">
        <f>INDEX('元データ'!$A$2:$K$345,MATCH('損益計算書'!$A16,'元データ'!$A$2:$A$345,0),MATCH('損益計算書'!F$1,'元データ'!$A$2:$K$2,0))</f>
        <v>0</v>
      </c>
      <c r="G16" s="14">
        <f>INDEX('元データ'!$A$2:$K$345,MATCH('損益計算書'!$A16,'元データ'!$A$2:$A$345,0),MATCH('損益計算書'!G$1,'元データ'!$A$2:$K$2,0))</f>
        <v>0</v>
      </c>
      <c r="H16" s="14">
        <f>INDEX('元データ'!$A$2:$K$345,MATCH('損益計算書'!$A16,'元データ'!$A$2:$A$345,0),MATCH('損益計算書'!H$1,'元データ'!$A$2:$K$2,0))</f>
        <v>0</v>
      </c>
      <c r="I16" s="14">
        <f>INDEX('元データ'!$A$2:$K$345,MATCH('損益計算書'!$A16,'元データ'!$A$2:$A$345,0),MATCH('損益計算書'!I$1,'元データ'!$A$2:$K$2,0))</f>
        <v>0</v>
      </c>
      <c r="J16" s="14">
        <f>INDEX('元データ'!$A$2:$K$345,MATCH('損益計算書'!$A16,'元データ'!$A$2:$A$345,0),MATCH('損益計算書'!J$1,'元データ'!$A$2:$K$2,0))</f>
        <v>0</v>
      </c>
      <c r="K16" s="14">
        <f>INDEX('元データ'!$A$2:$K$345,MATCH('損益計算書'!$A16,'元データ'!$A$2:$A$345,0),MATCH('損益計算書'!K$1,'元データ'!$A$2:$K$2,0))</f>
        <v>0</v>
      </c>
      <c r="L16" s="14">
        <f>INDEX('元データ'!$A$2:$K$345,MATCH('損益計算書'!$A16,'元データ'!$A$2:$A$345,0),MATCH('損益計算書'!L$1,'元データ'!$A$2:$K$2,0))</f>
        <v>0</v>
      </c>
      <c r="M16" s="16">
        <f>INDEX('元データ'!$A$2:$K$345,MATCH('損益計算書'!$A16,'元データ'!$A$2:$A$345,0),MATCH('損益計算書'!M$1,'元データ'!$A$2:$K$2,0))</f>
        <v>0</v>
      </c>
    </row>
    <row r="17" spans="2:13" ht="12.75" customHeight="1">
      <c r="B17" s="59" t="s">
        <v>320</v>
      </c>
      <c r="C17" s="14">
        <f>SUM(C18:C19)</f>
        <v>0</v>
      </c>
      <c r="D17" s="15">
        <f>SUM(D18:D19)</f>
        <v>0</v>
      </c>
      <c r="E17" s="14">
        <f aca="true" t="shared" si="1" ref="E17:M17">SUM(E18:E19)</f>
        <v>0</v>
      </c>
      <c r="F17" s="14">
        <f t="shared" si="1"/>
        <v>0</v>
      </c>
      <c r="G17" s="14">
        <f t="shared" si="1"/>
        <v>0</v>
      </c>
      <c r="H17" s="14">
        <f t="shared" si="1"/>
        <v>0</v>
      </c>
      <c r="I17" s="14">
        <f t="shared" si="1"/>
        <v>0</v>
      </c>
      <c r="J17" s="14">
        <f t="shared" si="1"/>
        <v>0</v>
      </c>
      <c r="K17" s="14">
        <f t="shared" si="1"/>
        <v>0</v>
      </c>
      <c r="L17" s="14">
        <f t="shared" si="1"/>
        <v>0</v>
      </c>
      <c r="M17" s="16">
        <f t="shared" si="1"/>
        <v>0</v>
      </c>
    </row>
    <row r="18" spans="1:13" s="307" customFormat="1" ht="17.25" customHeight="1" hidden="1">
      <c r="A18" s="307" t="s">
        <v>932</v>
      </c>
      <c r="B18" s="219"/>
      <c r="C18" s="216">
        <f aca="true" t="shared" si="2" ref="C18:C48">SUM(D18:M18)</f>
        <v>0</v>
      </c>
      <c r="D18" s="217">
        <f>INDEX('元データ'!$A$2:$K$345,MATCH('損益計算書'!$A18,'元データ'!$A$2:$A$345,0),MATCH('損益計算書'!D$1,'元データ'!$A$2:$K$2,0))</f>
        <v>0</v>
      </c>
      <c r="E18" s="216">
        <f>INDEX('元データ'!$A$2:$K$345,MATCH('損益計算書'!$A18,'元データ'!$A$2:$A$345,0),MATCH('損益計算書'!E$1,'元データ'!$A$2:$K$2,0))</f>
        <v>0</v>
      </c>
      <c r="F18" s="216">
        <f>INDEX('元データ'!$A$2:$K$345,MATCH('損益計算書'!$A18,'元データ'!$A$2:$A$345,0),MATCH('損益計算書'!F$1,'元データ'!$A$2:$K$2,0))</f>
        <v>0</v>
      </c>
      <c r="G18" s="216">
        <f>INDEX('元データ'!$A$2:$K$345,MATCH('損益計算書'!$A18,'元データ'!$A$2:$A$345,0),MATCH('損益計算書'!G$1,'元データ'!$A$2:$K$2,0))</f>
        <v>0</v>
      </c>
      <c r="H18" s="216">
        <f>INDEX('元データ'!$A$2:$K$345,MATCH('損益計算書'!$A18,'元データ'!$A$2:$A$345,0),MATCH('損益計算書'!H$1,'元データ'!$A$2:$K$2,0))</f>
        <v>0</v>
      </c>
      <c r="I18" s="216">
        <f>INDEX('元データ'!$A$2:$K$345,MATCH('損益計算書'!$A18,'元データ'!$A$2:$A$345,0),MATCH('損益計算書'!I$1,'元データ'!$A$2:$K$2,0))</f>
        <v>0</v>
      </c>
      <c r="J18" s="216">
        <f>INDEX('元データ'!$A$2:$K$345,MATCH('損益計算書'!$A18,'元データ'!$A$2:$A$345,0),MATCH('損益計算書'!J$1,'元データ'!$A$2:$K$2,0))</f>
        <v>0</v>
      </c>
      <c r="K18" s="216">
        <f>INDEX('元データ'!$A$2:$K$345,MATCH('損益計算書'!$A18,'元データ'!$A$2:$A$345,0),MATCH('損益計算書'!K$1,'元データ'!$A$2:$K$2,0))</f>
        <v>0</v>
      </c>
      <c r="L18" s="216">
        <f>INDEX('元データ'!$A$2:$K$345,MATCH('損益計算書'!$A18,'元データ'!$A$2:$A$345,0),MATCH('損益計算書'!L$1,'元データ'!$A$2:$K$2,0))</f>
        <v>0</v>
      </c>
      <c r="M18" s="218">
        <f>INDEX('元データ'!$A$2:$K$345,MATCH('損益計算書'!$A18,'元データ'!$A$2:$A$345,0),MATCH('損益計算書'!M$1,'元データ'!$A$2:$K$2,0))</f>
        <v>0</v>
      </c>
    </row>
    <row r="19" spans="1:13" s="307" customFormat="1" ht="16.5" customHeight="1" hidden="1">
      <c r="A19" s="307" t="s">
        <v>933</v>
      </c>
      <c r="B19" s="219"/>
      <c r="C19" s="216">
        <f t="shared" si="2"/>
        <v>0</v>
      </c>
      <c r="D19" s="217">
        <f>INDEX('元データ'!$A$2:$K$345,MATCH('損益計算書'!$A19,'元データ'!$A$2:$A$345,0),MATCH('損益計算書'!D$1,'元データ'!$A$2:$K$2,0))</f>
        <v>0</v>
      </c>
      <c r="E19" s="216">
        <f>INDEX('元データ'!$A$2:$K$345,MATCH('損益計算書'!$A19,'元データ'!$A$2:$A$345,0),MATCH('損益計算書'!E$1,'元データ'!$A$2:$K$2,0))</f>
        <v>0</v>
      </c>
      <c r="F19" s="216">
        <f>INDEX('元データ'!$A$2:$K$345,MATCH('損益計算書'!$A19,'元データ'!$A$2:$A$345,0),MATCH('損益計算書'!F$1,'元データ'!$A$2:$K$2,0))</f>
        <v>0</v>
      </c>
      <c r="G19" s="216">
        <f>INDEX('元データ'!$A$2:$K$345,MATCH('損益計算書'!$A19,'元データ'!$A$2:$A$345,0),MATCH('損益計算書'!G$1,'元データ'!$A$2:$K$2,0))</f>
        <v>0</v>
      </c>
      <c r="H19" s="216">
        <f>INDEX('元データ'!$A$2:$K$345,MATCH('損益計算書'!$A19,'元データ'!$A$2:$A$345,0),MATCH('損益計算書'!H$1,'元データ'!$A$2:$K$2,0))</f>
        <v>0</v>
      </c>
      <c r="I19" s="216">
        <f>INDEX('元データ'!$A$2:$K$345,MATCH('損益計算書'!$A19,'元データ'!$A$2:$A$345,0),MATCH('損益計算書'!I$1,'元データ'!$A$2:$K$2,0))</f>
        <v>0</v>
      </c>
      <c r="J19" s="216">
        <f>INDEX('元データ'!$A$2:$K$345,MATCH('損益計算書'!$A19,'元データ'!$A$2:$A$345,0),MATCH('損益計算書'!J$1,'元データ'!$A$2:$K$2,0))</f>
        <v>0</v>
      </c>
      <c r="K19" s="216">
        <f>INDEX('元データ'!$A$2:$K$345,MATCH('損益計算書'!$A19,'元データ'!$A$2:$A$345,0),MATCH('損益計算書'!K$1,'元データ'!$A$2:$K$2,0))</f>
        <v>0</v>
      </c>
      <c r="L19" s="216">
        <f>INDEX('元データ'!$A$2:$K$345,MATCH('損益計算書'!$A19,'元データ'!$A$2:$A$345,0),MATCH('損益計算書'!L$1,'元データ'!$A$2:$K$2,0))</f>
        <v>0</v>
      </c>
      <c r="M19" s="218">
        <f>INDEX('元データ'!$A$2:$K$345,MATCH('損益計算書'!$A19,'元データ'!$A$2:$A$345,0),MATCH('損益計算書'!M$1,'元データ'!$A$2:$K$2,0))</f>
        <v>0</v>
      </c>
    </row>
    <row r="20" spans="1:13" ht="14.25">
      <c r="A20" s="292" t="s">
        <v>934</v>
      </c>
      <c r="B20" s="59" t="s">
        <v>291</v>
      </c>
      <c r="C20" s="14">
        <f t="shared" si="2"/>
        <v>378279</v>
      </c>
      <c r="D20" s="15">
        <f>INDEX('元データ'!$A$2:$K$345,MATCH('損益計算書'!$A20,'元データ'!$A$2:$A$345,0),MATCH('損益計算書'!D$1,'元データ'!$A$2:$K$2,0))</f>
        <v>28373</v>
      </c>
      <c r="E20" s="14">
        <f>INDEX('元データ'!$A$2:$K$345,MATCH('損益計算書'!$A20,'元データ'!$A$2:$A$345,0),MATCH('損益計算書'!E$1,'元データ'!$A$2:$K$2,0))</f>
        <v>40777</v>
      </c>
      <c r="F20" s="14">
        <f>INDEX('元データ'!$A$2:$K$345,MATCH('損益計算書'!$A20,'元データ'!$A$2:$A$345,0),MATCH('損益計算書'!F$1,'元データ'!$A$2:$K$2,0))</f>
        <v>13888</v>
      </c>
      <c r="G20" s="14">
        <f>INDEX('元データ'!$A$2:$K$345,MATCH('損益計算書'!$A20,'元データ'!$A$2:$A$345,0),MATCH('損益計算書'!G$1,'元データ'!$A$2:$K$2,0))</f>
        <v>35094</v>
      </c>
      <c r="H20" s="14">
        <f>INDEX('元データ'!$A$2:$K$345,MATCH('損益計算書'!$A20,'元データ'!$A$2:$A$345,0),MATCH('損益計算書'!H$1,'元データ'!$A$2:$K$2,0))</f>
        <v>107896</v>
      </c>
      <c r="I20" s="14">
        <f>INDEX('元データ'!$A$2:$K$345,MATCH('損益計算書'!$A20,'元データ'!$A$2:$A$345,0),MATCH('損益計算書'!I$1,'元データ'!$A$2:$K$2,0))</f>
        <v>6700</v>
      </c>
      <c r="J20" s="14">
        <f>INDEX('元データ'!$A$2:$K$345,MATCH('損益計算書'!$A20,'元データ'!$A$2:$A$345,0),MATCH('損益計算書'!J$1,'元データ'!$A$2:$K$2,0))</f>
        <v>55216</v>
      </c>
      <c r="K20" s="14">
        <f>INDEX('元データ'!$A$2:$K$345,MATCH('損益計算書'!$A20,'元データ'!$A$2:$A$345,0),MATCH('損益計算書'!K$1,'元データ'!$A$2:$K$2,0))</f>
        <v>74513</v>
      </c>
      <c r="L20" s="14">
        <f>INDEX('元データ'!$A$2:$K$345,MATCH('損益計算書'!$A20,'元データ'!$A$2:$A$345,0),MATCH('損益計算書'!L$1,'元データ'!$A$2:$K$2,0))</f>
        <v>3284</v>
      </c>
      <c r="M20" s="16">
        <f>INDEX('元データ'!$A$2:$K$345,MATCH('損益計算書'!$A20,'元データ'!$A$2:$A$345,0),MATCH('損益計算書'!M$1,'元データ'!$A$2:$K$2,0))</f>
        <v>12538</v>
      </c>
    </row>
    <row r="21" spans="1:13" ht="14.25">
      <c r="A21" s="292" t="s">
        <v>935</v>
      </c>
      <c r="B21" s="59" t="s">
        <v>292</v>
      </c>
      <c r="C21" s="14">
        <f t="shared" si="2"/>
        <v>455562</v>
      </c>
      <c r="D21" s="15">
        <f>INDEX('元データ'!$A$2:$K$345,MATCH('損益計算書'!$A21,'元データ'!$A$2:$A$345,0),MATCH('損益計算書'!D$1,'元データ'!$A$2:$K$2,0))</f>
        <v>320694</v>
      </c>
      <c r="E21" s="14">
        <f>INDEX('元データ'!$A$2:$K$345,MATCH('損益計算書'!$A21,'元データ'!$A$2:$A$345,0),MATCH('損益計算書'!E$1,'元データ'!$A$2:$K$2,0))</f>
        <v>2544</v>
      </c>
      <c r="F21" s="14">
        <f>INDEX('元データ'!$A$2:$K$345,MATCH('損益計算書'!$A21,'元データ'!$A$2:$A$345,0),MATCH('損益計算書'!F$1,'元データ'!$A$2:$K$2,0))</f>
        <v>91037</v>
      </c>
      <c r="G21" s="14">
        <f>INDEX('元データ'!$A$2:$K$345,MATCH('損益計算書'!$A21,'元データ'!$A$2:$A$345,0),MATCH('損益計算書'!G$1,'元データ'!$A$2:$K$2,0))</f>
        <v>668</v>
      </c>
      <c r="H21" s="14">
        <f>INDEX('元データ'!$A$2:$K$345,MATCH('損益計算書'!$A21,'元データ'!$A$2:$A$345,0),MATCH('損益計算書'!H$1,'元データ'!$A$2:$K$2,0))</f>
        <v>13628</v>
      </c>
      <c r="I21" s="14">
        <f>INDEX('元データ'!$A$2:$K$345,MATCH('損益計算書'!$A21,'元データ'!$A$2:$A$345,0),MATCH('損益計算書'!I$1,'元データ'!$A$2:$K$2,0))</f>
        <v>13579</v>
      </c>
      <c r="J21" s="14">
        <f>INDEX('元データ'!$A$2:$K$345,MATCH('損益計算書'!$A21,'元データ'!$A$2:$A$345,0),MATCH('損益計算書'!J$1,'元データ'!$A$2:$K$2,0))</f>
        <v>10850</v>
      </c>
      <c r="K21" s="14">
        <f>INDEX('元データ'!$A$2:$K$345,MATCH('損益計算書'!$A21,'元データ'!$A$2:$A$345,0),MATCH('損益計算書'!K$1,'元データ'!$A$2:$K$2,0))</f>
        <v>660</v>
      </c>
      <c r="L21" s="14">
        <f>INDEX('元データ'!$A$2:$K$345,MATCH('損益計算書'!$A21,'元データ'!$A$2:$A$345,0),MATCH('損益計算書'!L$1,'元データ'!$A$2:$K$2,0))</f>
        <v>1356</v>
      </c>
      <c r="M21" s="16">
        <f>INDEX('元データ'!$A$2:$K$345,MATCH('損益計算書'!$A21,'元データ'!$A$2:$A$345,0),MATCH('損益計算書'!M$1,'元データ'!$A$2:$K$2,0))</f>
        <v>546</v>
      </c>
    </row>
    <row r="22" spans="1:13" ht="14.25">
      <c r="A22" s="292" t="s">
        <v>936</v>
      </c>
      <c r="B22" s="61" t="s">
        <v>294</v>
      </c>
      <c r="C22" s="29">
        <f t="shared" si="2"/>
        <v>12140421</v>
      </c>
      <c r="D22" s="30">
        <f>INDEX('元データ'!$A$2:$K$345,MATCH('損益計算書'!$A22,'元データ'!$A$2:$A$345,0),MATCH('損益計算書'!D$1,'元データ'!$A$2:$K$2,0))</f>
        <v>4045048</v>
      </c>
      <c r="E22" s="29">
        <f>INDEX('元データ'!$A$2:$K$345,MATCH('損益計算書'!$A22,'元データ'!$A$2:$A$345,0),MATCH('損益計算書'!E$1,'元データ'!$A$2:$K$2,0))</f>
        <v>836310</v>
      </c>
      <c r="F22" s="29">
        <f>INDEX('元データ'!$A$2:$K$345,MATCH('損益計算書'!$A22,'元データ'!$A$2:$A$345,0),MATCH('損益計算書'!F$1,'元データ'!$A$2:$K$2,0))</f>
        <v>2352377</v>
      </c>
      <c r="G22" s="29">
        <f>INDEX('元データ'!$A$2:$K$345,MATCH('損益計算書'!$A22,'元データ'!$A$2:$A$345,0),MATCH('損益計算書'!G$1,'元データ'!$A$2:$K$2,0))</f>
        <v>828935</v>
      </c>
      <c r="H22" s="29">
        <f>INDEX('元データ'!$A$2:$K$345,MATCH('損益計算書'!$A22,'元データ'!$A$2:$A$345,0),MATCH('損益計算書'!H$1,'元データ'!$A$2:$K$2,0))</f>
        <v>1348449</v>
      </c>
      <c r="I22" s="29">
        <f>INDEX('元データ'!$A$2:$K$345,MATCH('損益計算書'!$A22,'元データ'!$A$2:$A$345,0),MATCH('損益計算書'!I$1,'元データ'!$A$2:$K$2,0))</f>
        <v>537127</v>
      </c>
      <c r="J22" s="29">
        <f>INDEX('元データ'!$A$2:$K$345,MATCH('損益計算書'!$A22,'元データ'!$A$2:$A$345,0),MATCH('損益計算書'!J$1,'元データ'!$A$2:$K$2,0))</f>
        <v>519854</v>
      </c>
      <c r="K22" s="29">
        <f>INDEX('元データ'!$A$2:$K$345,MATCH('損益計算書'!$A22,'元データ'!$A$2:$A$345,0),MATCH('損益計算書'!K$1,'元データ'!$A$2:$K$2,0))</f>
        <v>734621</v>
      </c>
      <c r="L22" s="29">
        <f>INDEX('元データ'!$A$2:$K$345,MATCH('損益計算書'!$A22,'元データ'!$A$2:$A$345,0),MATCH('損益計算書'!L$1,'元データ'!$A$2:$K$2,0))</f>
        <v>271145</v>
      </c>
      <c r="M22" s="31">
        <f>INDEX('元データ'!$A$2:$K$345,MATCH('損益計算書'!$A22,'元データ'!$A$2:$A$345,0),MATCH('損益計算書'!M$1,'元データ'!$A$2:$K$2,0))</f>
        <v>666555</v>
      </c>
    </row>
    <row r="23" spans="1:13" ht="13.5">
      <c r="A23" s="292" t="s">
        <v>937</v>
      </c>
      <c r="B23" s="58" t="s">
        <v>239</v>
      </c>
      <c r="C23" s="14">
        <f t="shared" si="2"/>
        <v>10025911</v>
      </c>
      <c r="D23" s="15">
        <f>INDEX('元データ'!$A$2:$K$345,MATCH('損益計算書'!$A23,'元データ'!$A$2:$A$345,0),MATCH('損益計算書'!D$1,'元データ'!$A$2:$K$2,0))</f>
        <v>3377681</v>
      </c>
      <c r="E23" s="14">
        <f>INDEX('元データ'!$A$2:$K$345,MATCH('損益計算書'!$A23,'元データ'!$A$2:$A$345,0),MATCH('損益計算書'!E$1,'元データ'!$A$2:$K$2,0))</f>
        <v>715386</v>
      </c>
      <c r="F23" s="14">
        <f>INDEX('元データ'!$A$2:$K$345,MATCH('損益計算書'!$A23,'元データ'!$A$2:$A$345,0),MATCH('損益計算書'!F$1,'元データ'!$A$2:$K$2,0))</f>
        <v>2153449</v>
      </c>
      <c r="G23" s="14">
        <f>INDEX('元データ'!$A$2:$K$345,MATCH('損益計算書'!$A23,'元データ'!$A$2:$A$345,0),MATCH('損益計算書'!G$1,'元データ'!$A$2:$K$2,0))</f>
        <v>726653</v>
      </c>
      <c r="H23" s="14">
        <f>INDEX('元データ'!$A$2:$K$345,MATCH('損益計算書'!$A23,'元データ'!$A$2:$A$345,0),MATCH('損益計算書'!H$1,'元データ'!$A$2:$K$2,0))</f>
        <v>703437</v>
      </c>
      <c r="I23" s="14">
        <f>INDEX('元データ'!$A$2:$K$345,MATCH('損益計算書'!$A23,'元データ'!$A$2:$A$345,0),MATCH('損益計算書'!I$1,'元データ'!$A$2:$K$2,0))</f>
        <v>483358</v>
      </c>
      <c r="J23" s="14">
        <f>INDEX('元データ'!$A$2:$K$345,MATCH('損益計算書'!$A23,'元データ'!$A$2:$A$345,0),MATCH('損益計算書'!J$1,'元データ'!$A$2:$K$2,0))</f>
        <v>466112</v>
      </c>
      <c r="K23" s="14">
        <f>INDEX('元データ'!$A$2:$K$345,MATCH('損益計算書'!$A23,'元データ'!$A$2:$A$345,0),MATCH('損益計算書'!K$1,'元データ'!$A$2:$K$2,0))</f>
        <v>625488</v>
      </c>
      <c r="L23" s="14">
        <f>INDEX('元データ'!$A$2:$K$345,MATCH('損益計算書'!$A23,'元データ'!$A$2:$A$345,0),MATCH('損益計算書'!L$1,'元データ'!$A$2:$K$2,0))</f>
        <v>223081</v>
      </c>
      <c r="M23" s="16">
        <f>INDEX('元データ'!$A$2:$K$345,MATCH('損益計算書'!$A23,'元データ'!$A$2:$A$345,0),MATCH('損益計算書'!M$1,'元データ'!$A$2:$K$2,0))</f>
        <v>551266</v>
      </c>
    </row>
    <row r="24" spans="1:13" ht="13.5">
      <c r="A24" s="292" t="s">
        <v>938</v>
      </c>
      <c r="B24" s="59" t="s">
        <v>240</v>
      </c>
      <c r="C24" s="14">
        <f t="shared" si="2"/>
        <v>2596590</v>
      </c>
      <c r="D24" s="15">
        <f>INDEX('元データ'!$A$2:$K$345,MATCH('損益計算書'!$A24,'元データ'!$A$2:$A$345,0),MATCH('損益計算書'!D$1,'元データ'!$A$2:$K$2,0))</f>
        <v>1167774</v>
      </c>
      <c r="E24" s="14">
        <f>INDEX('元データ'!$A$2:$K$345,MATCH('損益計算書'!$A24,'元データ'!$A$2:$A$345,0),MATCH('損益計算書'!E$1,'元データ'!$A$2:$K$2,0))</f>
        <v>92094</v>
      </c>
      <c r="F24" s="14">
        <f>INDEX('元データ'!$A$2:$K$345,MATCH('損益計算書'!$A24,'元データ'!$A$2:$A$345,0),MATCH('損益計算書'!F$1,'元データ'!$A$2:$K$2,0))</f>
        <v>368581</v>
      </c>
      <c r="G24" s="14">
        <f>INDEX('元データ'!$A$2:$K$345,MATCH('損益計算書'!$A24,'元データ'!$A$2:$A$345,0),MATCH('損益計算書'!G$1,'元データ'!$A$2:$K$2,0))</f>
        <v>141222</v>
      </c>
      <c r="H24" s="14">
        <f>INDEX('元データ'!$A$2:$K$345,MATCH('損益計算書'!$A24,'元データ'!$A$2:$A$345,0),MATCH('損益計算書'!H$1,'元データ'!$A$2:$K$2,0))</f>
        <v>215381</v>
      </c>
      <c r="I24" s="14">
        <f>INDEX('元データ'!$A$2:$K$345,MATCH('損益計算書'!$A24,'元データ'!$A$2:$A$345,0),MATCH('損益計算書'!I$1,'元データ'!$A$2:$K$2,0))</f>
        <v>182332</v>
      </c>
      <c r="J24" s="14">
        <f>INDEX('元データ'!$A$2:$K$345,MATCH('損益計算書'!$A24,'元データ'!$A$2:$A$345,0),MATCH('損益計算書'!J$1,'元データ'!$A$2:$K$2,0))</f>
        <v>224137</v>
      </c>
      <c r="K24" s="14">
        <f>INDEX('元データ'!$A$2:$K$345,MATCH('損益計算書'!$A24,'元データ'!$A$2:$A$345,0),MATCH('損益計算書'!K$1,'元データ'!$A$2:$K$2,0))</f>
        <v>94536</v>
      </c>
      <c r="L24" s="14">
        <f>INDEX('元データ'!$A$2:$K$345,MATCH('損益計算書'!$A24,'元データ'!$A$2:$A$345,0),MATCH('損益計算書'!L$1,'元データ'!$A$2:$K$2,0))</f>
        <v>40819</v>
      </c>
      <c r="M24" s="16">
        <f>INDEX('元データ'!$A$2:$K$345,MATCH('損益計算書'!$A24,'元データ'!$A$2:$A$345,0),MATCH('損益計算書'!M$1,'元データ'!$A$2:$K$2,0))</f>
        <v>69714</v>
      </c>
    </row>
    <row r="25" spans="1:13" ht="13.5">
      <c r="A25" s="292" t="s">
        <v>939</v>
      </c>
      <c r="B25" s="59" t="s">
        <v>241</v>
      </c>
      <c r="C25" s="14">
        <f t="shared" si="2"/>
        <v>1569605</v>
      </c>
      <c r="D25" s="15">
        <f>INDEX('元データ'!$A$2:$K$345,MATCH('損益計算書'!$A25,'元データ'!$A$2:$A$345,0),MATCH('損益計算書'!D$1,'元データ'!$A$2:$K$2,0))</f>
        <v>516746</v>
      </c>
      <c r="E25" s="14">
        <f>INDEX('元データ'!$A$2:$K$345,MATCH('損益計算書'!$A25,'元データ'!$A$2:$A$345,0),MATCH('損益計算書'!E$1,'元データ'!$A$2:$K$2,0))</f>
        <v>146552</v>
      </c>
      <c r="F25" s="14">
        <f>INDEX('元データ'!$A$2:$K$345,MATCH('損益計算書'!$A25,'元データ'!$A$2:$A$345,0),MATCH('損益計算書'!F$1,'元データ'!$A$2:$K$2,0))</f>
        <v>419617</v>
      </c>
      <c r="G25" s="14">
        <f>INDEX('元データ'!$A$2:$K$345,MATCH('損益計算書'!$A25,'元データ'!$A$2:$A$345,0),MATCH('損益計算書'!G$1,'元データ'!$A$2:$K$2,0))</f>
        <v>135057</v>
      </c>
      <c r="H25" s="14">
        <f>INDEX('元データ'!$A$2:$K$345,MATCH('損益計算書'!$A25,'元データ'!$A$2:$A$345,0),MATCH('損益計算書'!H$1,'元データ'!$A$2:$K$2,0))</f>
        <v>86943</v>
      </c>
      <c r="I25" s="14">
        <f>INDEX('元データ'!$A$2:$K$345,MATCH('損益計算書'!$A25,'元データ'!$A$2:$A$345,0),MATCH('損益計算書'!I$1,'元データ'!$A$2:$K$2,0))</f>
        <v>42365</v>
      </c>
      <c r="J25" s="14">
        <f>INDEX('元データ'!$A$2:$K$345,MATCH('損益計算書'!$A25,'元データ'!$A$2:$A$345,0),MATCH('損益計算書'!J$1,'元データ'!$A$2:$K$2,0))</f>
        <v>51660</v>
      </c>
      <c r="K25" s="14">
        <f>INDEX('元データ'!$A$2:$K$345,MATCH('損益計算書'!$A25,'元データ'!$A$2:$A$345,0),MATCH('損益計算書'!K$1,'元データ'!$A$2:$K$2,0))</f>
        <v>73885</v>
      </c>
      <c r="L25" s="14">
        <f>INDEX('元データ'!$A$2:$K$345,MATCH('損益計算書'!$A25,'元データ'!$A$2:$A$345,0),MATCH('損益計算書'!L$1,'元データ'!$A$2:$K$2,0))</f>
        <v>29828</v>
      </c>
      <c r="M25" s="16">
        <f>INDEX('元データ'!$A$2:$K$345,MATCH('損益計算書'!$A25,'元データ'!$A$2:$A$345,0),MATCH('損益計算書'!M$1,'元データ'!$A$2:$K$2,0))</f>
        <v>66952</v>
      </c>
    </row>
    <row r="26" spans="1:13" ht="13.5">
      <c r="A26" s="292" t="s">
        <v>940</v>
      </c>
      <c r="B26" s="59" t="s">
        <v>242</v>
      </c>
      <c r="C26" s="14">
        <f t="shared" si="2"/>
        <v>50720</v>
      </c>
      <c r="D26" s="15">
        <f>INDEX('元データ'!$A$2:$K$345,MATCH('損益計算書'!$A26,'元データ'!$A$2:$A$345,0),MATCH('損益計算書'!D$1,'元データ'!$A$2:$K$2,0))</f>
        <v>19147</v>
      </c>
      <c r="E26" s="14">
        <f>INDEX('元データ'!$A$2:$K$345,MATCH('損益計算書'!$A26,'元データ'!$A$2:$A$345,0),MATCH('損益計算書'!E$1,'元データ'!$A$2:$K$2,0))</f>
        <v>0</v>
      </c>
      <c r="F26" s="14">
        <f>INDEX('元データ'!$A$2:$K$345,MATCH('損益計算書'!$A26,'元データ'!$A$2:$A$345,0),MATCH('損益計算書'!F$1,'元データ'!$A$2:$K$2,0))</f>
        <v>16692</v>
      </c>
      <c r="G26" s="14">
        <f>INDEX('元データ'!$A$2:$K$345,MATCH('損益計算書'!$A26,'元データ'!$A$2:$A$345,0),MATCH('損益計算書'!G$1,'元データ'!$A$2:$K$2,0))</f>
        <v>5975</v>
      </c>
      <c r="H26" s="14">
        <f>INDEX('元データ'!$A$2:$K$345,MATCH('損益計算書'!$A26,'元データ'!$A$2:$A$345,0),MATCH('損益計算書'!H$1,'元データ'!$A$2:$K$2,0))</f>
        <v>0</v>
      </c>
      <c r="I26" s="14">
        <f>INDEX('元データ'!$A$2:$K$345,MATCH('損益計算書'!$A26,'元データ'!$A$2:$A$345,0),MATCH('損益計算書'!I$1,'元データ'!$A$2:$K$2,0))</f>
        <v>8458</v>
      </c>
      <c r="J26" s="14">
        <f>INDEX('元データ'!$A$2:$K$345,MATCH('損益計算書'!$A26,'元データ'!$A$2:$A$345,0),MATCH('損益計算書'!J$1,'元データ'!$A$2:$K$2,0))</f>
        <v>0</v>
      </c>
      <c r="K26" s="14">
        <f>INDEX('元データ'!$A$2:$K$345,MATCH('損益計算書'!$A26,'元データ'!$A$2:$A$345,0),MATCH('損益計算書'!K$1,'元データ'!$A$2:$K$2,0))</f>
        <v>448</v>
      </c>
      <c r="L26" s="14">
        <f>INDEX('元データ'!$A$2:$K$345,MATCH('損益計算書'!$A26,'元データ'!$A$2:$A$345,0),MATCH('損益計算書'!L$1,'元データ'!$A$2:$K$2,0))</f>
        <v>0</v>
      </c>
      <c r="M26" s="16">
        <f>INDEX('元データ'!$A$2:$K$345,MATCH('損益計算書'!$A26,'元データ'!$A$2:$A$345,0),MATCH('損益計算書'!M$1,'元データ'!$A$2:$K$2,0))</f>
        <v>0</v>
      </c>
    </row>
    <row r="27" spans="1:13" ht="13.5">
      <c r="A27" s="292" t="s">
        <v>941</v>
      </c>
      <c r="B27" s="59" t="s">
        <v>243</v>
      </c>
      <c r="C27" s="14">
        <f t="shared" si="2"/>
        <v>527010</v>
      </c>
      <c r="D27" s="15">
        <f>INDEX('元データ'!$A$2:$K$345,MATCH('損益計算書'!$A27,'元データ'!$A$2:$A$345,0),MATCH('損益計算書'!D$1,'元データ'!$A$2:$K$2,0))</f>
        <v>225898</v>
      </c>
      <c r="E27" s="14">
        <f>INDEX('元データ'!$A$2:$K$345,MATCH('損益計算書'!$A27,'元データ'!$A$2:$A$345,0),MATCH('損益計算書'!E$1,'元データ'!$A$2:$K$2,0))</f>
        <v>50951</v>
      </c>
      <c r="F27" s="14">
        <f>INDEX('元データ'!$A$2:$K$345,MATCH('損益計算書'!$A27,'元データ'!$A$2:$A$345,0),MATCH('損益計算書'!F$1,'元データ'!$A$2:$K$2,0))</f>
        <v>113025</v>
      </c>
      <c r="G27" s="14">
        <f>INDEX('元データ'!$A$2:$K$345,MATCH('損益計算書'!$A27,'元データ'!$A$2:$A$345,0),MATCH('損益計算書'!G$1,'元データ'!$A$2:$K$2,0))</f>
        <v>71972</v>
      </c>
      <c r="H27" s="14">
        <f>INDEX('元データ'!$A$2:$K$345,MATCH('損益計算書'!$A27,'元データ'!$A$2:$A$345,0),MATCH('損益計算書'!H$1,'元データ'!$A$2:$K$2,0))</f>
        <v>0</v>
      </c>
      <c r="I27" s="14">
        <f>INDEX('元データ'!$A$2:$K$345,MATCH('損益計算書'!$A27,'元データ'!$A$2:$A$345,0),MATCH('損益計算書'!I$1,'元データ'!$A$2:$K$2,0))</f>
        <v>50587</v>
      </c>
      <c r="J27" s="14">
        <f>INDEX('元データ'!$A$2:$K$345,MATCH('損益計算書'!$A27,'元データ'!$A$2:$A$345,0),MATCH('損益計算書'!J$1,'元データ'!$A$2:$K$2,0))</f>
        <v>14577</v>
      </c>
      <c r="K27" s="14">
        <f>INDEX('元データ'!$A$2:$K$345,MATCH('損益計算書'!$A27,'元データ'!$A$2:$A$345,0),MATCH('損益計算書'!K$1,'元データ'!$A$2:$K$2,0))</f>
        <v>0</v>
      </c>
      <c r="L27" s="14">
        <f>INDEX('元データ'!$A$2:$K$345,MATCH('損益計算書'!$A27,'元データ'!$A$2:$A$345,0),MATCH('損益計算書'!L$1,'元データ'!$A$2:$K$2,0))</f>
        <v>0</v>
      </c>
      <c r="M27" s="16">
        <f>INDEX('元データ'!$A$2:$K$345,MATCH('損益計算書'!$A27,'元データ'!$A$2:$A$345,0),MATCH('損益計算書'!M$1,'元データ'!$A$2:$K$2,0))</f>
        <v>0</v>
      </c>
    </row>
    <row r="28" spans="1:13" ht="13.5">
      <c r="A28" s="292" t="s">
        <v>942</v>
      </c>
      <c r="B28" s="59" t="s">
        <v>244</v>
      </c>
      <c r="C28" s="14">
        <f t="shared" si="2"/>
        <v>827165</v>
      </c>
      <c r="D28" s="15">
        <f>INDEX('元データ'!$A$2:$K$345,MATCH('損益計算書'!$A28,'元データ'!$A$2:$A$345,0),MATCH('損益計算書'!D$1,'元データ'!$A$2:$K$2,0))</f>
        <v>233675</v>
      </c>
      <c r="E28" s="14">
        <f>INDEX('元データ'!$A$2:$K$345,MATCH('損益計算書'!$A28,'元データ'!$A$2:$A$345,0),MATCH('損益計算書'!E$1,'元データ'!$A$2:$K$2,0))</f>
        <v>65518</v>
      </c>
      <c r="F28" s="14">
        <f>INDEX('元データ'!$A$2:$K$345,MATCH('損益計算書'!$A28,'元データ'!$A$2:$A$345,0),MATCH('損益計算書'!F$1,'元データ'!$A$2:$K$2,0))</f>
        <v>128083</v>
      </c>
      <c r="G28" s="14">
        <f>INDEX('元データ'!$A$2:$K$345,MATCH('損益計算書'!$A28,'元データ'!$A$2:$A$345,0),MATCH('損益計算書'!G$1,'元データ'!$A$2:$K$2,0))</f>
        <v>58657</v>
      </c>
      <c r="H28" s="14">
        <f>INDEX('元データ'!$A$2:$K$345,MATCH('損益計算書'!$A28,'元データ'!$A$2:$A$345,0),MATCH('損益計算書'!H$1,'元データ'!$A$2:$K$2,0))</f>
        <v>84149</v>
      </c>
      <c r="I28" s="14">
        <f>INDEX('元データ'!$A$2:$K$345,MATCH('損益計算書'!$A28,'元データ'!$A$2:$A$345,0),MATCH('損益計算書'!I$1,'元データ'!$A$2:$K$2,0))</f>
        <v>52365</v>
      </c>
      <c r="J28" s="14">
        <f>INDEX('元データ'!$A$2:$K$345,MATCH('損益計算書'!$A28,'元データ'!$A$2:$A$345,0),MATCH('損益計算書'!J$1,'元データ'!$A$2:$K$2,0))</f>
        <v>33141</v>
      </c>
      <c r="K28" s="14">
        <f>INDEX('元データ'!$A$2:$K$345,MATCH('損益計算書'!$A28,'元データ'!$A$2:$A$345,0),MATCH('損益計算書'!K$1,'元データ'!$A$2:$K$2,0))</f>
        <v>52227</v>
      </c>
      <c r="L28" s="14">
        <f>INDEX('元データ'!$A$2:$K$345,MATCH('損益計算書'!$A28,'元データ'!$A$2:$A$345,0),MATCH('損益計算書'!L$1,'元データ'!$A$2:$K$2,0))</f>
        <v>26608</v>
      </c>
      <c r="M28" s="16">
        <f>INDEX('元データ'!$A$2:$K$345,MATCH('損益計算書'!$A28,'元データ'!$A$2:$A$345,0),MATCH('損益計算書'!M$1,'元データ'!$A$2:$K$2,0))</f>
        <v>92742</v>
      </c>
    </row>
    <row r="29" spans="1:13" ht="13.5">
      <c r="A29" s="292" t="s">
        <v>943</v>
      </c>
      <c r="B29" s="59" t="s">
        <v>245</v>
      </c>
      <c r="C29" s="14">
        <f t="shared" si="2"/>
        <v>4308947</v>
      </c>
      <c r="D29" s="15">
        <f>INDEX('元データ'!$A$2:$K$345,MATCH('損益計算書'!$A29,'元データ'!$A$2:$A$345,0),MATCH('損益計算書'!D$1,'元データ'!$A$2:$K$2,0))</f>
        <v>1185425</v>
      </c>
      <c r="E29" s="14">
        <f>INDEX('元データ'!$A$2:$K$345,MATCH('損益計算書'!$A29,'元データ'!$A$2:$A$345,0),MATCH('損益計算書'!E$1,'元データ'!$A$2:$K$2,0))</f>
        <v>348969</v>
      </c>
      <c r="F29" s="14">
        <f>INDEX('元データ'!$A$2:$K$345,MATCH('損益計算書'!$A29,'元データ'!$A$2:$A$345,0),MATCH('損益計算書'!F$1,'元データ'!$A$2:$K$2,0))</f>
        <v>1061098</v>
      </c>
      <c r="G29" s="14">
        <f>INDEX('元データ'!$A$2:$K$345,MATCH('損益計算書'!$A29,'元データ'!$A$2:$A$345,0),MATCH('損益計算書'!G$1,'元データ'!$A$2:$K$2,0))</f>
        <v>300655</v>
      </c>
      <c r="H29" s="14">
        <f>INDEX('元データ'!$A$2:$K$345,MATCH('損益計算書'!$A29,'元データ'!$A$2:$A$345,0),MATCH('損益計算書'!H$1,'元データ'!$A$2:$K$2,0))</f>
        <v>312006</v>
      </c>
      <c r="I29" s="14">
        <f>INDEX('元データ'!$A$2:$K$345,MATCH('損益計算書'!$A29,'元データ'!$A$2:$A$345,0),MATCH('損益計算書'!I$1,'元データ'!$A$2:$K$2,0))</f>
        <v>144536</v>
      </c>
      <c r="J29" s="14">
        <f>INDEX('元データ'!$A$2:$K$345,MATCH('損益計算書'!$A29,'元データ'!$A$2:$A$345,0),MATCH('損益計算書'!J$1,'元データ'!$A$2:$K$2,0))</f>
        <v>118705</v>
      </c>
      <c r="K29" s="14">
        <f>INDEX('元データ'!$A$2:$K$345,MATCH('損益計算書'!$A29,'元データ'!$A$2:$A$345,0),MATCH('損益計算書'!K$1,'元データ'!$A$2:$K$2,0))</f>
        <v>398563</v>
      </c>
      <c r="L29" s="14">
        <f>INDEX('元データ'!$A$2:$K$345,MATCH('損益計算書'!$A29,'元データ'!$A$2:$A$345,0),MATCH('損益計算書'!L$1,'元データ'!$A$2:$K$2,0))</f>
        <v>122115</v>
      </c>
      <c r="M29" s="16">
        <f>INDEX('元データ'!$A$2:$K$345,MATCH('損益計算書'!$A29,'元データ'!$A$2:$A$345,0),MATCH('損益計算書'!M$1,'元データ'!$A$2:$K$2,0))</f>
        <v>316875</v>
      </c>
    </row>
    <row r="30" spans="1:13" ht="13.5">
      <c r="A30" s="292" t="s">
        <v>944</v>
      </c>
      <c r="B30" s="59" t="s">
        <v>246</v>
      </c>
      <c r="C30" s="14">
        <f t="shared" si="2"/>
        <v>126610</v>
      </c>
      <c r="D30" s="15">
        <f>INDEX('元データ'!$A$2:$K$345,MATCH('損益計算書'!$A30,'元データ'!$A$2:$A$345,0),MATCH('損益計算書'!D$1,'元データ'!$A$2:$K$2,0))</f>
        <v>29016</v>
      </c>
      <c r="E30" s="14">
        <f>INDEX('元データ'!$A$2:$K$345,MATCH('損益計算書'!$A30,'元データ'!$A$2:$A$345,0),MATCH('損益計算書'!E$1,'元データ'!$A$2:$K$2,0))</f>
        <v>11302</v>
      </c>
      <c r="F30" s="14">
        <f>INDEX('元データ'!$A$2:$K$345,MATCH('損益計算書'!$A30,'元データ'!$A$2:$A$345,0),MATCH('損益計算書'!F$1,'元データ'!$A$2:$K$2,0))</f>
        <v>46353</v>
      </c>
      <c r="G30" s="14">
        <f>INDEX('元データ'!$A$2:$K$345,MATCH('損益計算書'!$A30,'元データ'!$A$2:$A$345,0),MATCH('損益計算書'!G$1,'元データ'!$A$2:$K$2,0))</f>
        <v>13115</v>
      </c>
      <c r="H30" s="14">
        <f>INDEX('元データ'!$A$2:$K$345,MATCH('損益計算書'!$A30,'元データ'!$A$2:$A$345,0),MATCH('損益計算書'!H$1,'元データ'!$A$2:$K$2,0))</f>
        <v>4608</v>
      </c>
      <c r="I30" s="14">
        <f>INDEX('元データ'!$A$2:$K$345,MATCH('損益計算書'!$A30,'元データ'!$A$2:$A$345,0),MATCH('損益計算書'!I$1,'元データ'!$A$2:$K$2,0))</f>
        <v>2715</v>
      </c>
      <c r="J30" s="14">
        <f>INDEX('元データ'!$A$2:$K$345,MATCH('損益計算書'!$A30,'元データ'!$A$2:$A$345,0),MATCH('損益計算書'!J$1,'元データ'!$A$2:$K$2,0))</f>
        <v>5204</v>
      </c>
      <c r="K30" s="14">
        <f>INDEX('元データ'!$A$2:$K$345,MATCH('損益計算書'!$A30,'元データ'!$A$2:$A$345,0),MATCH('損益計算書'!K$1,'元データ'!$A$2:$K$2,0))</f>
        <v>5603</v>
      </c>
      <c r="L30" s="14">
        <f>INDEX('元データ'!$A$2:$K$345,MATCH('損益計算書'!$A30,'元データ'!$A$2:$A$345,0),MATCH('損益計算書'!L$1,'元データ'!$A$2:$K$2,0))</f>
        <v>3711</v>
      </c>
      <c r="M30" s="16">
        <f>INDEX('元データ'!$A$2:$K$345,MATCH('損益計算書'!$A30,'元データ'!$A$2:$A$345,0),MATCH('損益計算書'!M$1,'元データ'!$A$2:$K$2,0))</f>
        <v>4983</v>
      </c>
    </row>
    <row r="31" spans="1:13" ht="13.5">
      <c r="A31" s="292" t="s">
        <v>945</v>
      </c>
      <c r="B31" s="59" t="s">
        <v>247</v>
      </c>
      <c r="C31" s="14">
        <f t="shared" si="2"/>
        <v>19264</v>
      </c>
      <c r="D31" s="15">
        <f>INDEX('元データ'!$A$2:$K$345,MATCH('損益計算書'!$A31,'元データ'!$A$2:$A$345,0),MATCH('損益計算書'!D$1,'元データ'!$A$2:$K$2,0))</f>
        <v>0</v>
      </c>
      <c r="E31" s="14">
        <f>INDEX('元データ'!$A$2:$K$345,MATCH('損益計算書'!$A31,'元データ'!$A$2:$A$345,0),MATCH('損益計算書'!E$1,'元データ'!$A$2:$K$2,0))</f>
        <v>0</v>
      </c>
      <c r="F31" s="14">
        <f>INDEX('元データ'!$A$2:$K$345,MATCH('損益計算書'!$A31,'元データ'!$A$2:$A$345,0),MATCH('損益計算書'!F$1,'元データ'!$A$2:$K$2,0))</f>
        <v>0</v>
      </c>
      <c r="G31" s="14">
        <f>INDEX('元データ'!$A$2:$K$345,MATCH('損益計算書'!$A31,'元データ'!$A$2:$A$345,0),MATCH('損益計算書'!G$1,'元データ'!$A$2:$K$2,0))</f>
        <v>0</v>
      </c>
      <c r="H31" s="14">
        <f>INDEX('元データ'!$A$2:$K$345,MATCH('損益計算書'!$A31,'元データ'!$A$2:$A$345,0),MATCH('損益計算書'!H$1,'元データ'!$A$2:$K$2,0))</f>
        <v>350</v>
      </c>
      <c r="I31" s="14">
        <f>INDEX('元データ'!$A$2:$K$345,MATCH('損益計算書'!$A31,'元データ'!$A$2:$A$345,0),MATCH('損益計算書'!I$1,'元データ'!$A$2:$K$2,0))</f>
        <v>0</v>
      </c>
      <c r="J31" s="14">
        <f>INDEX('元データ'!$A$2:$K$345,MATCH('損益計算書'!$A31,'元データ'!$A$2:$A$345,0),MATCH('損益計算書'!J$1,'元データ'!$A$2:$K$2,0))</f>
        <v>18688</v>
      </c>
      <c r="K31" s="14">
        <f>INDEX('元データ'!$A$2:$K$345,MATCH('損益計算書'!$A31,'元データ'!$A$2:$A$345,0),MATCH('損益計算書'!K$1,'元データ'!$A$2:$K$2,0))</f>
        <v>226</v>
      </c>
      <c r="L31" s="14">
        <f>INDEX('元データ'!$A$2:$K$345,MATCH('損益計算書'!$A31,'元データ'!$A$2:$A$345,0),MATCH('損益計算書'!L$1,'元データ'!$A$2:$K$2,0))</f>
        <v>0</v>
      </c>
      <c r="M31" s="16">
        <f>INDEX('元データ'!$A$2:$K$345,MATCH('損益計算書'!$A31,'元データ'!$A$2:$A$345,0),MATCH('損益計算書'!M$1,'元データ'!$A$2:$K$2,0))</f>
        <v>0</v>
      </c>
    </row>
    <row r="32" spans="1:13" ht="13.5">
      <c r="A32" s="292" t="s">
        <v>946</v>
      </c>
      <c r="B32" s="58" t="s">
        <v>248</v>
      </c>
      <c r="C32" s="14">
        <f t="shared" si="2"/>
        <v>1148720</v>
      </c>
      <c r="D32" s="15">
        <f>INDEX('元データ'!$A$2:$K$345,MATCH('損益計算書'!$A32,'元データ'!$A$2:$A$345,0),MATCH('損益計算書'!D$1,'元データ'!$A$2:$K$2,0))</f>
        <v>214147</v>
      </c>
      <c r="E32" s="14">
        <f>INDEX('元データ'!$A$2:$K$345,MATCH('損益計算書'!$A32,'元データ'!$A$2:$A$345,0),MATCH('損益計算書'!E$1,'元データ'!$A$2:$K$2,0))</f>
        <v>119300</v>
      </c>
      <c r="F32" s="14">
        <f>INDEX('元データ'!$A$2:$K$345,MATCH('損益計算書'!$A32,'元データ'!$A$2:$A$345,0),MATCH('損益計算書'!F$1,'元データ'!$A$2:$K$2,0))</f>
        <v>188714</v>
      </c>
      <c r="G32" s="14">
        <f>INDEX('元データ'!$A$2:$K$345,MATCH('損益計算書'!$A32,'元データ'!$A$2:$A$345,0),MATCH('損益計算書'!G$1,'元データ'!$A$2:$K$2,0))</f>
        <v>100889</v>
      </c>
      <c r="H32" s="14">
        <f>INDEX('元データ'!$A$2:$K$345,MATCH('損益計算書'!$A32,'元データ'!$A$2:$A$345,0),MATCH('損益計算書'!H$1,'元データ'!$A$2:$K$2,0))</f>
        <v>149123</v>
      </c>
      <c r="I32" s="14">
        <f>INDEX('元データ'!$A$2:$K$345,MATCH('損益計算書'!$A32,'元データ'!$A$2:$A$345,0),MATCH('損益計算書'!I$1,'元データ'!$A$2:$K$2,0))</f>
        <v>53157</v>
      </c>
      <c r="J32" s="14">
        <f>INDEX('元データ'!$A$2:$K$345,MATCH('損益計算書'!$A32,'元データ'!$A$2:$A$345,0),MATCH('損益計算書'!J$1,'元データ'!$A$2:$K$2,0))</f>
        <v>53742</v>
      </c>
      <c r="K32" s="14">
        <f>INDEX('元データ'!$A$2:$K$345,MATCH('損益計算書'!$A32,'元データ'!$A$2:$A$345,0),MATCH('損益計算書'!K$1,'元データ'!$A$2:$K$2,0))</f>
        <v>108124</v>
      </c>
      <c r="L32" s="14">
        <f>INDEX('元データ'!$A$2:$K$345,MATCH('損益計算書'!$A32,'元データ'!$A$2:$A$345,0),MATCH('損益計算書'!L$1,'元データ'!$A$2:$K$2,0))</f>
        <v>48062</v>
      </c>
      <c r="M32" s="16">
        <f>INDEX('元データ'!$A$2:$K$345,MATCH('損益計算書'!$A32,'元データ'!$A$2:$A$345,0),MATCH('損益計算書'!M$1,'元データ'!$A$2:$K$2,0))</f>
        <v>113462</v>
      </c>
    </row>
    <row r="33" spans="1:13" ht="13.5">
      <c r="A33" s="292" t="s">
        <v>947</v>
      </c>
      <c r="B33" s="59" t="s">
        <v>249</v>
      </c>
      <c r="C33" s="14">
        <f t="shared" si="2"/>
        <v>1111197</v>
      </c>
      <c r="D33" s="15">
        <f>INDEX('元データ'!$A$2:$K$345,MATCH('損益計算書'!$A33,'元データ'!$A$2:$A$345,0),MATCH('損益計算書'!D$1,'元データ'!$A$2:$K$2,0))</f>
        <v>209626</v>
      </c>
      <c r="E33" s="14">
        <f>INDEX('元データ'!$A$2:$K$345,MATCH('損益計算書'!$A33,'元データ'!$A$2:$A$345,0),MATCH('損益計算書'!E$1,'元データ'!$A$2:$K$2,0))</f>
        <v>113052</v>
      </c>
      <c r="F33" s="14">
        <f>INDEX('元データ'!$A$2:$K$345,MATCH('損益計算書'!$A33,'元データ'!$A$2:$A$345,0),MATCH('損益計算書'!F$1,'元データ'!$A$2:$K$2,0))</f>
        <v>172724</v>
      </c>
      <c r="G33" s="14">
        <f>INDEX('元データ'!$A$2:$K$345,MATCH('損益計算書'!$A33,'元データ'!$A$2:$A$345,0),MATCH('損益計算書'!G$1,'元データ'!$A$2:$K$2,0))</f>
        <v>100021</v>
      </c>
      <c r="H33" s="14">
        <f>INDEX('元データ'!$A$2:$K$345,MATCH('損益計算書'!$A33,'元データ'!$A$2:$A$345,0),MATCH('損益計算書'!H$1,'元データ'!$A$2:$K$2,0))</f>
        <v>144703</v>
      </c>
      <c r="I33" s="14">
        <f>INDEX('元データ'!$A$2:$K$345,MATCH('損益計算書'!$A33,'元データ'!$A$2:$A$345,0),MATCH('損益計算書'!I$1,'元データ'!$A$2:$K$2,0))</f>
        <v>51362</v>
      </c>
      <c r="J33" s="14">
        <f>INDEX('元データ'!$A$2:$K$345,MATCH('損益計算書'!$A33,'元データ'!$A$2:$A$345,0),MATCH('損益計算書'!J$1,'元データ'!$A$2:$K$2,0))</f>
        <v>51319</v>
      </c>
      <c r="K33" s="14">
        <f>INDEX('元データ'!$A$2:$K$345,MATCH('損益計算書'!$A33,'元データ'!$A$2:$A$345,0),MATCH('損益計算書'!K$1,'元データ'!$A$2:$K$2,0))</f>
        <v>108046</v>
      </c>
      <c r="L33" s="14">
        <f>INDEX('元データ'!$A$2:$K$345,MATCH('損益計算書'!$A33,'元データ'!$A$2:$A$345,0),MATCH('損益計算書'!L$1,'元データ'!$A$2:$K$2,0))</f>
        <v>46907</v>
      </c>
      <c r="M33" s="16">
        <f>INDEX('元データ'!$A$2:$K$345,MATCH('損益計算書'!$A33,'元データ'!$A$2:$A$345,0),MATCH('損益計算書'!M$1,'元データ'!$A$2:$K$2,0))</f>
        <v>113437</v>
      </c>
    </row>
    <row r="34" spans="1:13" ht="13.5">
      <c r="A34" s="292" t="s">
        <v>948</v>
      </c>
      <c r="B34" s="59" t="s">
        <v>250</v>
      </c>
      <c r="C34" s="14">
        <f t="shared" si="2"/>
        <v>0</v>
      </c>
      <c r="D34" s="15">
        <f>INDEX('元データ'!$A$2:$K$345,MATCH('損益計算書'!$A34,'元データ'!$A$2:$A$345,0),MATCH('損益計算書'!D$1,'元データ'!$A$2:$K$2,0))</f>
        <v>0</v>
      </c>
      <c r="E34" s="14">
        <f>INDEX('元データ'!$A$2:$K$345,MATCH('損益計算書'!$A34,'元データ'!$A$2:$A$345,0),MATCH('損益計算書'!E$1,'元データ'!$A$2:$K$2,0))</f>
        <v>0</v>
      </c>
      <c r="F34" s="14">
        <f>INDEX('元データ'!$A$2:$K$345,MATCH('損益計算書'!$A34,'元データ'!$A$2:$A$345,0),MATCH('損益計算書'!F$1,'元データ'!$A$2:$K$2,0))</f>
        <v>0</v>
      </c>
      <c r="G34" s="14">
        <f>INDEX('元データ'!$A$2:$K$345,MATCH('損益計算書'!$A34,'元データ'!$A$2:$A$345,0),MATCH('損益計算書'!G$1,'元データ'!$A$2:$K$2,0))</f>
        <v>0</v>
      </c>
      <c r="H34" s="14">
        <f>INDEX('元データ'!$A$2:$K$345,MATCH('損益計算書'!$A34,'元データ'!$A$2:$A$345,0),MATCH('損益計算書'!H$1,'元データ'!$A$2:$K$2,0))</f>
        <v>0</v>
      </c>
      <c r="I34" s="14">
        <f>INDEX('元データ'!$A$2:$K$345,MATCH('損益計算書'!$A34,'元データ'!$A$2:$A$345,0),MATCH('損益計算書'!I$1,'元データ'!$A$2:$K$2,0))</f>
        <v>0</v>
      </c>
      <c r="J34" s="14">
        <f>INDEX('元データ'!$A$2:$K$345,MATCH('損益計算書'!$A34,'元データ'!$A$2:$A$345,0),MATCH('損益計算書'!J$1,'元データ'!$A$2:$K$2,0))</f>
        <v>0</v>
      </c>
      <c r="K34" s="14">
        <f>INDEX('元データ'!$A$2:$K$345,MATCH('損益計算書'!$A34,'元データ'!$A$2:$A$345,0),MATCH('損益計算書'!K$1,'元データ'!$A$2:$K$2,0))</f>
        <v>0</v>
      </c>
      <c r="L34" s="14">
        <f>INDEX('元データ'!$A$2:$K$345,MATCH('損益計算書'!$A34,'元データ'!$A$2:$A$345,0),MATCH('損益計算書'!L$1,'元データ'!$A$2:$K$2,0))</f>
        <v>0</v>
      </c>
      <c r="M34" s="16">
        <f>INDEX('元データ'!$A$2:$K$345,MATCH('損益計算書'!$A34,'元データ'!$A$2:$A$345,0),MATCH('損益計算書'!M$1,'元データ'!$A$2:$K$2,0))</f>
        <v>0</v>
      </c>
    </row>
    <row r="35" spans="1:13" ht="13.5">
      <c r="A35" s="292" t="s">
        <v>949</v>
      </c>
      <c r="B35" s="59" t="s">
        <v>242</v>
      </c>
      <c r="C35" s="14">
        <f t="shared" si="2"/>
        <v>0</v>
      </c>
      <c r="D35" s="15">
        <f>INDEX('元データ'!$A$2:$K$345,MATCH('損益計算書'!$A35,'元データ'!$A$2:$A$345,0),MATCH('損益計算書'!D$1,'元データ'!$A$2:$K$2,0))</f>
        <v>0</v>
      </c>
      <c r="E35" s="14">
        <f>INDEX('元データ'!$A$2:$K$345,MATCH('損益計算書'!$A35,'元データ'!$A$2:$A$345,0),MATCH('損益計算書'!E$1,'元データ'!$A$2:$K$2,0))</f>
        <v>0</v>
      </c>
      <c r="F35" s="14">
        <f>INDEX('元データ'!$A$2:$K$345,MATCH('損益計算書'!$A35,'元データ'!$A$2:$A$345,0),MATCH('損益計算書'!F$1,'元データ'!$A$2:$K$2,0))</f>
        <v>0</v>
      </c>
      <c r="G35" s="14">
        <f>INDEX('元データ'!$A$2:$K$345,MATCH('損益計算書'!$A35,'元データ'!$A$2:$A$345,0),MATCH('損益計算書'!G$1,'元データ'!$A$2:$K$2,0))</f>
        <v>0</v>
      </c>
      <c r="H35" s="14">
        <f>INDEX('元データ'!$A$2:$K$345,MATCH('損益計算書'!$A35,'元データ'!$A$2:$A$345,0),MATCH('損益計算書'!H$1,'元データ'!$A$2:$K$2,0))</f>
        <v>0</v>
      </c>
      <c r="I35" s="14">
        <f>INDEX('元データ'!$A$2:$K$345,MATCH('損益計算書'!$A35,'元データ'!$A$2:$A$345,0),MATCH('損益計算書'!I$1,'元データ'!$A$2:$K$2,0))</f>
        <v>0</v>
      </c>
      <c r="J35" s="14">
        <f>INDEX('元データ'!$A$2:$K$345,MATCH('損益計算書'!$A35,'元データ'!$A$2:$A$345,0),MATCH('損益計算書'!J$1,'元データ'!$A$2:$K$2,0))</f>
        <v>0</v>
      </c>
      <c r="K35" s="14">
        <f>INDEX('元データ'!$A$2:$K$345,MATCH('損益計算書'!$A35,'元データ'!$A$2:$A$345,0),MATCH('損益計算書'!K$1,'元データ'!$A$2:$K$2,0))</f>
        <v>0</v>
      </c>
      <c r="L35" s="14">
        <f>INDEX('元データ'!$A$2:$K$345,MATCH('損益計算書'!$A35,'元データ'!$A$2:$A$345,0),MATCH('損益計算書'!L$1,'元データ'!$A$2:$K$2,0))</f>
        <v>0</v>
      </c>
      <c r="M35" s="16">
        <f>INDEX('元データ'!$A$2:$K$345,MATCH('損益計算書'!$A35,'元データ'!$A$2:$A$345,0),MATCH('損益計算書'!M$1,'元データ'!$A$2:$K$2,0))</f>
        <v>0</v>
      </c>
    </row>
    <row r="36" spans="1:13" ht="13.5">
      <c r="A36" s="292" t="s">
        <v>950</v>
      </c>
      <c r="B36" s="59" t="s">
        <v>251</v>
      </c>
      <c r="C36" s="14">
        <f t="shared" si="2"/>
        <v>3771</v>
      </c>
      <c r="D36" s="15">
        <f>INDEX('元データ'!$A$2:$K$345,MATCH('損益計算書'!$A36,'元データ'!$A$2:$A$345,0),MATCH('損益計算書'!D$1,'元データ'!$A$2:$K$2,0))</f>
        <v>0</v>
      </c>
      <c r="E36" s="14">
        <f>INDEX('元データ'!$A$2:$K$345,MATCH('損益計算書'!$A36,'元データ'!$A$2:$A$345,0),MATCH('損益計算書'!E$1,'元データ'!$A$2:$K$2,0))</f>
        <v>0</v>
      </c>
      <c r="F36" s="14">
        <f>INDEX('元データ'!$A$2:$K$345,MATCH('損益計算書'!$A36,'元データ'!$A$2:$A$345,0),MATCH('損益計算書'!F$1,'元データ'!$A$2:$K$2,0))</f>
        <v>0</v>
      </c>
      <c r="G36" s="14">
        <f>INDEX('元データ'!$A$2:$K$345,MATCH('損益計算書'!$A36,'元データ'!$A$2:$A$345,0),MATCH('損益計算書'!G$1,'元データ'!$A$2:$K$2,0))</f>
        <v>0</v>
      </c>
      <c r="H36" s="14">
        <f>INDEX('元データ'!$A$2:$K$345,MATCH('損益計算書'!$A36,'元データ'!$A$2:$A$345,0),MATCH('損益計算書'!H$1,'元データ'!$A$2:$K$2,0))</f>
        <v>3708</v>
      </c>
      <c r="I36" s="14">
        <f>INDEX('元データ'!$A$2:$K$345,MATCH('損益計算書'!$A36,'元データ'!$A$2:$A$345,0),MATCH('損益計算書'!I$1,'元データ'!$A$2:$K$2,0))</f>
        <v>0</v>
      </c>
      <c r="J36" s="14">
        <f>INDEX('元データ'!$A$2:$K$345,MATCH('損益計算書'!$A36,'元データ'!$A$2:$A$345,0),MATCH('損益計算書'!J$1,'元データ'!$A$2:$K$2,0))</f>
        <v>0</v>
      </c>
      <c r="K36" s="14">
        <f>INDEX('元データ'!$A$2:$K$345,MATCH('損益計算書'!$A36,'元データ'!$A$2:$A$345,0),MATCH('損益計算書'!K$1,'元データ'!$A$2:$K$2,0))</f>
        <v>0</v>
      </c>
      <c r="L36" s="14">
        <f>INDEX('元データ'!$A$2:$K$345,MATCH('損益計算書'!$A36,'元データ'!$A$2:$A$345,0),MATCH('損益計算書'!L$1,'元データ'!$A$2:$K$2,0))</f>
        <v>63</v>
      </c>
      <c r="M36" s="16">
        <f>INDEX('元データ'!$A$2:$K$345,MATCH('損益計算書'!$A36,'元データ'!$A$2:$A$345,0),MATCH('損益計算書'!M$1,'元データ'!$A$2:$K$2,0))</f>
        <v>0</v>
      </c>
    </row>
    <row r="37" spans="1:13" ht="13.5">
      <c r="A37" s="292" t="s">
        <v>951</v>
      </c>
      <c r="B37" s="62" t="s">
        <v>252</v>
      </c>
      <c r="C37" s="32">
        <f t="shared" si="2"/>
        <v>33752</v>
      </c>
      <c r="D37" s="33">
        <f>INDEX('元データ'!$A$2:$K$345,MATCH('損益計算書'!$A37,'元データ'!$A$2:$A$345,0),MATCH('損益計算書'!D$1,'元データ'!$A$2:$K$2,0))</f>
        <v>4521</v>
      </c>
      <c r="E37" s="32">
        <f>INDEX('元データ'!$A$2:$K$345,MATCH('損益計算書'!$A37,'元データ'!$A$2:$A$345,0),MATCH('損益計算書'!E$1,'元データ'!$A$2:$K$2,0))</f>
        <v>6248</v>
      </c>
      <c r="F37" s="32">
        <f>INDEX('元データ'!$A$2:$K$345,MATCH('損益計算書'!$A37,'元データ'!$A$2:$A$345,0),MATCH('損益計算書'!F$1,'元データ'!$A$2:$K$2,0))</f>
        <v>15990</v>
      </c>
      <c r="G37" s="32">
        <f>INDEX('元データ'!$A$2:$K$345,MATCH('損益計算書'!$A37,'元データ'!$A$2:$A$345,0),MATCH('損益計算書'!G$1,'元データ'!$A$2:$K$2,0))</f>
        <v>868</v>
      </c>
      <c r="H37" s="32">
        <f>INDEX('元データ'!$A$2:$K$345,MATCH('損益計算書'!$A37,'元データ'!$A$2:$A$345,0),MATCH('損益計算書'!H$1,'元データ'!$A$2:$K$2,0))</f>
        <v>712</v>
      </c>
      <c r="I37" s="32">
        <f>INDEX('元データ'!$A$2:$K$345,MATCH('損益計算書'!$A37,'元データ'!$A$2:$A$345,0),MATCH('損益計算書'!I$1,'元データ'!$A$2:$K$2,0))</f>
        <v>1795</v>
      </c>
      <c r="J37" s="32">
        <f>INDEX('元データ'!$A$2:$K$345,MATCH('損益計算書'!$A37,'元データ'!$A$2:$A$345,0),MATCH('損益計算書'!J$1,'元データ'!$A$2:$K$2,0))</f>
        <v>2423</v>
      </c>
      <c r="K37" s="32">
        <f>INDEX('元データ'!$A$2:$K$345,MATCH('損益計算書'!$A37,'元データ'!$A$2:$A$345,0),MATCH('損益計算書'!K$1,'元データ'!$A$2:$K$2,0))</f>
        <v>78</v>
      </c>
      <c r="L37" s="32">
        <f>INDEX('元データ'!$A$2:$K$345,MATCH('損益計算書'!$A37,'元データ'!$A$2:$A$345,0),MATCH('損益計算書'!L$1,'元データ'!$A$2:$K$2,0))</f>
        <v>1092</v>
      </c>
      <c r="M37" s="34">
        <f>INDEX('元データ'!$A$2:$K$345,MATCH('損益計算書'!$A37,'元データ'!$A$2:$A$345,0),MATCH('損益計算書'!M$1,'元データ'!$A$2:$K$2,0))</f>
        <v>25</v>
      </c>
    </row>
    <row r="38" spans="1:13" ht="13.5">
      <c r="A38" s="292" t="s">
        <v>952</v>
      </c>
      <c r="B38" s="63" t="s">
        <v>295</v>
      </c>
      <c r="C38" s="35">
        <f t="shared" si="2"/>
        <v>1068251</v>
      </c>
      <c r="D38" s="36">
        <f>INDEX('元データ'!$A$2:$K$345,MATCH('損益計算書'!$A38,'元データ'!$A$2:$A$345,0),MATCH('損益計算書'!D$1,'元データ'!$A$2:$K$2,0))</f>
        <v>668853</v>
      </c>
      <c r="E38" s="35">
        <f>INDEX('元データ'!$A$2:$K$345,MATCH('損益計算書'!$A38,'元データ'!$A$2:$A$345,0),MATCH('損益計算書'!E$1,'元データ'!$A$2:$K$2,0))</f>
        <v>51142</v>
      </c>
      <c r="F38" s="35">
        <f>INDEX('元データ'!$A$2:$K$345,MATCH('損益計算書'!$A38,'元データ'!$A$2:$A$345,0),MATCH('損益計算書'!F$1,'元データ'!$A$2:$K$2,0))</f>
        <v>194227</v>
      </c>
      <c r="G38" s="35">
        <f>INDEX('元データ'!$A$2:$K$345,MATCH('損益計算書'!$A38,'元データ'!$A$2:$A$345,0),MATCH('損益計算書'!G$1,'元データ'!$A$2:$K$2,0))</f>
        <v>45549</v>
      </c>
      <c r="H38" s="35">
        <f>INDEX('元データ'!$A$2:$K$345,MATCH('損益計算書'!$A38,'元データ'!$A$2:$A$345,0),MATCH('損益計算書'!H$1,'元データ'!$A$2:$K$2,0))</f>
        <v>12137</v>
      </c>
      <c r="I38" s="35">
        <f>INDEX('元データ'!$A$2:$K$345,MATCH('損益計算書'!$A38,'元データ'!$A$2:$A$345,0),MATCH('損益計算書'!I$1,'元データ'!$A$2:$K$2,0))</f>
        <v>71892</v>
      </c>
      <c r="J38" s="35">
        <f>INDEX('元データ'!$A$2:$K$345,MATCH('損益計算書'!$A38,'元データ'!$A$2:$A$345,0),MATCH('損益計算書'!J$1,'元データ'!$A$2:$K$2,0))</f>
        <v>24451</v>
      </c>
      <c r="K38" s="35">
        <f>INDEX('元データ'!$A$2:$K$345,MATCH('損益計算書'!$A38,'元データ'!$A$2:$A$345,0),MATCH('損益計算書'!K$1,'元データ'!$A$2:$K$2,0))</f>
        <v>0</v>
      </c>
      <c r="L38" s="35">
        <f>INDEX('元データ'!$A$2:$K$345,MATCH('損益計算書'!$A38,'元データ'!$A$2:$A$345,0),MATCH('損益計算書'!L$1,'元データ'!$A$2:$K$2,0))</f>
        <v>0</v>
      </c>
      <c r="M38" s="37">
        <f>INDEX('元データ'!$A$2:$K$345,MATCH('損益計算書'!$A38,'元データ'!$A$2:$A$345,0),MATCH('損益計算書'!M$1,'元データ'!$A$2:$K$2,0))</f>
        <v>0</v>
      </c>
    </row>
    <row r="39" spans="1:13" ht="13.5">
      <c r="A39" s="292" t="s">
        <v>953</v>
      </c>
      <c r="B39" s="63" t="s">
        <v>296</v>
      </c>
      <c r="C39" s="35">
        <f t="shared" si="2"/>
        <v>46711</v>
      </c>
      <c r="D39" s="36">
        <f>INDEX('元データ'!$A$2:$K$345,MATCH('損益計算書'!$A39,'元データ'!$A$2:$A$345,0),MATCH('損益計算書'!D$1,'元データ'!$A$2:$K$2,0))</f>
        <v>0</v>
      </c>
      <c r="E39" s="35">
        <f>INDEX('元データ'!$A$2:$K$345,MATCH('損益計算書'!$A39,'元データ'!$A$2:$A$345,0),MATCH('損益計算書'!E$1,'元データ'!$A$2:$K$2,0))</f>
        <v>0</v>
      </c>
      <c r="F39" s="35">
        <f>INDEX('元データ'!$A$2:$K$345,MATCH('損益計算書'!$A39,'元データ'!$A$2:$A$345,0),MATCH('損益計算書'!F$1,'元データ'!$A$2:$K$2,0))</f>
        <v>0</v>
      </c>
      <c r="G39" s="35">
        <f>INDEX('元データ'!$A$2:$K$345,MATCH('損益計算書'!$A39,'元データ'!$A$2:$A$345,0),MATCH('損益計算書'!G$1,'元データ'!$A$2:$K$2,0))</f>
        <v>0</v>
      </c>
      <c r="H39" s="35">
        <f>INDEX('元データ'!$A$2:$K$345,MATCH('損益計算書'!$A39,'元データ'!$A$2:$A$345,0),MATCH('損益計算書'!H$1,'元データ'!$A$2:$K$2,0))</f>
        <v>0</v>
      </c>
      <c r="I39" s="35">
        <f>INDEX('元データ'!$A$2:$K$345,MATCH('損益計算書'!$A39,'元データ'!$A$2:$A$345,0),MATCH('損益計算書'!I$1,'元データ'!$A$2:$K$2,0))</f>
        <v>0</v>
      </c>
      <c r="J39" s="35">
        <f>INDEX('元データ'!$A$2:$K$345,MATCH('損益計算書'!$A39,'元データ'!$A$2:$A$345,0),MATCH('損益計算書'!J$1,'元データ'!$A$2:$K$2,0))</f>
        <v>0</v>
      </c>
      <c r="K39" s="35">
        <f>INDEX('元データ'!$A$2:$K$345,MATCH('損益計算書'!$A39,'元データ'!$A$2:$A$345,0),MATCH('損益計算書'!K$1,'元データ'!$A$2:$K$2,0))</f>
        <v>20918</v>
      </c>
      <c r="L39" s="35">
        <f>INDEX('元データ'!$A$2:$K$345,MATCH('損益計算書'!$A39,'元データ'!$A$2:$A$345,0),MATCH('損益計算書'!L$1,'元データ'!$A$2:$K$2,0))</f>
        <v>935</v>
      </c>
      <c r="M39" s="37">
        <f>INDEX('元データ'!$A$2:$K$345,MATCH('損益計算書'!$A39,'元データ'!$A$2:$A$345,0),MATCH('損益計算書'!M$1,'元データ'!$A$2:$K$2,0))</f>
        <v>24858</v>
      </c>
    </row>
    <row r="40" spans="1:13" ht="13.5">
      <c r="A40" s="292" t="s">
        <v>954</v>
      </c>
      <c r="B40" s="57" t="s">
        <v>297</v>
      </c>
      <c r="C40" s="14">
        <f t="shared" si="2"/>
        <v>13590</v>
      </c>
      <c r="D40" s="15">
        <f>INDEX('元データ'!$A$2:$K$345,MATCH('損益計算書'!$A40,'元データ'!$A$2:$A$345,0),MATCH('損益計算書'!D$1,'元データ'!$A$2:$K$2,0))</f>
        <v>3257</v>
      </c>
      <c r="E40" s="14">
        <f>INDEX('元データ'!$A$2:$K$345,MATCH('損益計算書'!$A40,'元データ'!$A$2:$A$345,0),MATCH('損益計算書'!E$1,'元データ'!$A$2:$K$2,0))</f>
        <v>0</v>
      </c>
      <c r="F40" s="14">
        <f>INDEX('元データ'!$A$2:$K$345,MATCH('損益計算書'!$A40,'元データ'!$A$2:$A$345,0),MATCH('損益計算書'!F$1,'元データ'!$A$2:$K$2,0))</f>
        <v>5745</v>
      </c>
      <c r="G40" s="14">
        <f>INDEX('元データ'!$A$2:$K$345,MATCH('損益計算書'!$A40,'元データ'!$A$2:$A$345,0),MATCH('損益計算書'!G$1,'元データ'!$A$2:$K$2,0))</f>
        <v>334</v>
      </c>
      <c r="H40" s="14">
        <f>INDEX('元データ'!$A$2:$K$345,MATCH('損益計算書'!$A40,'元データ'!$A$2:$A$345,0),MATCH('損益計算書'!H$1,'元データ'!$A$2:$K$2,0))</f>
        <v>4247</v>
      </c>
      <c r="I40" s="14">
        <f>INDEX('元データ'!$A$2:$K$345,MATCH('損益計算書'!$A40,'元データ'!$A$2:$A$345,0),MATCH('損益計算書'!I$1,'元データ'!$A$2:$K$2,0))</f>
        <v>0</v>
      </c>
      <c r="J40" s="14">
        <f>INDEX('元データ'!$A$2:$K$345,MATCH('損益計算書'!$A40,'元データ'!$A$2:$A$345,0),MATCH('損益計算書'!J$1,'元データ'!$A$2:$K$2,0))</f>
        <v>0</v>
      </c>
      <c r="K40" s="14">
        <f>INDEX('元データ'!$A$2:$K$345,MATCH('損益計算書'!$A40,'元データ'!$A$2:$A$345,0),MATCH('損益計算書'!K$1,'元データ'!$A$2:$K$2,0))</f>
        <v>0</v>
      </c>
      <c r="L40" s="14">
        <f>INDEX('元データ'!$A$2:$K$345,MATCH('損益計算書'!$A40,'元データ'!$A$2:$A$345,0),MATCH('損益計算書'!L$1,'元データ'!$A$2:$K$2,0))</f>
        <v>0</v>
      </c>
      <c r="M40" s="16">
        <f>INDEX('元データ'!$A$2:$K$345,MATCH('損益計算書'!$A40,'元データ'!$A$2:$A$345,0),MATCH('損益計算書'!M$1,'元データ'!$A$2:$K$2,0))</f>
        <v>7</v>
      </c>
    </row>
    <row r="41" spans="1:13" ht="13.5">
      <c r="A41" s="292" t="s">
        <v>955</v>
      </c>
      <c r="B41" s="58" t="s">
        <v>253</v>
      </c>
      <c r="C41" s="14">
        <f t="shared" si="2"/>
        <v>0</v>
      </c>
      <c r="D41" s="15">
        <f>INDEX('元データ'!$A$2:$K$345,MATCH('損益計算書'!$A41,'元データ'!$A$2:$A$345,0),MATCH('損益計算書'!D$1,'元データ'!$A$2:$K$2,0))</f>
        <v>0</v>
      </c>
      <c r="E41" s="14">
        <f>INDEX('元データ'!$A$2:$K$345,MATCH('損益計算書'!$A41,'元データ'!$A$2:$A$345,0),MATCH('損益計算書'!E$1,'元データ'!$A$2:$K$2,0))</f>
        <v>0</v>
      </c>
      <c r="F41" s="14">
        <f>INDEX('元データ'!$A$2:$K$345,MATCH('損益計算書'!$A41,'元データ'!$A$2:$A$345,0),MATCH('損益計算書'!F$1,'元データ'!$A$2:$K$2,0))</f>
        <v>0</v>
      </c>
      <c r="G41" s="14">
        <f>INDEX('元データ'!$A$2:$K$345,MATCH('損益計算書'!$A41,'元データ'!$A$2:$A$345,0),MATCH('損益計算書'!G$1,'元データ'!$A$2:$K$2,0))</f>
        <v>0</v>
      </c>
      <c r="H41" s="14">
        <f>INDEX('元データ'!$A$2:$K$345,MATCH('損益計算書'!$A41,'元データ'!$A$2:$A$345,0),MATCH('損益計算書'!H$1,'元データ'!$A$2:$K$2,0))</f>
        <v>0</v>
      </c>
      <c r="I41" s="14">
        <f>INDEX('元データ'!$A$2:$K$345,MATCH('損益計算書'!$A41,'元データ'!$A$2:$A$345,0),MATCH('損益計算書'!I$1,'元データ'!$A$2:$K$2,0))</f>
        <v>0</v>
      </c>
      <c r="J41" s="14">
        <f>INDEX('元データ'!$A$2:$K$345,MATCH('損益計算書'!$A41,'元データ'!$A$2:$A$345,0),MATCH('損益計算書'!J$1,'元データ'!$A$2:$K$2,0))</f>
        <v>0</v>
      </c>
      <c r="K41" s="14">
        <f>INDEX('元データ'!$A$2:$K$345,MATCH('損益計算書'!$A41,'元データ'!$A$2:$A$345,0),MATCH('損益計算書'!K$1,'元データ'!$A$2:$K$2,0))</f>
        <v>0</v>
      </c>
      <c r="L41" s="14">
        <f>INDEX('元データ'!$A$2:$K$345,MATCH('損益計算書'!$A41,'元データ'!$A$2:$A$345,0),MATCH('損益計算書'!L$1,'元データ'!$A$2:$K$2,0))</f>
        <v>0</v>
      </c>
      <c r="M41" s="16">
        <f>INDEX('元データ'!$A$2:$K$345,MATCH('損益計算書'!$A41,'元データ'!$A$2:$A$345,0),MATCH('損益計算書'!M$1,'元データ'!$A$2:$K$2,0))</f>
        <v>0</v>
      </c>
    </row>
    <row r="42" spans="1:13" ht="13.5">
      <c r="A42" s="292" t="s">
        <v>956</v>
      </c>
      <c r="B42" s="58" t="s">
        <v>254</v>
      </c>
      <c r="C42" s="14">
        <f t="shared" si="2"/>
        <v>0</v>
      </c>
      <c r="D42" s="15">
        <f>INDEX('元データ'!$A$2:$K$345,MATCH('損益計算書'!$A42,'元データ'!$A$2:$A$345,0),MATCH('損益計算書'!D$1,'元データ'!$A$2:$K$2,0))</f>
        <v>0</v>
      </c>
      <c r="E42" s="14">
        <f>INDEX('元データ'!$A$2:$K$345,MATCH('損益計算書'!$A42,'元データ'!$A$2:$A$345,0),MATCH('損益計算書'!E$1,'元データ'!$A$2:$K$2,0))</f>
        <v>0</v>
      </c>
      <c r="F42" s="14">
        <f>INDEX('元データ'!$A$2:$K$345,MATCH('損益計算書'!$A42,'元データ'!$A$2:$A$345,0),MATCH('損益計算書'!F$1,'元データ'!$A$2:$K$2,0))</f>
        <v>0</v>
      </c>
      <c r="G42" s="14">
        <f>INDEX('元データ'!$A$2:$K$345,MATCH('損益計算書'!$A42,'元データ'!$A$2:$A$345,0),MATCH('損益計算書'!G$1,'元データ'!$A$2:$K$2,0))</f>
        <v>0</v>
      </c>
      <c r="H42" s="14">
        <f>INDEX('元データ'!$A$2:$K$345,MATCH('損益計算書'!$A42,'元データ'!$A$2:$A$345,0),MATCH('損益計算書'!H$1,'元データ'!$A$2:$K$2,0))</f>
        <v>0</v>
      </c>
      <c r="I42" s="14">
        <f>INDEX('元データ'!$A$2:$K$345,MATCH('損益計算書'!$A42,'元データ'!$A$2:$A$345,0),MATCH('損益計算書'!I$1,'元データ'!$A$2:$K$2,0))</f>
        <v>0</v>
      </c>
      <c r="J42" s="14">
        <f>INDEX('元データ'!$A$2:$K$345,MATCH('損益計算書'!$A42,'元データ'!$A$2:$A$345,0),MATCH('損益計算書'!J$1,'元データ'!$A$2:$K$2,0))</f>
        <v>0</v>
      </c>
      <c r="K42" s="14">
        <f>INDEX('元データ'!$A$2:$K$345,MATCH('損益計算書'!$A42,'元データ'!$A$2:$A$345,0),MATCH('損益計算書'!K$1,'元データ'!$A$2:$K$2,0))</f>
        <v>0</v>
      </c>
      <c r="L42" s="14">
        <f>INDEX('元データ'!$A$2:$K$345,MATCH('損益計算書'!$A42,'元データ'!$A$2:$A$345,0),MATCH('損益計算書'!L$1,'元データ'!$A$2:$K$2,0))</f>
        <v>0</v>
      </c>
      <c r="M42" s="16">
        <f>INDEX('元データ'!$A$2:$K$345,MATCH('損益計算書'!$A42,'元データ'!$A$2:$A$345,0),MATCH('損益計算書'!M$1,'元データ'!$A$2:$K$2,0))</f>
        <v>0</v>
      </c>
    </row>
    <row r="43" spans="1:13" ht="13.5">
      <c r="A43" s="292" t="s">
        <v>957</v>
      </c>
      <c r="B43" s="58" t="s">
        <v>255</v>
      </c>
      <c r="C43" s="14">
        <f t="shared" si="2"/>
        <v>13590</v>
      </c>
      <c r="D43" s="15">
        <f>INDEX('元データ'!$A$2:$K$345,MATCH('損益計算書'!$A43,'元データ'!$A$2:$A$345,0),MATCH('損益計算書'!D$1,'元データ'!$A$2:$K$2,0))</f>
        <v>3257</v>
      </c>
      <c r="E43" s="14">
        <f>INDEX('元データ'!$A$2:$K$345,MATCH('損益計算書'!$A43,'元データ'!$A$2:$A$345,0),MATCH('損益計算書'!E$1,'元データ'!$A$2:$K$2,0))</f>
        <v>0</v>
      </c>
      <c r="F43" s="14">
        <f>INDEX('元データ'!$A$2:$K$345,MATCH('損益計算書'!$A43,'元データ'!$A$2:$A$345,0),MATCH('損益計算書'!F$1,'元データ'!$A$2:$K$2,0))</f>
        <v>5745</v>
      </c>
      <c r="G43" s="14">
        <f>INDEX('元データ'!$A$2:$K$345,MATCH('損益計算書'!$A43,'元データ'!$A$2:$A$345,0),MATCH('損益計算書'!G$1,'元データ'!$A$2:$K$2,0))</f>
        <v>334</v>
      </c>
      <c r="H43" s="14">
        <f>INDEX('元データ'!$A$2:$K$345,MATCH('損益計算書'!$A43,'元データ'!$A$2:$A$345,0),MATCH('損益計算書'!H$1,'元データ'!$A$2:$K$2,0))</f>
        <v>4247</v>
      </c>
      <c r="I43" s="14">
        <f>INDEX('元データ'!$A$2:$K$345,MATCH('損益計算書'!$A43,'元データ'!$A$2:$A$345,0),MATCH('損益計算書'!I$1,'元データ'!$A$2:$K$2,0))</f>
        <v>0</v>
      </c>
      <c r="J43" s="14">
        <f>INDEX('元データ'!$A$2:$K$345,MATCH('損益計算書'!$A43,'元データ'!$A$2:$A$345,0),MATCH('損益計算書'!J$1,'元データ'!$A$2:$K$2,0))</f>
        <v>0</v>
      </c>
      <c r="K43" s="14">
        <f>INDEX('元データ'!$A$2:$K$345,MATCH('損益計算書'!$A43,'元データ'!$A$2:$A$345,0),MATCH('損益計算書'!K$1,'元データ'!$A$2:$K$2,0))</f>
        <v>0</v>
      </c>
      <c r="L43" s="14">
        <f>INDEX('元データ'!$A$2:$K$345,MATCH('損益計算書'!$A43,'元データ'!$A$2:$A$345,0),MATCH('損益計算書'!L$1,'元データ'!$A$2:$K$2,0))</f>
        <v>0</v>
      </c>
      <c r="M43" s="16">
        <f>INDEX('元データ'!$A$2:$K$345,MATCH('損益計算書'!$A43,'元データ'!$A$2:$A$345,0),MATCH('損益計算書'!M$1,'元データ'!$A$2:$K$2,0))</f>
        <v>7</v>
      </c>
    </row>
    <row r="44" spans="1:13" ht="13.5">
      <c r="A44" s="292" t="s">
        <v>958</v>
      </c>
      <c r="B44" s="61" t="s">
        <v>298</v>
      </c>
      <c r="C44" s="29">
        <f t="shared" si="2"/>
        <v>965790</v>
      </c>
      <c r="D44" s="30">
        <f>INDEX('元データ'!$A$2:$K$345,MATCH('損益計算書'!$A44,'元データ'!$A$2:$A$345,0),MATCH('損益計算書'!D$1,'元データ'!$A$2:$K$2,0))</f>
        <v>453220</v>
      </c>
      <c r="E44" s="29">
        <f>INDEX('元データ'!$A$2:$K$345,MATCH('損益計算書'!$A44,'元データ'!$A$2:$A$345,0),MATCH('損益計算書'!E$1,'元データ'!$A$2:$K$2,0))</f>
        <v>1624</v>
      </c>
      <c r="F44" s="29">
        <f>INDEX('元データ'!$A$2:$K$345,MATCH('損益計算書'!$A44,'元データ'!$A$2:$A$345,0),MATCH('損益計算書'!F$1,'元データ'!$A$2:$K$2,0))</f>
        <v>10214</v>
      </c>
      <c r="G44" s="29">
        <f>INDEX('元データ'!$A$2:$K$345,MATCH('損益計算書'!$A44,'元データ'!$A$2:$A$345,0),MATCH('損益計算書'!G$1,'元データ'!$A$2:$K$2,0))</f>
        <v>1393</v>
      </c>
      <c r="H44" s="29">
        <f>INDEX('元データ'!$A$2:$K$345,MATCH('損益計算書'!$A44,'元データ'!$A$2:$A$345,0),MATCH('損益計算書'!H$1,'元データ'!$A$2:$K$2,0))</f>
        <v>495889</v>
      </c>
      <c r="I44" s="29">
        <f>INDEX('元データ'!$A$2:$K$345,MATCH('損益計算書'!$A44,'元データ'!$A$2:$A$345,0),MATCH('損益計算書'!I$1,'元データ'!$A$2:$K$2,0))</f>
        <v>612</v>
      </c>
      <c r="J44" s="29">
        <f>INDEX('元データ'!$A$2:$K$345,MATCH('損益計算書'!$A44,'元データ'!$A$2:$A$345,0),MATCH('損益計算書'!J$1,'元データ'!$A$2:$K$2,0))</f>
        <v>0</v>
      </c>
      <c r="K44" s="29">
        <f>INDEX('元データ'!$A$2:$K$345,MATCH('損益計算書'!$A44,'元データ'!$A$2:$A$345,0),MATCH('損益計算書'!K$1,'元データ'!$A$2:$K$2,0))</f>
        <v>1009</v>
      </c>
      <c r="L44" s="29">
        <f>INDEX('元データ'!$A$2:$K$345,MATCH('損益計算書'!$A44,'元データ'!$A$2:$A$345,0),MATCH('損益計算書'!L$1,'元データ'!$A$2:$K$2,0))</f>
        <v>2</v>
      </c>
      <c r="M44" s="31">
        <f>INDEX('元データ'!$A$2:$K$345,MATCH('損益計算書'!$A44,'元データ'!$A$2:$A$345,0),MATCH('損益計算書'!M$1,'元データ'!$A$2:$K$2,0))</f>
        <v>1827</v>
      </c>
    </row>
    <row r="45" spans="1:13" ht="13.5">
      <c r="A45" s="292" t="s">
        <v>959</v>
      </c>
      <c r="B45" s="58" t="s">
        <v>31</v>
      </c>
      <c r="C45" s="14">
        <f t="shared" si="2"/>
        <v>0</v>
      </c>
      <c r="D45" s="15">
        <f>INDEX('元データ'!$A$2:$K$345,MATCH('損益計算書'!$A45,'元データ'!$A$2:$A$345,0),MATCH('損益計算書'!D$1,'元データ'!$A$2:$K$2,0))</f>
        <v>0</v>
      </c>
      <c r="E45" s="14">
        <f>INDEX('元データ'!$A$2:$K$345,MATCH('損益計算書'!$A45,'元データ'!$A$2:$A$345,0),MATCH('損益計算書'!E$1,'元データ'!$A$2:$K$2,0))</f>
        <v>0</v>
      </c>
      <c r="F45" s="14">
        <f>INDEX('元データ'!$A$2:$K$345,MATCH('損益計算書'!$A45,'元データ'!$A$2:$A$345,0),MATCH('損益計算書'!F$1,'元データ'!$A$2:$K$2,0))</f>
        <v>0</v>
      </c>
      <c r="G45" s="14">
        <f>INDEX('元データ'!$A$2:$K$345,MATCH('損益計算書'!$A45,'元データ'!$A$2:$A$345,0),MATCH('損益計算書'!G$1,'元データ'!$A$2:$K$2,0))</f>
        <v>0</v>
      </c>
      <c r="H45" s="14">
        <f>INDEX('元データ'!$A$2:$K$345,MATCH('損益計算書'!$A45,'元データ'!$A$2:$A$345,0),MATCH('損益計算書'!H$1,'元データ'!$A$2:$K$2,0))</f>
        <v>0</v>
      </c>
      <c r="I45" s="14">
        <f>INDEX('元データ'!$A$2:$K$345,MATCH('損益計算書'!$A45,'元データ'!$A$2:$A$345,0),MATCH('損益計算書'!I$1,'元データ'!$A$2:$K$2,0))</f>
        <v>0</v>
      </c>
      <c r="J45" s="14">
        <f>INDEX('元データ'!$A$2:$K$345,MATCH('損益計算書'!$A45,'元データ'!$A$2:$A$345,0),MATCH('損益計算書'!J$1,'元データ'!$A$2:$K$2,0))</f>
        <v>0</v>
      </c>
      <c r="K45" s="14">
        <f>INDEX('元データ'!$A$2:$K$345,MATCH('損益計算書'!$A45,'元データ'!$A$2:$A$345,0),MATCH('損益計算書'!K$1,'元データ'!$A$2:$K$2,0))</f>
        <v>0</v>
      </c>
      <c r="L45" s="14">
        <f>INDEX('元データ'!$A$2:$K$345,MATCH('損益計算書'!$A45,'元データ'!$A$2:$A$345,0),MATCH('損益計算書'!L$1,'元データ'!$A$2:$K$2,0))</f>
        <v>0</v>
      </c>
      <c r="M45" s="16">
        <f>INDEX('元データ'!$A$2:$K$345,MATCH('損益計算書'!$A45,'元データ'!$A$2:$A$345,0),MATCH('損益計算書'!M$1,'元データ'!$A$2:$K$2,0))</f>
        <v>0</v>
      </c>
    </row>
    <row r="46" spans="1:13" ht="13.5">
      <c r="A46" s="292" t="s">
        <v>960</v>
      </c>
      <c r="B46" s="64" t="s">
        <v>32</v>
      </c>
      <c r="C46" s="32">
        <f t="shared" si="2"/>
        <v>965790</v>
      </c>
      <c r="D46" s="33">
        <f>INDEX('元データ'!$A$2:$K$345,MATCH('損益計算書'!$A46,'元データ'!$A$2:$A$345,0),MATCH('損益計算書'!D$1,'元データ'!$A$2:$K$2,0))</f>
        <v>453220</v>
      </c>
      <c r="E46" s="32">
        <f>INDEX('元データ'!$A$2:$K$345,MATCH('損益計算書'!$A46,'元データ'!$A$2:$A$345,0),MATCH('損益計算書'!E$1,'元データ'!$A$2:$K$2,0))</f>
        <v>1624</v>
      </c>
      <c r="F46" s="32">
        <f>INDEX('元データ'!$A$2:$K$345,MATCH('損益計算書'!$A46,'元データ'!$A$2:$A$345,0),MATCH('損益計算書'!F$1,'元データ'!$A$2:$K$2,0))</f>
        <v>10214</v>
      </c>
      <c r="G46" s="32">
        <f>INDEX('元データ'!$A$2:$K$345,MATCH('損益計算書'!$A46,'元データ'!$A$2:$A$345,0),MATCH('損益計算書'!G$1,'元データ'!$A$2:$K$2,0))</f>
        <v>1393</v>
      </c>
      <c r="H46" s="32">
        <f>INDEX('元データ'!$A$2:$K$345,MATCH('損益計算書'!$A46,'元データ'!$A$2:$A$345,0),MATCH('損益計算書'!H$1,'元データ'!$A$2:$K$2,0))</f>
        <v>495889</v>
      </c>
      <c r="I46" s="32">
        <f>INDEX('元データ'!$A$2:$K$345,MATCH('損益計算書'!$A46,'元データ'!$A$2:$A$345,0),MATCH('損益計算書'!I$1,'元データ'!$A$2:$K$2,0))</f>
        <v>612</v>
      </c>
      <c r="J46" s="32">
        <f>INDEX('元データ'!$A$2:$K$345,MATCH('損益計算書'!$A46,'元データ'!$A$2:$A$345,0),MATCH('損益計算書'!J$1,'元データ'!$A$2:$K$2,0))</f>
        <v>0</v>
      </c>
      <c r="K46" s="32">
        <f>INDEX('元データ'!$A$2:$K$345,MATCH('損益計算書'!$A46,'元データ'!$A$2:$A$345,0),MATCH('損益計算書'!K$1,'元データ'!$A$2:$K$2,0))</f>
        <v>1009</v>
      </c>
      <c r="L46" s="32">
        <f>INDEX('元データ'!$A$2:$K$345,MATCH('損益計算書'!$A46,'元データ'!$A$2:$A$345,0),MATCH('損益計算書'!L$1,'元データ'!$A$2:$K$2,0))</f>
        <v>2</v>
      </c>
      <c r="M46" s="34">
        <f>INDEX('元データ'!$A$2:$K$345,MATCH('損益計算書'!$A46,'元データ'!$A$2:$A$345,0),MATCH('損益計算書'!M$1,'元データ'!$A$2:$K$2,0))</f>
        <v>1827</v>
      </c>
    </row>
    <row r="47" spans="1:13" ht="13.5">
      <c r="A47" s="292" t="s">
        <v>961</v>
      </c>
      <c r="B47" s="57" t="s">
        <v>299</v>
      </c>
      <c r="C47" s="14">
        <f t="shared" si="2"/>
        <v>598387</v>
      </c>
      <c r="D47" s="15">
        <f>INDEX('元データ'!$A$2:$K$345,MATCH('損益計算書'!$A47,'元データ'!$A$2:$A$345,0),MATCH('損益計算書'!D$1,'元データ'!$A$2:$K$2,0))</f>
        <v>218890</v>
      </c>
      <c r="E47" s="14">
        <f>INDEX('元データ'!$A$2:$K$345,MATCH('損益計算書'!$A47,'元データ'!$A$2:$A$345,0),MATCH('損益計算書'!E$1,'元データ'!$A$2:$K$2,0))</f>
        <v>49518</v>
      </c>
      <c r="F47" s="14">
        <f>INDEX('元データ'!$A$2:$K$345,MATCH('損益計算書'!$A47,'元データ'!$A$2:$A$345,0),MATCH('損益計算書'!F$1,'元データ'!$A$2:$K$2,0))</f>
        <v>189758</v>
      </c>
      <c r="G47" s="14">
        <f>INDEX('元データ'!$A$2:$K$345,MATCH('損益計算書'!$A47,'元データ'!$A$2:$A$345,0),MATCH('損益計算書'!G$1,'元データ'!$A$2:$K$2,0))</f>
        <v>44490</v>
      </c>
      <c r="H47" s="14">
        <f>INDEX('元データ'!$A$2:$K$345,MATCH('損益計算書'!$A47,'元データ'!$A$2:$A$345,0),MATCH('損益計算書'!H$1,'元データ'!$A$2:$K$2,0))</f>
        <v>0</v>
      </c>
      <c r="I47" s="14">
        <f>INDEX('元データ'!$A$2:$K$345,MATCH('損益計算書'!$A47,'元データ'!$A$2:$A$345,0),MATCH('損益計算書'!I$1,'元データ'!$A$2:$K$2,0))</f>
        <v>71280</v>
      </c>
      <c r="J47" s="14">
        <f>INDEX('元データ'!$A$2:$K$345,MATCH('損益計算書'!$A47,'元データ'!$A$2:$A$345,0),MATCH('損益計算書'!J$1,'元データ'!$A$2:$K$2,0))</f>
        <v>24451</v>
      </c>
      <c r="K47" s="14">
        <f>INDEX('元データ'!$A$2:$K$345,MATCH('損益計算書'!$A47,'元データ'!$A$2:$A$345,0),MATCH('損益計算書'!K$1,'元データ'!$A$2:$K$2,0))</f>
        <v>0</v>
      </c>
      <c r="L47" s="14">
        <f>INDEX('元データ'!$A$2:$K$345,MATCH('損益計算書'!$A47,'元データ'!$A$2:$A$345,0),MATCH('損益計算書'!L$1,'元データ'!$A$2:$K$2,0))</f>
        <v>0</v>
      </c>
      <c r="M47" s="16">
        <f>INDEX('元データ'!$A$2:$K$345,MATCH('損益計算書'!$A47,'元データ'!$A$2:$A$345,0),MATCH('損益計算書'!M$1,'元データ'!$A$2:$K$2,0))</f>
        <v>0</v>
      </c>
    </row>
    <row r="48" spans="1:13" ht="13.5">
      <c r="A48" s="292" t="s">
        <v>962</v>
      </c>
      <c r="B48" s="63" t="s">
        <v>300</v>
      </c>
      <c r="C48" s="35">
        <f t="shared" si="2"/>
        <v>529047</v>
      </c>
      <c r="D48" s="36">
        <f>INDEX('元データ'!$A$2:$K$345,MATCH('損益計算書'!$A48,'元データ'!$A$2:$A$345,0),MATCH('損益計算書'!D$1,'元データ'!$A$2:$K$2,0))</f>
        <v>0</v>
      </c>
      <c r="E48" s="35">
        <f>INDEX('元データ'!$A$2:$K$345,MATCH('損益計算書'!$A48,'元データ'!$A$2:$A$345,0),MATCH('損益計算書'!E$1,'元データ'!$A$2:$K$2,0))</f>
        <v>0</v>
      </c>
      <c r="F48" s="35">
        <f>INDEX('元データ'!$A$2:$K$345,MATCH('損益計算書'!$A48,'元データ'!$A$2:$A$345,0),MATCH('損益計算書'!F$1,'元データ'!$A$2:$K$2,0))</f>
        <v>0</v>
      </c>
      <c r="G48" s="35">
        <f>INDEX('元データ'!$A$2:$K$345,MATCH('損益計算書'!$A48,'元データ'!$A$2:$A$345,0),MATCH('損益計算書'!G$1,'元データ'!$A$2:$K$2,0))</f>
        <v>0</v>
      </c>
      <c r="H48" s="35">
        <f>INDEX('元データ'!$A$2:$K$345,MATCH('損益計算書'!$A48,'元データ'!$A$2:$A$345,0),MATCH('損益計算書'!H$1,'元データ'!$A$2:$K$2,0))</f>
        <v>479505</v>
      </c>
      <c r="I48" s="35">
        <f>INDEX('元データ'!$A$2:$K$345,MATCH('損益計算書'!$A48,'元データ'!$A$2:$A$345,0),MATCH('損益計算書'!I$1,'元データ'!$A$2:$K$2,0))</f>
        <v>0</v>
      </c>
      <c r="J48" s="35">
        <f>INDEX('元データ'!$A$2:$K$345,MATCH('損益計算書'!$A48,'元データ'!$A$2:$A$345,0),MATCH('損益計算書'!J$1,'元データ'!$A$2:$K$2,0))</f>
        <v>0</v>
      </c>
      <c r="K48" s="35">
        <f>INDEX('元データ'!$A$2:$K$345,MATCH('損益計算書'!$A48,'元データ'!$A$2:$A$345,0),MATCH('損益計算書'!K$1,'元データ'!$A$2:$K$2,0))</f>
        <v>21927</v>
      </c>
      <c r="L48" s="35">
        <f>INDEX('元データ'!$A$2:$K$345,MATCH('損益計算書'!$A48,'元データ'!$A$2:$A$345,0),MATCH('損益計算書'!L$1,'元データ'!$A$2:$K$2,0))</f>
        <v>937</v>
      </c>
      <c r="M48" s="37">
        <f>INDEX('元データ'!$A$2:$K$345,MATCH('損益計算書'!$A48,'元データ'!$A$2:$A$345,0),MATCH('損益計算書'!M$1,'元データ'!$A$2:$K$2,0))</f>
        <v>26678</v>
      </c>
    </row>
    <row r="49" spans="2:13" ht="12.75" customHeight="1">
      <c r="B49" s="63" t="s">
        <v>301</v>
      </c>
      <c r="C49" s="35">
        <f>IF(C50&gt;0,C50,0)</f>
        <v>6173977</v>
      </c>
      <c r="D49" s="36">
        <f>IF(D50&gt;0,D50,0)</f>
        <v>4401827</v>
      </c>
      <c r="E49" s="35">
        <f aca="true" t="shared" si="3" ref="E49:M49">IF(E50&gt;0,E50,0)</f>
        <v>193337</v>
      </c>
      <c r="F49" s="35">
        <f t="shared" si="3"/>
        <v>246063</v>
      </c>
      <c r="G49" s="35">
        <f t="shared" si="3"/>
        <v>0</v>
      </c>
      <c r="H49" s="35">
        <f t="shared" si="3"/>
        <v>740092</v>
      </c>
      <c r="I49" s="35">
        <f t="shared" si="3"/>
        <v>64642</v>
      </c>
      <c r="J49" s="35">
        <f t="shared" si="3"/>
        <v>251931</v>
      </c>
      <c r="K49" s="35">
        <f t="shared" si="3"/>
        <v>55231</v>
      </c>
      <c r="L49" s="35">
        <f t="shared" si="3"/>
        <v>0</v>
      </c>
      <c r="M49" s="37">
        <f t="shared" si="3"/>
        <v>249934</v>
      </c>
    </row>
    <row r="50" spans="1:13" s="307" customFormat="1" ht="13.5" customHeight="1" hidden="1">
      <c r="A50" s="307" t="s">
        <v>963</v>
      </c>
      <c r="B50" s="220"/>
      <c r="C50" s="221">
        <f>SUM(D50:M50)</f>
        <v>6173977</v>
      </c>
      <c r="D50" s="222">
        <f>INDEX('元データ'!$A$2:$K$345,MATCH('損益計算書'!$A50,'元データ'!$A$2:$A$345,0),MATCH('損益計算書'!D$1,'元データ'!$A$2:$K$2,0))</f>
        <v>4401827</v>
      </c>
      <c r="E50" s="221">
        <f>INDEX('元データ'!$A$2:$K$345,MATCH('損益計算書'!$A50,'元データ'!$A$2:$A$345,0),MATCH('損益計算書'!E$1,'元データ'!$A$2:$K$2,0))</f>
        <v>193337</v>
      </c>
      <c r="F50" s="221">
        <f>INDEX('元データ'!$A$2:$K$345,MATCH('損益計算書'!$A50,'元データ'!$A$2:$A$345,0),MATCH('損益計算書'!F$1,'元データ'!$A$2:$K$2,0))</f>
        <v>246063</v>
      </c>
      <c r="G50" s="221">
        <f>INDEX('元データ'!$A$2:$K$345,MATCH('損益計算書'!$A50,'元データ'!$A$2:$A$345,0),MATCH('損益計算書'!G$1,'元データ'!$A$2:$K$2,0))</f>
        <v>0</v>
      </c>
      <c r="H50" s="221">
        <f>INDEX('元データ'!$A$2:$K$345,MATCH('損益計算書'!$A50,'元データ'!$A$2:$A$345,0),MATCH('損益計算書'!H$1,'元データ'!$A$2:$K$2,0))</f>
        <v>740092</v>
      </c>
      <c r="I50" s="221">
        <f>INDEX('元データ'!$A$2:$K$345,MATCH('損益計算書'!$A50,'元データ'!$A$2:$A$345,0),MATCH('損益計算書'!I$1,'元データ'!$A$2:$K$2,0))</f>
        <v>64642</v>
      </c>
      <c r="J50" s="221">
        <f>INDEX('元データ'!$A$2:$K$345,MATCH('損益計算書'!$A50,'元データ'!$A$2:$A$345,0),MATCH('損益計算書'!J$1,'元データ'!$A$2:$K$2,0))</f>
        <v>251931</v>
      </c>
      <c r="K50" s="221">
        <f>INDEX('元データ'!$A$2:$K$345,MATCH('損益計算書'!$A50,'元データ'!$A$2:$A$345,0),MATCH('損益計算書'!K$1,'元データ'!$A$2:$K$2,0))</f>
        <v>55231</v>
      </c>
      <c r="L50" s="221">
        <f>INDEX('元データ'!$A$2:$K$345,MATCH('損益計算書'!$A50,'元データ'!$A$2:$A$345,0),MATCH('損益計算書'!L$1,'元データ'!$A$2:$K$2,0))</f>
        <v>-29080</v>
      </c>
      <c r="M50" s="223">
        <f>INDEX('元データ'!$A$2:$K$345,MATCH('損益計算書'!$A50,'元データ'!$A$2:$A$345,0),MATCH('損益計算書'!M$1,'元データ'!$A$2:$K$2,0))</f>
        <v>249934</v>
      </c>
    </row>
    <row r="51" spans="2:13" ht="13.5" customHeight="1">
      <c r="B51" s="65" t="s">
        <v>256</v>
      </c>
      <c r="C51" s="35">
        <f>IF(C50&lt;0,C50,0)</f>
        <v>0</v>
      </c>
      <c r="D51" s="36">
        <f>IF(D50&lt;0,D50,0)</f>
        <v>0</v>
      </c>
      <c r="E51" s="35">
        <f aca="true" t="shared" si="4" ref="E51:M51">IF(E50&lt;0,E50,0)</f>
        <v>0</v>
      </c>
      <c r="F51" s="35">
        <f t="shared" si="4"/>
        <v>0</v>
      </c>
      <c r="G51" s="35">
        <f t="shared" si="4"/>
        <v>0</v>
      </c>
      <c r="H51" s="35">
        <f t="shared" si="4"/>
        <v>0</v>
      </c>
      <c r="I51" s="35">
        <f t="shared" si="4"/>
        <v>0</v>
      </c>
      <c r="J51" s="35">
        <f t="shared" si="4"/>
        <v>0</v>
      </c>
      <c r="K51" s="35">
        <f t="shared" si="4"/>
        <v>0</v>
      </c>
      <c r="L51" s="35">
        <f t="shared" si="4"/>
        <v>-29080</v>
      </c>
      <c r="M51" s="37">
        <f t="shared" si="4"/>
        <v>0</v>
      </c>
    </row>
    <row r="52" spans="2:13" ht="15" customHeight="1">
      <c r="B52" s="65" t="s">
        <v>257</v>
      </c>
      <c r="C52" s="35">
        <f>IF(C53&gt;0,C53,0)</f>
        <v>6243317</v>
      </c>
      <c r="D52" s="36">
        <f>IF(D53&gt;0,D53,0)</f>
        <v>4620717</v>
      </c>
      <c r="E52" s="35">
        <f aca="true" t="shared" si="5" ref="E52:M52">IF(E53&gt;0,E53,0)</f>
        <v>242855</v>
      </c>
      <c r="F52" s="35">
        <f t="shared" si="5"/>
        <v>435821</v>
      </c>
      <c r="G52" s="35">
        <f t="shared" si="5"/>
        <v>44490</v>
      </c>
      <c r="H52" s="35">
        <f t="shared" si="5"/>
        <v>260587</v>
      </c>
      <c r="I52" s="35">
        <f t="shared" si="5"/>
        <v>135922</v>
      </c>
      <c r="J52" s="35">
        <f t="shared" si="5"/>
        <v>276382</v>
      </c>
      <c r="K52" s="35">
        <f t="shared" si="5"/>
        <v>33304</v>
      </c>
      <c r="L52" s="35">
        <f t="shared" si="5"/>
        <v>0</v>
      </c>
      <c r="M52" s="37">
        <f t="shared" si="5"/>
        <v>223256</v>
      </c>
    </row>
    <row r="53" spans="1:13" s="307" customFormat="1" ht="14.25" customHeight="1" hidden="1">
      <c r="A53" s="307" t="s">
        <v>964</v>
      </c>
      <c r="B53" s="224"/>
      <c r="C53" s="221">
        <f>SUM(D53:M53)</f>
        <v>6243317</v>
      </c>
      <c r="D53" s="222">
        <f>INDEX('元データ'!$A$2:$K$345,MATCH('損益計算書'!$A53,'元データ'!$A$2:$A$345,0),MATCH('損益計算書'!D$1,'元データ'!$A$2:$K$2,0))</f>
        <v>4620717</v>
      </c>
      <c r="E53" s="221">
        <f>INDEX('元データ'!$A$2:$K$345,MATCH('損益計算書'!$A53,'元データ'!$A$2:$A$345,0),MATCH('損益計算書'!E$1,'元データ'!$A$2:$K$2,0))</f>
        <v>242855</v>
      </c>
      <c r="F53" s="221">
        <f>INDEX('元データ'!$A$2:$K$345,MATCH('損益計算書'!$A53,'元データ'!$A$2:$A$345,0),MATCH('損益計算書'!F$1,'元データ'!$A$2:$K$2,0))</f>
        <v>435821</v>
      </c>
      <c r="G53" s="221">
        <f>INDEX('元データ'!$A$2:$K$345,MATCH('損益計算書'!$A53,'元データ'!$A$2:$A$345,0),MATCH('損益計算書'!G$1,'元データ'!$A$2:$K$2,0))</f>
        <v>44490</v>
      </c>
      <c r="H53" s="221">
        <f>INDEX('元データ'!$A$2:$K$345,MATCH('損益計算書'!$A53,'元データ'!$A$2:$A$345,0),MATCH('損益計算書'!H$1,'元データ'!$A$2:$K$2,0))</f>
        <v>260587</v>
      </c>
      <c r="I53" s="221">
        <f>INDEX('元データ'!$A$2:$K$345,MATCH('損益計算書'!$A53,'元データ'!$A$2:$A$345,0),MATCH('損益計算書'!I$1,'元データ'!$A$2:$K$2,0))</f>
        <v>135922</v>
      </c>
      <c r="J53" s="221">
        <f>INDEX('元データ'!$A$2:$K$345,MATCH('損益計算書'!$A53,'元データ'!$A$2:$A$345,0),MATCH('損益計算書'!J$1,'元データ'!$A$2:$K$2,0))</f>
        <v>276382</v>
      </c>
      <c r="K53" s="221">
        <f>INDEX('元データ'!$A$2:$K$345,MATCH('損益計算書'!$A53,'元データ'!$A$2:$A$345,0),MATCH('損益計算書'!K$1,'元データ'!$A$2:$K$2,0))</f>
        <v>33304</v>
      </c>
      <c r="L53" s="221">
        <f>INDEX('元データ'!$A$2:$K$345,MATCH('損益計算書'!$A53,'元データ'!$A$2:$A$345,0),MATCH('損益計算書'!L$1,'元データ'!$A$2:$K$2,0))</f>
        <v>-30017</v>
      </c>
      <c r="M53" s="223">
        <f>INDEX('元データ'!$A$2:$K$345,MATCH('損益計算書'!$A53,'元データ'!$A$2:$A$345,0),MATCH('損益計算書'!M$1,'元データ'!$A$2:$K$2,0))</f>
        <v>223256</v>
      </c>
    </row>
    <row r="54" spans="2:13" ht="13.5">
      <c r="B54" s="66" t="s">
        <v>258</v>
      </c>
      <c r="C54" s="17">
        <f>IF(C53&lt;0,C53,0)</f>
        <v>0</v>
      </c>
      <c r="D54" s="18">
        <f>IF(D53&lt;0,D53,0)</f>
        <v>0</v>
      </c>
      <c r="E54" s="17">
        <f aca="true" t="shared" si="6" ref="E54:M54">IF(E53&lt;0,E53,0)</f>
        <v>0</v>
      </c>
      <c r="F54" s="17">
        <f t="shared" si="6"/>
        <v>0</v>
      </c>
      <c r="G54" s="17">
        <f t="shared" si="6"/>
        <v>0</v>
      </c>
      <c r="H54" s="17">
        <f t="shared" si="6"/>
        <v>0</v>
      </c>
      <c r="I54" s="17">
        <f t="shared" si="6"/>
        <v>0</v>
      </c>
      <c r="J54" s="17">
        <f t="shared" si="6"/>
        <v>0</v>
      </c>
      <c r="K54" s="17">
        <f t="shared" si="6"/>
        <v>0</v>
      </c>
      <c r="L54" s="17">
        <f t="shared" si="6"/>
        <v>-30017</v>
      </c>
      <c r="M54" s="19">
        <f t="shared" si="6"/>
        <v>0</v>
      </c>
    </row>
  </sheetData>
  <sheetProtection/>
  <autoFilter ref="A1:A54"/>
  <mergeCells count="1">
    <mergeCell ref="M5:M7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landscape" paperSize="9" scale="75" r:id="rId3"/>
  <headerFooter alignWithMargins="0">
    <oddHeader>&amp;C&amp;14法適第１表　水道事業会計決算の状況</oddHeader>
    <oddFooter>&amp;C- &amp;P -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showGridLines="0" zoomScale="85" zoomScaleNormal="85" zoomScaleSheetLayoutView="85" workbookViewId="0" topLeftCell="B2">
      <selection activeCell="B2" sqref="B2"/>
    </sheetView>
  </sheetViews>
  <sheetFormatPr defaultColWidth="8.796875" defaultRowHeight="13.5" customHeight="1"/>
  <cols>
    <col min="1" max="1" width="9.19921875" style="292" hidden="1" customWidth="1"/>
    <col min="2" max="2" width="3.09765625" style="300" customWidth="1"/>
    <col min="3" max="3" width="14.09765625" style="300" customWidth="1"/>
    <col min="4" max="4" width="18.8984375" style="300" bestFit="1" customWidth="1"/>
    <col min="5" max="5" width="12.8984375" style="292" customWidth="1"/>
    <col min="6" max="15" width="11.59765625" style="292" customWidth="1"/>
    <col min="16" max="16384" width="9" style="292" customWidth="1"/>
  </cols>
  <sheetData>
    <row r="1" spans="6:15" ht="14.25" customHeight="1" hidden="1">
      <c r="F1" s="292">
        <v>322016</v>
      </c>
      <c r="G1" s="292">
        <v>322024</v>
      </c>
      <c r="H1" s="292">
        <v>322032</v>
      </c>
      <c r="I1" s="292">
        <v>322041</v>
      </c>
      <c r="J1" s="292">
        <v>322059</v>
      </c>
      <c r="K1" s="292">
        <v>322067</v>
      </c>
      <c r="L1" s="292">
        <v>322075</v>
      </c>
      <c r="M1" s="292">
        <v>322091</v>
      </c>
      <c r="N1" s="292">
        <v>325287</v>
      </c>
      <c r="O1" s="292">
        <v>328341</v>
      </c>
    </row>
    <row r="2" s="300" customFormat="1" ht="13.5" customHeight="1">
      <c r="B2" s="300" t="s">
        <v>748</v>
      </c>
    </row>
    <row r="3" s="300" customFormat="1" ht="13.5" customHeight="1"/>
    <row r="4" spans="2:4" s="300" customFormat="1" ht="13.5" customHeight="1">
      <c r="B4" s="301" t="s">
        <v>374</v>
      </c>
      <c r="C4" s="301"/>
      <c r="D4" s="301"/>
    </row>
    <row r="5" spans="2:15" ht="13.5" customHeight="1">
      <c r="B5" s="39"/>
      <c r="C5" s="40"/>
      <c r="D5" s="8" t="s">
        <v>16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394" t="s">
        <v>336</v>
      </c>
    </row>
    <row r="6" spans="2:15" ht="13.5" customHeight="1">
      <c r="B6" s="41"/>
      <c r="C6" s="42"/>
      <c r="D6" s="43"/>
      <c r="E6" s="11" t="s">
        <v>33</v>
      </c>
      <c r="F6" s="11" t="s">
        <v>23</v>
      </c>
      <c r="G6" s="11" t="s">
        <v>24</v>
      </c>
      <c r="H6" s="11" t="s">
        <v>25</v>
      </c>
      <c r="I6" s="11" t="s">
        <v>26</v>
      </c>
      <c r="J6" s="11" t="s">
        <v>27</v>
      </c>
      <c r="K6" s="11" t="s">
        <v>28</v>
      </c>
      <c r="L6" s="11" t="s">
        <v>29</v>
      </c>
      <c r="M6" s="11" t="s">
        <v>341</v>
      </c>
      <c r="N6" s="11" t="s">
        <v>335</v>
      </c>
      <c r="O6" s="395"/>
    </row>
    <row r="7" spans="2:15" ht="13.5" customHeight="1">
      <c r="B7" s="44" t="s">
        <v>17</v>
      </c>
      <c r="C7" s="45"/>
      <c r="D7" s="46"/>
      <c r="E7" s="12"/>
      <c r="F7" s="12"/>
      <c r="G7" s="12"/>
      <c r="H7" s="12"/>
      <c r="I7" s="12"/>
      <c r="J7" s="12"/>
      <c r="K7" s="12"/>
      <c r="L7" s="12"/>
      <c r="M7" s="12"/>
      <c r="N7" s="12"/>
      <c r="O7" s="396"/>
    </row>
    <row r="8" spans="1:15" ht="13.5" customHeight="1">
      <c r="A8" s="292" t="s">
        <v>375</v>
      </c>
      <c r="B8" s="154"/>
      <c r="C8" s="151" t="s">
        <v>376</v>
      </c>
      <c r="D8" s="52" t="s">
        <v>66</v>
      </c>
      <c r="E8" s="364">
        <f aca="true" t="shared" si="0" ref="E8:E31">SUM(F8:O8)</f>
        <v>750299</v>
      </c>
      <c r="F8" s="21">
        <f>INDEX('元データ'!$A$2:$K$345,MATCH('費用構成表'!$A8,'元データ'!$A$2:$A$345,0),MATCH('費用構成表'!F$1,'元データ'!$A$2:$K$2,0))</f>
        <v>279385</v>
      </c>
      <c r="G8" s="20">
        <f>INDEX('元データ'!$A$2:$K$345,MATCH('費用構成表'!$A8,'元データ'!$A$2:$A$345,0),MATCH('費用構成表'!G$1,'元データ'!$A$2:$K$2,0))</f>
        <v>67109</v>
      </c>
      <c r="H8" s="20">
        <f>INDEX('元データ'!$A$2:$K$345,MATCH('費用構成表'!$A8,'元データ'!$A$2:$A$345,0),MATCH('費用構成表'!H$1,'元データ'!$A$2:$K$2,0))</f>
        <v>124385</v>
      </c>
      <c r="I8" s="20">
        <f>INDEX('元データ'!$A$2:$K$345,MATCH('費用構成表'!$A8,'元データ'!$A$2:$A$345,0),MATCH('費用構成表'!I$1,'元データ'!$A$2:$K$2,0))</f>
        <v>91077</v>
      </c>
      <c r="J8" s="20">
        <f>INDEX('元データ'!$A$2:$K$345,MATCH('費用構成表'!$A8,'元データ'!$A$2:$A$345,0),MATCH('費用構成表'!J$1,'元データ'!$A$2:$K$2,0))</f>
        <v>40155</v>
      </c>
      <c r="K8" s="20">
        <f>INDEX('元データ'!$A$2:$K$345,MATCH('費用構成表'!$A8,'元データ'!$A$2:$A$345,0),MATCH('費用構成表'!K$1,'元データ'!$A$2:$K$2,0))</f>
        <v>51494</v>
      </c>
      <c r="L8" s="20">
        <f>INDEX('元データ'!$A$2:$K$345,MATCH('費用構成表'!$A8,'元データ'!$A$2:$A$345,0),MATCH('費用構成表'!L$1,'元データ'!$A$2:$K$2,0))</f>
        <v>24843</v>
      </c>
      <c r="M8" s="20">
        <f>INDEX('元データ'!$A$2:$K$345,MATCH('費用構成表'!$A8,'元データ'!$A$2:$A$345,0),MATCH('費用構成表'!M$1,'元データ'!$A$2:$K$2,0))</f>
        <v>21527</v>
      </c>
      <c r="N8" s="20">
        <f>INDEX('元データ'!$A$2:$K$345,MATCH('費用構成表'!$A8,'元データ'!$A$2:$A$345,0),MATCH('費用構成表'!N$1,'元データ'!$A$2:$K$2,0))</f>
        <v>23486</v>
      </c>
      <c r="O8" s="22">
        <f>INDEX('元データ'!$A$2:$K$345,MATCH('費用構成表'!$A8,'元データ'!$A$2:$A$345,0),MATCH('費用構成表'!O$1,'元データ'!$A$2:$K$2,0))</f>
        <v>26838</v>
      </c>
    </row>
    <row r="9" spans="1:15" ht="13.5" customHeight="1">
      <c r="A9" s="292" t="s">
        <v>896</v>
      </c>
      <c r="B9" s="155"/>
      <c r="C9" s="51"/>
      <c r="D9" s="52" t="s">
        <v>67</v>
      </c>
      <c r="E9" s="365">
        <f t="shared" si="0"/>
        <v>365066</v>
      </c>
      <c r="F9" s="15">
        <f>INDEX('元データ'!$A$2:$K$345,MATCH('費用構成表'!$A9,'元データ'!$A$2:$A$345,0),MATCH('費用構成表'!F$1,'元データ'!$A$2:$K$2,0))</f>
        <v>138218</v>
      </c>
      <c r="G9" s="14">
        <f>INDEX('元データ'!$A$2:$K$345,MATCH('費用構成表'!$A9,'元データ'!$A$2:$A$345,0),MATCH('費用構成表'!G$1,'元データ'!$A$2:$K$2,0))</f>
        <v>29307</v>
      </c>
      <c r="H9" s="14">
        <f>INDEX('元データ'!$A$2:$K$345,MATCH('費用構成表'!$A9,'元データ'!$A$2:$A$345,0),MATCH('費用構成表'!H$1,'元データ'!$A$2:$K$2,0))</f>
        <v>55688</v>
      </c>
      <c r="I9" s="14">
        <f>INDEX('元データ'!$A$2:$K$345,MATCH('費用構成表'!$A9,'元データ'!$A$2:$A$345,0),MATCH('費用構成表'!I$1,'元データ'!$A$2:$K$2,0))</f>
        <v>43499</v>
      </c>
      <c r="J9" s="14">
        <f>INDEX('元データ'!$A$2:$K$345,MATCH('費用構成表'!$A9,'元データ'!$A$2:$A$345,0),MATCH('費用構成表'!J$1,'元データ'!$A$2:$K$2,0))</f>
        <v>23628</v>
      </c>
      <c r="K9" s="14">
        <f>INDEX('元データ'!$A$2:$K$345,MATCH('費用構成表'!$A9,'元データ'!$A$2:$A$345,0),MATCH('費用構成表'!K$1,'元データ'!$A$2:$K$2,0))</f>
        <v>25235</v>
      </c>
      <c r="L9" s="14">
        <f>INDEX('元データ'!$A$2:$K$345,MATCH('費用構成表'!$A9,'元データ'!$A$2:$A$345,0),MATCH('費用構成表'!L$1,'元データ'!$A$2:$K$2,0))</f>
        <v>12650</v>
      </c>
      <c r="M9" s="14">
        <f>INDEX('元データ'!$A$2:$K$345,MATCH('費用構成表'!$A9,'元データ'!$A$2:$A$345,0),MATCH('費用構成表'!M$1,'元データ'!$A$2:$K$2,0))</f>
        <v>13295</v>
      </c>
      <c r="N9" s="14">
        <f>INDEX('元データ'!$A$2:$K$345,MATCH('費用構成表'!$A9,'元データ'!$A$2:$A$345,0),MATCH('費用構成表'!N$1,'元データ'!$A$2:$K$2,0))</f>
        <v>10099</v>
      </c>
      <c r="O9" s="16">
        <f>INDEX('元データ'!$A$2:$K$345,MATCH('費用構成表'!$A9,'元データ'!$A$2:$A$345,0),MATCH('費用構成表'!O$1,'元データ'!$A$2:$K$2,0))</f>
        <v>13447</v>
      </c>
    </row>
    <row r="10" spans="1:15" ht="13.5" customHeight="1">
      <c r="A10" s="292" t="s">
        <v>897</v>
      </c>
      <c r="B10" s="155"/>
      <c r="C10" s="51"/>
      <c r="D10" s="52" t="s">
        <v>68</v>
      </c>
      <c r="E10" s="365">
        <f t="shared" si="0"/>
        <v>16988</v>
      </c>
      <c r="F10" s="15">
        <f>INDEX('元データ'!$A$2:$K$345,MATCH('費用構成表'!$A10,'元データ'!$A$2:$A$345,0),MATCH('費用構成表'!F$1,'元データ'!$A$2:$K$2,0))</f>
        <v>0</v>
      </c>
      <c r="G10" s="14">
        <f>INDEX('元データ'!$A$2:$K$345,MATCH('費用構成表'!$A10,'元データ'!$A$2:$A$345,0),MATCH('費用構成表'!G$1,'元データ'!$A$2:$K$2,0))</f>
        <v>9614</v>
      </c>
      <c r="H10" s="14">
        <f>INDEX('元データ'!$A$2:$K$345,MATCH('費用構成表'!$A10,'元データ'!$A$2:$A$345,0),MATCH('費用構成表'!H$1,'元データ'!$A$2:$K$2,0))</f>
        <v>0</v>
      </c>
      <c r="I10" s="14">
        <f>INDEX('元データ'!$A$2:$K$345,MATCH('費用構成表'!$A10,'元データ'!$A$2:$A$345,0),MATCH('費用構成表'!I$1,'元データ'!$A$2:$K$2,0))</f>
        <v>0</v>
      </c>
      <c r="J10" s="14">
        <f>INDEX('元データ'!$A$2:$K$345,MATCH('費用構成表'!$A10,'元データ'!$A$2:$A$345,0),MATCH('費用構成表'!J$1,'元データ'!$A$2:$K$2,0))</f>
        <v>5134</v>
      </c>
      <c r="K10" s="14">
        <f>INDEX('元データ'!$A$2:$K$345,MATCH('費用構成表'!$A10,'元データ'!$A$2:$A$345,0),MATCH('費用構成表'!K$1,'元データ'!$A$2:$K$2,0))</f>
        <v>0</v>
      </c>
      <c r="L10" s="14">
        <f>INDEX('元データ'!$A$2:$K$345,MATCH('費用構成表'!$A10,'元データ'!$A$2:$A$345,0),MATCH('費用構成表'!L$1,'元データ'!$A$2:$K$2,0))</f>
        <v>0</v>
      </c>
      <c r="M10" s="14">
        <f>INDEX('元データ'!$A$2:$K$345,MATCH('費用構成表'!$A10,'元データ'!$A$2:$A$345,0),MATCH('費用構成表'!M$1,'元データ'!$A$2:$K$2,0))</f>
        <v>0</v>
      </c>
      <c r="N10" s="14">
        <f>INDEX('元データ'!$A$2:$K$345,MATCH('費用構成表'!$A10,'元データ'!$A$2:$A$345,0),MATCH('費用構成表'!N$1,'元データ'!$A$2:$K$2,0))</f>
        <v>209</v>
      </c>
      <c r="O10" s="16">
        <f>INDEX('元データ'!$A$2:$K$345,MATCH('費用構成表'!$A10,'元データ'!$A$2:$A$345,0),MATCH('費用構成表'!O$1,'元データ'!$A$2:$K$2,0))</f>
        <v>2031</v>
      </c>
    </row>
    <row r="11" spans="1:15" ht="13.5" customHeight="1">
      <c r="A11" s="292" t="s">
        <v>898</v>
      </c>
      <c r="B11" s="155"/>
      <c r="C11" s="51"/>
      <c r="D11" s="52" t="s">
        <v>69</v>
      </c>
      <c r="E11" s="365">
        <f t="shared" si="0"/>
        <v>3331</v>
      </c>
      <c r="F11" s="15">
        <f>INDEX('元データ'!$A$2:$K$345,MATCH('費用構成表'!$A11,'元データ'!$A$2:$A$345,0),MATCH('費用構成表'!F$1,'元データ'!$A$2:$K$2,0))</f>
        <v>0</v>
      </c>
      <c r="G11" s="14">
        <f>INDEX('元データ'!$A$2:$K$345,MATCH('費用構成表'!$A11,'元データ'!$A$2:$A$345,0),MATCH('費用構成表'!G$1,'元データ'!$A$2:$K$2,0))</f>
        <v>0</v>
      </c>
      <c r="H11" s="14">
        <f>INDEX('元データ'!$A$2:$K$345,MATCH('費用構成表'!$A11,'元データ'!$A$2:$A$345,0),MATCH('費用構成表'!H$1,'元データ'!$A$2:$K$2,0))</f>
        <v>0</v>
      </c>
      <c r="I11" s="14">
        <f>INDEX('元データ'!$A$2:$K$345,MATCH('費用構成表'!$A11,'元データ'!$A$2:$A$345,0),MATCH('費用構成表'!I$1,'元データ'!$A$2:$K$2,0))</f>
        <v>0</v>
      </c>
      <c r="J11" s="14">
        <f>INDEX('元データ'!$A$2:$K$345,MATCH('費用構成表'!$A11,'元データ'!$A$2:$A$345,0),MATCH('費用構成表'!J$1,'元データ'!$A$2:$K$2,0))</f>
        <v>0</v>
      </c>
      <c r="K11" s="14">
        <f>INDEX('元データ'!$A$2:$K$345,MATCH('費用構成表'!$A11,'元データ'!$A$2:$A$345,0),MATCH('費用構成表'!K$1,'元データ'!$A$2:$K$2,0))</f>
        <v>0</v>
      </c>
      <c r="L11" s="14">
        <f>INDEX('元データ'!$A$2:$K$345,MATCH('費用構成表'!$A11,'元データ'!$A$2:$A$345,0),MATCH('費用構成表'!L$1,'元データ'!$A$2:$K$2,0))</f>
        <v>1000</v>
      </c>
      <c r="M11" s="14">
        <f>INDEX('元データ'!$A$2:$K$345,MATCH('費用構成表'!$A11,'元データ'!$A$2:$A$345,0),MATCH('費用構成表'!M$1,'元データ'!$A$2:$K$2,0))</f>
        <v>0</v>
      </c>
      <c r="N11" s="14">
        <f>INDEX('元データ'!$A$2:$K$345,MATCH('費用構成表'!$A11,'元データ'!$A$2:$A$345,0),MATCH('費用構成表'!N$1,'元データ'!$A$2:$K$2,0))</f>
        <v>0</v>
      </c>
      <c r="O11" s="16">
        <f>INDEX('元データ'!$A$2:$K$345,MATCH('費用構成表'!$A11,'元データ'!$A$2:$A$345,0),MATCH('費用構成表'!O$1,'元データ'!$A$2:$K$2,0))</f>
        <v>2331</v>
      </c>
    </row>
    <row r="12" spans="1:15" ht="13.5" customHeight="1">
      <c r="A12" s="292" t="s">
        <v>899</v>
      </c>
      <c r="B12" s="155"/>
      <c r="C12" s="51"/>
      <c r="D12" s="52" t="s">
        <v>70</v>
      </c>
      <c r="E12" s="365">
        <f t="shared" si="0"/>
        <v>256083</v>
      </c>
      <c r="F12" s="15">
        <f>INDEX('元データ'!$A$2:$K$345,MATCH('費用構成表'!$A12,'元データ'!$A$2:$A$345,0),MATCH('費用構成表'!F$1,'元データ'!$A$2:$K$2,0))</f>
        <v>98854</v>
      </c>
      <c r="G12" s="14">
        <f>INDEX('元データ'!$A$2:$K$345,MATCH('費用構成表'!$A12,'元データ'!$A$2:$A$345,0),MATCH('費用構成表'!G$1,'元データ'!$A$2:$K$2,0))</f>
        <v>22973</v>
      </c>
      <c r="H12" s="14">
        <f>INDEX('元データ'!$A$2:$K$345,MATCH('費用構成表'!$A12,'元データ'!$A$2:$A$345,0),MATCH('費用構成表'!H$1,'元データ'!$A$2:$K$2,0))</f>
        <v>40251</v>
      </c>
      <c r="I12" s="14">
        <f>INDEX('元データ'!$A$2:$K$345,MATCH('費用構成表'!$A12,'元データ'!$A$2:$A$345,0),MATCH('費用構成表'!I$1,'元データ'!$A$2:$K$2,0))</f>
        <v>31340</v>
      </c>
      <c r="J12" s="14">
        <f>INDEX('元データ'!$A$2:$K$345,MATCH('費用構成表'!$A12,'元データ'!$A$2:$A$345,0),MATCH('費用構成表'!J$1,'元データ'!$A$2:$K$2,0))</f>
        <v>14022</v>
      </c>
      <c r="K12" s="14">
        <f>INDEX('元データ'!$A$2:$K$345,MATCH('費用構成表'!$A12,'元データ'!$A$2:$A$345,0),MATCH('費用構成表'!K$1,'元データ'!$A$2:$K$2,0))</f>
        <v>17165</v>
      </c>
      <c r="L12" s="14">
        <f>INDEX('元データ'!$A$2:$K$345,MATCH('費用構成表'!$A12,'元データ'!$A$2:$A$345,0),MATCH('費用構成表'!L$1,'元データ'!$A$2:$K$2,0))</f>
        <v>8030</v>
      </c>
      <c r="M12" s="14">
        <f>INDEX('元データ'!$A$2:$K$345,MATCH('費用構成表'!$A12,'元データ'!$A$2:$A$345,0),MATCH('費用構成表'!M$1,'元データ'!$A$2:$K$2,0))</f>
        <v>7088</v>
      </c>
      <c r="N12" s="14">
        <f>INDEX('元データ'!$A$2:$K$345,MATCH('費用構成表'!$A12,'元データ'!$A$2:$A$345,0),MATCH('費用構成表'!N$1,'元データ'!$A$2:$K$2,0))</f>
        <v>7646</v>
      </c>
      <c r="O12" s="16">
        <f>INDEX('元データ'!$A$2:$K$345,MATCH('費用構成表'!$A12,'元データ'!$A$2:$A$345,0),MATCH('費用構成表'!O$1,'元データ'!$A$2:$K$2,0))</f>
        <v>8714</v>
      </c>
    </row>
    <row r="13" spans="1:15" ht="13.5" customHeight="1">
      <c r="A13" s="292" t="s">
        <v>900</v>
      </c>
      <c r="B13" s="155"/>
      <c r="C13" s="51"/>
      <c r="D13" s="52" t="s">
        <v>71</v>
      </c>
      <c r="E13" s="365">
        <f t="shared" si="0"/>
        <v>1391767</v>
      </c>
      <c r="F13" s="15">
        <f>INDEX('元データ'!$A$2:$K$345,MATCH('費用構成表'!$A13,'元データ'!$A$2:$A$345,0),MATCH('費用構成表'!F$1,'元データ'!$A$2:$K$2,0))</f>
        <v>516457</v>
      </c>
      <c r="G13" s="14">
        <f>INDEX('元データ'!$A$2:$K$345,MATCH('費用構成表'!$A13,'元データ'!$A$2:$A$345,0),MATCH('費用構成表'!G$1,'元データ'!$A$2:$K$2,0))</f>
        <v>129003</v>
      </c>
      <c r="H13" s="14">
        <f>INDEX('元データ'!$A$2:$K$345,MATCH('費用構成表'!$A13,'元データ'!$A$2:$A$345,0),MATCH('費用構成表'!H$1,'元データ'!$A$2:$K$2,0))</f>
        <v>220324</v>
      </c>
      <c r="I13" s="14">
        <f>INDEX('元データ'!$A$2:$K$345,MATCH('費用構成表'!$A13,'元データ'!$A$2:$A$345,0),MATCH('費用構成表'!I$1,'元データ'!$A$2:$K$2,0))</f>
        <v>165916</v>
      </c>
      <c r="J13" s="14">
        <f>INDEX('元データ'!$A$2:$K$345,MATCH('費用構成表'!$A13,'元データ'!$A$2:$A$345,0),MATCH('費用構成表'!J$1,'元データ'!$A$2:$K$2,0))</f>
        <v>82939</v>
      </c>
      <c r="K13" s="14">
        <f>INDEX('元データ'!$A$2:$K$345,MATCH('費用構成表'!$A13,'元データ'!$A$2:$A$345,0),MATCH('費用構成表'!K$1,'元データ'!$A$2:$K$2,0))</f>
        <v>93894</v>
      </c>
      <c r="L13" s="14">
        <f>INDEX('元データ'!$A$2:$K$345,MATCH('費用構成表'!$A13,'元データ'!$A$2:$A$345,0),MATCH('費用構成表'!L$1,'元データ'!$A$2:$K$2,0))</f>
        <v>46523</v>
      </c>
      <c r="M13" s="14">
        <f>INDEX('元データ'!$A$2:$K$345,MATCH('費用構成表'!$A13,'元データ'!$A$2:$A$345,0),MATCH('費用構成表'!M$1,'元データ'!$A$2:$K$2,0))</f>
        <v>41910</v>
      </c>
      <c r="N13" s="14">
        <f>INDEX('元データ'!$A$2:$K$345,MATCH('費用構成表'!$A13,'元データ'!$A$2:$A$345,0),MATCH('費用構成表'!N$1,'元データ'!$A$2:$K$2,0))</f>
        <v>41440</v>
      </c>
      <c r="O13" s="16">
        <f>INDEX('元データ'!$A$2:$K$345,MATCH('費用構成表'!$A13,'元データ'!$A$2:$A$345,0),MATCH('費用構成表'!O$1,'元データ'!$A$2:$K$2,0))</f>
        <v>53361</v>
      </c>
    </row>
    <row r="14" spans="1:15" ht="13.5" customHeight="1">
      <c r="A14" s="292" t="s">
        <v>901</v>
      </c>
      <c r="B14" s="156"/>
      <c r="C14" s="53" t="s">
        <v>379</v>
      </c>
      <c r="D14" s="54"/>
      <c r="E14" s="365">
        <f t="shared" si="0"/>
        <v>1111197</v>
      </c>
      <c r="F14" s="15">
        <f>INDEX('元データ'!$A$2:$K$345,MATCH('費用構成表'!$A14,'元データ'!$A$2:$A$345,0),MATCH('費用構成表'!F$1,'元データ'!$A$2:$K$2,0))</f>
        <v>209626</v>
      </c>
      <c r="G14" s="14">
        <f>INDEX('元データ'!$A$2:$K$345,MATCH('費用構成表'!$A14,'元データ'!$A$2:$A$345,0),MATCH('費用構成表'!G$1,'元データ'!$A$2:$K$2,0))</f>
        <v>113052</v>
      </c>
      <c r="H14" s="14">
        <f>INDEX('元データ'!$A$2:$K$345,MATCH('費用構成表'!$A14,'元データ'!$A$2:$A$345,0),MATCH('費用構成表'!H$1,'元データ'!$A$2:$K$2,0))</f>
        <v>172724</v>
      </c>
      <c r="I14" s="14">
        <f>INDEX('元データ'!$A$2:$K$345,MATCH('費用構成表'!$A14,'元データ'!$A$2:$A$345,0),MATCH('費用構成表'!I$1,'元データ'!$A$2:$K$2,0))</f>
        <v>100021</v>
      </c>
      <c r="J14" s="14">
        <f>INDEX('元データ'!$A$2:$K$345,MATCH('費用構成表'!$A14,'元データ'!$A$2:$A$345,0),MATCH('費用構成表'!J$1,'元データ'!$A$2:$K$2,0))</f>
        <v>144703</v>
      </c>
      <c r="K14" s="14">
        <f>INDEX('元データ'!$A$2:$K$345,MATCH('費用構成表'!$A14,'元データ'!$A$2:$A$345,0),MATCH('費用構成表'!K$1,'元データ'!$A$2:$K$2,0))</f>
        <v>51362</v>
      </c>
      <c r="L14" s="14">
        <f>INDEX('元データ'!$A$2:$K$345,MATCH('費用構成表'!$A14,'元データ'!$A$2:$A$345,0),MATCH('費用構成表'!L$1,'元データ'!$A$2:$K$2,0))</f>
        <v>51319</v>
      </c>
      <c r="M14" s="14">
        <f>INDEX('元データ'!$A$2:$K$345,MATCH('費用構成表'!$A14,'元データ'!$A$2:$A$345,0),MATCH('費用構成表'!M$1,'元データ'!$A$2:$K$2,0))</f>
        <v>108046</v>
      </c>
      <c r="N14" s="14">
        <f>INDEX('元データ'!$A$2:$K$345,MATCH('費用構成表'!$A14,'元データ'!$A$2:$A$345,0),MATCH('費用構成表'!N$1,'元データ'!$A$2:$K$2,0))</f>
        <v>46907</v>
      </c>
      <c r="O14" s="16">
        <f>INDEX('元データ'!$A$2:$K$345,MATCH('費用構成表'!$A14,'元データ'!$A$2:$A$345,0),MATCH('費用構成表'!O$1,'元データ'!$A$2:$K$2,0))</f>
        <v>113437</v>
      </c>
    </row>
    <row r="15" spans="1:15" ht="13.5" customHeight="1">
      <c r="A15" s="292" t="s">
        <v>902</v>
      </c>
      <c r="B15" s="156" t="s">
        <v>380</v>
      </c>
      <c r="C15" s="152"/>
      <c r="D15" s="52" t="s">
        <v>410</v>
      </c>
      <c r="E15" s="365">
        <f t="shared" si="0"/>
        <v>1110631</v>
      </c>
      <c r="F15" s="15">
        <f>INDEX('元データ'!$A$2:$K$345,MATCH('費用構成表'!$A15,'元データ'!$A$2:$A$345,0),MATCH('費用構成表'!F$1,'元データ'!$A$2:$K$2,0))</f>
        <v>209626</v>
      </c>
      <c r="G15" s="14">
        <f>INDEX('元データ'!$A$2:$K$345,MATCH('費用構成表'!$A15,'元データ'!$A$2:$A$345,0),MATCH('費用構成表'!G$1,'元データ'!$A$2:$K$2,0))</f>
        <v>113052</v>
      </c>
      <c r="H15" s="14">
        <f>INDEX('元データ'!$A$2:$K$345,MATCH('費用構成表'!$A15,'元データ'!$A$2:$A$345,0),MATCH('費用構成表'!H$1,'元データ'!$A$2:$K$2,0))</f>
        <v>172724</v>
      </c>
      <c r="I15" s="14">
        <f>INDEX('元データ'!$A$2:$K$345,MATCH('費用構成表'!$A15,'元データ'!$A$2:$A$345,0),MATCH('費用構成表'!I$1,'元データ'!$A$2:$K$2,0))</f>
        <v>100021</v>
      </c>
      <c r="J15" s="14">
        <f>INDEX('元データ'!$A$2:$K$345,MATCH('費用構成表'!$A15,'元データ'!$A$2:$A$345,0),MATCH('費用構成表'!J$1,'元データ'!$A$2:$K$2,0))</f>
        <v>144703</v>
      </c>
      <c r="K15" s="14">
        <f>INDEX('元データ'!$A$2:$K$345,MATCH('費用構成表'!$A15,'元データ'!$A$2:$A$345,0),MATCH('費用構成表'!K$1,'元データ'!$A$2:$K$2,0))</f>
        <v>51362</v>
      </c>
      <c r="L15" s="14">
        <f>INDEX('元データ'!$A$2:$K$345,MATCH('費用構成表'!$A15,'元データ'!$A$2:$A$345,0),MATCH('費用構成表'!L$1,'元データ'!$A$2:$K$2,0))</f>
        <v>51319</v>
      </c>
      <c r="M15" s="14">
        <f>INDEX('元データ'!$A$2:$K$345,MATCH('費用構成表'!$A15,'元データ'!$A$2:$A$345,0),MATCH('費用構成表'!M$1,'元データ'!$A$2:$K$2,0))</f>
        <v>108046</v>
      </c>
      <c r="N15" s="14">
        <f>INDEX('元データ'!$A$2:$K$345,MATCH('費用構成表'!$A15,'元データ'!$A$2:$A$345,0),MATCH('費用構成表'!N$1,'元データ'!$A$2:$K$2,0))</f>
        <v>46341</v>
      </c>
      <c r="O15" s="16">
        <f>INDEX('元データ'!$A$2:$K$345,MATCH('費用構成表'!$A15,'元データ'!$A$2:$A$345,0),MATCH('費用構成表'!O$1,'元データ'!$A$2:$K$2,0))</f>
        <v>113437</v>
      </c>
    </row>
    <row r="16" spans="1:15" ht="13.5" customHeight="1">
      <c r="A16" s="292" t="s">
        <v>903</v>
      </c>
      <c r="B16" s="155"/>
      <c r="C16" s="153" t="s">
        <v>382</v>
      </c>
      <c r="D16" s="52" t="s">
        <v>411</v>
      </c>
      <c r="E16" s="365">
        <f t="shared" si="0"/>
        <v>0</v>
      </c>
      <c r="F16" s="15">
        <f>INDEX('元データ'!$A$2:$K$345,MATCH('費用構成表'!$A16,'元データ'!$A$2:$A$345,0),MATCH('費用構成表'!F$1,'元データ'!$A$2:$K$2,0))</f>
        <v>0</v>
      </c>
      <c r="G16" s="14">
        <f>INDEX('元データ'!$A$2:$K$345,MATCH('費用構成表'!$A16,'元データ'!$A$2:$A$345,0),MATCH('費用構成表'!G$1,'元データ'!$A$2:$K$2,0))</f>
        <v>0</v>
      </c>
      <c r="H16" s="14">
        <f>INDEX('元データ'!$A$2:$K$345,MATCH('費用構成表'!$A16,'元データ'!$A$2:$A$345,0),MATCH('費用構成表'!H$1,'元データ'!$A$2:$K$2,0))</f>
        <v>0</v>
      </c>
      <c r="I16" s="14">
        <f>INDEX('元データ'!$A$2:$K$345,MATCH('費用構成表'!$A16,'元データ'!$A$2:$A$345,0),MATCH('費用構成表'!I$1,'元データ'!$A$2:$K$2,0))</f>
        <v>0</v>
      </c>
      <c r="J16" s="14">
        <f>INDEX('元データ'!$A$2:$K$345,MATCH('費用構成表'!$A16,'元データ'!$A$2:$A$345,0),MATCH('費用構成表'!J$1,'元データ'!$A$2:$K$2,0))</f>
        <v>0</v>
      </c>
      <c r="K16" s="14">
        <f>INDEX('元データ'!$A$2:$K$345,MATCH('費用構成表'!$A16,'元データ'!$A$2:$A$345,0),MATCH('費用構成表'!K$1,'元データ'!$A$2:$K$2,0))</f>
        <v>0</v>
      </c>
      <c r="L16" s="14">
        <f>INDEX('元データ'!$A$2:$K$345,MATCH('費用構成表'!$A16,'元データ'!$A$2:$A$345,0),MATCH('費用構成表'!L$1,'元データ'!$A$2:$K$2,0))</f>
        <v>0</v>
      </c>
      <c r="M16" s="14">
        <f>INDEX('元データ'!$A$2:$K$345,MATCH('費用構成表'!$A16,'元データ'!$A$2:$A$345,0),MATCH('費用構成表'!M$1,'元データ'!$A$2:$K$2,0))</f>
        <v>0</v>
      </c>
      <c r="N16" s="14">
        <f>INDEX('元データ'!$A$2:$K$345,MATCH('費用構成表'!$A16,'元データ'!$A$2:$A$345,0),MATCH('費用構成表'!N$1,'元データ'!$A$2:$K$2,0))</f>
        <v>0</v>
      </c>
      <c r="O16" s="16">
        <f>INDEX('元データ'!$A$2:$K$345,MATCH('費用構成表'!$A16,'元データ'!$A$2:$A$345,0),MATCH('費用構成表'!O$1,'元データ'!$A$2:$K$2,0))</f>
        <v>0</v>
      </c>
    </row>
    <row r="17" spans="1:15" ht="13.5" customHeight="1">
      <c r="A17" s="292" t="s">
        <v>904</v>
      </c>
      <c r="B17" s="155"/>
      <c r="C17" s="51"/>
      <c r="D17" s="52" t="s">
        <v>412</v>
      </c>
      <c r="E17" s="365">
        <f t="shared" si="0"/>
        <v>566</v>
      </c>
      <c r="F17" s="15">
        <f>INDEX('元データ'!$A$2:$K$345,MATCH('費用構成表'!$A17,'元データ'!$A$2:$A$345,0),MATCH('費用構成表'!F$1,'元データ'!$A$2:$K$2,0))</f>
        <v>0</v>
      </c>
      <c r="G17" s="14">
        <f>INDEX('元データ'!$A$2:$K$345,MATCH('費用構成表'!$A17,'元データ'!$A$2:$A$345,0),MATCH('費用構成表'!G$1,'元データ'!$A$2:$K$2,0))</f>
        <v>0</v>
      </c>
      <c r="H17" s="14">
        <f>INDEX('元データ'!$A$2:$K$345,MATCH('費用構成表'!$A17,'元データ'!$A$2:$A$345,0),MATCH('費用構成表'!H$1,'元データ'!$A$2:$K$2,0))</f>
        <v>0</v>
      </c>
      <c r="I17" s="14">
        <f>INDEX('元データ'!$A$2:$K$345,MATCH('費用構成表'!$A17,'元データ'!$A$2:$A$345,0),MATCH('費用構成表'!I$1,'元データ'!$A$2:$K$2,0))</f>
        <v>0</v>
      </c>
      <c r="J17" s="14">
        <f>INDEX('元データ'!$A$2:$K$345,MATCH('費用構成表'!$A17,'元データ'!$A$2:$A$345,0),MATCH('費用構成表'!J$1,'元データ'!$A$2:$K$2,0))</f>
        <v>0</v>
      </c>
      <c r="K17" s="14">
        <f>INDEX('元データ'!$A$2:$K$345,MATCH('費用構成表'!$A17,'元データ'!$A$2:$A$345,0),MATCH('費用構成表'!K$1,'元データ'!$A$2:$K$2,0))</f>
        <v>0</v>
      </c>
      <c r="L17" s="14">
        <f>INDEX('元データ'!$A$2:$K$345,MATCH('費用構成表'!$A17,'元データ'!$A$2:$A$345,0),MATCH('費用構成表'!L$1,'元データ'!$A$2:$K$2,0))</f>
        <v>0</v>
      </c>
      <c r="M17" s="14">
        <f>INDEX('元データ'!$A$2:$K$345,MATCH('費用構成表'!$A17,'元データ'!$A$2:$A$345,0),MATCH('費用構成表'!M$1,'元データ'!$A$2:$K$2,0))</f>
        <v>0</v>
      </c>
      <c r="N17" s="14">
        <f>INDEX('元データ'!$A$2:$K$345,MATCH('費用構成表'!$A17,'元データ'!$A$2:$A$345,0),MATCH('費用構成表'!N$1,'元データ'!$A$2:$K$2,0))</f>
        <v>566</v>
      </c>
      <c r="O17" s="16">
        <f>INDEX('元データ'!$A$2:$K$345,MATCH('費用構成表'!$A17,'元データ'!$A$2:$A$345,0),MATCH('費用構成表'!O$1,'元データ'!$A$2:$K$2,0))</f>
        <v>0</v>
      </c>
    </row>
    <row r="18" spans="1:15" ht="13.5" customHeight="1">
      <c r="A18" s="292" t="s">
        <v>905</v>
      </c>
      <c r="B18" s="155"/>
      <c r="C18" s="53" t="s">
        <v>385</v>
      </c>
      <c r="D18" s="54"/>
      <c r="E18" s="365">
        <f t="shared" si="0"/>
        <v>4308947</v>
      </c>
      <c r="F18" s="15">
        <f>INDEX('元データ'!$A$2:$K$345,MATCH('費用構成表'!$A18,'元データ'!$A$2:$A$345,0),MATCH('費用構成表'!F$1,'元データ'!$A$2:$K$2,0))</f>
        <v>1185425</v>
      </c>
      <c r="G18" s="14">
        <f>INDEX('元データ'!$A$2:$K$345,MATCH('費用構成表'!$A18,'元データ'!$A$2:$A$345,0),MATCH('費用構成表'!G$1,'元データ'!$A$2:$K$2,0))</f>
        <v>348969</v>
      </c>
      <c r="H18" s="14">
        <f>INDEX('元データ'!$A$2:$K$345,MATCH('費用構成表'!$A18,'元データ'!$A$2:$A$345,0),MATCH('費用構成表'!H$1,'元データ'!$A$2:$K$2,0))</f>
        <v>1061098</v>
      </c>
      <c r="I18" s="14">
        <f>INDEX('元データ'!$A$2:$K$345,MATCH('費用構成表'!$A18,'元データ'!$A$2:$A$345,0),MATCH('費用構成表'!I$1,'元データ'!$A$2:$K$2,0))</f>
        <v>300655</v>
      </c>
      <c r="J18" s="14">
        <f>INDEX('元データ'!$A$2:$K$345,MATCH('費用構成表'!$A18,'元データ'!$A$2:$A$345,0),MATCH('費用構成表'!J$1,'元データ'!$A$2:$K$2,0))</f>
        <v>312006</v>
      </c>
      <c r="K18" s="14">
        <f>INDEX('元データ'!$A$2:$K$345,MATCH('費用構成表'!$A18,'元データ'!$A$2:$A$345,0),MATCH('費用構成表'!K$1,'元データ'!$A$2:$K$2,0))</f>
        <v>144536</v>
      </c>
      <c r="L18" s="14">
        <f>INDEX('元データ'!$A$2:$K$345,MATCH('費用構成表'!$A18,'元データ'!$A$2:$A$345,0),MATCH('費用構成表'!L$1,'元データ'!$A$2:$K$2,0))</f>
        <v>118705</v>
      </c>
      <c r="M18" s="14">
        <f>INDEX('元データ'!$A$2:$K$345,MATCH('費用構成表'!$A18,'元データ'!$A$2:$A$345,0),MATCH('費用構成表'!M$1,'元データ'!$A$2:$K$2,0))</f>
        <v>398563</v>
      </c>
      <c r="N18" s="14">
        <f>INDEX('元データ'!$A$2:$K$345,MATCH('費用構成表'!$A18,'元データ'!$A$2:$A$345,0),MATCH('費用構成表'!N$1,'元データ'!$A$2:$K$2,0))</f>
        <v>122115</v>
      </c>
      <c r="O18" s="16">
        <f>INDEX('元データ'!$A$2:$K$345,MATCH('費用構成表'!$A18,'元データ'!$A$2:$A$345,0),MATCH('費用構成表'!O$1,'元データ'!$A$2:$K$2,0))</f>
        <v>316875</v>
      </c>
    </row>
    <row r="19" spans="1:15" ht="13.5" customHeight="1">
      <c r="A19" s="292" t="s">
        <v>906</v>
      </c>
      <c r="B19" s="155"/>
      <c r="C19" s="53" t="s">
        <v>386</v>
      </c>
      <c r="D19" s="54"/>
      <c r="E19" s="365">
        <f t="shared" si="0"/>
        <v>536923</v>
      </c>
      <c r="F19" s="15">
        <f>INDEX('元データ'!$A$2:$K$345,MATCH('費用構成表'!$A19,'元データ'!$A$2:$A$345,0),MATCH('費用構成表'!F$1,'元データ'!$A$2:$K$2,0))</f>
        <v>86873</v>
      </c>
      <c r="G19" s="14">
        <f>INDEX('元データ'!$A$2:$K$345,MATCH('費用構成表'!$A19,'元データ'!$A$2:$A$345,0),MATCH('費用構成表'!G$1,'元データ'!$A$2:$K$2,0))</f>
        <v>64028</v>
      </c>
      <c r="H19" s="14">
        <f>INDEX('元データ'!$A$2:$K$345,MATCH('費用構成表'!$A19,'元データ'!$A$2:$A$345,0),MATCH('費用構成表'!H$1,'元データ'!$A$2:$K$2,0))</f>
        <v>160984</v>
      </c>
      <c r="I19" s="14">
        <f>INDEX('元データ'!$A$2:$K$345,MATCH('費用構成表'!$A19,'元データ'!$A$2:$A$345,0),MATCH('費用構成表'!I$1,'元データ'!$A$2:$K$2,0))</f>
        <v>70660</v>
      </c>
      <c r="J19" s="14">
        <f>INDEX('元データ'!$A$2:$K$345,MATCH('費用構成表'!$A19,'元データ'!$A$2:$A$345,0),MATCH('費用構成表'!J$1,'元データ'!$A$2:$K$2,0))</f>
        <v>12058</v>
      </c>
      <c r="K19" s="14">
        <f>INDEX('元データ'!$A$2:$K$345,MATCH('費用構成表'!$A19,'元データ'!$A$2:$A$345,0),MATCH('費用構成表'!K$1,'元データ'!$A$2:$K$2,0))</f>
        <v>34336</v>
      </c>
      <c r="L19" s="14">
        <f>INDEX('元データ'!$A$2:$K$345,MATCH('費用構成表'!$A19,'元データ'!$A$2:$A$345,0),MATCH('費用構成表'!L$1,'元データ'!$A$2:$K$2,0))</f>
        <v>3094</v>
      </c>
      <c r="M19" s="14">
        <f>INDEX('元データ'!$A$2:$K$345,MATCH('費用構成表'!$A19,'元データ'!$A$2:$A$345,0),MATCH('費用構成表'!M$1,'元データ'!$A$2:$K$2,0))</f>
        <v>47209</v>
      </c>
      <c r="N19" s="14">
        <f>INDEX('元データ'!$A$2:$K$345,MATCH('費用構成表'!$A19,'元データ'!$A$2:$A$345,0),MATCH('費用構成表'!N$1,'元データ'!$A$2:$K$2,0))</f>
        <v>17208</v>
      </c>
      <c r="O19" s="16">
        <f>INDEX('元データ'!$A$2:$K$345,MATCH('費用構成表'!$A19,'元データ'!$A$2:$A$345,0),MATCH('費用構成表'!O$1,'元データ'!$A$2:$K$2,0))</f>
        <v>40473</v>
      </c>
    </row>
    <row r="20" spans="1:15" ht="13.5" customHeight="1">
      <c r="A20" s="292" t="s">
        <v>907</v>
      </c>
      <c r="B20" s="156"/>
      <c r="C20" s="53" t="s">
        <v>387</v>
      </c>
      <c r="D20" s="54"/>
      <c r="E20" s="365">
        <f t="shared" si="0"/>
        <v>20198</v>
      </c>
      <c r="F20" s="15">
        <f>INDEX('元データ'!$A$2:$K$345,MATCH('費用構成表'!$A20,'元データ'!$A$2:$A$345,0),MATCH('費用構成表'!F$1,'元データ'!$A$2:$K$2,0))</f>
        <v>8956</v>
      </c>
      <c r="G20" s="14">
        <f>INDEX('元データ'!$A$2:$K$345,MATCH('費用構成表'!$A20,'元データ'!$A$2:$A$345,0),MATCH('費用構成表'!G$1,'元データ'!$A$2:$K$2,0))</f>
        <v>1541</v>
      </c>
      <c r="H20" s="14">
        <f>INDEX('元データ'!$A$2:$K$345,MATCH('費用構成表'!$A20,'元データ'!$A$2:$A$345,0),MATCH('費用構成表'!H$1,'元データ'!$A$2:$K$2,0))</f>
        <v>3789</v>
      </c>
      <c r="I20" s="14">
        <f>INDEX('元データ'!$A$2:$K$345,MATCH('費用構成表'!$A20,'元データ'!$A$2:$A$345,0),MATCH('費用構成表'!I$1,'元データ'!$A$2:$K$2,0))</f>
        <v>458</v>
      </c>
      <c r="J20" s="14">
        <f>INDEX('元データ'!$A$2:$K$345,MATCH('費用構成表'!$A20,'元データ'!$A$2:$A$345,0),MATCH('費用構成表'!J$1,'元データ'!$A$2:$K$2,0))</f>
        <v>230</v>
      </c>
      <c r="K20" s="14">
        <f>INDEX('元データ'!$A$2:$K$345,MATCH('費用構成表'!$A20,'元データ'!$A$2:$A$345,0),MATCH('費用構成表'!K$1,'元データ'!$A$2:$K$2,0))</f>
        <v>185</v>
      </c>
      <c r="L20" s="14">
        <f>INDEX('元データ'!$A$2:$K$345,MATCH('費用構成表'!$A20,'元データ'!$A$2:$A$345,0),MATCH('費用構成表'!L$1,'元データ'!$A$2:$K$2,0))</f>
        <v>1940</v>
      </c>
      <c r="M20" s="14">
        <f>INDEX('元データ'!$A$2:$K$345,MATCH('費用構成表'!$A20,'元データ'!$A$2:$A$345,0),MATCH('費用構成表'!M$1,'元データ'!$A$2:$K$2,0))</f>
        <v>1865</v>
      </c>
      <c r="N20" s="14">
        <f>INDEX('元データ'!$A$2:$K$345,MATCH('費用構成表'!$A20,'元データ'!$A$2:$A$345,0),MATCH('費用構成表'!N$1,'元データ'!$A$2:$K$2,0))</f>
        <v>210</v>
      </c>
      <c r="O20" s="16">
        <f>INDEX('元データ'!$A$2:$K$345,MATCH('費用構成表'!$A20,'元データ'!$A$2:$A$345,0),MATCH('費用構成表'!O$1,'元データ'!$A$2:$K$2,0))</f>
        <v>1024</v>
      </c>
    </row>
    <row r="21" spans="1:15" ht="13.5" customHeight="1">
      <c r="A21" s="292" t="s">
        <v>908</v>
      </c>
      <c r="B21" s="155"/>
      <c r="C21" s="53" t="s">
        <v>388</v>
      </c>
      <c r="D21" s="54"/>
      <c r="E21" s="365">
        <f t="shared" si="0"/>
        <v>79022</v>
      </c>
      <c r="F21" s="15">
        <f>INDEX('元データ'!$A$2:$K$345,MATCH('費用構成表'!$A21,'元データ'!$A$2:$A$345,0),MATCH('費用構成表'!F$1,'元データ'!$A$2:$K$2,0))</f>
        <v>22850</v>
      </c>
      <c r="G21" s="14">
        <f>INDEX('元データ'!$A$2:$K$345,MATCH('費用構成表'!$A21,'元データ'!$A$2:$A$345,0),MATCH('費用構成表'!G$1,'元データ'!$A$2:$K$2,0))</f>
        <v>8837</v>
      </c>
      <c r="H21" s="14">
        <f>INDEX('元データ'!$A$2:$K$345,MATCH('費用構成表'!$A21,'元データ'!$A$2:$A$345,0),MATCH('費用構成表'!H$1,'元データ'!$A$2:$K$2,0))</f>
        <v>18631</v>
      </c>
      <c r="I21" s="14">
        <f>INDEX('元データ'!$A$2:$K$345,MATCH('費用構成表'!$A21,'元データ'!$A$2:$A$345,0),MATCH('費用構成表'!I$1,'元データ'!$A$2:$K$2,0))</f>
        <v>7264</v>
      </c>
      <c r="J21" s="14">
        <f>INDEX('元データ'!$A$2:$K$345,MATCH('費用構成表'!$A21,'元データ'!$A$2:$A$345,0),MATCH('費用構成表'!J$1,'元データ'!$A$2:$K$2,0))</f>
        <v>6058</v>
      </c>
      <c r="K21" s="14">
        <f>INDEX('元データ'!$A$2:$K$345,MATCH('費用構成表'!$A21,'元データ'!$A$2:$A$345,0),MATCH('費用構成表'!K$1,'元データ'!$A$2:$K$2,0))</f>
        <v>4234</v>
      </c>
      <c r="L21" s="14">
        <f>INDEX('元データ'!$A$2:$K$345,MATCH('費用構成表'!$A21,'元データ'!$A$2:$A$345,0),MATCH('費用構成表'!L$1,'元データ'!$A$2:$K$2,0))</f>
        <v>2141</v>
      </c>
      <c r="M21" s="14">
        <f>INDEX('元データ'!$A$2:$K$345,MATCH('費用構成表'!$A21,'元データ'!$A$2:$A$345,0),MATCH('費用構成表'!M$1,'元データ'!$A$2:$K$2,0))</f>
        <v>5467</v>
      </c>
      <c r="N21" s="14">
        <f>INDEX('元データ'!$A$2:$K$345,MATCH('費用構成表'!$A21,'元データ'!$A$2:$A$345,0),MATCH('費用構成表'!N$1,'元データ'!$A$2:$K$2,0))</f>
        <v>225</v>
      </c>
      <c r="O21" s="16">
        <f>INDEX('元データ'!$A$2:$K$345,MATCH('費用構成表'!$A21,'元データ'!$A$2:$A$345,0),MATCH('費用構成表'!O$1,'元データ'!$A$2:$K$2,0))</f>
        <v>3315</v>
      </c>
    </row>
    <row r="22" spans="1:15" ht="13.5" customHeight="1">
      <c r="A22" s="292" t="s">
        <v>909</v>
      </c>
      <c r="B22" s="155"/>
      <c r="C22" s="53" t="s">
        <v>389</v>
      </c>
      <c r="D22" s="54"/>
      <c r="E22" s="365">
        <f t="shared" si="0"/>
        <v>738751</v>
      </c>
      <c r="F22" s="15">
        <f>INDEX('元データ'!$A$2:$K$345,MATCH('費用構成表'!$A22,'元データ'!$A$2:$A$345,0),MATCH('費用構成表'!F$1,'元データ'!$A$2:$K$2,0))</f>
        <v>175619</v>
      </c>
      <c r="G22" s="14">
        <f>INDEX('元データ'!$A$2:$K$345,MATCH('費用構成表'!$A22,'元データ'!$A$2:$A$345,0),MATCH('費用構成表'!G$1,'元データ'!$A$2:$K$2,0))</f>
        <v>82909</v>
      </c>
      <c r="H22" s="14">
        <f>INDEX('元データ'!$A$2:$K$345,MATCH('費用構成表'!$A22,'元データ'!$A$2:$A$345,0),MATCH('費用構成表'!H$1,'元データ'!$A$2:$K$2,0))</f>
        <v>249857</v>
      </c>
      <c r="I22" s="14">
        <f>INDEX('元データ'!$A$2:$K$345,MATCH('費用構成表'!$A22,'元データ'!$A$2:$A$345,0),MATCH('費用構成表'!I$1,'元データ'!$A$2:$K$2,0))</f>
        <v>64096</v>
      </c>
      <c r="J22" s="14">
        <f>INDEX('元データ'!$A$2:$K$345,MATCH('費用構成表'!$A22,'元データ'!$A$2:$A$345,0),MATCH('費用構成表'!J$1,'元データ'!$A$2:$K$2,0))</f>
        <v>49812</v>
      </c>
      <c r="K22" s="14">
        <f>INDEX('元データ'!$A$2:$K$345,MATCH('費用構成表'!$A22,'元データ'!$A$2:$A$345,0),MATCH('費用構成表'!K$1,'元データ'!$A$2:$K$2,0))</f>
        <v>8897</v>
      </c>
      <c r="L22" s="14">
        <f>INDEX('元データ'!$A$2:$K$345,MATCH('費用構成表'!$A22,'元データ'!$A$2:$A$345,0),MATCH('費用構成表'!L$1,'元データ'!$A$2:$K$2,0))</f>
        <v>18838</v>
      </c>
      <c r="M22" s="14">
        <f>INDEX('元データ'!$A$2:$K$345,MATCH('費用構成表'!$A22,'元データ'!$A$2:$A$345,0),MATCH('費用構成表'!M$1,'元データ'!$A$2:$K$2,0))</f>
        <v>37135</v>
      </c>
      <c r="N22" s="14">
        <f>INDEX('元データ'!$A$2:$K$345,MATCH('費用構成表'!$A22,'元データ'!$A$2:$A$345,0),MATCH('費用構成表'!N$1,'元データ'!$A$2:$K$2,0))</f>
        <v>4426</v>
      </c>
      <c r="O22" s="16">
        <f>INDEX('元データ'!$A$2:$K$345,MATCH('費用構成表'!$A22,'元データ'!$A$2:$A$345,0),MATCH('費用構成表'!O$1,'元データ'!$A$2:$K$2,0))</f>
        <v>47162</v>
      </c>
    </row>
    <row r="23" spans="1:15" ht="13.5" customHeight="1">
      <c r="A23" s="292" t="s">
        <v>910</v>
      </c>
      <c r="B23" s="155" t="s">
        <v>40</v>
      </c>
      <c r="C23" s="53" t="s">
        <v>390</v>
      </c>
      <c r="D23" s="54"/>
      <c r="E23" s="365">
        <f t="shared" si="0"/>
        <v>24823</v>
      </c>
      <c r="F23" s="15">
        <f>INDEX('元データ'!$A$2:$K$345,MATCH('費用構成表'!$A23,'元データ'!$A$2:$A$345,0),MATCH('費用構成表'!F$1,'元データ'!$A$2:$K$2,0))</f>
        <v>18123</v>
      </c>
      <c r="G23" s="14">
        <f>INDEX('元データ'!$A$2:$K$345,MATCH('費用構成表'!$A23,'元データ'!$A$2:$A$345,0),MATCH('費用構成表'!G$1,'元データ'!$A$2:$K$2,0))</f>
        <v>2160</v>
      </c>
      <c r="H23" s="14">
        <f>INDEX('元データ'!$A$2:$K$345,MATCH('費用構成表'!$A23,'元データ'!$A$2:$A$345,0),MATCH('費用構成表'!H$1,'元データ'!$A$2:$K$2,0))</f>
        <v>0</v>
      </c>
      <c r="I23" s="14">
        <f>INDEX('元データ'!$A$2:$K$345,MATCH('費用構成表'!$A23,'元データ'!$A$2:$A$345,0),MATCH('費用構成表'!I$1,'元データ'!$A$2:$K$2,0))</f>
        <v>363</v>
      </c>
      <c r="J23" s="14">
        <f>INDEX('元データ'!$A$2:$K$345,MATCH('費用構成表'!$A23,'元データ'!$A$2:$A$345,0),MATCH('費用構成表'!J$1,'元データ'!$A$2:$K$2,0))</f>
        <v>46</v>
      </c>
      <c r="K23" s="14">
        <f>INDEX('元データ'!$A$2:$K$345,MATCH('費用構成表'!$A23,'元データ'!$A$2:$A$345,0),MATCH('費用構成表'!K$1,'元データ'!$A$2:$K$2,0))</f>
        <v>2357</v>
      </c>
      <c r="L23" s="14">
        <f>INDEX('元データ'!$A$2:$K$345,MATCH('費用構成表'!$A23,'元データ'!$A$2:$A$345,0),MATCH('費用構成表'!L$1,'元データ'!$A$2:$K$2,0))</f>
        <v>96</v>
      </c>
      <c r="M23" s="14">
        <f>INDEX('元データ'!$A$2:$K$345,MATCH('費用構成表'!$A23,'元データ'!$A$2:$A$345,0),MATCH('費用構成表'!M$1,'元データ'!$A$2:$K$2,0))</f>
        <v>236</v>
      </c>
      <c r="N23" s="14">
        <f>INDEX('元データ'!$A$2:$K$345,MATCH('費用構成表'!$A23,'元データ'!$A$2:$A$345,0),MATCH('費用構成表'!N$1,'元データ'!$A$2:$K$2,0))</f>
        <v>0</v>
      </c>
      <c r="O23" s="16">
        <f>INDEX('元データ'!$A$2:$K$345,MATCH('費用構成表'!$A23,'元データ'!$A$2:$A$345,0),MATCH('費用構成表'!O$1,'元データ'!$A$2:$K$2,0))</f>
        <v>1442</v>
      </c>
    </row>
    <row r="24" spans="1:15" ht="13.5" customHeight="1">
      <c r="A24" s="292" t="s">
        <v>911</v>
      </c>
      <c r="B24" s="155"/>
      <c r="C24" s="53" t="s">
        <v>391</v>
      </c>
      <c r="D24" s="54"/>
      <c r="E24" s="365">
        <f t="shared" si="0"/>
        <v>43737</v>
      </c>
      <c r="F24" s="15">
        <f>INDEX('元データ'!$A$2:$K$345,MATCH('費用構成表'!$A24,'元データ'!$A$2:$A$345,0),MATCH('費用構成表'!F$1,'元データ'!$A$2:$K$2,0))</f>
        <v>9115</v>
      </c>
      <c r="G24" s="14">
        <f>INDEX('元データ'!$A$2:$K$345,MATCH('費用構成表'!$A24,'元データ'!$A$2:$A$345,0),MATCH('費用構成表'!G$1,'元データ'!$A$2:$K$2,0))</f>
        <v>1376</v>
      </c>
      <c r="H24" s="14">
        <f>INDEX('元データ'!$A$2:$K$345,MATCH('費用構成表'!$A24,'元データ'!$A$2:$A$345,0),MATCH('費用構成表'!H$1,'元データ'!$A$2:$K$2,0))</f>
        <v>16583</v>
      </c>
      <c r="I24" s="14">
        <f>INDEX('元データ'!$A$2:$K$345,MATCH('費用構成表'!$A24,'元データ'!$A$2:$A$345,0),MATCH('費用構成表'!I$1,'元データ'!$A$2:$K$2,0))</f>
        <v>1616</v>
      </c>
      <c r="J24" s="14">
        <f>INDEX('元データ'!$A$2:$K$345,MATCH('費用構成表'!$A24,'元データ'!$A$2:$A$345,0),MATCH('費用構成表'!J$1,'元データ'!$A$2:$K$2,0))</f>
        <v>8376</v>
      </c>
      <c r="K24" s="14">
        <f>INDEX('元データ'!$A$2:$K$345,MATCH('費用構成表'!$A24,'元データ'!$A$2:$A$345,0),MATCH('費用構成表'!K$1,'元データ'!$A$2:$K$2,0))</f>
        <v>687</v>
      </c>
      <c r="L24" s="14">
        <f>INDEX('元データ'!$A$2:$K$345,MATCH('費用構成表'!$A24,'元データ'!$A$2:$A$345,0),MATCH('費用構成表'!L$1,'元データ'!$A$2:$K$2,0))</f>
        <v>115</v>
      </c>
      <c r="M24" s="14">
        <f>INDEX('元データ'!$A$2:$K$345,MATCH('費用構成表'!$A24,'元データ'!$A$2:$A$345,0),MATCH('費用構成表'!M$1,'元データ'!$A$2:$K$2,0))</f>
        <v>2848</v>
      </c>
      <c r="N24" s="14">
        <f>INDEX('元データ'!$A$2:$K$345,MATCH('費用構成表'!$A24,'元データ'!$A$2:$A$345,0),MATCH('費用構成表'!N$1,'元データ'!$A$2:$K$2,0))</f>
        <v>1908</v>
      </c>
      <c r="O24" s="16">
        <f>INDEX('元データ'!$A$2:$K$345,MATCH('費用構成表'!$A24,'元データ'!$A$2:$A$345,0),MATCH('費用構成表'!O$1,'元データ'!$A$2:$K$2,0))</f>
        <v>1113</v>
      </c>
    </row>
    <row r="25" spans="1:15" ht="13.5" customHeight="1">
      <c r="A25" s="292" t="s">
        <v>912</v>
      </c>
      <c r="B25" s="155"/>
      <c r="C25" s="51" t="s">
        <v>72</v>
      </c>
      <c r="D25" s="54"/>
      <c r="E25" s="365">
        <f t="shared" si="0"/>
        <v>8088</v>
      </c>
      <c r="F25" s="15">
        <f>INDEX('元データ'!$A$2:$K$345,MATCH('費用構成表'!$A25,'元データ'!$A$2:$A$345,0),MATCH('費用構成表'!F$1,'元データ'!$A$2:$K$2,0))</f>
        <v>0</v>
      </c>
      <c r="G25" s="14">
        <f>INDEX('元データ'!$A$2:$K$345,MATCH('費用構成表'!$A25,'元データ'!$A$2:$A$345,0),MATCH('費用構成表'!G$1,'元データ'!$A$2:$K$2,0))</f>
        <v>4127</v>
      </c>
      <c r="H25" s="14">
        <f>INDEX('元データ'!$A$2:$K$345,MATCH('費用構成表'!$A25,'元データ'!$A$2:$A$345,0),MATCH('費用構成表'!H$1,'元データ'!$A$2:$K$2,0))</f>
        <v>0</v>
      </c>
      <c r="I25" s="14">
        <f>INDEX('元データ'!$A$2:$K$345,MATCH('費用構成表'!$A25,'元データ'!$A$2:$A$345,0),MATCH('費用構成表'!I$1,'元データ'!$A$2:$K$2,0))</f>
        <v>2774</v>
      </c>
      <c r="J25" s="14">
        <f>INDEX('元データ'!$A$2:$K$345,MATCH('費用構成表'!$A25,'元データ'!$A$2:$A$345,0),MATCH('費用構成表'!J$1,'元データ'!$A$2:$K$2,0))</f>
        <v>18</v>
      </c>
      <c r="K25" s="14">
        <f>INDEX('元データ'!$A$2:$K$345,MATCH('費用構成表'!$A25,'元データ'!$A$2:$A$345,0),MATCH('費用構成表'!K$1,'元データ'!$A$2:$K$2,0))</f>
        <v>695</v>
      </c>
      <c r="L25" s="14">
        <f>INDEX('元データ'!$A$2:$K$345,MATCH('費用構成表'!$A25,'元データ'!$A$2:$A$345,0),MATCH('費用構成表'!L$1,'元データ'!$A$2:$K$2,0))</f>
        <v>150</v>
      </c>
      <c r="M25" s="14">
        <f>INDEX('元データ'!$A$2:$K$345,MATCH('費用構成表'!$A25,'元データ'!$A$2:$A$345,0),MATCH('費用構成表'!M$1,'元データ'!$A$2:$K$2,0))</f>
        <v>298</v>
      </c>
      <c r="N25" s="14">
        <f>INDEX('元データ'!$A$2:$K$345,MATCH('費用構成表'!$A25,'元データ'!$A$2:$A$345,0),MATCH('費用構成表'!N$1,'元データ'!$A$2:$K$2,0))</f>
        <v>0</v>
      </c>
      <c r="O25" s="16">
        <f>INDEX('元データ'!$A$2:$K$345,MATCH('費用構成表'!$A25,'元データ'!$A$2:$A$345,0),MATCH('費用構成表'!O$1,'元データ'!$A$2:$K$2,0))</f>
        <v>26</v>
      </c>
    </row>
    <row r="26" spans="1:15" ht="13.5" customHeight="1">
      <c r="A26" s="292" t="s">
        <v>913</v>
      </c>
      <c r="B26" s="155"/>
      <c r="C26" s="51" t="s">
        <v>73</v>
      </c>
      <c r="D26" s="54"/>
      <c r="E26" s="365">
        <f t="shared" si="0"/>
        <v>835980</v>
      </c>
      <c r="F26" s="15">
        <f>INDEX('元データ'!$A$2:$K$345,MATCH('費用構成表'!$A26,'元データ'!$A$2:$A$345,0),MATCH('費用構成表'!F$1,'元データ'!$A$2:$K$2,0))</f>
        <v>272396</v>
      </c>
      <c r="G26" s="14">
        <f>INDEX('元データ'!$A$2:$K$345,MATCH('費用構成表'!$A26,'元データ'!$A$2:$A$345,0),MATCH('費用構成表'!G$1,'元データ'!$A$2:$K$2,0))</f>
        <v>32557</v>
      </c>
      <c r="H26" s="14">
        <f>INDEX('元データ'!$A$2:$K$345,MATCH('費用構成表'!$A26,'元データ'!$A$2:$A$345,0),MATCH('費用構成表'!H$1,'元データ'!$A$2:$K$2,0))</f>
        <v>254758</v>
      </c>
      <c r="I26" s="14">
        <f>INDEX('元データ'!$A$2:$K$345,MATCH('費用構成表'!$A26,'元データ'!$A$2:$A$345,0),MATCH('費用構成表'!I$1,'元データ'!$A$2:$K$2,0))</f>
        <v>52753</v>
      </c>
      <c r="J26" s="14">
        <f>INDEX('元データ'!$A$2:$K$345,MATCH('費用構成表'!$A26,'元データ'!$A$2:$A$345,0),MATCH('費用構成表'!J$1,'元データ'!$A$2:$K$2,0))</f>
        <v>64330</v>
      </c>
      <c r="K26" s="14">
        <f>INDEX('元データ'!$A$2:$K$345,MATCH('費用構成表'!$A26,'元データ'!$A$2:$A$345,0),MATCH('費用構成表'!K$1,'元データ'!$A$2:$K$2,0))</f>
        <v>31154</v>
      </c>
      <c r="L26" s="14">
        <f>INDEX('元データ'!$A$2:$K$345,MATCH('費用構成表'!$A26,'元データ'!$A$2:$A$345,0),MATCH('費用構成表'!L$1,'元データ'!$A$2:$K$2,0))</f>
        <v>27501</v>
      </c>
      <c r="M26" s="14">
        <f>INDEX('元データ'!$A$2:$K$345,MATCH('費用構成表'!$A26,'元データ'!$A$2:$A$345,0),MATCH('費用構成表'!M$1,'元データ'!$A$2:$K$2,0))</f>
        <v>37696</v>
      </c>
      <c r="N26" s="14">
        <f>INDEX('元データ'!$A$2:$K$345,MATCH('費用構成表'!$A26,'元データ'!$A$2:$A$345,0),MATCH('費用構成表'!N$1,'元データ'!$A$2:$K$2,0))</f>
        <v>15791</v>
      </c>
      <c r="O26" s="16">
        <f>INDEX('元データ'!$A$2:$K$345,MATCH('費用構成表'!$A26,'元データ'!$A$2:$A$345,0),MATCH('費用構成表'!O$1,'元データ'!$A$2:$K$2,0))</f>
        <v>47044</v>
      </c>
    </row>
    <row r="27" spans="1:15" ht="13.5" customHeight="1">
      <c r="A27" s="292" t="s">
        <v>914</v>
      </c>
      <c r="B27" s="155"/>
      <c r="C27" s="51" t="s">
        <v>420</v>
      </c>
      <c r="D27" s="54"/>
      <c r="E27" s="365">
        <f t="shared" si="0"/>
        <v>47425</v>
      </c>
      <c r="F27" s="15">
        <f>INDEX('元データ'!$A$2:$K$345,MATCH('費用構成表'!$A27,'元データ'!$A$2:$A$345,0),MATCH('費用構成表'!F$1,'元データ'!$A$2:$K$2,0))</f>
        <v>16564</v>
      </c>
      <c r="G27" s="14">
        <f>INDEX('元データ'!$A$2:$K$345,MATCH('費用構成表'!$A27,'元データ'!$A$2:$A$345,0),MATCH('費用構成表'!G$1,'元データ'!$A$2:$K$2,0))</f>
        <v>2755</v>
      </c>
      <c r="H27" s="14">
        <f>INDEX('元データ'!$A$2:$K$345,MATCH('費用構成表'!$A27,'元データ'!$A$2:$A$345,0),MATCH('費用構成表'!H$1,'元データ'!$A$2:$K$2,0))</f>
        <v>2716</v>
      </c>
      <c r="I27" s="14">
        <f>INDEX('元データ'!$A$2:$K$345,MATCH('費用構成表'!$A27,'元データ'!$A$2:$A$345,0),MATCH('費用構成表'!I$1,'元データ'!$A$2:$K$2,0))</f>
        <v>2220</v>
      </c>
      <c r="J27" s="14">
        <f>INDEX('元データ'!$A$2:$K$345,MATCH('費用構成表'!$A27,'元データ'!$A$2:$A$345,0),MATCH('費用構成表'!J$1,'元データ'!$A$2:$K$2,0))</f>
        <v>8385</v>
      </c>
      <c r="K27" s="14">
        <f>INDEX('元データ'!$A$2:$K$345,MATCH('費用構成表'!$A27,'元データ'!$A$2:$A$345,0),MATCH('費用構成表'!K$1,'元データ'!$A$2:$K$2,0))</f>
        <v>0</v>
      </c>
      <c r="L27" s="14">
        <f>INDEX('元データ'!$A$2:$K$345,MATCH('費用構成表'!$A27,'元データ'!$A$2:$A$345,0),MATCH('費用構成表'!L$1,'元データ'!$A$2:$K$2,0))</f>
        <v>164</v>
      </c>
      <c r="M27" s="14">
        <f>INDEX('元データ'!$A$2:$K$345,MATCH('費用構成表'!$A27,'元データ'!$A$2:$A$345,0),MATCH('費用構成表'!M$1,'元データ'!$A$2:$K$2,0))</f>
        <v>386</v>
      </c>
      <c r="N27" s="14">
        <f>INDEX('元データ'!$A$2:$K$345,MATCH('費用構成表'!$A27,'元データ'!$A$2:$A$345,0),MATCH('費用構成表'!N$1,'元データ'!$A$2:$K$2,0))</f>
        <v>4227</v>
      </c>
      <c r="O27" s="16">
        <f>INDEX('元データ'!$A$2:$K$345,MATCH('費用構成表'!$A27,'元データ'!$A$2:$A$345,0),MATCH('費用構成表'!O$1,'元データ'!$A$2:$K$2,0))</f>
        <v>10008</v>
      </c>
    </row>
    <row r="28" spans="1:15" ht="13.5" customHeight="1">
      <c r="A28" s="292" t="s">
        <v>915</v>
      </c>
      <c r="B28" s="155"/>
      <c r="C28" s="51" t="s">
        <v>417</v>
      </c>
      <c r="D28" s="54"/>
      <c r="E28" s="365">
        <f t="shared" si="0"/>
        <v>1443140</v>
      </c>
      <c r="F28" s="15">
        <f>INDEX('元データ'!$A$2:$K$345,MATCH('費用構成表'!$A28,'元データ'!$A$2:$A$345,0),MATCH('費用構成表'!F$1,'元データ'!$A$2:$K$2,0))</f>
        <v>910066</v>
      </c>
      <c r="G28" s="14">
        <f>INDEX('元データ'!$A$2:$K$345,MATCH('費用構成表'!$A28,'元データ'!$A$2:$A$345,0),MATCH('費用構成表'!G$1,'元データ'!$A$2:$K$2,0))</f>
        <v>0</v>
      </c>
      <c r="H28" s="14">
        <f>INDEX('元データ'!$A$2:$K$345,MATCH('費用構成表'!$A28,'元データ'!$A$2:$A$345,0),MATCH('費用構成表'!H$1,'元データ'!$A$2:$K$2,0))</f>
        <v>49198</v>
      </c>
      <c r="I28" s="14">
        <f>INDEX('元データ'!$A$2:$K$345,MATCH('費用構成表'!$A28,'元データ'!$A$2:$A$345,0),MATCH('費用構成表'!I$1,'元データ'!$A$2:$K$2,0))</f>
        <v>0</v>
      </c>
      <c r="J28" s="14">
        <f>INDEX('元データ'!$A$2:$K$345,MATCH('費用構成表'!$A28,'元データ'!$A$2:$A$345,0),MATCH('費用構成表'!J$1,'元データ'!$A$2:$K$2,0))</f>
        <v>111137</v>
      </c>
      <c r="K28" s="14">
        <f>INDEX('元データ'!$A$2:$K$345,MATCH('費用構成表'!$A28,'元データ'!$A$2:$A$345,0),MATCH('費用構成表'!K$1,'元データ'!$A$2:$K$2,0))</f>
        <v>122000</v>
      </c>
      <c r="L28" s="14">
        <f>INDEX('元データ'!$A$2:$K$345,MATCH('費用構成表'!$A28,'元データ'!$A$2:$A$345,0),MATCH('費用構成表'!L$1,'元データ'!$A$2:$K$2,0))</f>
        <v>224096</v>
      </c>
      <c r="M28" s="14">
        <f>INDEX('元データ'!$A$2:$K$345,MATCH('費用構成表'!$A28,'元データ'!$A$2:$A$345,0),MATCH('費用構成表'!M$1,'元データ'!$A$2:$K$2,0))</f>
        <v>25212</v>
      </c>
      <c r="N28" s="14">
        <f>INDEX('元データ'!$A$2:$K$345,MATCH('費用構成表'!$A28,'元データ'!$A$2:$A$345,0),MATCH('費用構成表'!N$1,'元データ'!$A$2:$K$2,0))</f>
        <v>0</v>
      </c>
      <c r="O28" s="16">
        <f>INDEX('元データ'!$A$2:$K$345,MATCH('費用構成表'!$A28,'元データ'!$A$2:$A$345,0),MATCH('費用構成表'!O$1,'元データ'!$A$2:$K$2,0))</f>
        <v>1431</v>
      </c>
    </row>
    <row r="29" spans="1:15" ht="13.5" customHeight="1">
      <c r="A29" s="292" t="s">
        <v>916</v>
      </c>
      <c r="B29" s="155"/>
      <c r="C29" s="89" t="s">
        <v>392</v>
      </c>
      <c r="D29" s="90"/>
      <c r="E29" s="365">
        <f t="shared" si="0"/>
        <v>863061</v>
      </c>
      <c r="F29" s="15">
        <f>INDEX('元データ'!$A$2:$K$345,MATCH('費用構成表'!$A29,'元データ'!$A$2:$A$345,0),MATCH('費用構成表'!F$1,'元データ'!$A$2:$K$2,0))</f>
        <v>588984</v>
      </c>
      <c r="G29" s="14">
        <f>INDEX('元データ'!$A$2:$K$345,MATCH('費用構成表'!$A29,'元データ'!$A$2:$A$345,0),MATCH('費用構成表'!G$1,'元データ'!$A$2:$K$2,0))</f>
        <v>0</v>
      </c>
      <c r="H29" s="14">
        <f>INDEX('元データ'!$A$2:$K$345,MATCH('費用構成表'!$A29,'元データ'!$A$2:$A$345,0),MATCH('費用構成表'!H$1,'元データ'!$A$2:$K$2,0))</f>
        <v>42314</v>
      </c>
      <c r="I29" s="14">
        <f>INDEX('元データ'!$A$2:$K$345,MATCH('費用構成表'!$A29,'元データ'!$A$2:$A$345,0),MATCH('費用構成表'!I$1,'元データ'!$A$2:$K$2,0))</f>
        <v>0</v>
      </c>
      <c r="J29" s="14">
        <f>INDEX('元データ'!$A$2:$K$345,MATCH('費用構成表'!$A29,'元データ'!$A$2:$A$345,0),MATCH('費用構成表'!J$1,'元データ'!$A$2:$K$2,0))</f>
        <v>31800</v>
      </c>
      <c r="K29" s="14">
        <f>INDEX('元データ'!$A$2:$K$345,MATCH('費用構成表'!$A29,'元データ'!$A$2:$A$345,0),MATCH('費用構成表'!K$1,'元データ'!$A$2:$K$2,0))</f>
        <v>61717</v>
      </c>
      <c r="L29" s="14">
        <f>INDEX('元データ'!$A$2:$K$345,MATCH('費用構成表'!$A29,'元データ'!$A$2:$A$345,0),MATCH('費用構成表'!L$1,'元データ'!$A$2:$K$2,0))</f>
        <v>119446</v>
      </c>
      <c r="M29" s="14">
        <f>INDEX('元データ'!$A$2:$K$345,MATCH('費用構成表'!$A29,'元データ'!$A$2:$A$345,0),MATCH('費用構成表'!M$1,'元データ'!$A$2:$K$2,0))</f>
        <v>17742</v>
      </c>
      <c r="N29" s="14">
        <f>INDEX('元データ'!$A$2:$K$345,MATCH('費用構成表'!$A29,'元データ'!$A$2:$A$345,0),MATCH('費用構成表'!N$1,'元データ'!$A$2:$K$2,0))</f>
        <v>0</v>
      </c>
      <c r="O29" s="16">
        <f>INDEX('元データ'!$A$2:$K$345,MATCH('費用構成表'!$A29,'元データ'!$A$2:$A$345,0),MATCH('費用構成表'!O$1,'元データ'!$A$2:$K$2,0))</f>
        <v>1058</v>
      </c>
    </row>
    <row r="30" spans="1:15" ht="13.5" customHeight="1">
      <c r="A30" s="292" t="s">
        <v>917</v>
      </c>
      <c r="B30" s="155"/>
      <c r="C30" s="51" t="s">
        <v>418</v>
      </c>
      <c r="D30" s="54"/>
      <c r="E30" s="365">
        <f t="shared" si="0"/>
        <v>533563</v>
      </c>
      <c r="F30" s="15">
        <f>INDEX('元データ'!$A$2:$K$345,MATCH('費用構成表'!$A30,'元データ'!$A$2:$A$345,0),MATCH('費用構成表'!F$1,'元データ'!$A$2:$K$2,0))</f>
        <v>140611</v>
      </c>
      <c r="G30" s="14">
        <f>INDEX('元データ'!$A$2:$K$345,MATCH('費用構成表'!$A30,'元データ'!$A$2:$A$345,0),MATCH('費用構成表'!G$1,'元データ'!$A$2:$K$2,0))</f>
        <v>43372</v>
      </c>
      <c r="H30" s="14">
        <f>INDEX('元データ'!$A$2:$K$345,MATCH('費用構成表'!$A30,'元データ'!$A$2:$A$345,0),MATCH('費用構成表'!H$1,'元データ'!$A$2:$K$2,0))</f>
        <v>114809</v>
      </c>
      <c r="I30" s="14">
        <f>INDEX('元データ'!$A$2:$K$345,MATCH('費用構成表'!$A30,'元データ'!$A$2:$A$345,0),MATCH('費用構成表'!I$1,'元データ'!$A$2:$K$2,0))</f>
        <v>52771</v>
      </c>
      <c r="J30" s="14">
        <f>INDEX('元データ'!$A$2:$K$345,MATCH('費用構成表'!$A30,'元データ'!$A$2:$A$345,0),MATCH('費用構成表'!J$1,'元データ'!$A$2:$K$2,0))</f>
        <v>52112</v>
      </c>
      <c r="K30" s="14">
        <f>INDEX('元データ'!$A$2:$K$345,MATCH('費用構成表'!$A30,'元データ'!$A$2:$A$345,0),MATCH('費用構成表'!K$1,'元データ'!$A$2:$K$2,0))</f>
        <v>33720</v>
      </c>
      <c r="L30" s="14">
        <f>INDEX('元データ'!$A$2:$K$345,MATCH('費用構成表'!$A30,'元データ'!$A$2:$A$345,0),MATCH('費用構成表'!L$1,'元データ'!$A$2:$K$2,0))</f>
        <v>25172</v>
      </c>
      <c r="M30" s="14">
        <f>INDEX('元データ'!$A$2:$K$345,MATCH('費用構成表'!$A30,'元データ'!$A$2:$A$345,0),MATCH('費用構成表'!M$1,'元データ'!$A$2:$K$2,0))</f>
        <v>26293</v>
      </c>
      <c r="N30" s="14">
        <f>INDEX('元データ'!$A$2:$K$345,MATCH('費用構成表'!$A30,'元データ'!$A$2:$A$345,0),MATCH('費用構成表'!N$1,'元データ'!$A$2:$K$2,0))</f>
        <v>16686</v>
      </c>
      <c r="O30" s="16">
        <f>INDEX('元データ'!$A$2:$K$345,MATCH('費用構成表'!$A30,'元データ'!$A$2:$A$345,0),MATCH('費用構成表'!O$1,'元データ'!$A$2:$K$2,0))</f>
        <v>28017</v>
      </c>
    </row>
    <row r="31" spans="1:15" ht="13.5" customHeight="1">
      <c r="A31" s="292" t="s">
        <v>918</v>
      </c>
      <c r="B31" s="155"/>
      <c r="C31" s="51" t="s">
        <v>419</v>
      </c>
      <c r="D31" s="54"/>
      <c r="E31" s="365">
        <f t="shared" si="0"/>
        <v>11123561</v>
      </c>
      <c r="F31" s="15">
        <f>INDEX('元データ'!$A$2:$K$345,MATCH('費用構成表'!$A31,'元データ'!$A$2:$A$345,0),MATCH('費用構成表'!F$1,'元データ'!$A$2:$K$2,0))</f>
        <v>3572681</v>
      </c>
      <c r="G31" s="14">
        <f>INDEX('元データ'!$A$2:$K$345,MATCH('費用構成表'!$A31,'元データ'!$A$2:$A$345,0),MATCH('費用構成表'!G$1,'元データ'!$A$2:$K$2,0))</f>
        <v>834686</v>
      </c>
      <c r="H31" s="14">
        <f>INDEX('元データ'!$A$2:$K$345,MATCH('費用構成表'!$A31,'元データ'!$A$2:$A$345,0),MATCH('費用構成表'!H$1,'元データ'!$A$2:$K$2,0))</f>
        <v>2325471</v>
      </c>
      <c r="I31" s="14">
        <f>INDEX('元データ'!$A$2:$K$345,MATCH('費用構成表'!$A31,'元データ'!$A$2:$A$345,0),MATCH('費用構成表'!I$1,'元データ'!$A$2:$K$2,0))</f>
        <v>821567</v>
      </c>
      <c r="J31" s="14">
        <f>INDEX('元データ'!$A$2:$K$345,MATCH('費用構成表'!$A31,'元データ'!$A$2:$A$345,0),MATCH('費用構成表'!J$1,'元データ'!$A$2:$K$2,0))</f>
        <v>852210</v>
      </c>
      <c r="K31" s="14">
        <f>INDEX('元データ'!$A$2:$K$345,MATCH('費用構成表'!$A31,'元データ'!$A$2:$A$345,0),MATCH('費用構成表'!K$1,'元データ'!$A$2:$K$2,0))</f>
        <v>528057</v>
      </c>
      <c r="L31" s="14">
        <f>INDEX('元データ'!$A$2:$K$345,MATCH('費用構成表'!$A31,'元データ'!$A$2:$A$345,0),MATCH('費用構成表'!L$1,'元データ'!$A$2:$K$2,0))</f>
        <v>519854</v>
      </c>
      <c r="M31" s="14">
        <f>INDEX('元データ'!$A$2:$K$345,MATCH('費用構成表'!$A31,'元データ'!$A$2:$A$345,0),MATCH('費用構成表'!M$1,'元データ'!$A$2:$K$2,0))</f>
        <v>733164</v>
      </c>
      <c r="N31" s="14">
        <f>INDEX('元データ'!$A$2:$K$345,MATCH('費用構成表'!$A31,'元データ'!$A$2:$A$345,0),MATCH('費用構成表'!N$1,'元データ'!$A$2:$K$2,0))</f>
        <v>271143</v>
      </c>
      <c r="O31" s="16">
        <f>INDEX('元データ'!$A$2:$K$345,MATCH('費用構成表'!$A31,'元データ'!$A$2:$A$345,0),MATCH('費用構成表'!O$1,'元データ'!$A$2:$K$2,0))</f>
        <v>664728</v>
      </c>
    </row>
    <row r="32" spans="2:15" ht="13.5" customHeight="1">
      <c r="B32" s="154"/>
      <c r="C32" s="151" t="s">
        <v>393</v>
      </c>
      <c r="D32" s="158" t="s">
        <v>66</v>
      </c>
      <c r="E32" s="381">
        <f aca="true" t="shared" si="1" ref="E32:O32">+E8/E$31*100</f>
        <v>6.745133145761506</v>
      </c>
      <c r="F32" s="382">
        <f t="shared" si="1"/>
        <v>7.820037669190169</v>
      </c>
      <c r="G32" s="383">
        <f t="shared" si="1"/>
        <v>8.040029424238575</v>
      </c>
      <c r="H32" s="383">
        <f t="shared" si="1"/>
        <v>5.348808907958861</v>
      </c>
      <c r="I32" s="383">
        <f t="shared" si="1"/>
        <v>11.085766589943365</v>
      </c>
      <c r="J32" s="383">
        <f t="shared" si="1"/>
        <v>4.711866793395994</v>
      </c>
      <c r="K32" s="383">
        <f t="shared" si="1"/>
        <v>9.751598785737146</v>
      </c>
      <c r="L32" s="383">
        <f t="shared" si="1"/>
        <v>4.778841751722599</v>
      </c>
      <c r="M32" s="383">
        <f t="shared" si="1"/>
        <v>2.9361779901904623</v>
      </c>
      <c r="N32" s="383">
        <f t="shared" si="1"/>
        <v>8.661850020100095</v>
      </c>
      <c r="O32" s="384">
        <f t="shared" si="1"/>
        <v>4.037440878073437</v>
      </c>
    </row>
    <row r="33" spans="2:15" ht="13.5" customHeight="1">
      <c r="B33" s="155"/>
      <c r="C33" s="51"/>
      <c r="D33" s="52" t="s">
        <v>67</v>
      </c>
      <c r="E33" s="385">
        <f aca="true" t="shared" si="2" ref="E33:O33">+E9/E$31*100</f>
        <v>3.2819166452181996</v>
      </c>
      <c r="F33" s="313">
        <f t="shared" si="2"/>
        <v>3.8687473076941377</v>
      </c>
      <c r="G33" s="312">
        <f t="shared" si="2"/>
        <v>3.511140716389157</v>
      </c>
      <c r="H33" s="312">
        <f t="shared" si="2"/>
        <v>2.394697676298694</v>
      </c>
      <c r="I33" s="312">
        <f t="shared" si="2"/>
        <v>5.294638173149603</v>
      </c>
      <c r="J33" s="312">
        <f t="shared" si="2"/>
        <v>2.7725560601260253</v>
      </c>
      <c r="K33" s="312">
        <f t="shared" si="2"/>
        <v>4.7788401630884545</v>
      </c>
      <c r="L33" s="312">
        <f t="shared" si="2"/>
        <v>2.4333755246665407</v>
      </c>
      <c r="M33" s="312">
        <f t="shared" si="2"/>
        <v>1.8133732698277603</v>
      </c>
      <c r="N33" s="312">
        <f t="shared" si="2"/>
        <v>3.7246028848246127</v>
      </c>
      <c r="O33" s="314">
        <f t="shared" si="2"/>
        <v>2.0229326882574528</v>
      </c>
    </row>
    <row r="34" spans="2:15" ht="13.5" customHeight="1">
      <c r="B34" s="155"/>
      <c r="C34" s="51"/>
      <c r="D34" s="52" t="s">
        <v>68</v>
      </c>
      <c r="E34" s="385">
        <f aca="true" t="shared" si="3" ref="E34:O34">+E10/E$31*100</f>
        <v>0.1527208777836522</v>
      </c>
      <c r="F34" s="313">
        <f t="shared" si="3"/>
        <v>0</v>
      </c>
      <c r="G34" s="312">
        <f t="shared" si="3"/>
        <v>1.1518103813889295</v>
      </c>
      <c r="H34" s="312">
        <f t="shared" si="3"/>
        <v>0</v>
      </c>
      <c r="I34" s="312">
        <f t="shared" si="3"/>
        <v>0</v>
      </c>
      <c r="J34" s="312">
        <f t="shared" si="3"/>
        <v>0.6024336724516257</v>
      </c>
      <c r="K34" s="312">
        <f t="shared" si="3"/>
        <v>0</v>
      </c>
      <c r="L34" s="312">
        <f t="shared" si="3"/>
        <v>0</v>
      </c>
      <c r="M34" s="312">
        <f t="shared" si="3"/>
        <v>0</v>
      </c>
      <c r="N34" s="312">
        <f t="shared" si="3"/>
        <v>0.0770810974282943</v>
      </c>
      <c r="O34" s="314">
        <f t="shared" si="3"/>
        <v>0.3055385059753764</v>
      </c>
    </row>
    <row r="35" spans="2:15" ht="13.5" customHeight="1">
      <c r="B35" s="155"/>
      <c r="C35" s="51"/>
      <c r="D35" s="52" t="s">
        <v>69</v>
      </c>
      <c r="E35" s="385">
        <f aca="true" t="shared" si="4" ref="E35:O35">+E11/E$31*100</f>
        <v>0.029945446426733306</v>
      </c>
      <c r="F35" s="313">
        <f t="shared" si="4"/>
        <v>0</v>
      </c>
      <c r="G35" s="312">
        <f t="shared" si="4"/>
        <v>0</v>
      </c>
      <c r="H35" s="312">
        <f t="shared" si="4"/>
        <v>0</v>
      </c>
      <c r="I35" s="312">
        <f t="shared" si="4"/>
        <v>0</v>
      </c>
      <c r="J35" s="312">
        <f t="shared" si="4"/>
        <v>0</v>
      </c>
      <c r="K35" s="312">
        <f t="shared" si="4"/>
        <v>0</v>
      </c>
      <c r="L35" s="312">
        <f t="shared" si="4"/>
        <v>0.19236170155466728</v>
      </c>
      <c r="M35" s="312">
        <f t="shared" si="4"/>
        <v>0</v>
      </c>
      <c r="N35" s="312">
        <f t="shared" si="4"/>
        <v>0</v>
      </c>
      <c r="O35" s="314">
        <f t="shared" si="4"/>
        <v>0.3506697476260967</v>
      </c>
    </row>
    <row r="36" spans="2:15" ht="13.5" customHeight="1">
      <c r="B36" s="155"/>
      <c r="C36" s="51"/>
      <c r="D36" s="52" t="s">
        <v>70</v>
      </c>
      <c r="E36" s="385">
        <f aca="true" t="shared" si="5" ref="E36:O36">+E12/E$31*100</f>
        <v>2.302167444400224</v>
      </c>
      <c r="F36" s="313">
        <f t="shared" si="5"/>
        <v>2.7669416888885405</v>
      </c>
      <c r="G36" s="312">
        <f t="shared" si="5"/>
        <v>2.7522924788483336</v>
      </c>
      <c r="H36" s="312">
        <f t="shared" si="5"/>
        <v>1.7308751646440654</v>
      </c>
      <c r="I36" s="312">
        <f t="shared" si="5"/>
        <v>3.81466149443685</v>
      </c>
      <c r="J36" s="312">
        <f t="shared" si="5"/>
        <v>1.6453690991656986</v>
      </c>
      <c r="K36" s="312">
        <f t="shared" si="5"/>
        <v>3.2505960530776035</v>
      </c>
      <c r="L36" s="312">
        <f t="shared" si="5"/>
        <v>1.5446644634839781</v>
      </c>
      <c r="M36" s="312">
        <f t="shared" si="5"/>
        <v>0.9667686902248337</v>
      </c>
      <c r="N36" s="312">
        <f t="shared" si="5"/>
        <v>2.8199142150083167</v>
      </c>
      <c r="O36" s="314">
        <f t="shared" si="5"/>
        <v>1.3109121324812556</v>
      </c>
    </row>
    <row r="37" spans="2:15" ht="13.5" customHeight="1">
      <c r="B37" s="155"/>
      <c r="C37" s="51"/>
      <c r="D37" s="52" t="s">
        <v>71</v>
      </c>
      <c r="E37" s="385">
        <f aca="true" t="shared" si="6" ref="E37:O37">+E13/E$31*100</f>
        <v>12.511883559590315</v>
      </c>
      <c r="F37" s="313">
        <f t="shared" si="6"/>
        <v>14.455726665772847</v>
      </c>
      <c r="G37" s="312">
        <f t="shared" si="6"/>
        <v>15.455273000864997</v>
      </c>
      <c r="H37" s="312">
        <f t="shared" si="6"/>
        <v>9.47438174890162</v>
      </c>
      <c r="I37" s="312">
        <f t="shared" si="6"/>
        <v>20.195066257529817</v>
      </c>
      <c r="J37" s="312">
        <f t="shared" si="6"/>
        <v>9.732225625139343</v>
      </c>
      <c r="K37" s="312">
        <f t="shared" si="6"/>
        <v>17.781035001903202</v>
      </c>
      <c r="L37" s="312">
        <f t="shared" si="6"/>
        <v>8.949243441427786</v>
      </c>
      <c r="M37" s="312">
        <f t="shared" si="6"/>
        <v>5.716319950243056</v>
      </c>
      <c r="N37" s="312">
        <f t="shared" si="6"/>
        <v>15.283448217361318</v>
      </c>
      <c r="O37" s="314">
        <f t="shared" si="6"/>
        <v>8.027493952413618</v>
      </c>
    </row>
    <row r="38" spans="2:15" ht="13.5" customHeight="1">
      <c r="B38" s="155"/>
      <c r="C38" s="53" t="s">
        <v>379</v>
      </c>
      <c r="D38" s="54"/>
      <c r="E38" s="385">
        <f aca="true" t="shared" si="7" ref="E38:O38">+E14/E$31*100</f>
        <v>9.989579775757063</v>
      </c>
      <c r="F38" s="313">
        <f t="shared" si="7"/>
        <v>5.867470395481712</v>
      </c>
      <c r="G38" s="312">
        <f t="shared" si="7"/>
        <v>13.54425496534026</v>
      </c>
      <c r="H38" s="312">
        <f t="shared" si="7"/>
        <v>7.427484582693141</v>
      </c>
      <c r="I38" s="312">
        <f t="shared" si="7"/>
        <v>12.174417911138105</v>
      </c>
      <c r="J38" s="312">
        <f t="shared" si="7"/>
        <v>16.979735041832413</v>
      </c>
      <c r="K38" s="312">
        <f t="shared" si="7"/>
        <v>9.726601484309459</v>
      </c>
      <c r="L38" s="312">
        <f t="shared" si="7"/>
        <v>9.87181016208397</v>
      </c>
      <c r="M38" s="312">
        <f t="shared" si="7"/>
        <v>14.736948349891701</v>
      </c>
      <c r="N38" s="312">
        <f t="shared" si="7"/>
        <v>17.299727450090913</v>
      </c>
      <c r="O38" s="314">
        <f t="shared" si="7"/>
        <v>17.065175530442527</v>
      </c>
    </row>
    <row r="39" spans="2:15" ht="13.5" customHeight="1">
      <c r="B39" s="155" t="s">
        <v>41</v>
      </c>
      <c r="C39" s="51"/>
      <c r="D39" s="52" t="s">
        <v>413</v>
      </c>
      <c r="E39" s="385">
        <f aca="true" t="shared" si="8" ref="E39:O39">+E15/E$31*100</f>
        <v>9.984491477144775</v>
      </c>
      <c r="F39" s="313">
        <f t="shared" si="8"/>
        <v>5.867470395481712</v>
      </c>
      <c r="G39" s="312">
        <f t="shared" si="8"/>
        <v>13.54425496534026</v>
      </c>
      <c r="H39" s="312">
        <f t="shared" si="8"/>
        <v>7.427484582693141</v>
      </c>
      <c r="I39" s="312">
        <f t="shared" si="8"/>
        <v>12.174417911138105</v>
      </c>
      <c r="J39" s="312">
        <f t="shared" si="8"/>
        <v>16.979735041832413</v>
      </c>
      <c r="K39" s="312">
        <f t="shared" si="8"/>
        <v>9.726601484309459</v>
      </c>
      <c r="L39" s="312">
        <f t="shared" si="8"/>
        <v>9.87181016208397</v>
      </c>
      <c r="M39" s="312">
        <f t="shared" si="8"/>
        <v>14.736948349891701</v>
      </c>
      <c r="N39" s="312">
        <f t="shared" si="8"/>
        <v>17.090981511600887</v>
      </c>
      <c r="O39" s="314">
        <f t="shared" si="8"/>
        <v>17.065175530442527</v>
      </c>
    </row>
    <row r="40" spans="2:15" ht="13.5" customHeight="1">
      <c r="B40" s="156"/>
      <c r="C40" s="153" t="s">
        <v>394</v>
      </c>
      <c r="D40" s="52" t="s">
        <v>414</v>
      </c>
      <c r="E40" s="385">
        <f aca="true" t="shared" si="9" ref="E40:O40">+E16/E$31*100</f>
        <v>0</v>
      </c>
      <c r="F40" s="313">
        <f t="shared" si="9"/>
        <v>0</v>
      </c>
      <c r="G40" s="312">
        <f t="shared" si="9"/>
        <v>0</v>
      </c>
      <c r="H40" s="312">
        <f t="shared" si="9"/>
        <v>0</v>
      </c>
      <c r="I40" s="312">
        <f t="shared" si="9"/>
        <v>0</v>
      </c>
      <c r="J40" s="312">
        <f t="shared" si="9"/>
        <v>0</v>
      </c>
      <c r="K40" s="312">
        <f t="shared" si="9"/>
        <v>0</v>
      </c>
      <c r="L40" s="312">
        <f t="shared" si="9"/>
        <v>0</v>
      </c>
      <c r="M40" s="312">
        <f t="shared" si="9"/>
        <v>0</v>
      </c>
      <c r="N40" s="312">
        <f t="shared" si="9"/>
        <v>0</v>
      </c>
      <c r="O40" s="314">
        <f t="shared" si="9"/>
        <v>0</v>
      </c>
    </row>
    <row r="41" spans="2:15" ht="13.5" customHeight="1">
      <c r="B41" s="155"/>
      <c r="C41" s="51"/>
      <c r="D41" s="52" t="s">
        <v>415</v>
      </c>
      <c r="E41" s="385">
        <f aca="true" t="shared" si="10" ref="E41:O41">+E17/E$31*100</f>
        <v>0.005088298612287917</v>
      </c>
      <c r="F41" s="313">
        <f t="shared" si="10"/>
        <v>0</v>
      </c>
      <c r="G41" s="312">
        <f t="shared" si="10"/>
        <v>0</v>
      </c>
      <c r="H41" s="312">
        <f t="shared" si="10"/>
        <v>0</v>
      </c>
      <c r="I41" s="312">
        <f t="shared" si="10"/>
        <v>0</v>
      </c>
      <c r="J41" s="312">
        <f t="shared" si="10"/>
        <v>0</v>
      </c>
      <c r="K41" s="312">
        <f t="shared" si="10"/>
        <v>0</v>
      </c>
      <c r="L41" s="312">
        <f t="shared" si="10"/>
        <v>0</v>
      </c>
      <c r="M41" s="312">
        <f t="shared" si="10"/>
        <v>0</v>
      </c>
      <c r="N41" s="312">
        <f t="shared" si="10"/>
        <v>0.20874593849002188</v>
      </c>
      <c r="O41" s="314">
        <f t="shared" si="10"/>
        <v>0</v>
      </c>
    </row>
    <row r="42" spans="2:15" ht="13.5" customHeight="1">
      <c r="B42" s="155"/>
      <c r="C42" s="53" t="s">
        <v>385</v>
      </c>
      <c r="D42" s="54"/>
      <c r="E42" s="385">
        <f aca="true" t="shared" si="11" ref="E42:O42">+E18/E$31*100</f>
        <v>38.737118446152266</v>
      </c>
      <c r="F42" s="313">
        <f t="shared" si="11"/>
        <v>33.18026434489953</v>
      </c>
      <c r="G42" s="312">
        <f t="shared" si="11"/>
        <v>41.80841657821025</v>
      </c>
      <c r="H42" s="312">
        <f t="shared" si="11"/>
        <v>45.629380026669864</v>
      </c>
      <c r="I42" s="312">
        <f t="shared" si="11"/>
        <v>36.59531115538964</v>
      </c>
      <c r="J42" s="312">
        <f t="shared" si="11"/>
        <v>36.61139859893689</v>
      </c>
      <c r="K42" s="312">
        <f t="shared" si="11"/>
        <v>27.371287569334374</v>
      </c>
      <c r="L42" s="312">
        <f t="shared" si="11"/>
        <v>22.83429578304678</v>
      </c>
      <c r="M42" s="312">
        <f t="shared" si="11"/>
        <v>54.3620526921671</v>
      </c>
      <c r="N42" s="312">
        <f t="shared" si="11"/>
        <v>45.03712063376152</v>
      </c>
      <c r="O42" s="314">
        <f t="shared" si="11"/>
        <v>47.66987399357331</v>
      </c>
    </row>
    <row r="43" spans="2:15" ht="13.5" customHeight="1">
      <c r="B43" s="156" t="s">
        <v>42</v>
      </c>
      <c r="C43" s="53" t="s">
        <v>386</v>
      </c>
      <c r="D43" s="54"/>
      <c r="E43" s="385">
        <f aca="true" t="shared" si="12" ref="E43:O43">+E19/E$31*100</f>
        <v>4.826898508490221</v>
      </c>
      <c r="F43" s="313">
        <f t="shared" si="12"/>
        <v>2.4315912895665748</v>
      </c>
      <c r="G43" s="312">
        <f t="shared" si="12"/>
        <v>7.670908581191011</v>
      </c>
      <c r="H43" s="312">
        <f t="shared" si="12"/>
        <v>6.922640617750124</v>
      </c>
      <c r="I43" s="312">
        <f t="shared" si="12"/>
        <v>8.60063756212214</v>
      </c>
      <c r="J43" s="312">
        <f t="shared" si="12"/>
        <v>1.4149094706703746</v>
      </c>
      <c r="K43" s="312">
        <f t="shared" si="12"/>
        <v>6.502328347129192</v>
      </c>
      <c r="L43" s="312">
        <f t="shared" si="12"/>
        <v>0.5951671046101406</v>
      </c>
      <c r="M43" s="312">
        <f t="shared" si="12"/>
        <v>6.439077750680612</v>
      </c>
      <c r="N43" s="312">
        <f t="shared" si="12"/>
        <v>6.346466624622432</v>
      </c>
      <c r="O43" s="314">
        <f t="shared" si="12"/>
        <v>6.088655811098675</v>
      </c>
    </row>
    <row r="44" spans="2:15" ht="13.5" customHeight="1">
      <c r="B44" s="155"/>
      <c r="C44" s="53" t="s">
        <v>387</v>
      </c>
      <c r="D44" s="54"/>
      <c r="E44" s="385">
        <f aca="true" t="shared" si="13" ref="E44:O44">+E20/E$31*100</f>
        <v>0.18157854305828863</v>
      </c>
      <c r="F44" s="313">
        <f t="shared" si="13"/>
        <v>0.25068009150551085</v>
      </c>
      <c r="G44" s="312">
        <f t="shared" si="13"/>
        <v>0.18462032428961309</v>
      </c>
      <c r="H44" s="312">
        <f t="shared" si="13"/>
        <v>0.16293473451184728</v>
      </c>
      <c r="I44" s="312">
        <f t="shared" si="13"/>
        <v>0.055747127136313905</v>
      </c>
      <c r="J44" s="312">
        <f t="shared" si="13"/>
        <v>0.026988653031529787</v>
      </c>
      <c r="K44" s="312">
        <f t="shared" si="13"/>
        <v>0.035034096697894354</v>
      </c>
      <c r="L44" s="312">
        <f t="shared" si="13"/>
        <v>0.3731817010160545</v>
      </c>
      <c r="M44" s="312">
        <f t="shared" si="13"/>
        <v>0.2543769197614722</v>
      </c>
      <c r="N44" s="312">
        <f t="shared" si="13"/>
        <v>0.07744990650689858</v>
      </c>
      <c r="O44" s="314">
        <f t="shared" si="13"/>
        <v>0.15404797150112526</v>
      </c>
    </row>
    <row r="45" spans="2:15" ht="13.5" customHeight="1">
      <c r="B45" s="155"/>
      <c r="C45" s="53" t="s">
        <v>388</v>
      </c>
      <c r="D45" s="54"/>
      <c r="E45" s="385">
        <f aca="true" t="shared" si="14" ref="E45:O45">+E21/E$31*100</f>
        <v>0.7104020016611587</v>
      </c>
      <c r="F45" s="313">
        <f t="shared" si="14"/>
        <v>0.6395757135887586</v>
      </c>
      <c r="G45" s="312">
        <f t="shared" si="14"/>
        <v>1.0587214832883263</v>
      </c>
      <c r="H45" s="312">
        <f t="shared" si="14"/>
        <v>0.8011710315888696</v>
      </c>
      <c r="I45" s="312">
        <f t="shared" si="14"/>
        <v>0.8841640426161226</v>
      </c>
      <c r="J45" s="312">
        <f t="shared" si="14"/>
        <v>0.7108576524565541</v>
      </c>
      <c r="K45" s="312">
        <f t="shared" si="14"/>
        <v>0.80180738064262</v>
      </c>
      <c r="L45" s="312">
        <f t="shared" si="14"/>
        <v>0.41184640302854264</v>
      </c>
      <c r="M45" s="312">
        <f t="shared" si="14"/>
        <v>0.7456721824857739</v>
      </c>
      <c r="N45" s="312">
        <f t="shared" si="14"/>
        <v>0.08298204268596276</v>
      </c>
      <c r="O45" s="314">
        <f t="shared" si="14"/>
        <v>0.49870022024045924</v>
      </c>
    </row>
    <row r="46" spans="2:15" ht="13.5" customHeight="1">
      <c r="B46" s="156"/>
      <c r="C46" s="53" t="s">
        <v>389</v>
      </c>
      <c r="D46" s="54"/>
      <c r="E46" s="385">
        <f aca="true" t="shared" si="15" ref="E46:O46">+E22/E$31*100</f>
        <v>6.64131747018783</v>
      </c>
      <c r="F46" s="313">
        <f t="shared" si="15"/>
        <v>4.915608194518346</v>
      </c>
      <c r="G46" s="312">
        <f t="shared" si="15"/>
        <v>9.9329568244825</v>
      </c>
      <c r="H46" s="312">
        <f t="shared" si="15"/>
        <v>10.744361034818322</v>
      </c>
      <c r="I46" s="312">
        <f t="shared" si="15"/>
        <v>7.801676552247108</v>
      </c>
      <c r="J46" s="312">
        <f t="shared" si="15"/>
        <v>5.8450381948111385</v>
      </c>
      <c r="K46" s="312">
        <f t="shared" si="15"/>
        <v>1.684855990925222</v>
      </c>
      <c r="L46" s="312">
        <f t="shared" si="15"/>
        <v>3.6237097338868223</v>
      </c>
      <c r="M46" s="312">
        <f t="shared" si="15"/>
        <v>5.065033198574944</v>
      </c>
      <c r="N46" s="312">
        <f t="shared" si="15"/>
        <v>1.6323489819025385</v>
      </c>
      <c r="O46" s="314">
        <f t="shared" si="15"/>
        <v>7.094932062437569</v>
      </c>
    </row>
    <row r="47" spans="2:15" ht="13.5" customHeight="1">
      <c r="B47" s="155" t="s">
        <v>43</v>
      </c>
      <c r="C47" s="53" t="s">
        <v>390</v>
      </c>
      <c r="D47" s="54"/>
      <c r="E47" s="385">
        <f aca="true" t="shared" si="16" ref="E47:O47">+E23/E$31*100</f>
        <v>0.22315695486364484</v>
      </c>
      <c r="F47" s="313">
        <f t="shared" si="16"/>
        <v>0.5072661119198719</v>
      </c>
      <c r="G47" s="312">
        <f t="shared" si="16"/>
        <v>0.25877994838777696</v>
      </c>
      <c r="H47" s="312">
        <f t="shared" si="16"/>
        <v>0</v>
      </c>
      <c r="I47" s="312">
        <f t="shared" si="16"/>
        <v>0.04418385840716582</v>
      </c>
      <c r="J47" s="312">
        <f t="shared" si="16"/>
        <v>0.005397730606305958</v>
      </c>
      <c r="K47" s="312">
        <f t="shared" si="16"/>
        <v>0.44635332928074056</v>
      </c>
      <c r="L47" s="312">
        <f t="shared" si="16"/>
        <v>0.01846672334924806</v>
      </c>
      <c r="M47" s="312">
        <f t="shared" si="16"/>
        <v>0.03218925097249729</v>
      </c>
      <c r="N47" s="312">
        <f t="shared" si="16"/>
        <v>0</v>
      </c>
      <c r="O47" s="314">
        <f t="shared" si="16"/>
        <v>0.21693083486779555</v>
      </c>
    </row>
    <row r="48" spans="2:15" ht="13.5" customHeight="1">
      <c r="B48" s="155"/>
      <c r="C48" s="53" t="s">
        <v>391</v>
      </c>
      <c r="D48" s="54"/>
      <c r="E48" s="385">
        <f aca="true" t="shared" si="17" ref="E48:O48">+E24/E$31*100</f>
        <v>0.3931924318120789</v>
      </c>
      <c r="F48" s="313">
        <f t="shared" si="17"/>
        <v>0.2551305308254501</v>
      </c>
      <c r="G48" s="312">
        <f t="shared" si="17"/>
        <v>0.1648524115655468</v>
      </c>
      <c r="H48" s="312">
        <f t="shared" si="17"/>
        <v>0.7131028509923366</v>
      </c>
      <c r="I48" s="312">
        <f t="shared" si="17"/>
        <v>0.19669728701371889</v>
      </c>
      <c r="J48" s="312">
        <f t="shared" si="17"/>
        <v>0.9828563382264935</v>
      </c>
      <c r="K48" s="312">
        <f t="shared" si="17"/>
        <v>0.13009959152136985</v>
      </c>
      <c r="L48" s="312">
        <f t="shared" si="17"/>
        <v>0.022121595678786736</v>
      </c>
      <c r="M48" s="312">
        <f t="shared" si="17"/>
        <v>0.38845333376979774</v>
      </c>
      <c r="N48" s="312">
        <f t="shared" si="17"/>
        <v>0.7036877219769642</v>
      </c>
      <c r="O48" s="314">
        <f t="shared" si="17"/>
        <v>0.1674369065241723</v>
      </c>
    </row>
    <row r="49" spans="2:15" ht="13.5" customHeight="1">
      <c r="B49" s="155"/>
      <c r="C49" s="51" t="s">
        <v>72</v>
      </c>
      <c r="D49" s="54"/>
      <c r="E49" s="385">
        <f aca="true" t="shared" si="18" ref="E49:O49">+E25/E$31*100</f>
        <v>0.07271052857983158</v>
      </c>
      <c r="F49" s="313">
        <f t="shared" si="18"/>
        <v>0</v>
      </c>
      <c r="G49" s="312">
        <f t="shared" si="18"/>
        <v>0.4944374291649794</v>
      </c>
      <c r="H49" s="312">
        <f t="shared" si="18"/>
        <v>0</v>
      </c>
      <c r="I49" s="312">
        <f t="shared" si="18"/>
        <v>0.3376474468911239</v>
      </c>
      <c r="J49" s="312">
        <f t="shared" si="18"/>
        <v>0.0021121554546414617</v>
      </c>
      <c r="K49" s="312">
        <f t="shared" si="18"/>
        <v>0.1316145794866842</v>
      </c>
      <c r="L49" s="312">
        <f t="shared" si="18"/>
        <v>0.02885425523320009</v>
      </c>
      <c r="M49" s="312">
        <f t="shared" si="18"/>
        <v>0.04064574910933979</v>
      </c>
      <c r="N49" s="312">
        <f t="shared" si="18"/>
        <v>0</v>
      </c>
      <c r="O49" s="314">
        <f t="shared" si="18"/>
        <v>0.003911374276395759</v>
      </c>
    </row>
    <row r="50" spans="2:15" ht="13.5" customHeight="1">
      <c r="B50" s="155"/>
      <c r="C50" s="51" t="s">
        <v>73</v>
      </c>
      <c r="D50" s="54"/>
      <c r="E50" s="385">
        <f>+E26/E$31*100</f>
        <v>7.5153990704955005</v>
      </c>
      <c r="F50" s="313">
        <f>+F26/F$31*100</f>
        <v>7.624414270403655</v>
      </c>
      <c r="G50" s="312">
        <f aca="true" t="shared" si="19" ref="G50:O51">+G26/G$31*100</f>
        <v>3.9005086942874327</v>
      </c>
      <c r="H50" s="312">
        <f t="shared" si="19"/>
        <v>10.955114039263444</v>
      </c>
      <c r="I50" s="312">
        <f t="shared" si="19"/>
        <v>6.421022265986828</v>
      </c>
      <c r="J50" s="312">
        <f t="shared" si="19"/>
        <v>7.54860891094918</v>
      </c>
      <c r="K50" s="312">
        <f t="shared" si="19"/>
        <v>5.899741883925409</v>
      </c>
      <c r="L50" s="312">
        <f t="shared" si="19"/>
        <v>5.290139154454905</v>
      </c>
      <c r="M50" s="312">
        <f t="shared" si="19"/>
        <v>5.141550867200245</v>
      </c>
      <c r="N50" s="312">
        <f t="shared" si="19"/>
        <v>5.823864160240168</v>
      </c>
      <c r="O50" s="314">
        <f t="shared" si="19"/>
        <v>7.077180440721619</v>
      </c>
    </row>
    <row r="51" spans="2:15" ht="13.5" customHeight="1">
      <c r="B51" s="155"/>
      <c r="C51" s="51" t="s">
        <v>421</v>
      </c>
      <c r="D51" s="54"/>
      <c r="E51" s="385">
        <f>+E27/E$31*100</f>
        <v>0.4263472821338418</v>
      </c>
      <c r="F51" s="313">
        <f>+F27/F$31*100</f>
        <v>0.4636294144369452</v>
      </c>
      <c r="G51" s="312">
        <f t="shared" si="19"/>
        <v>0.3300642397260766</v>
      </c>
      <c r="H51" s="312">
        <f t="shared" si="19"/>
        <v>0.11679354418954269</v>
      </c>
      <c r="I51" s="312">
        <f t="shared" si="19"/>
        <v>0.2702153324074604</v>
      </c>
      <c r="J51" s="312">
        <f t="shared" si="19"/>
        <v>0.9839124159538143</v>
      </c>
      <c r="K51" s="312">
        <f t="shared" si="19"/>
        <v>0</v>
      </c>
      <c r="L51" s="312">
        <f t="shared" si="19"/>
        <v>0.03154731905496543</v>
      </c>
      <c r="M51" s="312">
        <f t="shared" si="19"/>
        <v>0.052648520658406577</v>
      </c>
      <c r="N51" s="312">
        <f t="shared" si="19"/>
        <v>1.558955975260287</v>
      </c>
      <c r="O51" s="314">
        <f t="shared" si="19"/>
        <v>1.505578221468029</v>
      </c>
    </row>
    <row r="52" spans="2:15" ht="13.5" customHeight="1">
      <c r="B52" s="155"/>
      <c r="C52" s="51" t="s">
        <v>417</v>
      </c>
      <c r="D52" s="54"/>
      <c r="E52" s="385">
        <f>+E28/E$31*100</f>
        <v>12.973723073033897</v>
      </c>
      <c r="F52" s="313">
        <f aca="true" t="shared" si="20" ref="F52:O52">+F28/F$31*100</f>
        <v>25.472915158112354</v>
      </c>
      <c r="G52" s="312">
        <f t="shared" si="20"/>
        <v>0</v>
      </c>
      <c r="H52" s="312">
        <f t="shared" si="20"/>
        <v>2.1156144282169076</v>
      </c>
      <c r="I52" s="312">
        <f t="shared" si="20"/>
        <v>0</v>
      </c>
      <c r="J52" s="312">
        <f t="shared" si="20"/>
        <v>13.041034486804895</v>
      </c>
      <c r="K52" s="312">
        <f t="shared" si="20"/>
        <v>23.103566471043845</v>
      </c>
      <c r="L52" s="312">
        <f t="shared" si="20"/>
        <v>43.10748787159472</v>
      </c>
      <c r="M52" s="312">
        <f t="shared" si="20"/>
        <v>3.4387940488076336</v>
      </c>
      <c r="N52" s="312">
        <f t="shared" si="20"/>
        <v>0</v>
      </c>
      <c r="O52" s="314">
        <f t="shared" si="20"/>
        <v>0.21527602267393578</v>
      </c>
    </row>
    <row r="53" spans="2:15" ht="13.5" customHeight="1">
      <c r="B53" s="155"/>
      <c r="C53" s="89" t="s">
        <v>392</v>
      </c>
      <c r="D53" s="90"/>
      <c r="E53" s="385">
        <f aca="true" t="shared" si="21" ref="E53:O53">+E29/E$31*100</f>
        <v>7.758855280247036</v>
      </c>
      <c r="F53" s="313">
        <f t="shared" si="21"/>
        <v>16.48577076990641</v>
      </c>
      <c r="G53" s="312">
        <f t="shared" si="21"/>
        <v>0</v>
      </c>
      <c r="H53" s="312">
        <f t="shared" si="21"/>
        <v>1.819588375860202</v>
      </c>
      <c r="I53" s="312">
        <f t="shared" si="21"/>
        <v>0</v>
      </c>
      <c r="J53" s="312">
        <f t="shared" si="21"/>
        <v>3.7314746365332487</v>
      </c>
      <c r="K53" s="312">
        <f t="shared" si="21"/>
        <v>11.68756403191322</v>
      </c>
      <c r="L53" s="312">
        <f t="shared" si="21"/>
        <v>22.976835803898787</v>
      </c>
      <c r="M53" s="312">
        <f t="shared" si="21"/>
        <v>2.419922418449351</v>
      </c>
      <c r="N53" s="312">
        <f t="shared" si="21"/>
        <v>0</v>
      </c>
      <c r="O53" s="314">
        <f t="shared" si="21"/>
        <v>0.1591628455548736</v>
      </c>
    </row>
    <row r="54" spans="2:15" ht="13.5" customHeight="1">
      <c r="B54" s="155"/>
      <c r="C54" s="51" t="s">
        <v>418</v>
      </c>
      <c r="D54" s="54"/>
      <c r="E54" s="385">
        <f aca="true" t="shared" si="22" ref="E54:O54">+E30/E$31*100</f>
        <v>4.79669235418406</v>
      </c>
      <c r="F54" s="313">
        <f t="shared" si="22"/>
        <v>3.9357278189684446</v>
      </c>
      <c r="G54" s="312">
        <f t="shared" si="22"/>
        <v>5.196205519201232</v>
      </c>
      <c r="H54" s="312">
        <f t="shared" si="22"/>
        <v>4.937021360403978</v>
      </c>
      <c r="I54" s="312">
        <f t="shared" si="22"/>
        <v>6.423213201114455</v>
      </c>
      <c r="J54" s="312">
        <f t="shared" si="22"/>
        <v>6.114924725126436</v>
      </c>
      <c r="K54" s="312">
        <f t="shared" si="22"/>
        <v>6.385674273799988</v>
      </c>
      <c r="L54" s="312">
        <f t="shared" si="22"/>
        <v>4.8421287515340845</v>
      </c>
      <c r="M54" s="312">
        <f t="shared" si="22"/>
        <v>3.58623718567742</v>
      </c>
      <c r="N54" s="312">
        <f t="shared" si="22"/>
        <v>6.153948285590998</v>
      </c>
      <c r="O54" s="314">
        <f t="shared" si="22"/>
        <v>4.214806657760768</v>
      </c>
    </row>
    <row r="55" spans="2:15" ht="13.5" customHeight="1">
      <c r="B55" s="157"/>
      <c r="C55" s="55" t="s">
        <v>419</v>
      </c>
      <c r="D55" s="56"/>
      <c r="E55" s="386">
        <f aca="true" t="shared" si="23" ref="E55:O55">+E31/E$31*100</f>
        <v>100</v>
      </c>
      <c r="F55" s="387">
        <f t="shared" si="23"/>
        <v>100</v>
      </c>
      <c r="G55" s="388">
        <f t="shared" si="23"/>
        <v>100</v>
      </c>
      <c r="H55" s="388">
        <f t="shared" si="23"/>
        <v>100</v>
      </c>
      <c r="I55" s="388">
        <f t="shared" si="23"/>
        <v>100</v>
      </c>
      <c r="J55" s="388">
        <f t="shared" si="23"/>
        <v>100</v>
      </c>
      <c r="K55" s="388">
        <f t="shared" si="23"/>
        <v>100</v>
      </c>
      <c r="L55" s="388">
        <f t="shared" si="23"/>
        <v>100</v>
      </c>
      <c r="M55" s="388">
        <f t="shared" si="23"/>
        <v>100</v>
      </c>
      <c r="N55" s="388">
        <f t="shared" si="23"/>
        <v>100</v>
      </c>
      <c r="O55" s="389">
        <f t="shared" si="23"/>
        <v>100</v>
      </c>
    </row>
    <row r="56" spans="2:15" ht="13.5" customHeight="1">
      <c r="B56" s="155"/>
      <c r="C56" s="53" t="s">
        <v>393</v>
      </c>
      <c r="D56" s="52" t="s">
        <v>66</v>
      </c>
      <c r="E56" s="313">
        <f>+E8/'施設及び業務概況に関する調'!E$35*100</f>
        <v>12.61832533762432</v>
      </c>
      <c r="F56" s="313">
        <f>+F8/'施設及び業務概況に関する調'!F$35*100</f>
        <v>15.558851144923388</v>
      </c>
      <c r="G56" s="383">
        <f>+G8/'施設及び業務概況に関する調'!G$35*100</f>
        <v>12.891322095759497</v>
      </c>
      <c r="H56" s="383">
        <f>+H8/'施設及び業務概況に関する調'!H$35*100</f>
        <v>8.536623029013606</v>
      </c>
      <c r="I56" s="383">
        <f>+I8/'施設及び業務概況に関する調'!I$35*100</f>
        <v>18.159468835985166</v>
      </c>
      <c r="J56" s="383">
        <f>+J8/'施設及び業務概況に関する調'!J$35*100</f>
        <v>13.74526335246819</v>
      </c>
      <c r="K56" s="383">
        <f>+K8/'施設及び業務概況に関する調'!K$35*100</f>
        <v>14.307147739207263</v>
      </c>
      <c r="L56" s="383">
        <f>+L8/'施設及び業務概況に関する調'!L$35*100</f>
        <v>12.299367282880992</v>
      </c>
      <c r="M56" s="383">
        <f>+M8/'施設及び業務概況に関する調'!M$35*100</f>
        <v>7.233218979009654</v>
      </c>
      <c r="N56" s="383">
        <f>+N8/'施設及び業務概況に関する調'!N$35*100</f>
        <v>19.88451639122189</v>
      </c>
      <c r="O56" s="384">
        <f>+O8/'施設及び業務概況に関する調'!O$35*100</f>
        <v>6.68469976387602</v>
      </c>
    </row>
    <row r="57" spans="2:15" ht="13.5" customHeight="1">
      <c r="B57" s="155"/>
      <c r="C57" s="51"/>
      <c r="D57" s="52" t="s">
        <v>67</v>
      </c>
      <c r="E57" s="313">
        <f>+E9/'施設及び業務概況に関する調'!E$35*100</f>
        <v>6.1395810972761</v>
      </c>
      <c r="F57" s="313">
        <f>+F9/'施設及び業務概況に関する調'!F$35*100</f>
        <v>7.697311192616</v>
      </c>
      <c r="G57" s="312">
        <f>+G9/'施設及び業務概況に関する調'!G$35*100</f>
        <v>5.629736349229217</v>
      </c>
      <c r="H57" s="312">
        <f>+H9/'施設及び業務概況に関する調'!H$35*100</f>
        <v>3.821903470994973</v>
      </c>
      <c r="I57" s="312">
        <f>+I9/'施設及び業務概況に関する調'!I$35*100</f>
        <v>8.673086892371495</v>
      </c>
      <c r="J57" s="312">
        <f>+J9/'施設及び業務概況に関する調'!J$35*100</f>
        <v>8.087986116103062</v>
      </c>
      <c r="K57" s="312">
        <f>+K9/'施設及び業務概況に関する調'!K$35*100</f>
        <v>7.011319244939125</v>
      </c>
      <c r="L57" s="312">
        <f>+L9/'施設及び業務概況に関する調'!L$35*100</f>
        <v>6.262810293782738</v>
      </c>
      <c r="M57" s="312">
        <f>+M9/'施設及び業務概況に関する調'!M$35*100</f>
        <v>4.467210773722922</v>
      </c>
      <c r="N57" s="312">
        <f>+N9/'施設及び業務概況に関する調'!N$35*100</f>
        <v>8.550358981305878</v>
      </c>
      <c r="O57" s="314">
        <f>+O9/'施設及び業務概況に関する調'!O$35*100</f>
        <v>3.3493240079305777</v>
      </c>
    </row>
    <row r="58" spans="2:15" ht="13.5" customHeight="1">
      <c r="B58" s="155"/>
      <c r="C58" s="51"/>
      <c r="D58" s="52" t="s">
        <v>68</v>
      </c>
      <c r="E58" s="313">
        <f>+E10/'施設及び業務概況に関する調'!E$35*100</f>
        <v>0.28569958221397335</v>
      </c>
      <c r="F58" s="313">
        <f>+F10/'施設及び業務概況に関する調'!F$35*100</f>
        <v>0</v>
      </c>
      <c r="G58" s="312">
        <f>+G10/'施設及び業務概況に関する調'!G$35*100</f>
        <v>1.8468040147913363</v>
      </c>
      <c r="H58" s="312">
        <f>+H10/'施設及び業務概況に関する調'!H$35*100</f>
        <v>0</v>
      </c>
      <c r="I58" s="312">
        <f>+I10/'施設及び業務概況に関する調'!I$35*100</f>
        <v>0</v>
      </c>
      <c r="J58" s="312">
        <f>+J10/'施設及び業務概況に関する調'!J$35*100</f>
        <v>1.7573946470320432</v>
      </c>
      <c r="K58" s="312">
        <f>+K10/'施設及び業務概況に関する調'!K$35*100</f>
        <v>0</v>
      </c>
      <c r="L58" s="312">
        <f>+L10/'施設及び業務概況に関する調'!L$35*100</f>
        <v>0</v>
      </c>
      <c r="M58" s="312">
        <f>+M10/'施設及び業務概況に関する調'!M$35*100</f>
        <v>0</v>
      </c>
      <c r="N58" s="312">
        <f>+N10/'施設及び業務概況に関する調'!N$35*100</f>
        <v>0.176950690869683</v>
      </c>
      <c r="O58" s="314">
        <f>+O10/'施設及び業務概況に関する調'!O$35*100</f>
        <v>0.5058732103894552</v>
      </c>
    </row>
    <row r="59" spans="2:15" ht="13.5" customHeight="1">
      <c r="B59" s="155"/>
      <c r="C59" s="51"/>
      <c r="D59" s="52" t="s">
        <v>69</v>
      </c>
      <c r="E59" s="313">
        <f>+E11/'施設及び業務概況に関する調'!E$35*100</f>
        <v>0.05601985568370291</v>
      </c>
      <c r="F59" s="313">
        <f>+F11/'施設及び業務概況に関する調'!F$35*100</f>
        <v>0</v>
      </c>
      <c r="G59" s="312">
        <f>+G11/'施設及び業務概況に関する調'!G$35*100</f>
        <v>0</v>
      </c>
      <c r="H59" s="312">
        <f>+H11/'施設及び業務概況に関する調'!H$35*100</f>
        <v>0</v>
      </c>
      <c r="I59" s="312">
        <f>+I11/'施設及び業務概況に関する調'!I$35*100</f>
        <v>0</v>
      </c>
      <c r="J59" s="312">
        <f>+J11/'施設及び業務概況に関する調'!J$35*100</f>
        <v>0</v>
      </c>
      <c r="K59" s="312">
        <f>+K11/'施設及び業務概況に関する調'!K$35*100</f>
        <v>0</v>
      </c>
      <c r="L59" s="312">
        <f>+L11/'施設及び業務概況に関する調'!L$35*100</f>
        <v>0.49508381769033494</v>
      </c>
      <c r="M59" s="312">
        <f>+M11/'施設及び業務概況に関する調'!M$35*100</f>
        <v>0</v>
      </c>
      <c r="N59" s="312">
        <f>+N11/'施設及び業務概況に関する調'!N$35*100</f>
        <v>0</v>
      </c>
      <c r="O59" s="314">
        <f>+O11/'施設及び業務概況に関する調'!O$35*100</f>
        <v>0.5805959888812505</v>
      </c>
    </row>
    <row r="60" spans="2:15" ht="13.5" customHeight="1">
      <c r="B60" s="156"/>
      <c r="C60" s="51"/>
      <c r="D60" s="52" t="s">
        <v>70</v>
      </c>
      <c r="E60" s="313">
        <f>+E12/'施設及び業務概況に関する調'!E$35*100</f>
        <v>4.306734525082466</v>
      </c>
      <c r="F60" s="313">
        <f>+F12/'施設及び業務概況に関する調'!F$35*100</f>
        <v>5.505144052401727</v>
      </c>
      <c r="G60" s="312">
        <f>+G12/'施設及び業務概況に関する調'!G$35*100</f>
        <v>4.413004850405802</v>
      </c>
      <c r="H60" s="312">
        <f>+H12/'施設及び業務概況に関する調'!H$35*100</f>
        <v>2.762452173017861</v>
      </c>
      <c r="I60" s="312">
        <f>+I12/'施設及び業務概況に関する調'!I$35*100</f>
        <v>6.248753838178411</v>
      </c>
      <c r="J60" s="312">
        <f>+J12/'施設及び業務概況に関する調'!J$35*100</f>
        <v>4.799802832232823</v>
      </c>
      <c r="K60" s="312">
        <f>+K12/'施設及び業務概況に関する調'!K$35*100</f>
        <v>4.769141860090354</v>
      </c>
      <c r="L60" s="312">
        <f>+L12/'施設及び業務概況に関する調'!L$35*100</f>
        <v>3.97552305605339</v>
      </c>
      <c r="M60" s="312">
        <f>+M12/'施設及び業務概況に関する調'!M$35*100</f>
        <v>2.3816163944451354</v>
      </c>
      <c r="N60" s="312">
        <f>+N12/'施設及び業務概況に関する調'!N$35*100</f>
        <v>6.473516662151178</v>
      </c>
      <c r="O60" s="314">
        <f>+O12/'施設及び業務概況に関する調'!O$35*100</f>
        <v>2.1704476392583514</v>
      </c>
    </row>
    <row r="61" spans="2:15" ht="13.5" customHeight="1">
      <c r="B61" s="156" t="s">
        <v>44</v>
      </c>
      <c r="C61" s="51"/>
      <c r="D61" s="52" t="s">
        <v>71</v>
      </c>
      <c r="E61" s="313">
        <f>+E13/'施設及び業務概況に関する調'!E$35*100</f>
        <v>23.40636039788056</v>
      </c>
      <c r="F61" s="313">
        <f>+F13/'施設及び業務概況に関する調'!F$35*100</f>
        <v>28.761306389941115</v>
      </c>
      <c r="G61" s="312">
        <f>+G13/'施設及び業務概況に関する調'!G$35*100</f>
        <v>24.780867310185855</v>
      </c>
      <c r="H61" s="312">
        <f>+H13/'施設及び業務概況に関する調'!H$35*100</f>
        <v>15.120978673026439</v>
      </c>
      <c r="I61" s="312">
        <f>+I13/'施設及び業務概況に関する調'!I$35*100</f>
        <v>33.08130956653507</v>
      </c>
      <c r="J61" s="312">
        <f>+J13/'施設及び業務概況に関する調'!J$35*100</f>
        <v>28.390446947836118</v>
      </c>
      <c r="K61" s="312">
        <f>+K13/'施設及び業務概況に関する調'!K$35*100</f>
        <v>26.087608844236744</v>
      </c>
      <c r="L61" s="312">
        <f>+L13/'施設及び業務概況に関する調'!L$35*100</f>
        <v>23.032784450407455</v>
      </c>
      <c r="M61" s="312">
        <f>+M13/'施設及び業務概況に関する調'!M$35*100</f>
        <v>14.08204614717771</v>
      </c>
      <c r="N61" s="312">
        <f>+N13/'施設及び業務概況に関する調'!N$35*100</f>
        <v>35.08534272554863</v>
      </c>
      <c r="O61" s="314">
        <f>+O13/'施設及び業務概況に関する調'!O$35*100</f>
        <v>13.290940610335655</v>
      </c>
    </row>
    <row r="62" spans="2:15" ht="13.5" customHeight="1">
      <c r="B62" s="156" t="s">
        <v>45</v>
      </c>
      <c r="C62" s="53" t="s">
        <v>379</v>
      </c>
      <c r="D62" s="54"/>
      <c r="E62" s="313">
        <f>+E14/'施設及び業務概況に関する調'!E$35*100</f>
        <v>18.68781013994705</v>
      </c>
      <c r="F62" s="313">
        <f>+F14/'施設及び業務概況に関する調'!F$35*100</f>
        <v>11.673997280117794</v>
      </c>
      <c r="G62" s="312">
        <f>+G14/'施設及び業務概況に関する調'!G$35*100</f>
        <v>21.716755510733325</v>
      </c>
      <c r="H62" s="312">
        <f>+H14/'施設及び業務概況に関する調'!H$35*100</f>
        <v>11.854159875092222</v>
      </c>
      <c r="I62" s="312">
        <f>+I14/'施設及び業務概況に関する調'!I$35*100</f>
        <v>19.94277624915261</v>
      </c>
      <c r="J62" s="312">
        <f>+J14/'施設及び業務概況に関する調'!J$35*100</f>
        <v>49.53258231583127</v>
      </c>
      <c r="K62" s="312">
        <f>+K14/'施設及び業務概況に関する調'!K$35*100</f>
        <v>14.270472718785946</v>
      </c>
      <c r="L62" s="312">
        <f>+L14/'施設及び業務概況に関する調'!L$35*100</f>
        <v>25.407206440050302</v>
      </c>
      <c r="M62" s="312">
        <f>+M14/'施設及び業務概況に関する調'!M$35*100</f>
        <v>36.30419370121601</v>
      </c>
      <c r="N62" s="312">
        <f>+N14/'施設及び業務概況に関する調'!N$35*100</f>
        <v>39.71400027092929</v>
      </c>
      <c r="O62" s="314">
        <f>+O14/'施設及び業務概況に関する調'!O$35*100</f>
        <v>28.254426079246</v>
      </c>
    </row>
    <row r="63" spans="2:15" ht="13.5" customHeight="1">
      <c r="B63" s="156" t="s">
        <v>46</v>
      </c>
      <c r="C63" s="51"/>
      <c r="D63" s="52" t="s">
        <v>381</v>
      </c>
      <c r="E63" s="313">
        <f>+E15/'施設及び業務概況に関する調'!E$35*100</f>
        <v>18.678291305267685</v>
      </c>
      <c r="F63" s="313">
        <f>+F15/'施設及び業務概況に関する調'!F$35*100</f>
        <v>11.673997280117794</v>
      </c>
      <c r="G63" s="312">
        <f>+G15/'施設及び業務概況に関する調'!G$35*100</f>
        <v>21.716755510733325</v>
      </c>
      <c r="H63" s="312">
        <f>+H15/'施設及び業務概況に関する調'!H$35*100</f>
        <v>11.854159875092222</v>
      </c>
      <c r="I63" s="312">
        <f>+I15/'施設及び業務概況に関する調'!I$35*100</f>
        <v>19.94277624915261</v>
      </c>
      <c r="J63" s="312">
        <f>+J15/'施設及び業務概況に関する調'!J$35*100</f>
        <v>49.53258231583127</v>
      </c>
      <c r="K63" s="312">
        <f>+K15/'施設及び業務概況に関する調'!K$35*100</f>
        <v>14.270472718785946</v>
      </c>
      <c r="L63" s="312">
        <f>+L15/'施設及び業務概況に関する調'!L$35*100</f>
        <v>25.407206440050302</v>
      </c>
      <c r="M63" s="312">
        <f>+M15/'施設及び業務概況に関する調'!M$35*100</f>
        <v>36.30419370121601</v>
      </c>
      <c r="N63" s="312">
        <f>+N15/'施設及び業務概況に関する調'!N$35*100</f>
        <v>39.234794093741534</v>
      </c>
      <c r="O63" s="314">
        <f>+O15/'施設及び業務概況に関する調'!O$35*100</f>
        <v>28.254426079246</v>
      </c>
    </row>
    <row r="64" spans="2:15" ht="13.5" customHeight="1">
      <c r="B64" s="156" t="s">
        <v>47</v>
      </c>
      <c r="C64" s="153" t="s">
        <v>382</v>
      </c>
      <c r="D64" s="52" t="s">
        <v>383</v>
      </c>
      <c r="E64" s="313">
        <f>+E16/'施設及び業務概況に関する調'!E$35*100</f>
        <v>0</v>
      </c>
      <c r="F64" s="313">
        <f>+F16/'施設及び業務概況に関する調'!F$35*100</f>
        <v>0</v>
      </c>
      <c r="G64" s="312">
        <f>+G16/'施設及び業務概況に関する調'!G$35*100</f>
        <v>0</v>
      </c>
      <c r="H64" s="312">
        <f>+H16/'施設及び業務概況に関する調'!H$35*100</f>
        <v>0</v>
      </c>
      <c r="I64" s="312">
        <f>+I16/'施設及び業務概況に関する調'!I$35*100</f>
        <v>0</v>
      </c>
      <c r="J64" s="312">
        <f>+J16/'施設及び業務概況に関する調'!J$35*100</f>
        <v>0</v>
      </c>
      <c r="K64" s="312">
        <f>+K16/'施設及び業務概況に関する調'!K$35*100</f>
        <v>0</v>
      </c>
      <c r="L64" s="312">
        <f>+L16/'施設及び業務概況に関する調'!L$35*100</f>
        <v>0</v>
      </c>
      <c r="M64" s="312">
        <f>+M16/'施設及び業務概況に関する調'!M$35*100</f>
        <v>0</v>
      </c>
      <c r="N64" s="312">
        <f>+N16/'施設及び業務概況に関する調'!N$35*100</f>
        <v>0</v>
      </c>
      <c r="O64" s="314">
        <f>+O16/'施設及び業務概況に関する調'!O$35*100</f>
        <v>0</v>
      </c>
    </row>
    <row r="65" spans="2:15" ht="13.5" customHeight="1">
      <c r="B65" s="156" t="s">
        <v>34</v>
      </c>
      <c r="C65" s="51"/>
      <c r="D65" s="52" t="s">
        <v>384</v>
      </c>
      <c r="E65" s="313">
        <f>+E17/'施設及び業務概況に関する調'!E$35*100</f>
        <v>0.009518834679368312</v>
      </c>
      <c r="F65" s="313">
        <f>+F17/'施設及び業務概況に関する調'!F$35*100</f>
        <v>0</v>
      </c>
      <c r="G65" s="312">
        <f>+G17/'施設及び業務概況に関する調'!G$35*100</f>
        <v>0</v>
      </c>
      <c r="H65" s="312">
        <f>+H17/'施設及び業務概況に関する調'!H$35*100</f>
        <v>0</v>
      </c>
      <c r="I65" s="312">
        <f>+I17/'施設及び業務概況に関する調'!I$35*100</f>
        <v>0</v>
      </c>
      <c r="J65" s="312">
        <f>+J17/'施設及び業務概況に関する調'!J$35*100</f>
        <v>0</v>
      </c>
      <c r="K65" s="312">
        <f>+K17/'施設及び業務概況に関する調'!K$35*100</f>
        <v>0</v>
      </c>
      <c r="L65" s="312">
        <f>+L17/'施設及び業務概況に関する調'!L$35*100</f>
        <v>0</v>
      </c>
      <c r="M65" s="312">
        <f>+M17/'施設及び業務概況に関する調'!M$35*100</f>
        <v>0</v>
      </c>
      <c r="N65" s="312">
        <f>+N17/'施設及び業務概況に関する調'!N$35*100</f>
        <v>0.47920617718775393</v>
      </c>
      <c r="O65" s="314">
        <f>+O17/'施設及び業務概況に関する調'!O$35*100</f>
        <v>0</v>
      </c>
    </row>
    <row r="66" spans="2:15" ht="13.5" customHeight="1">
      <c r="B66" s="156" t="s">
        <v>48</v>
      </c>
      <c r="C66" s="53" t="s">
        <v>385</v>
      </c>
      <c r="D66" s="54"/>
      <c r="E66" s="313">
        <f>+E18/'施設及び業務概況に関する調'!E$35*100</f>
        <v>72.46670341901068</v>
      </c>
      <c r="F66" s="313">
        <f>+F18/'施設及び業務概況に関する調'!F$35*100</f>
        <v>66.0158960519384</v>
      </c>
      <c r="G66" s="312">
        <f>+G18/'施設及び業務概況に関する調'!G$35*100</f>
        <v>67.03529750756375</v>
      </c>
      <c r="H66" s="312">
        <f>+H18/'施設及び業務概況に関する調'!H$35*100</f>
        <v>72.82384228677316</v>
      </c>
      <c r="I66" s="312">
        <f>+I18/'施設及び業務概況に関する調'!I$35*100</f>
        <v>59.946365195198794</v>
      </c>
      <c r="J66" s="312">
        <f>+J18/'施設及び業務概況に関する調'!J$35*100</f>
        <v>106.80126105217758</v>
      </c>
      <c r="K66" s="312">
        <f>+K18/'施設及び業務概況に関する調'!K$35*100</f>
        <v>40.15803599708823</v>
      </c>
      <c r="L66" s="312">
        <f>+L18/'施設及び業務概況に関する調'!L$35*100</f>
        <v>58.76892457893121</v>
      </c>
      <c r="M66" s="312">
        <f>+M18/'施設及び業務概況に関する調'!M$35*100</f>
        <v>133.9198892521496</v>
      </c>
      <c r="N66" s="312">
        <f>+N18/'施設及び業務概況に関する調'!N$35*100</f>
        <v>103.38915605526957</v>
      </c>
      <c r="O66" s="314">
        <f>+O18/'施設及び業務概況に関する調'!O$35*100</f>
        <v>78.92593478195893</v>
      </c>
    </row>
    <row r="67" spans="2:15" ht="13.5" customHeight="1">
      <c r="B67" s="156" t="s">
        <v>49</v>
      </c>
      <c r="C67" s="53" t="s">
        <v>386</v>
      </c>
      <c r="D67" s="54"/>
      <c r="E67" s="313">
        <f>+E19/'施設及び業務概況に関する調'!E$35*100</f>
        <v>9.029825569877161</v>
      </c>
      <c r="F67" s="313">
        <f>+F19/'施設及び業務概況に関する調'!F$35*100</f>
        <v>4.837926429525313</v>
      </c>
      <c r="G67" s="312">
        <f>+G19/'施設及び業務概況に関する調'!G$35*100</f>
        <v>12.29947654036402</v>
      </c>
      <c r="H67" s="312">
        <f>+H19/'施設及び業務概況に関する調'!H$35*100</f>
        <v>11.048436079131136</v>
      </c>
      <c r="I67" s="312">
        <f>+I19/'施設及び業務概況に関する調'!I$35*100</f>
        <v>14.0886070901623</v>
      </c>
      <c r="J67" s="312">
        <f>+J19/'施設及び業務概況に関する調'!J$35*100</f>
        <v>4.127515514980986</v>
      </c>
      <c r="K67" s="312">
        <f>+K19/'施設及び業務概況に関する調'!K$35*100</f>
        <v>9.539950766563495</v>
      </c>
      <c r="L67" s="312">
        <f>+L19/'施設及び業務概況に関する調'!L$35*100</f>
        <v>1.5317893319338964</v>
      </c>
      <c r="M67" s="312">
        <f>+M19/'施設及び業務概況に関する調'!M$35*100</f>
        <v>15.862546326941363</v>
      </c>
      <c r="N67" s="312">
        <f>+N19/'施設及び業務概況に関する調'!N$35*100</f>
        <v>14.569222432945</v>
      </c>
      <c r="O67" s="314">
        <f>+O19/'施設及び業務概況に関する調'!O$35*100</f>
        <v>10.080850046328123</v>
      </c>
    </row>
    <row r="68" spans="2:15" ht="13.5" customHeight="1">
      <c r="B68" s="156" t="s">
        <v>50</v>
      </c>
      <c r="C68" s="53" t="s">
        <v>387</v>
      </c>
      <c r="D68" s="54"/>
      <c r="E68" s="313">
        <f>+E20/'施設及び業務概況に関する調'!E$35*100</f>
        <v>0.33968449267470174</v>
      </c>
      <c r="F68" s="313">
        <f>+F20/'施設及び業務概況に関する調'!F$35*100</f>
        <v>0.49875645025299803</v>
      </c>
      <c r="G68" s="312">
        <f>+G20/'施設及び業務概況に関する調'!G$35*100</f>
        <v>0.29601882533736734</v>
      </c>
      <c r="H68" s="312">
        <f>+H20/'施設及び業務概況に関する調'!H$35*100</f>
        <v>0.26004152154144433</v>
      </c>
      <c r="I68" s="312">
        <f>+I20/'施設及び業務概況に関する調'!I$35*100</f>
        <v>0.09131873828607888</v>
      </c>
      <c r="J68" s="312">
        <f>+J20/'施設及び業務概況に関する調'!J$35*100</f>
        <v>0.07873018481055122</v>
      </c>
      <c r="K68" s="312">
        <f>+K20/'施設及び業務概況に関する調'!K$35*100</f>
        <v>0.05140059680260504</v>
      </c>
      <c r="L68" s="312">
        <f>+L20/'施設及び業務概況に関する調'!L$35*100</f>
        <v>0.9604626063192498</v>
      </c>
      <c r="M68" s="312">
        <f>+M20/'施設及び業務概況に関する調'!M$35*100</f>
        <v>0.6266527335835465</v>
      </c>
      <c r="N68" s="312">
        <f>+N20/'施設及び業務概況に関する調'!N$35*100</f>
        <v>0.17779734489298293</v>
      </c>
      <c r="O68" s="314">
        <f>+O20/'施設及び業務概況に関する調'!O$35*100</f>
        <v>0.2550537505853284</v>
      </c>
    </row>
    <row r="69" spans="2:15" ht="13.5" customHeight="1">
      <c r="B69" s="156" t="s">
        <v>51</v>
      </c>
      <c r="C69" s="53" t="s">
        <v>388</v>
      </c>
      <c r="D69" s="54"/>
      <c r="E69" s="313">
        <f>+E21/'施設及び業務概況に関する調'!E$35*100</f>
        <v>1.3289705901643867</v>
      </c>
      <c r="F69" s="313">
        <f>+F21/'施設及び業務概況に関する調'!F$35*100</f>
        <v>1.2725083618000228</v>
      </c>
      <c r="G69" s="312">
        <f>+G21/'施設及び業務概況に関する調'!G$35*100</f>
        <v>1.6975459828074726</v>
      </c>
      <c r="H69" s="312">
        <f>+H21/'施設及び業務概況に関する調'!H$35*100</f>
        <v>1.2786575845443782</v>
      </c>
      <c r="I69" s="312">
        <f>+I21/'施設及び業務概況に関する調'!I$35*100</f>
        <v>1.4483391155241856</v>
      </c>
      <c r="J69" s="312">
        <f>+J21/'施設及び業務概況に関する調'!J$35*100</f>
        <v>2.073684606879649</v>
      </c>
      <c r="K69" s="312">
        <f>+K21/'施設及び業務概況に関する調'!K$35*100</f>
        <v>1.1763790641201608</v>
      </c>
      <c r="L69" s="312">
        <f>+L21/'施設及び業務概況に関する調'!L$35*100</f>
        <v>1.059974453675007</v>
      </c>
      <c r="M69" s="312">
        <f>+M21/'施設及び業務概況に関する調'!M$35*100</f>
        <v>1.8369493268103207</v>
      </c>
      <c r="N69" s="312">
        <f>+N21/'施設及び業務概況に関する調'!N$35*100</f>
        <v>0.1904971552424817</v>
      </c>
      <c r="O69" s="314">
        <f>+O21/'施設及び業務概況に関する調'!O$35*100</f>
        <v>0.8256867023343396</v>
      </c>
    </row>
    <row r="70" spans="2:15" ht="13.5" customHeight="1">
      <c r="B70" s="156" t="s">
        <v>52</v>
      </c>
      <c r="C70" s="53" t="s">
        <v>389</v>
      </c>
      <c r="D70" s="54"/>
      <c r="E70" s="313">
        <f>+E22/'施設及び業務概況に関する調'!E$35*100</f>
        <v>12.424114201798622</v>
      </c>
      <c r="F70" s="313">
        <f>+F22/'施設及び業務概況に関する調'!F$35*100</f>
        <v>9.780159561967537</v>
      </c>
      <c r="G70" s="312">
        <f>+G22/'施設及び業務概況に関する調'!G$35*100</f>
        <v>15.92642750804399</v>
      </c>
      <c r="H70" s="312">
        <f>+H22/'施設及び業務概況に関する調'!H$35*100</f>
        <v>17.147847571332978</v>
      </c>
      <c r="I70" s="312">
        <f>+I22/'施設及び業務概況に関する調'!I$35*100</f>
        <v>12.779838098656137</v>
      </c>
      <c r="J70" s="312">
        <f>+J22/'施設及び業務概況に関する調'!J$35*100</f>
        <v>17.050904199057292</v>
      </c>
      <c r="K70" s="312">
        <f>+K22/'施設及び業務概況に関する調'!K$35*100</f>
        <v>2.4719519446096054</v>
      </c>
      <c r="L70" s="312">
        <f>+L22/'施設及び業務概況に関する調'!L$35*100</f>
        <v>9.326388957650531</v>
      </c>
      <c r="M70" s="312">
        <f>+M22/'施設及び業務概況に関する調'!M$35*100</f>
        <v>12.477613545107237</v>
      </c>
      <c r="N70" s="312">
        <f>+N22/'施設及び業務概況に関する調'!N$35*100</f>
        <v>3.7472907071254404</v>
      </c>
      <c r="O70" s="314">
        <f>+O22/'施設及び業務概況に関する調'!O$35*100</f>
        <v>11.746918930766855</v>
      </c>
    </row>
    <row r="71" spans="2:15" ht="13.5" customHeight="1">
      <c r="B71" s="156" t="s">
        <v>39</v>
      </c>
      <c r="C71" s="53" t="s">
        <v>390</v>
      </c>
      <c r="D71" s="54"/>
      <c r="E71" s="313">
        <f>+E23/'施設及び業務概況に関する調'!E$35*100</f>
        <v>0.41746648983385093</v>
      </c>
      <c r="F71" s="313">
        <f>+F23/'施設及び業務概況に関する調'!F$35*100</f>
        <v>1.0092634153567535</v>
      </c>
      <c r="G71" s="312">
        <f>+G23/'施設及び業務概況に関する調'!G$35*100</f>
        <v>0.4149258031983864</v>
      </c>
      <c r="H71" s="312">
        <f>+H23/'施設及び業務概況に関する調'!H$35*100</f>
        <v>0</v>
      </c>
      <c r="I71" s="312">
        <f>+I23/'施設及び業務概況に関する調'!I$35*100</f>
        <v>0.0723770785979184</v>
      </c>
      <c r="J71" s="312">
        <f>+J23/'施設及び業務概況に関する調'!J$35*100</f>
        <v>0.01574603696211024</v>
      </c>
      <c r="K71" s="312">
        <f>+K23/'施設及び業務概況に関する調'!K$35*100</f>
        <v>0.654871387371568</v>
      </c>
      <c r="L71" s="312">
        <f>+L23/'施設及び業務概況に関する調'!L$35*100</f>
        <v>0.04752804649827216</v>
      </c>
      <c r="M71" s="312">
        <f>+M23/'施設及び業務概況に関する調'!M$35*100</f>
        <v>0.07929761132746217</v>
      </c>
      <c r="N71" s="312">
        <f>+N23/'施設及び業務概況に関する調'!N$35*100</f>
        <v>0</v>
      </c>
      <c r="O71" s="314">
        <f>+O23/'施設及び業務概況に関する調'!O$35*100</f>
        <v>0.3591674886172301</v>
      </c>
    </row>
    <row r="72" spans="2:15" ht="13.5" customHeight="1">
      <c r="B72" s="156" t="s">
        <v>53</v>
      </c>
      <c r="C72" s="53" t="s">
        <v>391</v>
      </c>
      <c r="D72" s="54"/>
      <c r="E72" s="313">
        <f>+E24/'施設及び業務概況に関する調'!E$35*100</f>
        <v>0.7355570183242612</v>
      </c>
      <c r="F72" s="313">
        <f>+F24/'施設及び業務概況に関する調'!F$35*100</f>
        <v>0.5076111036239479</v>
      </c>
      <c r="G72" s="312">
        <f>+G24/'施設及び業務概況に関する調'!G$35*100</f>
        <v>0.26432310425971284</v>
      </c>
      <c r="H72" s="312">
        <f>+H24/'施設及び業務概況に関する調'!H$35*100</f>
        <v>1.1381020194567886</v>
      </c>
      <c r="I72" s="312">
        <f>+I24/'施設及び業務概況に関する調'!I$35*100</f>
        <v>0.3222076005901822</v>
      </c>
      <c r="J72" s="312">
        <f>+J24/'施設及び業務概況に関する調'!J$35*100</f>
        <v>2.8671479477094652</v>
      </c>
      <c r="K72" s="312">
        <f>+K24/'施設及び業務概況に関する調'!K$35*100</f>
        <v>0.1908768108291333</v>
      </c>
      <c r="L72" s="312">
        <f>+L24/'施設及び業務概況に関する調'!L$35*100</f>
        <v>0.05693463903438852</v>
      </c>
      <c r="M72" s="312">
        <f>+M24/'施設及び業務概況に関する調'!M$35*100</f>
        <v>0.9569474451720859</v>
      </c>
      <c r="N72" s="312">
        <f>+N24/'施設及び業務概況に関する調'!N$35*100</f>
        <v>1.615415876456245</v>
      </c>
      <c r="O72" s="314">
        <f>+O24/'施設及び業務概況に関する調'!O$35*100</f>
        <v>0.2772215082045611</v>
      </c>
    </row>
    <row r="73" spans="2:15" ht="13.5" customHeight="1">
      <c r="B73" s="156"/>
      <c r="C73" s="51" t="s">
        <v>72</v>
      </c>
      <c r="D73" s="54"/>
      <c r="E73" s="313">
        <f>+E25/'施設及び業務概況に関する調'!E$35*100</f>
        <v>0.13602179308609702</v>
      </c>
      <c r="F73" s="313">
        <f>+F25/'施設及び業務概況に関する調'!F$35*100</f>
        <v>0</v>
      </c>
      <c r="G73" s="312">
        <f>+G25/'施設及び業務概況に関する調'!G$35*100</f>
        <v>0.79277721749988</v>
      </c>
      <c r="H73" s="312">
        <f>+H25/'施設及び業務概況に関する調'!H$35*100</f>
        <v>0</v>
      </c>
      <c r="I73" s="312">
        <f>+I25/'施設及び業務概況に関する調'!I$35*100</f>
        <v>0.5530964628942856</v>
      </c>
      <c r="J73" s="312">
        <f>+J25/'施設及び業務概況に関する調'!J$35*100</f>
        <v>0.006161492724304008</v>
      </c>
      <c r="K73" s="312">
        <f>+K25/'施設及び業務概況に関する調'!K$35*100</f>
        <v>0.1930995393395162</v>
      </c>
      <c r="L73" s="312">
        <f>+L25/'施設及び業務概況に関する調'!L$35*100</f>
        <v>0.07426257265355024</v>
      </c>
      <c r="M73" s="312">
        <f>+M25/'施設及び業務概況に関する調'!M$35*100</f>
        <v>0.10013003464230393</v>
      </c>
      <c r="N73" s="312">
        <f>+N25/'施設及び業務概況に関する調'!N$35*100</f>
        <v>0</v>
      </c>
      <c r="O73" s="314">
        <f>+O25/'施設及び業務概況に関する調'!O$35*100</f>
        <v>0.006475974135955604</v>
      </c>
    </row>
    <row r="74" spans="2:15" ht="13.5" customHeight="1">
      <c r="B74" s="155"/>
      <c r="C74" s="51" t="s">
        <v>73</v>
      </c>
      <c r="D74" s="54"/>
      <c r="E74" s="313">
        <f>+E26/'施設及び業務概況に関する調'!E$35*100</f>
        <v>14.059285185968767</v>
      </c>
      <c r="F74" s="313">
        <f>+F26/'施設及び業務概況に関する調'!F$35*100</f>
        <v>15.169636224108492</v>
      </c>
      <c r="G74" s="312">
        <f>+G26/'施設及び業務概況に関する調'!G$35*100</f>
        <v>6.254046006819382</v>
      </c>
      <c r="H74" s="312">
        <f>+H26/'施設及び業務概況に関する調'!H$35*100</f>
        <v>17.484206372355576</v>
      </c>
      <c r="I74" s="312">
        <f>+I26/'施設及び業務概況に関する調'!I$35*100</f>
        <v>10.51820393188978</v>
      </c>
      <c r="J74" s="312">
        <f>+J26/'施設及び業務概況に関する調'!J$35*100</f>
        <v>22.020490386359825</v>
      </c>
      <c r="K74" s="312">
        <f>+K26/'施設及び業務概況に関する調'!K$35*100</f>
        <v>8.655860501558688</v>
      </c>
      <c r="L74" s="312">
        <f>+L26/'施設及び業務概況に関する調'!L$35*100</f>
        <v>13.615300070301902</v>
      </c>
      <c r="M74" s="312">
        <f>+M26/'施設及び業務概況に関する調'!M$35*100</f>
        <v>12.666113375423787</v>
      </c>
      <c r="N74" s="312">
        <f>+N26/'施設及び業務概況に関する調'!N$35*100</f>
        <v>13.369513681929016</v>
      </c>
      <c r="O74" s="314">
        <f>+O26/'施設及び業務概況に関する調'!O$35*100</f>
        <v>11.71752797122675</v>
      </c>
    </row>
    <row r="75" spans="2:15" ht="13.5" customHeight="1">
      <c r="B75" s="155"/>
      <c r="C75" s="51" t="s">
        <v>420</v>
      </c>
      <c r="D75" s="54"/>
      <c r="E75" s="313">
        <f>+E27/'施設及び業務概況に関する調'!E$35*100</f>
        <v>0.7975808033021947</v>
      </c>
      <c r="F75" s="313"/>
      <c r="G75" s="312"/>
      <c r="H75" s="312"/>
      <c r="I75" s="312"/>
      <c r="J75" s="312"/>
      <c r="K75" s="312"/>
      <c r="L75" s="312"/>
      <c r="M75" s="312"/>
      <c r="N75" s="312"/>
      <c r="O75" s="314"/>
    </row>
    <row r="76" spans="2:15" ht="13.5" customHeight="1">
      <c r="B76" s="155"/>
      <c r="C76" s="51" t="s">
        <v>417</v>
      </c>
      <c r="D76" s="54"/>
      <c r="E76" s="313">
        <f>+E28/'施設及び業務概況に関する調'!E$35*100</f>
        <v>24.270337595730716</v>
      </c>
      <c r="F76" s="313">
        <f>+F28/'施設及び業務概況に関する調'!F$35*100</f>
        <v>50.68125141312472</v>
      </c>
      <c r="G76" s="312">
        <f>+G28/'施設及び業務概況に関する調'!G$35*100</f>
        <v>0</v>
      </c>
      <c r="H76" s="312">
        <f>+H28/'施設及び業務概況に関する調'!H$35*100</f>
        <v>3.376490571864866</v>
      </c>
      <c r="I76" s="312">
        <f>+I28/'施設及び業務概況に関する調'!I$35*100</f>
        <v>0</v>
      </c>
      <c r="J76" s="312">
        <f>+J28/'施設及び業務概況に関する調'!J$35*100</f>
        <v>38.0427676056097</v>
      </c>
      <c r="K76" s="312">
        <f>+K28/'施設及び業務概況に関する調'!K$35*100</f>
        <v>33.896609783339535</v>
      </c>
      <c r="L76" s="312">
        <f>+L28/'施設及び業務概況に関する調'!L$35*100</f>
        <v>110.9463032091333</v>
      </c>
      <c r="M76" s="312">
        <f>+M28/'施設及び業務概況に関する調'!M$35*100</f>
        <v>8.471404138932105</v>
      </c>
      <c r="N76" s="312">
        <f>+N28/'施設及び業務概況に関する調'!N$35*100</f>
        <v>0</v>
      </c>
      <c r="O76" s="314">
        <f>+O28/'施設及び業務概況に関する調'!O$35*100</f>
        <v>0.35642765340586424</v>
      </c>
    </row>
    <row r="77" spans="2:15" ht="13.5" customHeight="1">
      <c r="B77" s="155"/>
      <c r="C77" s="89" t="s">
        <v>392</v>
      </c>
      <c r="D77" s="90"/>
      <c r="E77" s="313">
        <f>+E29/'施設及び業務概況に関する調'!E$35*100</f>
        <v>14.514726108145398</v>
      </c>
      <c r="F77" s="313">
        <f>+F29/'施設及び業務概況に関する調'!F$35*100</f>
        <v>32.80030918890262</v>
      </c>
      <c r="G77" s="312">
        <f>+G29/'施設及び業務概況に関する調'!G$35*100</f>
        <v>0</v>
      </c>
      <c r="H77" s="312">
        <f>+H29/'施設及び業務概況に関する調'!H$35*100</f>
        <v>2.9040371978106823</v>
      </c>
      <c r="I77" s="312">
        <f>+I29/'施設及び業務概況に関する調'!I$35*100</f>
        <v>0</v>
      </c>
      <c r="J77" s="312">
        <f>+J29/'施設及び業務概況に関する調'!J$35*100</f>
        <v>10.88530381293708</v>
      </c>
      <c r="K77" s="312">
        <f>+K29/'施設及び業務概況に関する調'!K$35*100</f>
        <v>17.147516934412838</v>
      </c>
      <c r="L77" s="312">
        <f>+L29/'施設及び業務概況に関する調'!L$35*100</f>
        <v>59.13578168783975</v>
      </c>
      <c r="M77" s="312">
        <f>+M29/'施設及び業務概況に関する調'!M$35*100</f>
        <v>5.96143313632133</v>
      </c>
      <c r="N77" s="312">
        <f>+N29/'施設及び業務概況に関する調'!N$35*100</f>
        <v>0</v>
      </c>
      <c r="O77" s="314">
        <f>+O29/'施設及び業務概況に関する調'!O$35*100</f>
        <v>0.2635223321477319</v>
      </c>
    </row>
    <row r="78" spans="2:15" ht="13.5" customHeight="1">
      <c r="B78" s="155"/>
      <c r="C78" s="51" t="s">
        <v>418</v>
      </c>
      <c r="D78" s="54"/>
      <c r="E78" s="313">
        <f>+E30/'施設及び業務概況に関する調'!E$35*100</f>
        <v>8.973318000049108</v>
      </c>
      <c r="F78" s="313">
        <f>+F30/'施設及び業務概況に関する調'!F$35*100</f>
        <v>7.830576510330986</v>
      </c>
      <c r="G78" s="312">
        <f>+G30/'施設及び業務概況に関する調'!G$35*100</f>
        <v>8.331556452000193</v>
      </c>
      <c r="H78" s="312">
        <f>+H30/'施設及び業務概況に関する調'!H$35*100</f>
        <v>7.879415953193898</v>
      </c>
      <c r="I78" s="312">
        <f>+I30/'施設及び業務概況に関する調'!I$35*100</f>
        <v>10.521792877935958</v>
      </c>
      <c r="J78" s="312">
        <f>+J30/'施設及び業務概況に関する調'!J$35*100</f>
        <v>17.838206047162807</v>
      </c>
      <c r="K78" s="312">
        <f>+K30/'施設及び業務概況に関する調'!K$35*100</f>
        <v>9.36880067126401</v>
      </c>
      <c r="L78" s="312">
        <f>+L30/'施設及び業務概況に関する調'!L$35*100</f>
        <v>12.462249858901112</v>
      </c>
      <c r="M78" s="312">
        <f>+M30/'施設及び業務概況に関する調'!M$35*100</f>
        <v>8.834627519631198</v>
      </c>
      <c r="N78" s="312">
        <f>+N30/'施設及び業務概況に関する調'!N$35*100</f>
        <v>14.127269032782444</v>
      </c>
      <c r="O78" s="314">
        <f>+O30/'施設及び業務概況に関する調'!O$35*100</f>
        <v>6.978360283348777</v>
      </c>
    </row>
    <row r="79" spans="2:15" ht="13.5" customHeight="1">
      <c r="B79" s="157"/>
      <c r="C79" s="55" t="s">
        <v>419</v>
      </c>
      <c r="D79" s="56"/>
      <c r="E79" s="387">
        <f>+E31/'施設及び業務概況に関する調'!E$35*100</f>
        <v>187.07303569764818</v>
      </c>
      <c r="F79" s="387">
        <f>+F31/'施設及び業務概況に関する調'!F$35*100</f>
        <v>198.96133245269442</v>
      </c>
      <c r="G79" s="388">
        <f>+G31/'施設及び業務概況に関する調'!G$35*100</f>
        <v>160.33924026317052</v>
      </c>
      <c r="H79" s="388">
        <f>+H31/'施設及び業務概況に関する調'!H$35*100</f>
        <v>159.59857934560677</v>
      </c>
      <c r="I79" s="388">
        <f>+I31/'施設及び業務概況に関する調'!I$35*100</f>
        <v>163.80886868445188</v>
      </c>
      <c r="J79" s="388">
        <f>+J31/'施設及び業務概況に関する調'!J$35*100</f>
        <v>291.71587303217325</v>
      </c>
      <c r="K79" s="388">
        <f>+K31/'施設及び業務概況に関する調'!K$35*100</f>
        <v>146.71591862590924</v>
      </c>
      <c r="L79" s="388">
        <f>+L31/'施設及び業務概況に関する調'!L$35*100</f>
        <v>257.37130296159137</v>
      </c>
      <c r="M79" s="388">
        <f>+M31/'施設及び業務概況に関する調'!M$35*100</f>
        <v>246.348109793591</v>
      </c>
      <c r="N79" s="388">
        <f>+N31/'施設及び業務概況に関する調'!N$35*100</f>
        <v>229.56431183960987</v>
      </c>
      <c r="O79" s="389">
        <f>+O31/'施設及び業務概況に関する調'!O$35*100</f>
        <v>165.56774367098066</v>
      </c>
    </row>
    <row r="80" ht="12.75" customHeight="1"/>
    <row r="81" spans="1:15" s="307" customFormat="1" ht="13.5" customHeight="1">
      <c r="A81" s="307" t="s">
        <v>919</v>
      </c>
      <c r="B81" s="225"/>
      <c r="C81" s="226" t="s">
        <v>354</v>
      </c>
      <c r="D81" s="227"/>
      <c r="E81" s="390">
        <f>SUM(F81:O81)</f>
        <v>50720</v>
      </c>
      <c r="F81" s="217">
        <f>INDEX('元データ'!$A$2:$K$345,MATCH('費用構成表'!$A81,'元データ'!$A$2:$A$345,0),MATCH('費用構成表'!F$1,'元データ'!$A$2:$K$2,0))</f>
        <v>19147</v>
      </c>
      <c r="G81" s="216">
        <f>INDEX('元データ'!$A$2:$K$345,MATCH('費用構成表'!$A81,'元データ'!$A$2:$A$345,0),MATCH('費用構成表'!G$1,'元データ'!$A$2:$K$2,0))</f>
        <v>0</v>
      </c>
      <c r="H81" s="216">
        <f>INDEX('元データ'!$A$2:$K$345,MATCH('費用構成表'!$A81,'元データ'!$A$2:$A$345,0),MATCH('費用構成表'!H$1,'元データ'!$A$2:$K$2,0))</f>
        <v>16692</v>
      </c>
      <c r="I81" s="216">
        <f>INDEX('元データ'!$A$2:$K$345,MATCH('費用構成表'!$A81,'元データ'!$A$2:$A$345,0),MATCH('費用構成表'!I$1,'元データ'!$A$2:$K$2,0))</f>
        <v>5975</v>
      </c>
      <c r="J81" s="216">
        <f>INDEX('元データ'!$A$2:$K$345,MATCH('費用構成表'!$A81,'元データ'!$A$2:$A$345,0),MATCH('費用構成表'!J$1,'元データ'!$A$2:$K$2,0))</f>
        <v>0</v>
      </c>
      <c r="K81" s="216">
        <f>INDEX('元データ'!$A$2:$K$345,MATCH('費用構成表'!$A81,'元データ'!$A$2:$A$345,0),MATCH('費用構成表'!K$1,'元データ'!$A$2:$K$2,0))</f>
        <v>8458</v>
      </c>
      <c r="L81" s="216">
        <f>INDEX('元データ'!$A$2:$K$345,MATCH('費用構成表'!$A81,'元データ'!$A$2:$A$345,0),MATCH('費用構成表'!L$1,'元データ'!$A$2:$K$2,0))</f>
        <v>0</v>
      </c>
      <c r="M81" s="216">
        <f>INDEX('元データ'!$A$2:$K$345,MATCH('費用構成表'!$A81,'元データ'!$A$2:$A$345,0),MATCH('費用構成表'!M$1,'元データ'!$A$2:$K$2,0))</f>
        <v>448</v>
      </c>
      <c r="N81" s="216">
        <f>INDEX('元データ'!$A$2:$K$345,MATCH('費用構成表'!$A81,'元データ'!$A$2:$A$345,0),MATCH('費用構成表'!N$1,'元データ'!$A$2:$K$2,0))</f>
        <v>0</v>
      </c>
      <c r="O81" s="218">
        <f>INDEX('元データ'!$A$2:$K$345,MATCH('費用構成表'!$A81,'元データ'!$A$2:$A$345,0),MATCH('費用構成表'!O$1,'元データ'!$A$2:$K$2,0))</f>
        <v>0</v>
      </c>
    </row>
    <row r="82" spans="1:15" s="307" customFormat="1" ht="13.5" customHeight="1">
      <c r="A82" s="307" t="s">
        <v>920</v>
      </c>
      <c r="B82" s="225"/>
      <c r="C82" s="226" t="s">
        <v>355</v>
      </c>
      <c r="D82" s="227"/>
      <c r="E82" s="390">
        <f>SUM(F82:O82)</f>
        <v>0</v>
      </c>
      <c r="F82" s="217">
        <f>INDEX('元データ'!$A$2:$K$345,MATCH('費用構成表'!$A82,'元データ'!$A$2:$A$345,0),MATCH('費用構成表'!F$1,'元データ'!$A$2:$K$2,0))</f>
        <v>0</v>
      </c>
      <c r="G82" s="216">
        <f>INDEX('元データ'!$A$2:$K$345,MATCH('費用構成表'!$A82,'元データ'!$A$2:$A$345,0),MATCH('費用構成表'!G$1,'元データ'!$A$2:$K$2,0))</f>
        <v>0</v>
      </c>
      <c r="H82" s="216">
        <f>INDEX('元データ'!$A$2:$K$345,MATCH('費用構成表'!$A82,'元データ'!$A$2:$A$345,0),MATCH('費用構成表'!H$1,'元データ'!$A$2:$K$2,0))</f>
        <v>0</v>
      </c>
      <c r="I82" s="216">
        <f>INDEX('元データ'!$A$2:$K$345,MATCH('費用構成表'!$A82,'元データ'!$A$2:$A$345,0),MATCH('費用構成表'!I$1,'元データ'!$A$2:$K$2,0))</f>
        <v>0</v>
      </c>
      <c r="J82" s="216">
        <f>INDEX('元データ'!$A$2:$K$345,MATCH('費用構成表'!$A82,'元データ'!$A$2:$A$345,0),MATCH('費用構成表'!J$1,'元データ'!$A$2:$K$2,0))</f>
        <v>0</v>
      </c>
      <c r="K82" s="216">
        <f>INDEX('元データ'!$A$2:$K$345,MATCH('費用構成表'!$A82,'元データ'!$A$2:$A$345,0),MATCH('費用構成表'!K$1,'元データ'!$A$2:$K$2,0))</f>
        <v>0</v>
      </c>
      <c r="L82" s="216">
        <f>INDEX('元データ'!$A$2:$K$345,MATCH('費用構成表'!$A82,'元データ'!$A$2:$A$345,0),MATCH('費用構成表'!L$1,'元データ'!$A$2:$K$2,0))</f>
        <v>0</v>
      </c>
      <c r="M82" s="216">
        <f>INDEX('元データ'!$A$2:$K$345,MATCH('費用構成表'!$A82,'元データ'!$A$2:$A$345,0),MATCH('費用構成表'!M$1,'元データ'!$A$2:$K$2,0))</f>
        <v>0</v>
      </c>
      <c r="N82" s="216">
        <f>INDEX('元データ'!$A$2:$K$345,MATCH('費用構成表'!$A82,'元データ'!$A$2:$A$345,0),MATCH('費用構成表'!N$1,'元データ'!$A$2:$K$2,0))</f>
        <v>0</v>
      </c>
      <c r="O82" s="218">
        <f>INDEX('元データ'!$A$2:$K$345,MATCH('費用構成表'!$A82,'元データ'!$A$2:$A$345,0),MATCH('費用構成表'!O$1,'元データ'!$A$2:$K$2,0))</f>
        <v>0</v>
      </c>
    </row>
    <row r="83" spans="1:15" s="307" customFormat="1" ht="13.5" customHeight="1">
      <c r="A83" s="307" t="s">
        <v>921</v>
      </c>
      <c r="B83" s="225"/>
      <c r="C83" s="226" t="s">
        <v>356</v>
      </c>
      <c r="D83" s="227"/>
      <c r="E83" s="390">
        <f>SUM(F83:O83)</f>
        <v>350</v>
      </c>
      <c r="F83" s="217">
        <f>INDEX('元データ'!$A$2:$K$345,MATCH('費用構成表'!$A83,'元データ'!$A$2:$A$345,0),MATCH('費用構成表'!F$1,'元データ'!$A$2:$K$2,0))</f>
        <v>0</v>
      </c>
      <c r="G83" s="216">
        <f>INDEX('元データ'!$A$2:$K$345,MATCH('費用構成表'!$A83,'元データ'!$A$2:$A$345,0),MATCH('費用構成表'!G$1,'元データ'!$A$2:$K$2,0))</f>
        <v>0</v>
      </c>
      <c r="H83" s="216">
        <f>INDEX('元データ'!$A$2:$K$345,MATCH('費用構成表'!$A83,'元データ'!$A$2:$A$345,0),MATCH('費用構成表'!H$1,'元データ'!$A$2:$K$2,0))</f>
        <v>0</v>
      </c>
      <c r="I83" s="216">
        <f>INDEX('元データ'!$A$2:$K$345,MATCH('費用構成表'!$A83,'元データ'!$A$2:$A$345,0),MATCH('費用構成表'!I$1,'元データ'!$A$2:$K$2,0))</f>
        <v>0</v>
      </c>
      <c r="J83" s="216">
        <f>INDEX('元データ'!$A$2:$K$345,MATCH('費用構成表'!$A83,'元データ'!$A$2:$A$345,0),MATCH('費用構成表'!J$1,'元データ'!$A$2:$K$2,0))</f>
        <v>350</v>
      </c>
      <c r="K83" s="216">
        <f>INDEX('元データ'!$A$2:$K$345,MATCH('費用構成表'!$A83,'元データ'!$A$2:$A$345,0),MATCH('費用構成表'!K$1,'元データ'!$A$2:$K$2,0))</f>
        <v>0</v>
      </c>
      <c r="L83" s="216">
        <f>INDEX('元データ'!$A$2:$K$345,MATCH('費用構成表'!$A83,'元データ'!$A$2:$A$345,0),MATCH('費用構成表'!L$1,'元データ'!$A$2:$K$2,0))</f>
        <v>0</v>
      </c>
      <c r="M83" s="216">
        <f>INDEX('元データ'!$A$2:$K$345,MATCH('費用構成表'!$A83,'元データ'!$A$2:$A$345,0),MATCH('費用構成表'!M$1,'元データ'!$A$2:$K$2,0))</f>
        <v>0</v>
      </c>
      <c r="N83" s="216">
        <f>INDEX('元データ'!$A$2:$K$345,MATCH('費用構成表'!$A83,'元データ'!$A$2:$A$345,0),MATCH('費用構成表'!N$1,'元データ'!$A$2:$K$2,0))</f>
        <v>0</v>
      </c>
      <c r="O83" s="218">
        <f>INDEX('元データ'!$A$2:$K$345,MATCH('費用構成表'!$A83,'元データ'!$A$2:$A$345,0),MATCH('費用構成表'!O$1,'元データ'!$A$2:$K$2,0))</f>
        <v>0</v>
      </c>
    </row>
    <row r="84" spans="1:15" s="307" customFormat="1" ht="13.5" customHeight="1">
      <c r="A84" s="307" t="s">
        <v>922</v>
      </c>
      <c r="B84" s="225"/>
      <c r="C84" s="226" t="s">
        <v>357</v>
      </c>
      <c r="D84" s="228"/>
      <c r="E84" s="390">
        <f>SUM(F84:O84)</f>
        <v>11174631</v>
      </c>
      <c r="F84" s="217">
        <f>INDEX('元データ'!$A$2:$K$345,MATCH('費用構成表'!$A84,'元データ'!$A$2:$A$345,0),MATCH('費用構成表'!F$1,'元データ'!$A$2:$K$2,0))</f>
        <v>3591828</v>
      </c>
      <c r="G84" s="216">
        <f>INDEX('元データ'!$A$2:$K$345,MATCH('費用構成表'!$A84,'元データ'!$A$2:$A$345,0),MATCH('費用構成表'!G$1,'元データ'!$A$2:$K$2,0))</f>
        <v>834686</v>
      </c>
      <c r="H84" s="216">
        <f>INDEX('元データ'!$A$2:$K$345,MATCH('費用構成表'!$A84,'元データ'!$A$2:$A$345,0),MATCH('費用構成表'!H$1,'元データ'!$A$2:$K$2,0))</f>
        <v>2342163</v>
      </c>
      <c r="I84" s="216">
        <f>INDEX('元データ'!$A$2:$K$345,MATCH('費用構成表'!$A84,'元データ'!$A$2:$A$345,0),MATCH('費用構成表'!I$1,'元データ'!$A$2:$K$2,0))</f>
        <v>827542</v>
      </c>
      <c r="J84" s="216">
        <f>INDEX('元データ'!$A$2:$K$345,MATCH('費用構成表'!$A84,'元データ'!$A$2:$A$345,0),MATCH('費用構成表'!J$1,'元データ'!$A$2:$K$2,0))</f>
        <v>852560</v>
      </c>
      <c r="K84" s="216">
        <f>INDEX('元データ'!$A$2:$K$345,MATCH('費用構成表'!$A84,'元データ'!$A$2:$A$345,0),MATCH('費用構成表'!K$1,'元データ'!$A$2:$K$2,0))</f>
        <v>536515</v>
      </c>
      <c r="L84" s="216">
        <f>INDEX('元データ'!$A$2:$K$345,MATCH('費用構成表'!$A84,'元データ'!$A$2:$A$345,0),MATCH('費用構成表'!L$1,'元データ'!$A$2:$K$2,0))</f>
        <v>519854</v>
      </c>
      <c r="M84" s="216">
        <f>INDEX('元データ'!$A$2:$K$345,MATCH('費用構成表'!$A84,'元データ'!$A$2:$A$345,0),MATCH('費用構成表'!M$1,'元データ'!$A$2:$K$2,0))</f>
        <v>733612</v>
      </c>
      <c r="N84" s="216">
        <f>INDEX('元データ'!$A$2:$K$345,MATCH('費用構成表'!$A84,'元データ'!$A$2:$A$345,0),MATCH('費用構成表'!N$1,'元データ'!$A$2:$K$2,0))</f>
        <v>271143</v>
      </c>
      <c r="O84" s="218">
        <f>INDEX('元データ'!$A$2:$K$345,MATCH('費用構成表'!$A84,'元データ'!$A$2:$A$345,0),MATCH('費用構成表'!O$1,'元データ'!$A$2:$K$2,0))</f>
        <v>664728</v>
      </c>
    </row>
    <row r="96" ht="13.5" customHeight="1">
      <c r="C96" s="47"/>
    </row>
  </sheetData>
  <sheetProtection/>
  <autoFilter ref="A1:A96"/>
  <mergeCells count="1">
    <mergeCell ref="O5:O7"/>
  </mergeCells>
  <printOptions/>
  <pageMargins left="0.5905511811023623" right="0.5905511811023623" top="0.7874015748031497" bottom="0.3937007874015748" header="0.5118110236220472" footer="0.3937007874015748"/>
  <pageSetup fitToHeight="1" fitToWidth="1" horizontalDpi="300" verticalDpi="300" orientation="landscape" paperSize="9" scale="51" r:id="rId1"/>
  <headerFooter alignWithMargins="0">
    <oddHeader>&amp;C&amp;14法適第１表　水道事業会計決算の状況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showGridLines="0" zoomScale="85" zoomScaleNormal="85" zoomScaleSheetLayoutView="85" workbookViewId="0" topLeftCell="B2">
      <selection activeCell="B2" sqref="B2"/>
    </sheetView>
  </sheetViews>
  <sheetFormatPr defaultColWidth="8.796875" defaultRowHeight="14.25"/>
  <cols>
    <col min="1" max="1" width="9.3984375" style="292" hidden="1" customWidth="1"/>
    <col min="2" max="2" width="3.09765625" style="300" customWidth="1"/>
    <col min="3" max="3" width="5.59765625" style="300" customWidth="1"/>
    <col min="4" max="4" width="25.59765625" style="300" customWidth="1"/>
    <col min="5" max="5" width="12.8984375" style="292" customWidth="1"/>
    <col min="6" max="15" width="11.59765625" style="292" customWidth="1"/>
    <col min="16" max="16384" width="9" style="292" customWidth="1"/>
  </cols>
  <sheetData>
    <row r="1" spans="6:15" ht="13.5" hidden="1">
      <c r="F1" s="292">
        <v>322016</v>
      </c>
      <c r="G1" s="292">
        <v>322024</v>
      </c>
      <c r="H1" s="292">
        <v>322032</v>
      </c>
      <c r="I1" s="292">
        <v>322041</v>
      </c>
      <c r="J1" s="292">
        <v>322059</v>
      </c>
      <c r="K1" s="292">
        <v>322067</v>
      </c>
      <c r="L1" s="292">
        <v>322075</v>
      </c>
      <c r="M1" s="292">
        <v>322091</v>
      </c>
      <c r="N1" s="292">
        <v>325287</v>
      </c>
      <c r="O1" s="292">
        <v>328341</v>
      </c>
    </row>
    <row r="2" s="300" customFormat="1" ht="13.5" customHeight="1">
      <c r="B2" s="300" t="s">
        <v>748</v>
      </c>
    </row>
    <row r="3" s="300" customFormat="1" ht="13.5" customHeight="1"/>
    <row r="4" spans="2:4" s="300" customFormat="1" ht="14.25">
      <c r="B4" s="301" t="s">
        <v>197</v>
      </c>
      <c r="C4" s="333"/>
      <c r="D4" s="333"/>
    </row>
    <row r="5" spans="2:15" ht="13.5" customHeight="1">
      <c r="B5" s="39"/>
      <c r="C5" s="40"/>
      <c r="D5" s="8" t="s">
        <v>16</v>
      </c>
      <c r="E5" s="48"/>
      <c r="F5" s="10"/>
      <c r="G5" s="10"/>
      <c r="H5" s="10"/>
      <c r="I5" s="10"/>
      <c r="J5" s="10"/>
      <c r="K5" s="10"/>
      <c r="L5" s="10"/>
      <c r="M5" s="10"/>
      <c r="N5" s="10"/>
      <c r="O5" s="391" t="s">
        <v>336</v>
      </c>
    </row>
    <row r="6" spans="2:15" ht="14.25">
      <c r="B6" s="41"/>
      <c r="C6" s="42"/>
      <c r="D6" s="43"/>
      <c r="E6" s="49" t="s">
        <v>33</v>
      </c>
      <c r="F6" s="11" t="s">
        <v>23</v>
      </c>
      <c r="G6" s="11" t="s">
        <v>24</v>
      </c>
      <c r="H6" s="11" t="s">
        <v>25</v>
      </c>
      <c r="I6" s="11" t="s">
        <v>26</v>
      </c>
      <c r="J6" s="11" t="s">
        <v>27</v>
      </c>
      <c r="K6" s="11" t="s">
        <v>28</v>
      </c>
      <c r="L6" s="11" t="s">
        <v>29</v>
      </c>
      <c r="M6" s="11" t="s">
        <v>341</v>
      </c>
      <c r="N6" s="11" t="s">
        <v>335</v>
      </c>
      <c r="O6" s="392"/>
    </row>
    <row r="7" spans="2:15" ht="14.25">
      <c r="B7" s="44" t="s">
        <v>17</v>
      </c>
      <c r="C7" s="45"/>
      <c r="D7" s="46"/>
      <c r="E7" s="50"/>
      <c r="F7" s="12"/>
      <c r="G7" s="12"/>
      <c r="H7" s="12"/>
      <c r="I7" s="12"/>
      <c r="J7" s="12"/>
      <c r="K7" s="12"/>
      <c r="L7" s="12"/>
      <c r="M7" s="12"/>
      <c r="N7" s="12"/>
      <c r="O7" s="393"/>
    </row>
    <row r="8" spans="1:15" ht="14.25">
      <c r="A8" s="292" t="s">
        <v>345</v>
      </c>
      <c r="B8" s="91" t="s">
        <v>311</v>
      </c>
      <c r="C8" s="92"/>
      <c r="D8" s="93"/>
      <c r="E8" s="160">
        <f aca="true" t="shared" si="0" ref="E8:E39">SUM(F8:O8)</f>
        <v>126324689</v>
      </c>
      <c r="F8" s="161">
        <f>INDEX('元データ'!$A$2:$K$345,MATCH('貸借対照表及び財務分析'!$A8,'元データ'!$A$2:$A$345,0),MATCH('貸借対照表及び財務分析'!F$1,'元データ'!$A$2:$K$2,0))</f>
        <v>26425080</v>
      </c>
      <c r="G8" s="160">
        <f>INDEX('元データ'!$A$2:$K$345,MATCH('貸借対照表及び財務分析'!$A8,'元データ'!$A$2:$A$345,0),MATCH('貸借対照表及び財務分析'!G$1,'元データ'!$A$2:$K$2,0))</f>
        <v>14704841</v>
      </c>
      <c r="H8" s="160">
        <f>INDEX('元データ'!$A$2:$K$345,MATCH('貸借対照表及び財務分析'!$A8,'元データ'!$A$2:$A$345,0),MATCH('貸借対照表及び財務分析'!H$1,'元データ'!$A$2:$K$2,0))</f>
        <v>29211705</v>
      </c>
      <c r="I8" s="160">
        <f>INDEX('元データ'!$A$2:$K$345,MATCH('貸借対照表及び財務分析'!$A8,'元データ'!$A$2:$A$345,0),MATCH('貸借対照表及び財務分析'!I$1,'元データ'!$A$2:$K$2,0))</f>
        <v>10075243</v>
      </c>
      <c r="J8" s="160">
        <f>INDEX('元データ'!$A$2:$K$345,MATCH('貸借対照表及び財務分析'!$A8,'元データ'!$A$2:$A$345,0),MATCH('貸借対照表及び財務分析'!J$1,'元データ'!$A$2:$K$2,0))</f>
        <v>10621734</v>
      </c>
      <c r="K8" s="160">
        <f>INDEX('元データ'!$A$2:$K$345,MATCH('貸借対照表及び財務分析'!$A8,'元データ'!$A$2:$A$345,0),MATCH('貸借対照表及び財務分析'!K$1,'元データ'!$A$2:$K$2,0))</f>
        <v>5502709</v>
      </c>
      <c r="L8" s="160">
        <f>INDEX('元データ'!$A$2:$K$345,MATCH('貸借対照表及び財務分析'!$A8,'元データ'!$A$2:$A$345,0),MATCH('貸借対照表及び財務分析'!L$1,'元データ'!$A$2:$K$2,0))</f>
        <v>6522644</v>
      </c>
      <c r="M8" s="160">
        <f>INDEX('元データ'!$A$2:$K$345,MATCH('貸借対照表及び財務分析'!$A8,'元データ'!$A$2:$A$345,0),MATCH('貸借対照表及び財務分析'!M$1,'元データ'!$A$2:$K$2,0))</f>
        <v>12139244</v>
      </c>
      <c r="N8" s="160">
        <f>INDEX('元データ'!$A$2:$K$345,MATCH('貸借対照表及び財務分析'!$A8,'元データ'!$A$2:$A$345,0),MATCH('貸借対照表及び財務分析'!N$1,'元データ'!$A$2:$K$2,0))</f>
        <v>3289506</v>
      </c>
      <c r="O8" s="162">
        <f>INDEX('元データ'!$A$2:$K$345,MATCH('貸借対照表及び財務分析'!$A8,'元データ'!$A$2:$A$345,0),MATCH('貸借対照表及び財務分析'!O$1,'元データ'!$A$2:$K$2,0))</f>
        <v>7831983</v>
      </c>
    </row>
    <row r="9" spans="1:15" ht="14.25">
      <c r="A9" s="292" t="s">
        <v>840</v>
      </c>
      <c r="B9" s="94"/>
      <c r="C9" s="95" t="s">
        <v>198</v>
      </c>
      <c r="D9" s="96"/>
      <c r="E9" s="163">
        <f t="shared" si="0"/>
        <v>122374920</v>
      </c>
      <c r="F9" s="164">
        <f>INDEX('元データ'!$A$2:$K$345,MATCH('貸借対照表及び財務分析'!$A9,'元データ'!$A$2:$A$345,0),MATCH('貸借対照表及び財務分析'!F$1,'元データ'!$A$2:$K$2,0))</f>
        <v>25327109</v>
      </c>
      <c r="G9" s="163">
        <f>INDEX('元データ'!$A$2:$K$345,MATCH('貸借対照表及び財務分析'!$A9,'元データ'!$A$2:$A$345,0),MATCH('貸借対照表及び財務分析'!G$1,'元データ'!$A$2:$K$2,0))</f>
        <v>14606920</v>
      </c>
      <c r="H9" s="163">
        <f>INDEX('元データ'!$A$2:$K$345,MATCH('貸借対照表及び財務分析'!$A9,'元データ'!$A$2:$A$345,0),MATCH('貸借対照表及び財務分析'!H$1,'元データ'!$A$2:$K$2,0))</f>
        <v>29209633</v>
      </c>
      <c r="I9" s="163">
        <f>INDEX('元データ'!$A$2:$K$345,MATCH('貸借対照表及び財務分析'!$A9,'元データ'!$A$2:$A$345,0),MATCH('貸借対照表及び財務分析'!I$1,'元データ'!$A$2:$K$2,0))</f>
        <v>10065050</v>
      </c>
      <c r="J9" s="163">
        <f>INDEX('元データ'!$A$2:$K$345,MATCH('貸借対照表及び財務分析'!$A9,'元データ'!$A$2:$A$345,0),MATCH('貸借対照表及び財務分析'!J$1,'元データ'!$A$2:$K$2,0))</f>
        <v>8772695</v>
      </c>
      <c r="K9" s="163">
        <f>INDEX('元データ'!$A$2:$K$345,MATCH('貸借対照表及び財務分析'!$A9,'元データ'!$A$2:$A$345,0),MATCH('貸借対照表及び財務分析'!K$1,'元データ'!$A$2:$K$2,0))</f>
        <v>5261940</v>
      </c>
      <c r="L9" s="163">
        <f>INDEX('元データ'!$A$2:$K$345,MATCH('貸借対照表及び財務分析'!$A9,'元データ'!$A$2:$A$345,0),MATCH('貸借対照表及び財務分析'!L$1,'元データ'!$A$2:$K$2,0))</f>
        <v>6522644</v>
      </c>
      <c r="M9" s="163">
        <f>INDEX('元データ'!$A$2:$K$345,MATCH('貸借対照表及び財務分析'!$A9,'元データ'!$A$2:$A$345,0),MATCH('貸借対照表及び財務分析'!M$1,'元データ'!$A$2:$K$2,0))</f>
        <v>12133389</v>
      </c>
      <c r="N9" s="163">
        <f>INDEX('元データ'!$A$2:$K$345,MATCH('貸借対照表及び財務分析'!$A9,'元データ'!$A$2:$A$345,0),MATCH('貸借対照表及び財務分析'!N$1,'元データ'!$A$2:$K$2,0))</f>
        <v>2898072</v>
      </c>
      <c r="O9" s="165">
        <f>INDEX('元データ'!$A$2:$K$345,MATCH('貸借対照表及び財務分析'!$A9,'元データ'!$A$2:$A$345,0),MATCH('貸借対照表及び財務分析'!O$1,'元データ'!$A$2:$K$2,0))</f>
        <v>7577468</v>
      </c>
    </row>
    <row r="10" spans="1:15" ht="14.25">
      <c r="A10" s="292" t="s">
        <v>841</v>
      </c>
      <c r="B10" s="94"/>
      <c r="C10" s="97" t="s">
        <v>199</v>
      </c>
      <c r="D10" s="96"/>
      <c r="E10" s="163">
        <f t="shared" si="0"/>
        <v>6378620</v>
      </c>
      <c r="F10" s="164">
        <f>INDEX('元データ'!$A$2:$K$345,MATCH('貸借対照表及び財務分析'!$A10,'元データ'!$A$2:$A$345,0),MATCH('貸借対照表及び財務分析'!F$1,'元データ'!$A$2:$K$2,0))</f>
        <v>1550298</v>
      </c>
      <c r="G10" s="163">
        <f>INDEX('元データ'!$A$2:$K$345,MATCH('貸借対照表及び財務分析'!$A10,'元データ'!$A$2:$A$345,0),MATCH('貸借対照表及び財務分析'!G$1,'元データ'!$A$2:$K$2,0))</f>
        <v>475901</v>
      </c>
      <c r="H10" s="163">
        <f>INDEX('元データ'!$A$2:$K$345,MATCH('貸借対照表及び財務分析'!$A10,'元データ'!$A$2:$A$345,0),MATCH('貸借対照表及び財務分析'!H$1,'元データ'!$A$2:$K$2,0))</f>
        <v>1760680</v>
      </c>
      <c r="I10" s="163">
        <f>INDEX('元データ'!$A$2:$K$345,MATCH('貸借対照表及び財務分析'!$A10,'元データ'!$A$2:$A$345,0),MATCH('貸借対照表及び財務分析'!I$1,'元データ'!$A$2:$K$2,0))</f>
        <v>414800</v>
      </c>
      <c r="J10" s="163">
        <f>INDEX('元データ'!$A$2:$K$345,MATCH('貸借対照表及び財務分析'!$A10,'元データ'!$A$2:$A$345,0),MATCH('貸借対照表及び財務分析'!J$1,'元データ'!$A$2:$K$2,0))</f>
        <v>619470</v>
      </c>
      <c r="K10" s="163">
        <f>INDEX('元データ'!$A$2:$K$345,MATCH('貸借対照表及び財務分析'!$A10,'元データ'!$A$2:$A$345,0),MATCH('貸借対照表及び財務分析'!K$1,'元データ'!$A$2:$K$2,0))</f>
        <v>27971</v>
      </c>
      <c r="L10" s="163">
        <f>INDEX('元データ'!$A$2:$K$345,MATCH('貸借対照表及び財務分析'!$A10,'元データ'!$A$2:$A$345,0),MATCH('貸借対照表及び財務分析'!L$1,'元データ'!$A$2:$K$2,0))</f>
        <v>349100</v>
      </c>
      <c r="M10" s="163">
        <f>INDEX('元データ'!$A$2:$K$345,MATCH('貸借対照表及び財務分析'!$A10,'元データ'!$A$2:$A$345,0),MATCH('貸借対照表及び財務分析'!M$1,'元データ'!$A$2:$K$2,0))</f>
        <v>734101</v>
      </c>
      <c r="N10" s="163">
        <f>INDEX('元データ'!$A$2:$K$345,MATCH('貸借対照表及び財務分析'!$A10,'元データ'!$A$2:$A$345,0),MATCH('貸借対照表及び財務分析'!N$1,'元データ'!$A$2:$K$2,0))</f>
        <v>126258</v>
      </c>
      <c r="O10" s="165">
        <f>INDEX('元データ'!$A$2:$K$345,MATCH('貸借対照表及び財務分析'!$A10,'元データ'!$A$2:$A$345,0),MATCH('貸借対照表及び財務分析'!O$1,'元データ'!$A$2:$K$2,0))</f>
        <v>320041</v>
      </c>
    </row>
    <row r="11" spans="1:15" ht="14.25">
      <c r="A11" s="292" t="s">
        <v>842</v>
      </c>
      <c r="B11" s="94"/>
      <c r="C11" s="97" t="s">
        <v>200</v>
      </c>
      <c r="D11" s="96"/>
      <c r="E11" s="163">
        <f t="shared" si="0"/>
        <v>192631492</v>
      </c>
      <c r="F11" s="164">
        <f>INDEX('元データ'!$A$2:$K$345,MATCH('貸借対照表及び財務分析'!$A11,'元データ'!$A$2:$A$345,0),MATCH('貸借対照表及び財務分析'!F$1,'元データ'!$A$2:$K$2,0))</f>
        <v>47550495</v>
      </c>
      <c r="G11" s="163">
        <f>INDEX('元データ'!$A$2:$K$345,MATCH('貸借対照表及び財務分析'!$A11,'元データ'!$A$2:$A$345,0),MATCH('貸借対照表及び財務分析'!G$1,'元データ'!$A$2:$K$2,0))</f>
        <v>21366628</v>
      </c>
      <c r="H11" s="163">
        <f>INDEX('元データ'!$A$2:$K$345,MATCH('貸借対照表及び財務分析'!$A11,'元データ'!$A$2:$A$345,0),MATCH('貸借対照表及び財務分析'!H$1,'元データ'!$A$2:$K$2,0))</f>
        <v>44113225</v>
      </c>
      <c r="I11" s="163">
        <f>INDEX('元データ'!$A$2:$K$345,MATCH('貸借対照表及び財務分析'!$A11,'元データ'!$A$2:$A$345,0),MATCH('貸借対照表及び財務分析'!I$1,'元データ'!$A$2:$K$2,0))</f>
        <v>15513672</v>
      </c>
      <c r="J11" s="163">
        <f>INDEX('元データ'!$A$2:$K$345,MATCH('貸借対照表及び財務分析'!$A11,'元データ'!$A$2:$A$345,0),MATCH('貸借対照表及び財務分析'!J$1,'元データ'!$A$2:$K$2,0))</f>
        <v>13430814</v>
      </c>
      <c r="K11" s="163">
        <f>INDEX('元データ'!$A$2:$K$345,MATCH('貸借対照表及び財務分析'!$A11,'元データ'!$A$2:$A$345,0),MATCH('貸借対照表及び財務分析'!K$1,'元データ'!$A$2:$K$2,0))</f>
        <v>8642472</v>
      </c>
      <c r="L11" s="163">
        <f>INDEX('元データ'!$A$2:$K$345,MATCH('貸借対照表及び財務分析'!$A11,'元データ'!$A$2:$A$345,0),MATCH('貸借対照表及び財務分析'!L$1,'元データ'!$A$2:$K$2,0))</f>
        <v>7747845</v>
      </c>
      <c r="M11" s="163">
        <f>INDEX('元データ'!$A$2:$K$345,MATCH('貸借対照表及び財務分析'!$A11,'元データ'!$A$2:$A$345,0),MATCH('貸借対照表及び財務分析'!M$1,'元データ'!$A$2:$K$2,0))</f>
        <v>17174571</v>
      </c>
      <c r="N11" s="163">
        <f>INDEX('元データ'!$A$2:$K$345,MATCH('貸借対照表及び財務分析'!$A11,'元データ'!$A$2:$A$345,0),MATCH('貸借対照表及び財務分析'!N$1,'元データ'!$A$2:$K$2,0))</f>
        <v>4788678</v>
      </c>
      <c r="O11" s="165">
        <f>INDEX('元データ'!$A$2:$K$345,MATCH('貸借対照表及び財務分析'!$A11,'元データ'!$A$2:$A$345,0),MATCH('貸借対照表及び財務分析'!O$1,'元データ'!$A$2:$K$2,0))</f>
        <v>12303092</v>
      </c>
    </row>
    <row r="12" spans="1:15" ht="14.25">
      <c r="A12" s="292" t="s">
        <v>843</v>
      </c>
      <c r="B12" s="94"/>
      <c r="C12" s="97" t="s">
        <v>201</v>
      </c>
      <c r="D12" s="96"/>
      <c r="E12" s="163">
        <f t="shared" si="0"/>
        <v>77429244</v>
      </c>
      <c r="F12" s="164">
        <f>INDEX('元データ'!$A$2:$K$345,MATCH('貸借対照表及び財務分析'!$A12,'元データ'!$A$2:$A$345,0),MATCH('貸借対照表及び財務分析'!F$1,'元データ'!$A$2:$K$2,0))</f>
        <v>23867429</v>
      </c>
      <c r="G12" s="163">
        <f>INDEX('元データ'!$A$2:$K$345,MATCH('貸借対照表及び財務分析'!$A12,'元データ'!$A$2:$A$345,0),MATCH('貸借対照表及び財務分析'!G$1,'元データ'!$A$2:$K$2,0))</f>
        <v>7286085</v>
      </c>
      <c r="H12" s="163">
        <f>INDEX('元データ'!$A$2:$K$345,MATCH('貸借対照表及び財務分析'!$A12,'元データ'!$A$2:$A$345,0),MATCH('貸借対照表及び財務分析'!H$1,'元データ'!$A$2:$K$2,0))</f>
        <v>16892259</v>
      </c>
      <c r="I12" s="163">
        <f>INDEX('元データ'!$A$2:$K$345,MATCH('貸借対照表及び財務分析'!$A12,'元データ'!$A$2:$A$345,0),MATCH('貸借対照表及び財務分析'!I$1,'元データ'!$A$2:$K$2,0))</f>
        <v>5891537</v>
      </c>
      <c r="J12" s="163">
        <f>INDEX('元データ'!$A$2:$K$345,MATCH('貸借対照表及び財務分析'!$A12,'元データ'!$A$2:$A$345,0),MATCH('貸借対照表及び財務分析'!J$1,'元データ'!$A$2:$K$2,0))</f>
        <v>5312297</v>
      </c>
      <c r="K12" s="163">
        <f>INDEX('元データ'!$A$2:$K$345,MATCH('貸借対照表及び財務分析'!$A12,'元データ'!$A$2:$A$345,0),MATCH('貸借対照表及び財務分析'!K$1,'元データ'!$A$2:$K$2,0))</f>
        <v>3432971</v>
      </c>
      <c r="L12" s="163">
        <f>INDEX('元データ'!$A$2:$K$345,MATCH('貸借対照表及び財務分析'!$A12,'元データ'!$A$2:$A$345,0),MATCH('貸借対照表及び財務分析'!L$1,'元データ'!$A$2:$K$2,0))</f>
        <v>1818042</v>
      </c>
      <c r="M12" s="163">
        <f>INDEX('元データ'!$A$2:$K$345,MATCH('貸借対照表及び財務分析'!$A12,'元データ'!$A$2:$A$345,0),MATCH('貸借対照表及び財務分析'!M$1,'元データ'!$A$2:$K$2,0))</f>
        <v>5775732</v>
      </c>
      <c r="N12" s="163">
        <f>INDEX('元データ'!$A$2:$K$345,MATCH('貸借対照表及び財務分析'!$A12,'元データ'!$A$2:$A$345,0),MATCH('貸借対照表及び財務分析'!N$1,'元データ'!$A$2:$K$2,0))</f>
        <v>2083994</v>
      </c>
      <c r="O12" s="165">
        <f>INDEX('元データ'!$A$2:$K$345,MATCH('貸借対照表及び財務分析'!$A12,'元データ'!$A$2:$A$345,0),MATCH('貸借対照表及び財務分析'!O$1,'元データ'!$A$2:$K$2,0))</f>
        <v>5068898</v>
      </c>
    </row>
    <row r="13" spans="1:15" ht="14.25">
      <c r="A13" s="292" t="s">
        <v>844</v>
      </c>
      <c r="B13" s="94"/>
      <c r="C13" s="97" t="s">
        <v>202</v>
      </c>
      <c r="D13" s="96"/>
      <c r="E13" s="163">
        <f t="shared" si="0"/>
        <v>794052</v>
      </c>
      <c r="F13" s="164">
        <f>INDEX('元データ'!$A$2:$K$345,MATCH('貸借対照表及び財務分析'!$A13,'元データ'!$A$2:$A$345,0),MATCH('貸借対照表及び財務分析'!F$1,'元データ'!$A$2:$K$2,0))</f>
        <v>93745</v>
      </c>
      <c r="G13" s="163">
        <f>INDEX('元データ'!$A$2:$K$345,MATCH('貸借対照表及び財務分析'!$A13,'元データ'!$A$2:$A$345,0),MATCH('貸借対照表及び財務分析'!G$1,'元データ'!$A$2:$K$2,0))</f>
        <v>50476</v>
      </c>
      <c r="H13" s="163">
        <f>INDEX('元データ'!$A$2:$K$345,MATCH('貸借対照表及び財務分析'!$A13,'元データ'!$A$2:$A$345,0),MATCH('貸借対照表及び財務分析'!H$1,'元データ'!$A$2:$K$2,0))</f>
        <v>227987</v>
      </c>
      <c r="I13" s="163">
        <f>INDEX('元データ'!$A$2:$K$345,MATCH('貸借対照表及び財務分析'!$A13,'元データ'!$A$2:$A$345,0),MATCH('貸借対照表及び財務分析'!I$1,'元データ'!$A$2:$K$2,0))</f>
        <v>28115</v>
      </c>
      <c r="J13" s="163">
        <f>INDEX('元データ'!$A$2:$K$345,MATCH('貸借対照表及び財務分析'!$A13,'元データ'!$A$2:$A$345,0),MATCH('貸借対照表及び財務分析'!J$1,'元データ'!$A$2:$K$2,0))</f>
        <v>34708</v>
      </c>
      <c r="K13" s="163">
        <f>INDEX('元データ'!$A$2:$K$345,MATCH('貸借対照表及び財務分析'!$A13,'元データ'!$A$2:$A$345,0),MATCH('貸借対照表及び財務分析'!K$1,'元データ'!$A$2:$K$2,0))</f>
        <v>24468</v>
      </c>
      <c r="L13" s="163">
        <f>INDEX('元データ'!$A$2:$K$345,MATCH('貸借対照表及び財務分析'!$A13,'元データ'!$A$2:$A$345,0),MATCH('貸借対照表及び財務分析'!L$1,'元データ'!$A$2:$K$2,0))</f>
        <v>243741</v>
      </c>
      <c r="M13" s="163">
        <f>INDEX('元データ'!$A$2:$K$345,MATCH('貸借対照表及び財務分析'!$A13,'元データ'!$A$2:$A$345,0),MATCH('貸借対照表及び財務分析'!M$1,'元データ'!$A$2:$K$2,0))</f>
        <v>449</v>
      </c>
      <c r="N13" s="163">
        <f>INDEX('元データ'!$A$2:$K$345,MATCH('貸借対照表及び財務分析'!$A13,'元データ'!$A$2:$A$345,0),MATCH('貸借対照表及び財務分析'!N$1,'元データ'!$A$2:$K$2,0))</f>
        <v>67130</v>
      </c>
      <c r="O13" s="165">
        <f>INDEX('元データ'!$A$2:$K$345,MATCH('貸借対照表及び財務分析'!$A13,'元データ'!$A$2:$A$345,0),MATCH('貸借対照表及び財務分析'!O$1,'元データ'!$A$2:$K$2,0))</f>
        <v>23233</v>
      </c>
    </row>
    <row r="14" spans="2:15" ht="14.25">
      <c r="B14" s="94"/>
      <c r="C14" s="97" t="s">
        <v>203</v>
      </c>
      <c r="D14" s="96"/>
      <c r="E14" s="163">
        <f t="shared" si="0"/>
        <v>0</v>
      </c>
      <c r="F14" s="164"/>
      <c r="G14" s="163"/>
      <c r="H14" s="163"/>
      <c r="I14" s="163"/>
      <c r="J14" s="163"/>
      <c r="K14" s="163"/>
      <c r="L14" s="163"/>
      <c r="M14" s="163"/>
      <c r="N14" s="163"/>
      <c r="O14" s="165"/>
    </row>
    <row r="15" spans="1:15" ht="14.25">
      <c r="A15" s="292" t="s">
        <v>845</v>
      </c>
      <c r="B15" s="94"/>
      <c r="C15" s="95" t="s">
        <v>204</v>
      </c>
      <c r="D15" s="96"/>
      <c r="E15" s="163">
        <f t="shared" si="0"/>
        <v>2709700</v>
      </c>
      <c r="F15" s="164">
        <f>INDEX('元データ'!$A$2:$K$345,MATCH('貸借対照表及び財務分析'!$A15,'元データ'!$A$2:$A$345,0),MATCH('貸借対照表及び財務分析'!F$1,'元データ'!$A$2:$K$2,0))</f>
        <v>381188</v>
      </c>
      <c r="G15" s="163">
        <f>INDEX('元データ'!$A$2:$K$345,MATCH('貸借対照表及び財務分析'!$A15,'元データ'!$A$2:$A$345,0),MATCH('貸借対照表及び財務分析'!G$1,'元データ'!$A$2:$K$2,0))</f>
        <v>97921</v>
      </c>
      <c r="H15" s="163">
        <f>INDEX('元データ'!$A$2:$K$345,MATCH('貸借対照表及び財務分析'!$A15,'元データ'!$A$2:$A$345,0),MATCH('貸借対照表及び財務分析'!H$1,'元データ'!$A$2:$K$2,0))</f>
        <v>672</v>
      </c>
      <c r="I15" s="163">
        <f>INDEX('元データ'!$A$2:$K$345,MATCH('貸借対照表及び財務分析'!$A15,'元データ'!$A$2:$A$345,0),MATCH('貸借対照表及び財務分析'!I$1,'元データ'!$A$2:$K$2,0))</f>
        <v>0</v>
      </c>
      <c r="J15" s="163">
        <f>INDEX('元データ'!$A$2:$K$345,MATCH('貸借対照表及び財務分析'!$A15,'元データ'!$A$2:$A$345,0),MATCH('貸借対照表及び財務分析'!J$1,'元データ'!$A$2:$K$2,0))</f>
        <v>1832439</v>
      </c>
      <c r="K15" s="163">
        <f>INDEX('元データ'!$A$2:$K$345,MATCH('貸借対照表及び財務分析'!$A15,'元データ'!$A$2:$A$345,0),MATCH('貸借対照表及び財務分析'!K$1,'元データ'!$A$2:$K$2,0))</f>
        <v>191</v>
      </c>
      <c r="L15" s="163">
        <f>INDEX('元データ'!$A$2:$K$345,MATCH('貸借対照表及び財務分析'!$A15,'元データ'!$A$2:$A$345,0),MATCH('貸借対照表及び財務分析'!L$1,'元データ'!$A$2:$K$2,0))</f>
        <v>0</v>
      </c>
      <c r="M15" s="163">
        <f>INDEX('元データ'!$A$2:$K$345,MATCH('貸借対照表及び財務分析'!$A15,'元データ'!$A$2:$A$345,0),MATCH('貸借対照表及び財務分析'!M$1,'元データ'!$A$2:$K$2,0))</f>
        <v>5855</v>
      </c>
      <c r="N15" s="163">
        <f>INDEX('元データ'!$A$2:$K$345,MATCH('貸借対照表及び財務分析'!$A15,'元データ'!$A$2:$A$345,0),MATCH('貸借対照表及び財務分析'!N$1,'元データ'!$A$2:$K$2,0))</f>
        <v>391434</v>
      </c>
      <c r="O15" s="165">
        <f>INDEX('元データ'!$A$2:$K$345,MATCH('貸借対照表及び財務分析'!$A15,'元データ'!$A$2:$A$345,0),MATCH('貸借対照表及び財務分析'!O$1,'元データ'!$A$2:$K$2,0))</f>
        <v>0</v>
      </c>
    </row>
    <row r="16" spans="1:15" ht="14.25">
      <c r="A16" s="292" t="s">
        <v>846</v>
      </c>
      <c r="B16" s="94"/>
      <c r="C16" s="95" t="s">
        <v>205</v>
      </c>
      <c r="D16" s="96"/>
      <c r="E16" s="163">
        <f t="shared" si="0"/>
        <v>1240069</v>
      </c>
      <c r="F16" s="164">
        <f>INDEX('元データ'!$A$2:$K$345,MATCH('貸借対照表及び財務分析'!$A16,'元データ'!$A$2:$A$345,0),MATCH('貸借対照表及び財務分析'!F$1,'元データ'!$A$2:$K$2,0))</f>
        <v>716783</v>
      </c>
      <c r="G16" s="163">
        <f>INDEX('元データ'!$A$2:$K$345,MATCH('貸借対照表及び財務分析'!$A16,'元データ'!$A$2:$A$345,0),MATCH('貸借対照表及び財務分析'!G$1,'元データ'!$A$2:$K$2,0))</f>
        <v>0</v>
      </c>
      <c r="H16" s="163">
        <f>INDEX('元データ'!$A$2:$K$345,MATCH('貸借対照表及び財務分析'!$A16,'元データ'!$A$2:$A$345,0),MATCH('貸借対照表及び財務分析'!H$1,'元データ'!$A$2:$K$2,0))</f>
        <v>1400</v>
      </c>
      <c r="I16" s="163">
        <f>INDEX('元データ'!$A$2:$K$345,MATCH('貸借対照表及び財務分析'!$A16,'元データ'!$A$2:$A$345,0),MATCH('貸借対照表及び財務分析'!I$1,'元データ'!$A$2:$K$2,0))</f>
        <v>10193</v>
      </c>
      <c r="J16" s="163">
        <f>INDEX('元データ'!$A$2:$K$345,MATCH('貸借対照表及び財務分析'!$A16,'元データ'!$A$2:$A$345,0),MATCH('貸借対照表及び財務分析'!J$1,'元データ'!$A$2:$K$2,0))</f>
        <v>16600</v>
      </c>
      <c r="K16" s="163">
        <f>INDEX('元データ'!$A$2:$K$345,MATCH('貸借対照表及び財務分析'!$A16,'元データ'!$A$2:$A$345,0),MATCH('貸借対照表及び財務分析'!K$1,'元データ'!$A$2:$K$2,0))</f>
        <v>240578</v>
      </c>
      <c r="L16" s="163">
        <f>INDEX('元データ'!$A$2:$K$345,MATCH('貸借対照表及び財務分析'!$A16,'元データ'!$A$2:$A$345,0),MATCH('貸借対照表及び財務分析'!L$1,'元データ'!$A$2:$K$2,0))</f>
        <v>0</v>
      </c>
      <c r="M16" s="163">
        <f>INDEX('元データ'!$A$2:$K$345,MATCH('貸借対照表及び財務分析'!$A16,'元データ'!$A$2:$A$345,0),MATCH('貸借対照表及び財務分析'!M$1,'元データ'!$A$2:$K$2,0))</f>
        <v>0</v>
      </c>
      <c r="N16" s="163">
        <f>INDEX('元データ'!$A$2:$K$345,MATCH('貸借対照表及び財務分析'!$A16,'元データ'!$A$2:$A$345,0),MATCH('貸借対照表及び財務分析'!N$1,'元データ'!$A$2:$K$2,0))</f>
        <v>0</v>
      </c>
      <c r="O16" s="165">
        <f>INDEX('元データ'!$A$2:$K$345,MATCH('貸借対照表及び財務分析'!$A16,'元データ'!$A$2:$A$345,0),MATCH('貸借対照表及び財務分析'!O$1,'元データ'!$A$2:$K$2,0))</f>
        <v>254515</v>
      </c>
    </row>
    <row r="17" spans="1:15" ht="14.25">
      <c r="A17" s="292" t="s">
        <v>847</v>
      </c>
      <c r="B17" s="98" t="s">
        <v>312</v>
      </c>
      <c r="C17" s="99"/>
      <c r="D17" s="100"/>
      <c r="E17" s="166">
        <f t="shared" si="0"/>
        <v>16689000</v>
      </c>
      <c r="F17" s="167">
        <f>INDEX('元データ'!$A$2:$K$345,MATCH('貸借対照表及び財務分析'!$A17,'元データ'!$A$2:$A$345,0),MATCH('貸借対照表及び財務分析'!F$1,'元データ'!$A$2:$K$2,0))</f>
        <v>7324931</v>
      </c>
      <c r="G17" s="166">
        <f>INDEX('元データ'!$A$2:$K$345,MATCH('貸借対照表及び財務分析'!$A17,'元データ'!$A$2:$A$345,0),MATCH('貸借対照表及び財務分析'!G$1,'元データ'!$A$2:$K$2,0))</f>
        <v>702171</v>
      </c>
      <c r="H17" s="166">
        <f>INDEX('元データ'!$A$2:$K$345,MATCH('貸借対照表及び財務分析'!$A17,'元データ'!$A$2:$A$345,0),MATCH('貸借対照表及び財務分析'!H$1,'元データ'!$A$2:$K$2,0))</f>
        <v>2426251</v>
      </c>
      <c r="I17" s="166">
        <f>INDEX('元データ'!$A$2:$K$345,MATCH('貸借対照表及び財務分析'!$A17,'元データ'!$A$2:$A$345,0),MATCH('貸借対照表及び財務分析'!I$1,'元データ'!$A$2:$K$2,0))</f>
        <v>1364897</v>
      </c>
      <c r="J17" s="166">
        <f>INDEX('元データ'!$A$2:$K$345,MATCH('貸借対照表及び財務分析'!$A17,'元データ'!$A$2:$A$345,0),MATCH('貸借対照表及び財務分析'!J$1,'元データ'!$A$2:$K$2,0))</f>
        <v>933322</v>
      </c>
      <c r="K17" s="166">
        <f>INDEX('元データ'!$A$2:$K$345,MATCH('貸借対照表及び財務分析'!$A17,'元データ'!$A$2:$A$345,0),MATCH('貸借対照表及び財務分析'!K$1,'元データ'!$A$2:$K$2,0))</f>
        <v>811368</v>
      </c>
      <c r="L17" s="166">
        <f>INDEX('元データ'!$A$2:$K$345,MATCH('貸借対照表及び財務分析'!$A17,'元データ'!$A$2:$A$345,0),MATCH('貸借対照表及び財務分析'!L$1,'元データ'!$A$2:$K$2,0))</f>
        <v>513407</v>
      </c>
      <c r="M17" s="166">
        <f>INDEX('元データ'!$A$2:$K$345,MATCH('貸借対照表及び財務分析'!$A17,'元データ'!$A$2:$A$345,0),MATCH('貸借対照表及び財務分析'!M$1,'元データ'!$A$2:$K$2,0))</f>
        <v>1371617</v>
      </c>
      <c r="N17" s="166">
        <f>INDEX('元データ'!$A$2:$K$345,MATCH('貸借対照表及び財務分析'!$A17,'元データ'!$A$2:$A$345,0),MATCH('貸借対照表及び財務分析'!N$1,'元データ'!$A$2:$K$2,0))</f>
        <v>410734</v>
      </c>
      <c r="O17" s="168">
        <f>INDEX('元データ'!$A$2:$K$345,MATCH('貸借対照表及び財務分析'!$A17,'元データ'!$A$2:$A$345,0),MATCH('貸借対照表及び財務分析'!O$1,'元データ'!$A$2:$K$2,0))</f>
        <v>830302</v>
      </c>
    </row>
    <row r="18" spans="1:15" ht="14.25">
      <c r="A18" s="292" t="s">
        <v>848</v>
      </c>
      <c r="B18" s="101"/>
      <c r="C18" s="95"/>
      <c r="D18" s="96" t="s">
        <v>83</v>
      </c>
      <c r="E18" s="163">
        <f t="shared" si="0"/>
        <v>14268203</v>
      </c>
      <c r="F18" s="164">
        <f>INDEX('元データ'!$A$2:$K$345,MATCH('貸借対照表及び財務分析'!$A18,'元データ'!$A$2:$A$345,0),MATCH('貸借対照表及び財務分析'!F$1,'元データ'!$A$2:$K$2,0))</f>
        <v>6781038</v>
      </c>
      <c r="G18" s="163">
        <f>INDEX('元データ'!$A$2:$K$345,MATCH('貸借対照表及び財務分析'!$A18,'元データ'!$A$2:$A$345,0),MATCH('貸借対照表及び財務分析'!G$1,'元データ'!$A$2:$K$2,0))</f>
        <v>524553</v>
      </c>
      <c r="H18" s="163">
        <f>INDEX('元データ'!$A$2:$K$345,MATCH('貸借対照表及び財務分析'!$A18,'元データ'!$A$2:$A$345,0),MATCH('貸借対照表及び財務分析'!H$1,'元データ'!$A$2:$K$2,0))</f>
        <v>1780838</v>
      </c>
      <c r="I18" s="163">
        <f>INDEX('元データ'!$A$2:$K$345,MATCH('貸借対照表及び財務分析'!$A18,'元データ'!$A$2:$A$345,0),MATCH('貸借対照表及び財務分析'!I$1,'元データ'!$A$2:$K$2,0))</f>
        <v>1244621</v>
      </c>
      <c r="J18" s="163">
        <f>INDEX('元データ'!$A$2:$K$345,MATCH('貸借対照表及び財務分析'!$A18,'元データ'!$A$2:$A$345,0),MATCH('貸借対照表及び財務分析'!J$1,'元データ'!$A$2:$K$2,0))</f>
        <v>615477</v>
      </c>
      <c r="K18" s="163">
        <f>INDEX('元データ'!$A$2:$K$345,MATCH('貸借対照表及び財務分析'!$A18,'元データ'!$A$2:$A$345,0),MATCH('貸借対照表及び財務分析'!K$1,'元データ'!$A$2:$K$2,0))</f>
        <v>691587</v>
      </c>
      <c r="L18" s="163">
        <f>INDEX('元データ'!$A$2:$K$345,MATCH('貸借対照表及び財務分析'!$A18,'元データ'!$A$2:$A$345,0),MATCH('貸借対照表及び財務分析'!L$1,'元データ'!$A$2:$K$2,0))</f>
        <v>442158</v>
      </c>
      <c r="M18" s="163">
        <f>INDEX('元データ'!$A$2:$K$345,MATCH('貸借対照表及び財務分析'!$A18,'元データ'!$A$2:$A$345,0),MATCH('貸借対照表及び財務分析'!M$1,'元データ'!$A$2:$K$2,0))</f>
        <v>1274640</v>
      </c>
      <c r="N18" s="163">
        <f>INDEX('元データ'!$A$2:$K$345,MATCH('貸借対照表及び財務分析'!$A18,'元データ'!$A$2:$A$345,0),MATCH('貸借対照表及び財務分析'!N$1,'元データ'!$A$2:$K$2,0))</f>
        <v>222966</v>
      </c>
      <c r="O18" s="165">
        <f>INDEX('元データ'!$A$2:$K$345,MATCH('貸借対照表及び財務分析'!$A18,'元データ'!$A$2:$A$345,0),MATCH('貸借対照表及び財務分析'!O$1,'元データ'!$A$2:$K$2,0))</f>
        <v>690325</v>
      </c>
    </row>
    <row r="19" spans="1:15" ht="14.25">
      <c r="A19" s="292" t="s">
        <v>849</v>
      </c>
      <c r="B19" s="94"/>
      <c r="C19" s="102" t="s">
        <v>87</v>
      </c>
      <c r="D19" s="96" t="s">
        <v>84</v>
      </c>
      <c r="E19" s="163">
        <f t="shared" si="0"/>
        <v>2104734</v>
      </c>
      <c r="F19" s="164">
        <f>INDEX('元データ'!$A$2:$K$345,MATCH('貸借対照表及び財務分析'!$A19,'元データ'!$A$2:$A$345,0),MATCH('貸借対照表及び財務分析'!F$1,'元データ'!$A$2:$K$2,0))</f>
        <v>491409</v>
      </c>
      <c r="G19" s="163">
        <f>INDEX('元データ'!$A$2:$K$345,MATCH('貸借対照表及び財務分析'!$A19,'元データ'!$A$2:$A$345,0),MATCH('貸借対照表及び財務分析'!G$1,'元データ'!$A$2:$K$2,0))</f>
        <v>173043</v>
      </c>
      <c r="H19" s="163">
        <f>INDEX('元データ'!$A$2:$K$345,MATCH('貸借対照表及び財務分析'!$A19,'元データ'!$A$2:$A$345,0),MATCH('貸借対照表及び財務分析'!H$1,'元データ'!$A$2:$K$2,0))</f>
        <v>462976</v>
      </c>
      <c r="I19" s="163">
        <f>INDEX('元データ'!$A$2:$K$345,MATCH('貸借対照表及び財務分析'!$A19,'元データ'!$A$2:$A$345,0),MATCH('貸借対照表及び財務分析'!I$1,'元データ'!$A$2:$K$2,0))</f>
        <v>98014</v>
      </c>
      <c r="J19" s="163">
        <f>INDEX('元データ'!$A$2:$K$345,MATCH('貸借対照表及び財務分析'!$A19,'元データ'!$A$2:$A$345,0),MATCH('貸借対照表及び財務分析'!J$1,'元データ'!$A$2:$K$2,0))</f>
        <v>288888</v>
      </c>
      <c r="K19" s="163">
        <f>INDEX('元データ'!$A$2:$K$345,MATCH('貸借対照表及び財務分析'!$A19,'元データ'!$A$2:$A$345,0),MATCH('貸借対照表及び財務分析'!K$1,'元データ'!$A$2:$K$2,0))</f>
        <v>117135</v>
      </c>
      <c r="L19" s="163">
        <f>INDEX('元データ'!$A$2:$K$345,MATCH('貸借対照表及び財務分析'!$A19,'元データ'!$A$2:$A$345,0),MATCH('貸借対照表及び財務分析'!L$1,'元データ'!$A$2:$K$2,0))</f>
        <v>65127</v>
      </c>
      <c r="M19" s="163">
        <f>INDEX('元データ'!$A$2:$K$345,MATCH('貸借対照表及び財務分析'!$A19,'元データ'!$A$2:$A$345,0),MATCH('貸借対照表及び財務分析'!M$1,'元データ'!$A$2:$K$2,0))</f>
        <v>89485</v>
      </c>
      <c r="N19" s="163">
        <f>INDEX('元データ'!$A$2:$K$345,MATCH('貸借対照表及び財務分析'!$A19,'元データ'!$A$2:$A$345,0),MATCH('貸借対照表及び財務分析'!N$1,'元データ'!$A$2:$K$2,0))</f>
        <v>185446</v>
      </c>
      <c r="O19" s="165">
        <f>INDEX('元データ'!$A$2:$K$345,MATCH('貸借対照表及び財務分析'!$A19,'元データ'!$A$2:$A$345,0),MATCH('貸借対照表及び財務分析'!O$1,'元データ'!$A$2:$K$2,0))</f>
        <v>133211</v>
      </c>
    </row>
    <row r="20" spans="1:15" ht="14.25">
      <c r="A20" s="292" t="s">
        <v>850</v>
      </c>
      <c r="B20" s="94"/>
      <c r="C20" s="102" t="s">
        <v>88</v>
      </c>
      <c r="D20" s="96" t="s">
        <v>85</v>
      </c>
      <c r="E20" s="163">
        <f t="shared" si="0"/>
        <v>96445</v>
      </c>
      <c r="F20" s="164">
        <f>INDEX('元データ'!$A$2:$K$345,MATCH('貸借対照表及び財務分析'!$A20,'元データ'!$A$2:$A$345,0),MATCH('貸借対照表及び財務分析'!F$1,'元データ'!$A$2:$K$2,0))</f>
        <v>42581</v>
      </c>
      <c r="G20" s="163">
        <f>INDEX('元データ'!$A$2:$K$345,MATCH('貸借対照表及び財務分析'!$A20,'元データ'!$A$2:$A$345,0),MATCH('貸借対照表及び財務分析'!G$1,'元データ'!$A$2:$K$2,0))</f>
        <v>4575</v>
      </c>
      <c r="H20" s="163">
        <f>INDEX('元データ'!$A$2:$K$345,MATCH('貸借対照表及び財務分析'!$A20,'元データ'!$A$2:$A$345,0),MATCH('貸借対照表及び財務分析'!H$1,'元データ'!$A$2:$K$2,0))</f>
        <v>16978</v>
      </c>
      <c r="I20" s="163">
        <f>INDEX('元データ'!$A$2:$K$345,MATCH('貸借対照表及び財務分析'!$A20,'元データ'!$A$2:$A$345,0),MATCH('貸借対照表及び財務分析'!I$1,'元データ'!$A$2:$K$2,0))</f>
        <v>3439</v>
      </c>
      <c r="J20" s="163">
        <f>INDEX('元データ'!$A$2:$K$345,MATCH('貸借対照表及び財務分析'!$A20,'元データ'!$A$2:$A$345,0),MATCH('貸借対照表及び財務分析'!J$1,'元データ'!$A$2:$K$2,0))</f>
        <v>8125</v>
      </c>
      <c r="K20" s="163">
        <f>INDEX('元データ'!$A$2:$K$345,MATCH('貸借対照表及び財務分析'!$A20,'元データ'!$A$2:$A$345,0),MATCH('貸借対照表及び財務分析'!K$1,'元データ'!$A$2:$K$2,0))</f>
        <v>1445</v>
      </c>
      <c r="L20" s="163">
        <f>INDEX('元データ'!$A$2:$K$345,MATCH('貸借対照表及び財務分析'!$A20,'元データ'!$A$2:$A$345,0),MATCH('貸借対照表及び財務分析'!L$1,'元データ'!$A$2:$K$2,0))</f>
        <v>2722</v>
      </c>
      <c r="M20" s="163">
        <f>INDEX('元データ'!$A$2:$K$345,MATCH('貸借対照表及び財務分析'!$A20,'元データ'!$A$2:$A$345,0),MATCH('貸借対照表及び財務分析'!M$1,'元データ'!$A$2:$K$2,0))</f>
        <v>7492</v>
      </c>
      <c r="N20" s="163">
        <f>INDEX('元データ'!$A$2:$K$345,MATCH('貸借対照表及び財務分析'!$A20,'元データ'!$A$2:$A$345,0),MATCH('貸借対照表及び財務分析'!N$1,'元データ'!$A$2:$K$2,0))</f>
        <v>2322</v>
      </c>
      <c r="O20" s="165">
        <f>INDEX('元データ'!$A$2:$K$345,MATCH('貸借対照表及び財務分析'!$A20,'元データ'!$A$2:$A$345,0),MATCH('貸借対照表及び財務分析'!O$1,'元データ'!$A$2:$K$2,0))</f>
        <v>6766</v>
      </c>
    </row>
    <row r="21" spans="1:15" ht="14.25">
      <c r="A21" s="292" t="s">
        <v>851</v>
      </c>
      <c r="B21" s="103"/>
      <c r="C21" s="104"/>
      <c r="D21" s="105" t="s">
        <v>86</v>
      </c>
      <c r="E21" s="169">
        <f t="shared" si="0"/>
        <v>1200</v>
      </c>
      <c r="F21" s="170">
        <f>INDEX('元データ'!$A$2:$K$345,MATCH('貸借対照表及び財務分析'!$A21,'元データ'!$A$2:$A$345,0),MATCH('貸借対照表及び財務分析'!F$1,'元データ'!$A$2:$K$2,0))</f>
        <v>0</v>
      </c>
      <c r="G21" s="169">
        <f>INDEX('元データ'!$A$2:$K$345,MATCH('貸借対照表及び財務分析'!$A21,'元データ'!$A$2:$A$345,0),MATCH('貸借対照表及び財務分析'!G$1,'元データ'!$A$2:$K$2,0))</f>
        <v>0</v>
      </c>
      <c r="H21" s="169">
        <f>INDEX('元データ'!$A$2:$K$345,MATCH('貸借対照表及び財務分析'!$A21,'元データ'!$A$2:$A$345,0),MATCH('貸借対照表及び財務分析'!H$1,'元データ'!$A$2:$K$2,0))</f>
        <v>0</v>
      </c>
      <c r="I21" s="169">
        <f>INDEX('元データ'!$A$2:$K$345,MATCH('貸借対照表及び財務分析'!$A21,'元データ'!$A$2:$A$345,0),MATCH('貸借対照表及び財務分析'!I$1,'元データ'!$A$2:$K$2,0))</f>
        <v>0</v>
      </c>
      <c r="J21" s="169">
        <f>INDEX('元データ'!$A$2:$K$345,MATCH('貸借対照表及び財務分析'!$A21,'元データ'!$A$2:$A$345,0),MATCH('貸借対照表及び財務分析'!J$1,'元データ'!$A$2:$K$2,0))</f>
        <v>0</v>
      </c>
      <c r="K21" s="169">
        <f>INDEX('元データ'!$A$2:$K$345,MATCH('貸借対照表及び財務分析'!$A21,'元データ'!$A$2:$A$345,0),MATCH('貸借対照表及び財務分析'!K$1,'元データ'!$A$2:$K$2,0))</f>
        <v>1200</v>
      </c>
      <c r="L21" s="169">
        <f>INDEX('元データ'!$A$2:$K$345,MATCH('貸借対照表及び財務分析'!$A21,'元データ'!$A$2:$A$345,0),MATCH('貸借対照表及び財務分析'!L$1,'元データ'!$A$2:$K$2,0))</f>
        <v>0</v>
      </c>
      <c r="M21" s="169">
        <f>INDEX('元データ'!$A$2:$K$345,MATCH('貸借対照表及び財務分析'!$A21,'元データ'!$A$2:$A$345,0),MATCH('貸借対照表及び財務分析'!M$1,'元データ'!$A$2:$K$2,0))</f>
        <v>0</v>
      </c>
      <c r="N21" s="169">
        <f>INDEX('元データ'!$A$2:$K$345,MATCH('貸借対照表及び財務分析'!$A21,'元データ'!$A$2:$A$345,0),MATCH('貸借対照表及び財務分析'!N$1,'元データ'!$A$2:$K$2,0))</f>
        <v>0</v>
      </c>
      <c r="O21" s="171">
        <f>INDEX('元データ'!$A$2:$K$345,MATCH('貸借対照表及び財務分析'!$A21,'元データ'!$A$2:$A$345,0),MATCH('貸借対照表及び財務分析'!O$1,'元データ'!$A$2:$K$2,0))</f>
        <v>0</v>
      </c>
    </row>
    <row r="22" spans="1:15" ht="14.25">
      <c r="A22" s="292" t="s">
        <v>852</v>
      </c>
      <c r="B22" s="91" t="s">
        <v>313</v>
      </c>
      <c r="C22" s="92"/>
      <c r="D22" s="93"/>
      <c r="E22" s="163">
        <f t="shared" si="0"/>
        <v>5939</v>
      </c>
      <c r="F22" s="164">
        <f>INDEX('元データ'!$A$2:$K$345,MATCH('貸借対照表及び財務分析'!$A22,'元データ'!$A$2:$A$345,0),MATCH('貸借対照表及び財務分析'!F$1,'元データ'!$A$2:$K$2,0))</f>
        <v>0</v>
      </c>
      <c r="G22" s="163">
        <f>INDEX('元データ'!$A$2:$K$345,MATCH('貸借対照表及び財務分析'!$A22,'元データ'!$A$2:$A$345,0),MATCH('貸借対照表及び財務分析'!G$1,'元データ'!$A$2:$K$2,0))</f>
        <v>0</v>
      </c>
      <c r="H22" s="163">
        <f>INDEX('元データ'!$A$2:$K$345,MATCH('貸借対照表及び財務分析'!$A22,'元データ'!$A$2:$A$345,0),MATCH('貸借対照表及び財務分析'!H$1,'元データ'!$A$2:$K$2,0))</f>
        <v>0</v>
      </c>
      <c r="I22" s="163">
        <f>INDEX('元データ'!$A$2:$K$345,MATCH('貸借対照表及び財務分析'!$A22,'元データ'!$A$2:$A$345,0),MATCH('貸借対照表及び財務分析'!I$1,'元データ'!$A$2:$K$2,0))</f>
        <v>0</v>
      </c>
      <c r="J22" s="163">
        <f>INDEX('元データ'!$A$2:$K$345,MATCH('貸借対照表及び財務分析'!$A22,'元データ'!$A$2:$A$345,0),MATCH('貸借対照表及び財務分析'!J$1,'元データ'!$A$2:$K$2,0))</f>
        <v>5939</v>
      </c>
      <c r="K22" s="163">
        <f>INDEX('元データ'!$A$2:$K$345,MATCH('貸借対照表及び財務分析'!$A22,'元データ'!$A$2:$A$345,0),MATCH('貸借対照表及び財務分析'!K$1,'元データ'!$A$2:$K$2,0))</f>
        <v>0</v>
      </c>
      <c r="L22" s="163">
        <f>INDEX('元データ'!$A$2:$K$345,MATCH('貸借対照表及び財務分析'!$A22,'元データ'!$A$2:$A$345,0),MATCH('貸借対照表及び財務分析'!L$1,'元データ'!$A$2:$K$2,0))</f>
        <v>0</v>
      </c>
      <c r="M22" s="163">
        <f>INDEX('元データ'!$A$2:$K$345,MATCH('貸借対照表及び財務分析'!$A22,'元データ'!$A$2:$A$345,0),MATCH('貸借対照表及び財務分析'!M$1,'元データ'!$A$2:$K$2,0))</f>
        <v>0</v>
      </c>
      <c r="N22" s="163">
        <f>INDEX('元データ'!$A$2:$K$345,MATCH('貸借対照表及び財務分析'!$A22,'元データ'!$A$2:$A$345,0),MATCH('貸借対照表及び財務分析'!N$1,'元データ'!$A$2:$K$2,0))</f>
        <v>0</v>
      </c>
      <c r="O22" s="165">
        <f>INDEX('元データ'!$A$2:$K$345,MATCH('貸借対照表及び財務分析'!$A22,'元データ'!$A$2:$A$345,0),MATCH('貸借対照表及び財務分析'!O$1,'元データ'!$A$2:$K$2,0))</f>
        <v>0</v>
      </c>
    </row>
    <row r="23" spans="1:15" ht="14.25">
      <c r="A23" s="292" t="s">
        <v>853</v>
      </c>
      <c r="B23" s="106" t="s">
        <v>314</v>
      </c>
      <c r="C23" s="107"/>
      <c r="D23" s="108"/>
      <c r="E23" s="172">
        <f t="shared" si="0"/>
        <v>143019628</v>
      </c>
      <c r="F23" s="173">
        <f>INDEX('元データ'!$A$2:$K$345,MATCH('貸借対照表及び財務分析'!$A23,'元データ'!$A$2:$A$345,0),MATCH('貸借対照表及び財務分析'!F$1,'元データ'!$A$2:$K$2,0))</f>
        <v>33750011</v>
      </c>
      <c r="G23" s="172">
        <f>INDEX('元データ'!$A$2:$K$345,MATCH('貸借対照表及び財務分析'!$A23,'元データ'!$A$2:$A$345,0),MATCH('貸借対照表及び財務分析'!G$1,'元データ'!$A$2:$K$2,0))</f>
        <v>15407012</v>
      </c>
      <c r="H23" s="172">
        <f>INDEX('元データ'!$A$2:$K$345,MATCH('貸借対照表及び財務分析'!$A23,'元データ'!$A$2:$A$345,0),MATCH('貸借対照表及び財務分析'!H$1,'元データ'!$A$2:$K$2,0))</f>
        <v>31637956</v>
      </c>
      <c r="I23" s="172">
        <f>INDEX('元データ'!$A$2:$K$345,MATCH('貸借対照表及び財務分析'!$A23,'元データ'!$A$2:$A$345,0),MATCH('貸借対照表及び財務分析'!I$1,'元データ'!$A$2:$K$2,0))</f>
        <v>11440140</v>
      </c>
      <c r="J23" s="172">
        <f>INDEX('元データ'!$A$2:$K$345,MATCH('貸借対照表及び財務分析'!$A23,'元データ'!$A$2:$A$345,0),MATCH('貸借対照表及び財務分析'!J$1,'元データ'!$A$2:$K$2,0))</f>
        <v>11560995</v>
      </c>
      <c r="K23" s="172">
        <f>INDEX('元データ'!$A$2:$K$345,MATCH('貸借対照表及び財務分析'!$A23,'元データ'!$A$2:$A$345,0),MATCH('貸借対照表及び財務分析'!K$1,'元データ'!$A$2:$K$2,0))</f>
        <v>6314077</v>
      </c>
      <c r="L23" s="172">
        <f>INDEX('元データ'!$A$2:$K$345,MATCH('貸借対照表及び財務分析'!$A23,'元データ'!$A$2:$A$345,0),MATCH('貸借対照表及び財務分析'!L$1,'元データ'!$A$2:$K$2,0))</f>
        <v>7036051</v>
      </c>
      <c r="M23" s="172">
        <f>INDEX('元データ'!$A$2:$K$345,MATCH('貸借対照表及び財務分析'!$A23,'元データ'!$A$2:$A$345,0),MATCH('貸借対照表及び財務分析'!M$1,'元データ'!$A$2:$K$2,0))</f>
        <v>13510861</v>
      </c>
      <c r="N23" s="172">
        <f>INDEX('元データ'!$A$2:$K$345,MATCH('貸借対照表及び財務分析'!$A23,'元データ'!$A$2:$A$345,0),MATCH('貸借対照表及び財務分析'!N$1,'元データ'!$A$2:$K$2,0))</f>
        <v>3700240</v>
      </c>
      <c r="O23" s="174">
        <f>INDEX('元データ'!$A$2:$K$345,MATCH('貸借対照表及び財務分析'!$A23,'元データ'!$A$2:$A$345,0),MATCH('貸借対照表及び財務分析'!O$1,'元データ'!$A$2:$K$2,0))</f>
        <v>8662285</v>
      </c>
    </row>
    <row r="24" spans="1:15" ht="14.25">
      <c r="A24" s="292" t="s">
        <v>854</v>
      </c>
      <c r="B24" s="91" t="s">
        <v>315</v>
      </c>
      <c r="C24" s="92"/>
      <c r="D24" s="93"/>
      <c r="E24" s="163">
        <f t="shared" si="0"/>
        <v>17561936</v>
      </c>
      <c r="F24" s="164">
        <f>INDEX('元データ'!$A$2:$K$345,MATCH('貸借対照表及び財務分析'!$A24,'元データ'!$A$2:$A$345,0),MATCH('貸借対照表及び財務分析'!F$1,'元データ'!$A$2:$K$2,0))</f>
        <v>17240664</v>
      </c>
      <c r="G24" s="163">
        <f>INDEX('元データ'!$A$2:$K$345,MATCH('貸借対照表及び財務分析'!$A24,'元データ'!$A$2:$A$345,0),MATCH('貸借対照表及び財務分析'!G$1,'元データ'!$A$2:$K$2,0))</f>
        <v>75167</v>
      </c>
      <c r="H24" s="163">
        <f>INDEX('元データ'!$A$2:$K$345,MATCH('貸借対照表及び財務分析'!$A24,'元データ'!$A$2:$A$345,0),MATCH('貸借対照表及び財務分析'!H$1,'元データ'!$A$2:$K$2,0))</f>
        <v>0</v>
      </c>
      <c r="I24" s="163">
        <f>INDEX('元データ'!$A$2:$K$345,MATCH('貸借対照表及び財務分析'!$A24,'元データ'!$A$2:$A$345,0),MATCH('貸借対照表及び財務分析'!I$1,'元データ'!$A$2:$K$2,0))</f>
        <v>81838</v>
      </c>
      <c r="J24" s="163">
        <f>INDEX('元データ'!$A$2:$K$345,MATCH('貸借対照表及び財務分析'!$A24,'元データ'!$A$2:$A$345,0),MATCH('貸借対照表及び財務分析'!J$1,'元データ'!$A$2:$K$2,0))</f>
        <v>0</v>
      </c>
      <c r="K24" s="163">
        <f>INDEX('元データ'!$A$2:$K$345,MATCH('貸借対照表及び財務分析'!$A24,'元データ'!$A$2:$A$345,0),MATCH('貸借対照表及び財務分析'!K$1,'元データ'!$A$2:$K$2,0))</f>
        <v>58322</v>
      </c>
      <c r="L24" s="163">
        <f>INDEX('元データ'!$A$2:$K$345,MATCH('貸借対照表及び財務分析'!$A24,'元データ'!$A$2:$A$345,0),MATCH('貸借対照表及び財務分析'!L$1,'元データ'!$A$2:$K$2,0))</f>
        <v>13444</v>
      </c>
      <c r="M24" s="163">
        <f>INDEX('元データ'!$A$2:$K$345,MATCH('貸借対照表及び財務分析'!$A24,'元データ'!$A$2:$A$345,0),MATCH('貸借対照表及び財務分析'!M$1,'元データ'!$A$2:$K$2,0))</f>
        <v>92501</v>
      </c>
      <c r="N24" s="163">
        <f>INDEX('元データ'!$A$2:$K$345,MATCH('貸借対照表及び財務分析'!$A24,'元データ'!$A$2:$A$345,0),MATCH('貸借対照表及び財務分析'!N$1,'元データ'!$A$2:$K$2,0))</f>
        <v>0</v>
      </c>
      <c r="O24" s="165">
        <f>INDEX('元データ'!$A$2:$K$345,MATCH('貸借対照表及び財務分析'!$A24,'元データ'!$A$2:$A$345,0),MATCH('貸借対照表及び財務分析'!O$1,'元データ'!$A$2:$K$2,0))</f>
        <v>0</v>
      </c>
    </row>
    <row r="25" spans="1:15" ht="14.25">
      <c r="A25" s="292" t="s">
        <v>855</v>
      </c>
      <c r="B25" s="94"/>
      <c r="C25" s="95" t="s">
        <v>206</v>
      </c>
      <c r="D25" s="96"/>
      <c r="E25" s="163">
        <f t="shared" si="0"/>
        <v>0</v>
      </c>
      <c r="F25" s="164">
        <f>INDEX('元データ'!$A$2:$K$345,MATCH('貸借対照表及び財務分析'!$A25,'元データ'!$A$2:$A$345,0),MATCH('貸借対照表及び財務分析'!F$1,'元データ'!$A$2:$K$2,0))</f>
        <v>0</v>
      </c>
      <c r="G25" s="163">
        <f>INDEX('元データ'!$A$2:$K$345,MATCH('貸借対照表及び財務分析'!$A25,'元データ'!$A$2:$A$345,0),MATCH('貸借対照表及び財務分析'!G$1,'元データ'!$A$2:$K$2,0))</f>
        <v>0</v>
      </c>
      <c r="H25" s="163">
        <f>INDEX('元データ'!$A$2:$K$345,MATCH('貸借対照表及び財務分析'!$A25,'元データ'!$A$2:$A$345,0),MATCH('貸借対照表及び財務分析'!H$1,'元データ'!$A$2:$K$2,0))</f>
        <v>0</v>
      </c>
      <c r="I25" s="163">
        <f>INDEX('元データ'!$A$2:$K$345,MATCH('貸借対照表及び財務分析'!$A25,'元データ'!$A$2:$A$345,0),MATCH('貸借対照表及び財務分析'!I$1,'元データ'!$A$2:$K$2,0))</f>
        <v>0</v>
      </c>
      <c r="J25" s="163">
        <f>INDEX('元データ'!$A$2:$K$345,MATCH('貸借対照表及び財務分析'!$A25,'元データ'!$A$2:$A$345,0),MATCH('貸借対照表及び財務分析'!J$1,'元データ'!$A$2:$K$2,0))</f>
        <v>0</v>
      </c>
      <c r="K25" s="163">
        <f>INDEX('元データ'!$A$2:$K$345,MATCH('貸借対照表及び財務分析'!$A25,'元データ'!$A$2:$A$345,0),MATCH('貸借対照表及び財務分析'!K$1,'元データ'!$A$2:$K$2,0))</f>
        <v>0</v>
      </c>
      <c r="L25" s="163">
        <f>INDEX('元データ'!$A$2:$K$345,MATCH('貸借対照表及び財務分析'!$A25,'元データ'!$A$2:$A$345,0),MATCH('貸借対照表及び財務分析'!L$1,'元データ'!$A$2:$K$2,0))</f>
        <v>0</v>
      </c>
      <c r="M25" s="163">
        <f>INDEX('元データ'!$A$2:$K$345,MATCH('貸借対照表及び財務分析'!$A25,'元データ'!$A$2:$A$345,0),MATCH('貸借対照表及び財務分析'!M$1,'元データ'!$A$2:$K$2,0))</f>
        <v>0</v>
      </c>
      <c r="N25" s="163">
        <f>INDEX('元データ'!$A$2:$K$345,MATCH('貸借対照表及び財務分析'!$A25,'元データ'!$A$2:$A$345,0),MATCH('貸借対照表及び財務分析'!N$1,'元データ'!$A$2:$K$2,0))</f>
        <v>0</v>
      </c>
      <c r="O25" s="165">
        <f>INDEX('元データ'!$A$2:$K$345,MATCH('貸借対照表及び財務分析'!$A25,'元データ'!$A$2:$A$345,0),MATCH('貸借対照表及び財務分析'!O$1,'元データ'!$A$2:$K$2,0))</f>
        <v>0</v>
      </c>
    </row>
    <row r="26" spans="1:15" ht="14.25">
      <c r="A26" s="292" t="s">
        <v>856</v>
      </c>
      <c r="B26" s="94"/>
      <c r="C26" s="95" t="s">
        <v>207</v>
      </c>
      <c r="D26" s="96"/>
      <c r="E26" s="163">
        <f t="shared" si="0"/>
        <v>0</v>
      </c>
      <c r="F26" s="164">
        <f>INDEX('元データ'!$A$2:$K$345,MATCH('貸借対照表及び財務分析'!$A26,'元データ'!$A$2:$A$345,0),MATCH('貸借対照表及び財務分析'!F$1,'元データ'!$A$2:$K$2,0))</f>
        <v>0</v>
      </c>
      <c r="G26" s="163">
        <f>INDEX('元データ'!$A$2:$K$345,MATCH('貸借対照表及び財務分析'!$A26,'元データ'!$A$2:$A$345,0),MATCH('貸借対照表及び財務分析'!G$1,'元データ'!$A$2:$K$2,0))</f>
        <v>0</v>
      </c>
      <c r="H26" s="163">
        <f>INDEX('元データ'!$A$2:$K$345,MATCH('貸借対照表及び財務分析'!$A26,'元データ'!$A$2:$A$345,0),MATCH('貸借対照表及び財務分析'!H$1,'元データ'!$A$2:$K$2,0))</f>
        <v>0</v>
      </c>
      <c r="I26" s="163">
        <f>INDEX('元データ'!$A$2:$K$345,MATCH('貸借対照表及び財務分析'!$A26,'元データ'!$A$2:$A$345,0),MATCH('貸借対照表及び財務分析'!I$1,'元データ'!$A$2:$K$2,0))</f>
        <v>0</v>
      </c>
      <c r="J26" s="163">
        <f>INDEX('元データ'!$A$2:$K$345,MATCH('貸借対照表及び財務分析'!$A26,'元データ'!$A$2:$A$345,0),MATCH('貸借対照表及び財務分析'!J$1,'元データ'!$A$2:$K$2,0))</f>
        <v>0</v>
      </c>
      <c r="K26" s="163">
        <f>INDEX('元データ'!$A$2:$K$345,MATCH('貸借対照表及び財務分析'!$A26,'元データ'!$A$2:$A$345,0),MATCH('貸借対照表及び財務分析'!K$1,'元データ'!$A$2:$K$2,0))</f>
        <v>0</v>
      </c>
      <c r="L26" s="163">
        <f>INDEX('元データ'!$A$2:$K$345,MATCH('貸借対照表及び財務分析'!$A26,'元データ'!$A$2:$A$345,0),MATCH('貸借対照表及び財務分析'!L$1,'元データ'!$A$2:$K$2,0))</f>
        <v>0</v>
      </c>
      <c r="M26" s="163">
        <f>INDEX('元データ'!$A$2:$K$345,MATCH('貸借対照表及び財務分析'!$A26,'元データ'!$A$2:$A$345,0),MATCH('貸借対照表及び財務分析'!M$1,'元データ'!$A$2:$K$2,0))</f>
        <v>0</v>
      </c>
      <c r="N26" s="163">
        <f>INDEX('元データ'!$A$2:$K$345,MATCH('貸借対照表及び財務分析'!$A26,'元データ'!$A$2:$A$345,0),MATCH('貸借対照表及び財務分析'!N$1,'元データ'!$A$2:$K$2,0))</f>
        <v>0</v>
      </c>
      <c r="O26" s="165">
        <f>INDEX('元データ'!$A$2:$K$345,MATCH('貸借対照表及び財務分析'!$A26,'元データ'!$A$2:$A$345,0),MATCH('貸借対照表及び財務分析'!O$1,'元データ'!$A$2:$K$2,0))</f>
        <v>0</v>
      </c>
    </row>
    <row r="27" spans="1:15" ht="14.25">
      <c r="A27" s="292" t="s">
        <v>857</v>
      </c>
      <c r="B27" s="94"/>
      <c r="C27" s="95" t="s">
        <v>208</v>
      </c>
      <c r="D27" s="96"/>
      <c r="E27" s="163">
        <f t="shared" si="0"/>
        <v>0</v>
      </c>
      <c r="F27" s="164">
        <f>INDEX('元データ'!$A$2:$K$345,MATCH('貸借対照表及び財務分析'!$A27,'元データ'!$A$2:$A$345,0),MATCH('貸借対照表及び財務分析'!F$1,'元データ'!$A$2:$K$2,0))</f>
        <v>0</v>
      </c>
      <c r="G27" s="163">
        <f>INDEX('元データ'!$A$2:$K$345,MATCH('貸借対照表及び財務分析'!$A27,'元データ'!$A$2:$A$345,0),MATCH('貸借対照表及び財務分析'!G$1,'元データ'!$A$2:$K$2,0))</f>
        <v>0</v>
      </c>
      <c r="H27" s="163">
        <f>INDEX('元データ'!$A$2:$K$345,MATCH('貸借対照表及び財務分析'!$A27,'元データ'!$A$2:$A$345,0),MATCH('貸借対照表及び財務分析'!H$1,'元データ'!$A$2:$K$2,0))</f>
        <v>0</v>
      </c>
      <c r="I27" s="163">
        <f>INDEX('元データ'!$A$2:$K$345,MATCH('貸借対照表及び財務分析'!$A27,'元データ'!$A$2:$A$345,0),MATCH('貸借対照表及び財務分析'!I$1,'元データ'!$A$2:$K$2,0))</f>
        <v>0</v>
      </c>
      <c r="J27" s="163">
        <f>INDEX('元データ'!$A$2:$K$345,MATCH('貸借対照表及び財務分析'!$A27,'元データ'!$A$2:$A$345,0),MATCH('貸借対照表及び財務分析'!J$1,'元データ'!$A$2:$K$2,0))</f>
        <v>0</v>
      </c>
      <c r="K27" s="163">
        <f>INDEX('元データ'!$A$2:$K$345,MATCH('貸借対照表及び財務分析'!$A27,'元データ'!$A$2:$A$345,0),MATCH('貸借対照表及び財務分析'!K$1,'元データ'!$A$2:$K$2,0))</f>
        <v>0</v>
      </c>
      <c r="L27" s="163">
        <f>INDEX('元データ'!$A$2:$K$345,MATCH('貸借対照表及び財務分析'!$A27,'元データ'!$A$2:$A$345,0),MATCH('貸借対照表及び財務分析'!L$1,'元データ'!$A$2:$K$2,0))</f>
        <v>0</v>
      </c>
      <c r="M27" s="163">
        <f>INDEX('元データ'!$A$2:$K$345,MATCH('貸借対照表及び財務分析'!$A27,'元データ'!$A$2:$A$345,0),MATCH('貸借対照表及び財務分析'!M$1,'元データ'!$A$2:$K$2,0))</f>
        <v>0</v>
      </c>
      <c r="N27" s="163">
        <f>INDEX('元データ'!$A$2:$K$345,MATCH('貸借対照表及び財務分析'!$A27,'元データ'!$A$2:$A$345,0),MATCH('貸借対照表及び財務分析'!N$1,'元データ'!$A$2:$K$2,0))</f>
        <v>0</v>
      </c>
      <c r="O27" s="165">
        <f>INDEX('元データ'!$A$2:$K$345,MATCH('貸借対照表及び財務分析'!$A27,'元データ'!$A$2:$A$345,0),MATCH('貸借対照表及び財務分析'!O$1,'元データ'!$A$2:$K$2,0))</f>
        <v>0</v>
      </c>
    </row>
    <row r="28" spans="1:15" ht="14.25">
      <c r="A28" s="292" t="s">
        <v>858</v>
      </c>
      <c r="B28" s="94"/>
      <c r="C28" s="95" t="s">
        <v>209</v>
      </c>
      <c r="D28" s="96"/>
      <c r="E28" s="163">
        <f t="shared" si="0"/>
        <v>1839000</v>
      </c>
      <c r="F28" s="164">
        <f>INDEX('元データ'!$A$2:$K$345,MATCH('貸借対照表及び財務分析'!$A28,'元データ'!$A$2:$A$345,0),MATCH('貸借対照表及び財務分析'!F$1,'元データ'!$A$2:$K$2,0))</f>
        <v>1517728</v>
      </c>
      <c r="G28" s="163">
        <f>INDEX('元データ'!$A$2:$K$345,MATCH('貸借対照表及び財務分析'!$A28,'元データ'!$A$2:$A$345,0),MATCH('貸借対照表及び財務分析'!G$1,'元データ'!$A$2:$K$2,0))</f>
        <v>75167</v>
      </c>
      <c r="H28" s="163">
        <f>INDEX('元データ'!$A$2:$K$345,MATCH('貸借対照表及び財務分析'!$A28,'元データ'!$A$2:$A$345,0),MATCH('貸借対照表及び財務分析'!H$1,'元データ'!$A$2:$K$2,0))</f>
        <v>0</v>
      </c>
      <c r="I28" s="163">
        <f>INDEX('元データ'!$A$2:$K$345,MATCH('貸借対照表及び財務分析'!$A28,'元データ'!$A$2:$A$345,0),MATCH('貸借対照表及び財務分析'!I$1,'元データ'!$A$2:$K$2,0))</f>
        <v>81838</v>
      </c>
      <c r="J28" s="163">
        <f>INDEX('元データ'!$A$2:$K$345,MATCH('貸借対照表及び財務分析'!$A28,'元データ'!$A$2:$A$345,0),MATCH('貸借対照表及び財務分析'!J$1,'元データ'!$A$2:$K$2,0))</f>
        <v>0</v>
      </c>
      <c r="K28" s="163">
        <f>INDEX('元データ'!$A$2:$K$345,MATCH('貸借対照表及び財務分析'!$A28,'元データ'!$A$2:$A$345,0),MATCH('貸借対照表及び財務分析'!K$1,'元データ'!$A$2:$K$2,0))</f>
        <v>58322</v>
      </c>
      <c r="L28" s="163">
        <f>INDEX('元データ'!$A$2:$K$345,MATCH('貸借対照表及び財務分析'!$A28,'元データ'!$A$2:$A$345,0),MATCH('貸借対照表及び財務分析'!L$1,'元データ'!$A$2:$K$2,0))</f>
        <v>13444</v>
      </c>
      <c r="M28" s="163">
        <f>INDEX('元データ'!$A$2:$K$345,MATCH('貸借対照表及び財務分析'!$A28,'元データ'!$A$2:$A$345,0),MATCH('貸借対照表及び財務分析'!M$1,'元データ'!$A$2:$K$2,0))</f>
        <v>92501</v>
      </c>
      <c r="N28" s="163">
        <f>INDEX('元データ'!$A$2:$K$345,MATCH('貸借対照表及び財務分析'!$A28,'元データ'!$A$2:$A$345,0),MATCH('貸借対照表及び財務分析'!N$1,'元データ'!$A$2:$K$2,0))</f>
        <v>0</v>
      </c>
      <c r="O28" s="165">
        <f>INDEX('元データ'!$A$2:$K$345,MATCH('貸借対照表及び財務分析'!$A28,'元データ'!$A$2:$A$345,0),MATCH('貸借対照表及び財務分析'!O$1,'元データ'!$A$2:$K$2,0))</f>
        <v>0</v>
      </c>
    </row>
    <row r="29" spans="1:15" ht="14.25">
      <c r="A29" s="292" t="s">
        <v>859</v>
      </c>
      <c r="B29" s="94"/>
      <c r="C29" s="95" t="s">
        <v>210</v>
      </c>
      <c r="D29" s="96"/>
      <c r="E29" s="163">
        <f t="shared" si="0"/>
        <v>15722936</v>
      </c>
      <c r="F29" s="164">
        <f>INDEX('元データ'!$A$2:$K$345,MATCH('貸借対照表及び財務分析'!$A29,'元データ'!$A$2:$A$345,0),MATCH('貸借対照表及び財務分析'!F$1,'元データ'!$A$2:$K$2,0))</f>
        <v>15722936</v>
      </c>
      <c r="G29" s="163">
        <f>INDEX('元データ'!$A$2:$K$345,MATCH('貸借対照表及び財務分析'!$A29,'元データ'!$A$2:$A$345,0),MATCH('貸借対照表及び財務分析'!G$1,'元データ'!$A$2:$K$2,0))</f>
        <v>0</v>
      </c>
      <c r="H29" s="163">
        <f>INDEX('元データ'!$A$2:$K$345,MATCH('貸借対照表及び財務分析'!$A29,'元データ'!$A$2:$A$345,0),MATCH('貸借対照表及び財務分析'!H$1,'元データ'!$A$2:$K$2,0))</f>
        <v>0</v>
      </c>
      <c r="I29" s="163">
        <f>INDEX('元データ'!$A$2:$K$345,MATCH('貸借対照表及び財務分析'!$A29,'元データ'!$A$2:$A$345,0),MATCH('貸借対照表及び財務分析'!I$1,'元データ'!$A$2:$K$2,0))</f>
        <v>0</v>
      </c>
      <c r="J29" s="163">
        <f>INDEX('元データ'!$A$2:$K$345,MATCH('貸借対照表及び財務分析'!$A29,'元データ'!$A$2:$A$345,0),MATCH('貸借対照表及び財務分析'!J$1,'元データ'!$A$2:$K$2,0))</f>
        <v>0</v>
      </c>
      <c r="K29" s="163">
        <f>INDEX('元データ'!$A$2:$K$345,MATCH('貸借対照表及び財務分析'!$A29,'元データ'!$A$2:$A$345,0),MATCH('貸借対照表及び財務分析'!K$1,'元データ'!$A$2:$K$2,0))</f>
        <v>0</v>
      </c>
      <c r="L29" s="163">
        <f>INDEX('元データ'!$A$2:$K$345,MATCH('貸借対照表及び財務分析'!$A29,'元データ'!$A$2:$A$345,0),MATCH('貸借対照表及び財務分析'!L$1,'元データ'!$A$2:$K$2,0))</f>
        <v>0</v>
      </c>
      <c r="M29" s="163">
        <f>INDEX('元データ'!$A$2:$K$345,MATCH('貸借対照表及び財務分析'!$A29,'元データ'!$A$2:$A$345,0),MATCH('貸借対照表及び財務分析'!M$1,'元データ'!$A$2:$K$2,0))</f>
        <v>0</v>
      </c>
      <c r="N29" s="163">
        <f>INDEX('元データ'!$A$2:$K$345,MATCH('貸借対照表及び財務分析'!$A29,'元データ'!$A$2:$A$345,0),MATCH('貸借対照表及び財務分析'!N$1,'元データ'!$A$2:$K$2,0))</f>
        <v>0</v>
      </c>
      <c r="O29" s="165">
        <f>INDEX('元データ'!$A$2:$K$345,MATCH('貸借対照表及び財務分析'!$A29,'元データ'!$A$2:$A$345,0),MATCH('貸借対照表及び財務分析'!O$1,'元データ'!$A$2:$K$2,0))</f>
        <v>0</v>
      </c>
    </row>
    <row r="30" spans="1:15" ht="14.25">
      <c r="A30" s="292" t="s">
        <v>860</v>
      </c>
      <c r="B30" s="98" t="s">
        <v>316</v>
      </c>
      <c r="C30" s="99"/>
      <c r="D30" s="100"/>
      <c r="E30" s="166">
        <f t="shared" si="0"/>
        <v>3116688</v>
      </c>
      <c r="F30" s="167">
        <f>INDEX('元データ'!$A$2:$K$345,MATCH('貸借対照表及び財務分析'!$A30,'元データ'!$A$2:$A$345,0),MATCH('貸借対照表及び財務分析'!F$1,'元データ'!$A$2:$K$2,0))</f>
        <v>1222394</v>
      </c>
      <c r="G30" s="166">
        <f>INDEX('元データ'!$A$2:$K$345,MATCH('貸借対照表及び財務分析'!$A30,'元データ'!$A$2:$A$345,0),MATCH('貸借対照表及び財務分析'!G$1,'元データ'!$A$2:$K$2,0))</f>
        <v>36766</v>
      </c>
      <c r="H30" s="166">
        <f>INDEX('元データ'!$A$2:$K$345,MATCH('貸借対照表及び財務分析'!$A30,'元データ'!$A$2:$A$345,0),MATCH('貸借対照表及び財務分析'!H$1,'元データ'!$A$2:$K$2,0))</f>
        <v>840849</v>
      </c>
      <c r="I30" s="166">
        <f>INDEX('元データ'!$A$2:$K$345,MATCH('貸借対照表及び財務分析'!$A30,'元データ'!$A$2:$A$345,0),MATCH('貸借対照表及び財務分析'!I$1,'元データ'!$A$2:$K$2,0))</f>
        <v>15453</v>
      </c>
      <c r="J30" s="166">
        <f>INDEX('元データ'!$A$2:$K$345,MATCH('貸借対照表及び財務分析'!$A30,'元データ'!$A$2:$A$345,0),MATCH('貸借対照表及び財務分析'!J$1,'元データ'!$A$2:$K$2,0))</f>
        <v>134208</v>
      </c>
      <c r="K30" s="166">
        <f>INDEX('元データ'!$A$2:$K$345,MATCH('貸借対照表及び財務分析'!$A30,'元データ'!$A$2:$A$345,0),MATCH('貸借対照表及び財務分析'!K$1,'元データ'!$A$2:$K$2,0))</f>
        <v>135256</v>
      </c>
      <c r="L30" s="166">
        <f>INDEX('元データ'!$A$2:$K$345,MATCH('貸借対照表及び財務分析'!$A30,'元データ'!$A$2:$A$345,0),MATCH('貸借対照表及び財務分析'!L$1,'元データ'!$A$2:$K$2,0))</f>
        <v>96454</v>
      </c>
      <c r="M30" s="166">
        <f>INDEX('元データ'!$A$2:$K$345,MATCH('貸借対照表及び財務分析'!$A30,'元データ'!$A$2:$A$345,0),MATCH('貸借対照表及び財務分析'!M$1,'元データ'!$A$2:$K$2,0))</f>
        <v>208255</v>
      </c>
      <c r="N30" s="166">
        <f>INDEX('元データ'!$A$2:$K$345,MATCH('貸借対照表及び財務分析'!$A30,'元データ'!$A$2:$A$345,0),MATCH('貸借対照表及び財務分析'!N$1,'元データ'!$A$2:$K$2,0))</f>
        <v>142693</v>
      </c>
      <c r="O30" s="168">
        <f>INDEX('元データ'!$A$2:$K$345,MATCH('貸借対照表及び財務分析'!$A30,'元データ'!$A$2:$A$345,0),MATCH('貸借対照表及び財務分析'!O$1,'元データ'!$A$2:$K$2,0))</f>
        <v>284360</v>
      </c>
    </row>
    <row r="31" spans="1:15" ht="14.25">
      <c r="A31" s="292" t="s">
        <v>861</v>
      </c>
      <c r="B31" s="94"/>
      <c r="C31" s="95" t="s">
        <v>211</v>
      </c>
      <c r="D31" s="96"/>
      <c r="E31" s="163">
        <f t="shared" si="0"/>
        <v>0</v>
      </c>
      <c r="F31" s="164">
        <f>INDEX('元データ'!$A$2:$K$345,MATCH('貸借対照表及び財務分析'!$A31,'元データ'!$A$2:$A$345,0),MATCH('貸借対照表及び財務分析'!F$1,'元データ'!$A$2:$K$2,0))</f>
        <v>0</v>
      </c>
      <c r="G31" s="163">
        <f>INDEX('元データ'!$A$2:$K$345,MATCH('貸借対照表及び財務分析'!$A31,'元データ'!$A$2:$A$345,0),MATCH('貸借対照表及び財務分析'!G$1,'元データ'!$A$2:$K$2,0))</f>
        <v>0</v>
      </c>
      <c r="H31" s="163">
        <f>INDEX('元データ'!$A$2:$K$345,MATCH('貸借対照表及び財務分析'!$A31,'元データ'!$A$2:$A$345,0),MATCH('貸借対照表及び財務分析'!H$1,'元データ'!$A$2:$K$2,0))</f>
        <v>0</v>
      </c>
      <c r="I31" s="163">
        <f>INDEX('元データ'!$A$2:$K$345,MATCH('貸借対照表及び財務分析'!$A31,'元データ'!$A$2:$A$345,0),MATCH('貸借対照表及び財務分析'!I$1,'元データ'!$A$2:$K$2,0))</f>
        <v>0</v>
      </c>
      <c r="J31" s="163">
        <f>INDEX('元データ'!$A$2:$K$345,MATCH('貸借対照表及び財務分析'!$A31,'元データ'!$A$2:$A$345,0),MATCH('貸借対照表及び財務分析'!J$1,'元データ'!$A$2:$K$2,0))</f>
        <v>0</v>
      </c>
      <c r="K31" s="163">
        <f>INDEX('元データ'!$A$2:$K$345,MATCH('貸借対照表及び財務分析'!$A31,'元データ'!$A$2:$A$345,0),MATCH('貸借対照表及び財務分析'!K$1,'元データ'!$A$2:$K$2,0))</f>
        <v>0</v>
      </c>
      <c r="L31" s="163">
        <f>INDEX('元データ'!$A$2:$K$345,MATCH('貸借対照表及び財務分析'!$A31,'元データ'!$A$2:$A$345,0),MATCH('貸借対照表及び財務分析'!L$1,'元データ'!$A$2:$K$2,0))</f>
        <v>0</v>
      </c>
      <c r="M31" s="163">
        <f>INDEX('元データ'!$A$2:$K$345,MATCH('貸借対照表及び財務分析'!$A31,'元データ'!$A$2:$A$345,0),MATCH('貸借対照表及び財務分析'!M$1,'元データ'!$A$2:$K$2,0))</f>
        <v>0</v>
      </c>
      <c r="N31" s="163">
        <f>INDEX('元データ'!$A$2:$K$345,MATCH('貸借対照表及び財務分析'!$A31,'元データ'!$A$2:$A$345,0),MATCH('貸借対照表及び財務分析'!N$1,'元データ'!$A$2:$K$2,0))</f>
        <v>0</v>
      </c>
      <c r="O31" s="165">
        <f>INDEX('元データ'!$A$2:$K$345,MATCH('貸借対照表及び財務分析'!$A31,'元データ'!$A$2:$A$345,0),MATCH('貸借対照表及び財務分析'!O$1,'元データ'!$A$2:$K$2,0))</f>
        <v>0</v>
      </c>
    </row>
    <row r="32" spans="1:15" ht="14.25">
      <c r="A32" s="292" t="s">
        <v>862</v>
      </c>
      <c r="B32" s="94"/>
      <c r="C32" s="95" t="s">
        <v>212</v>
      </c>
      <c r="D32" s="96"/>
      <c r="E32" s="163">
        <f t="shared" si="0"/>
        <v>2233329</v>
      </c>
      <c r="F32" s="164">
        <f>INDEX('元データ'!$A$2:$K$345,MATCH('貸借対照表及び財務分析'!$A32,'元データ'!$A$2:$A$345,0),MATCH('貸借対照表及び財務分析'!F$1,'元データ'!$A$2:$K$2,0))</f>
        <v>615148</v>
      </c>
      <c r="G32" s="163">
        <f>INDEX('元データ'!$A$2:$K$345,MATCH('貸借対照表及び財務分析'!$A32,'元データ'!$A$2:$A$345,0),MATCH('貸借対照表及び財務分析'!G$1,'元データ'!$A$2:$K$2,0))</f>
        <v>35862</v>
      </c>
      <c r="H32" s="163">
        <f>INDEX('元データ'!$A$2:$K$345,MATCH('貸借対照表及び財務分析'!$A32,'元データ'!$A$2:$A$345,0),MATCH('貸借対照表及び財務分析'!H$1,'元データ'!$A$2:$K$2,0))</f>
        <v>630377</v>
      </c>
      <c r="I32" s="163">
        <f>INDEX('元データ'!$A$2:$K$345,MATCH('貸借対照表及び財務分析'!$A32,'元データ'!$A$2:$A$345,0),MATCH('貸借対照表及び財務分析'!I$1,'元データ'!$A$2:$K$2,0))</f>
        <v>12796</v>
      </c>
      <c r="J32" s="163">
        <f>INDEX('元データ'!$A$2:$K$345,MATCH('貸借対照表及び財務分析'!$A32,'元データ'!$A$2:$A$345,0),MATCH('貸借対照表及び財務分析'!J$1,'元データ'!$A$2:$K$2,0))</f>
        <v>133837</v>
      </c>
      <c r="K32" s="163">
        <f>INDEX('元データ'!$A$2:$K$345,MATCH('貸借対照表及び財務分析'!$A32,'元データ'!$A$2:$A$345,0),MATCH('貸借対照表及び財務分析'!K$1,'元データ'!$A$2:$K$2,0))</f>
        <v>90789</v>
      </c>
      <c r="L32" s="163">
        <f>INDEX('元データ'!$A$2:$K$345,MATCH('貸借対照表及び財務分析'!$A32,'元データ'!$A$2:$A$345,0),MATCH('貸借対照表及び財務分析'!L$1,'元データ'!$A$2:$K$2,0))</f>
        <v>95454</v>
      </c>
      <c r="M32" s="163">
        <f>INDEX('元データ'!$A$2:$K$345,MATCH('貸借対照表及び財務分析'!$A32,'元データ'!$A$2:$A$345,0),MATCH('貸借対照表及び財務分析'!M$1,'元データ'!$A$2:$K$2,0))</f>
        <v>195333</v>
      </c>
      <c r="N32" s="163">
        <f>INDEX('元データ'!$A$2:$K$345,MATCH('貸借対照表及び財務分析'!$A32,'元データ'!$A$2:$A$345,0),MATCH('貸借対照表及び財務分析'!N$1,'元データ'!$A$2:$K$2,0))</f>
        <v>142693</v>
      </c>
      <c r="O32" s="165">
        <f>INDEX('元データ'!$A$2:$K$345,MATCH('貸借対照表及び財務分析'!$A32,'元データ'!$A$2:$A$345,0),MATCH('貸借対照表及び財務分析'!O$1,'元データ'!$A$2:$K$2,0))</f>
        <v>281040</v>
      </c>
    </row>
    <row r="33" spans="1:15" ht="14.25">
      <c r="A33" s="292" t="s">
        <v>863</v>
      </c>
      <c r="B33" s="109"/>
      <c r="C33" s="104" t="s">
        <v>213</v>
      </c>
      <c r="D33" s="105"/>
      <c r="E33" s="169">
        <f t="shared" si="0"/>
        <v>883359</v>
      </c>
      <c r="F33" s="170">
        <f>INDEX('元データ'!$A$2:$K$345,MATCH('貸借対照表及び財務分析'!$A33,'元データ'!$A$2:$A$345,0),MATCH('貸借対照表及び財務分析'!F$1,'元データ'!$A$2:$K$2,0))</f>
        <v>607246</v>
      </c>
      <c r="G33" s="169">
        <f>INDEX('元データ'!$A$2:$K$345,MATCH('貸借対照表及び財務分析'!$A33,'元データ'!$A$2:$A$345,0),MATCH('貸借対照表及び財務分析'!G$1,'元データ'!$A$2:$K$2,0))</f>
        <v>904</v>
      </c>
      <c r="H33" s="169">
        <f>INDEX('元データ'!$A$2:$K$345,MATCH('貸借対照表及び財務分析'!$A33,'元データ'!$A$2:$A$345,0),MATCH('貸借対照表及び財務分析'!H$1,'元データ'!$A$2:$K$2,0))</f>
        <v>210472</v>
      </c>
      <c r="I33" s="169">
        <f>INDEX('元データ'!$A$2:$K$345,MATCH('貸借対照表及び財務分析'!$A33,'元データ'!$A$2:$A$345,0),MATCH('貸借対照表及び財務分析'!I$1,'元データ'!$A$2:$K$2,0))</f>
        <v>2657</v>
      </c>
      <c r="J33" s="169">
        <f>INDEX('元データ'!$A$2:$K$345,MATCH('貸借対照表及び財務分析'!$A33,'元データ'!$A$2:$A$345,0),MATCH('貸借対照表及び財務分析'!J$1,'元データ'!$A$2:$K$2,0))</f>
        <v>371</v>
      </c>
      <c r="K33" s="169">
        <f>INDEX('元データ'!$A$2:$K$345,MATCH('貸借対照表及び財務分析'!$A33,'元データ'!$A$2:$A$345,0),MATCH('貸借対照表及び財務分析'!K$1,'元データ'!$A$2:$K$2,0))</f>
        <v>44467</v>
      </c>
      <c r="L33" s="169">
        <f>INDEX('元データ'!$A$2:$K$345,MATCH('貸借対照表及び財務分析'!$A33,'元データ'!$A$2:$A$345,0),MATCH('貸借対照表及び財務分析'!L$1,'元データ'!$A$2:$K$2,0))</f>
        <v>1000</v>
      </c>
      <c r="M33" s="169">
        <f>INDEX('元データ'!$A$2:$K$345,MATCH('貸借対照表及び財務分析'!$A33,'元データ'!$A$2:$A$345,0),MATCH('貸借対照表及び財務分析'!M$1,'元データ'!$A$2:$K$2,0))</f>
        <v>12922</v>
      </c>
      <c r="N33" s="169">
        <f>INDEX('元データ'!$A$2:$K$345,MATCH('貸借対照表及び財務分析'!$A33,'元データ'!$A$2:$A$345,0),MATCH('貸借対照表及び財務分析'!N$1,'元データ'!$A$2:$K$2,0))</f>
        <v>0</v>
      </c>
      <c r="O33" s="171">
        <f>INDEX('元データ'!$A$2:$K$345,MATCH('貸借対照表及び財務分析'!$A33,'元データ'!$A$2:$A$345,0),MATCH('貸借対照表及び財務分析'!O$1,'元データ'!$A$2:$K$2,0))</f>
        <v>3320</v>
      </c>
    </row>
    <row r="34" spans="1:15" ht="14.25">
      <c r="A34" s="292" t="s">
        <v>864</v>
      </c>
      <c r="B34" s="91" t="s">
        <v>317</v>
      </c>
      <c r="C34" s="92"/>
      <c r="D34" s="93"/>
      <c r="E34" s="163">
        <f t="shared" si="0"/>
        <v>20678624</v>
      </c>
      <c r="F34" s="164">
        <f>INDEX('元データ'!$A$2:$K$345,MATCH('貸借対照表及び財務分析'!$A34,'元データ'!$A$2:$A$345,0),MATCH('貸借対照表及び財務分析'!F$1,'元データ'!$A$2:$K$2,0))</f>
        <v>18463058</v>
      </c>
      <c r="G34" s="163">
        <f>INDEX('元データ'!$A$2:$K$345,MATCH('貸借対照表及び財務分析'!$A34,'元データ'!$A$2:$A$345,0),MATCH('貸借対照表及び財務分析'!G$1,'元データ'!$A$2:$K$2,0))</f>
        <v>111933</v>
      </c>
      <c r="H34" s="163">
        <f>INDEX('元データ'!$A$2:$K$345,MATCH('貸借対照表及び財務分析'!$A34,'元データ'!$A$2:$A$345,0),MATCH('貸借対照表及び財務分析'!H$1,'元データ'!$A$2:$K$2,0))</f>
        <v>840849</v>
      </c>
      <c r="I34" s="163">
        <f>INDEX('元データ'!$A$2:$K$345,MATCH('貸借対照表及び財務分析'!$A34,'元データ'!$A$2:$A$345,0),MATCH('貸借対照表及び財務分析'!I$1,'元データ'!$A$2:$K$2,0))</f>
        <v>97291</v>
      </c>
      <c r="J34" s="163">
        <f>INDEX('元データ'!$A$2:$K$345,MATCH('貸借対照表及び財務分析'!$A34,'元データ'!$A$2:$A$345,0),MATCH('貸借対照表及び財務分析'!J$1,'元データ'!$A$2:$K$2,0))</f>
        <v>134208</v>
      </c>
      <c r="K34" s="163">
        <f>INDEX('元データ'!$A$2:$K$345,MATCH('貸借対照表及び財務分析'!$A34,'元データ'!$A$2:$A$345,0),MATCH('貸借対照表及び財務分析'!K$1,'元データ'!$A$2:$K$2,0))</f>
        <v>193578</v>
      </c>
      <c r="L34" s="163">
        <f>INDEX('元データ'!$A$2:$K$345,MATCH('貸借対照表及び財務分析'!$A34,'元データ'!$A$2:$A$345,0),MATCH('貸借対照表及び財務分析'!L$1,'元データ'!$A$2:$K$2,0))</f>
        <v>109898</v>
      </c>
      <c r="M34" s="163">
        <f>INDEX('元データ'!$A$2:$K$345,MATCH('貸借対照表及び財務分析'!$A34,'元データ'!$A$2:$A$345,0),MATCH('貸借対照表及び財務分析'!M$1,'元データ'!$A$2:$K$2,0))</f>
        <v>300756</v>
      </c>
      <c r="N34" s="163">
        <f>INDEX('元データ'!$A$2:$K$345,MATCH('貸借対照表及び財務分析'!$A34,'元データ'!$A$2:$A$345,0),MATCH('貸借対照表及び財務分析'!N$1,'元データ'!$A$2:$K$2,0))</f>
        <v>142693</v>
      </c>
      <c r="O34" s="165">
        <f>INDEX('元データ'!$A$2:$K$345,MATCH('貸借対照表及び財務分析'!$A34,'元データ'!$A$2:$A$345,0),MATCH('貸借対照表及び財務分析'!O$1,'元データ'!$A$2:$K$2,0))</f>
        <v>284360</v>
      </c>
    </row>
    <row r="35" spans="1:15" ht="14.25">
      <c r="A35" s="292" t="s">
        <v>865</v>
      </c>
      <c r="B35" s="98" t="s">
        <v>318</v>
      </c>
      <c r="C35" s="99"/>
      <c r="D35" s="100"/>
      <c r="E35" s="166">
        <f t="shared" si="0"/>
        <v>70226598</v>
      </c>
      <c r="F35" s="167">
        <f>INDEX('元データ'!$A$2:$K$345,MATCH('貸借対照表及び財務分析'!$A35,'元データ'!$A$2:$A$345,0),MATCH('貸借対照表及び財務分析'!F$1,'元データ'!$A$2:$K$2,0))</f>
        <v>9556933</v>
      </c>
      <c r="G35" s="166">
        <f>INDEX('元データ'!$A$2:$K$345,MATCH('貸借対照表及び財務分析'!$A35,'元データ'!$A$2:$A$345,0),MATCH('貸借対照表及び財務分析'!G$1,'元データ'!$A$2:$K$2,0))</f>
        <v>8821860</v>
      </c>
      <c r="H35" s="166">
        <f>INDEX('元データ'!$A$2:$K$345,MATCH('貸借対照表及び財務分析'!$A35,'元データ'!$A$2:$A$345,0),MATCH('貸借対照表及び財務分析'!H$1,'元データ'!$A$2:$K$2,0))</f>
        <v>16109711</v>
      </c>
      <c r="I35" s="166">
        <f>INDEX('元データ'!$A$2:$K$345,MATCH('貸借対照表及び財務分析'!$A35,'元データ'!$A$2:$A$345,0),MATCH('貸借対照表及び財務分析'!I$1,'元データ'!$A$2:$K$2,0))</f>
        <v>5493422</v>
      </c>
      <c r="J35" s="166">
        <f>INDEX('元データ'!$A$2:$K$345,MATCH('貸借対照表及び財務分析'!$A35,'元データ'!$A$2:$A$345,0),MATCH('貸借対照表及び財務分析'!J$1,'元データ'!$A$2:$K$2,0))</f>
        <v>7764558</v>
      </c>
      <c r="K35" s="166">
        <f>INDEX('元データ'!$A$2:$K$345,MATCH('貸借対照表及び財務分析'!$A35,'元データ'!$A$2:$A$345,0),MATCH('貸借対照表及び財務分析'!K$1,'元データ'!$A$2:$K$2,0))</f>
        <v>3431194</v>
      </c>
      <c r="L35" s="166">
        <f>INDEX('元データ'!$A$2:$K$345,MATCH('貸借対照表及び財務分析'!$A35,'元データ'!$A$2:$A$345,0),MATCH('貸借対照表及び財務分析'!L$1,'元データ'!$A$2:$K$2,0))</f>
        <v>3264580</v>
      </c>
      <c r="M35" s="166">
        <f>INDEX('元データ'!$A$2:$K$345,MATCH('貸借対照表及び財務分析'!$A35,'元データ'!$A$2:$A$345,0),MATCH('貸借対照表及び財務分析'!M$1,'元データ'!$A$2:$K$2,0))</f>
        <v>7858175</v>
      </c>
      <c r="N35" s="166">
        <f>INDEX('元データ'!$A$2:$K$345,MATCH('貸借対照表及び財務分析'!$A35,'元データ'!$A$2:$A$345,0),MATCH('貸借対照表及び財務分析'!N$1,'元データ'!$A$2:$K$2,0))</f>
        <v>2315557</v>
      </c>
      <c r="O35" s="168">
        <f>INDEX('元データ'!$A$2:$K$345,MATCH('貸借対照表及び財務分析'!$A35,'元データ'!$A$2:$A$345,0),MATCH('貸借対照表及び財務分析'!O$1,'元データ'!$A$2:$K$2,0))</f>
        <v>5610608</v>
      </c>
    </row>
    <row r="36" spans="1:15" ht="14.25">
      <c r="A36" s="292" t="s">
        <v>866</v>
      </c>
      <c r="B36" s="94"/>
      <c r="C36" s="95" t="s">
        <v>0</v>
      </c>
      <c r="D36" s="96"/>
      <c r="E36" s="163">
        <f t="shared" si="0"/>
        <v>30218035</v>
      </c>
      <c r="F36" s="164">
        <f>INDEX('元データ'!$A$2:$K$345,MATCH('貸借対照表及び財務分析'!$A36,'元データ'!$A$2:$A$345,0),MATCH('貸借対照表及び財務分析'!F$1,'元データ'!$A$2:$K$2,0))</f>
        <v>9556933</v>
      </c>
      <c r="G36" s="163">
        <f>INDEX('元データ'!$A$2:$K$345,MATCH('貸借対照表及び財務分析'!$A36,'元データ'!$A$2:$A$345,0),MATCH('貸借対照表及び財務分析'!G$1,'元データ'!$A$2:$K$2,0))</f>
        <v>4102033</v>
      </c>
      <c r="H36" s="163">
        <f>INDEX('元データ'!$A$2:$K$345,MATCH('貸借対照表及び財務分析'!$A36,'元データ'!$A$2:$A$345,0),MATCH('貸借対照表及び財務分析'!H$1,'元データ'!$A$2:$K$2,0))</f>
        <v>7112019</v>
      </c>
      <c r="I36" s="163">
        <f>INDEX('元データ'!$A$2:$K$345,MATCH('貸借対照表及び財務分析'!$A36,'元データ'!$A$2:$A$345,0),MATCH('貸借対照表及び財務分析'!I$1,'元データ'!$A$2:$K$2,0))</f>
        <v>1891756</v>
      </c>
      <c r="J36" s="163">
        <f>INDEX('元データ'!$A$2:$K$345,MATCH('貸借対照表及び財務分析'!$A36,'元データ'!$A$2:$A$345,0),MATCH('貸借対照表及び財務分析'!J$1,'元データ'!$A$2:$K$2,0))</f>
        <v>1156840</v>
      </c>
      <c r="K36" s="163">
        <f>INDEX('元データ'!$A$2:$K$345,MATCH('貸借対照表及び財務分析'!$A36,'元データ'!$A$2:$A$345,0),MATCH('貸借対照表及び財務分析'!K$1,'元データ'!$A$2:$K$2,0))</f>
        <v>999757</v>
      </c>
      <c r="L36" s="163">
        <f>INDEX('元データ'!$A$2:$K$345,MATCH('貸借対照表及び財務分析'!$A36,'元データ'!$A$2:$A$345,0),MATCH('貸借対照表及び財務分析'!L$1,'元データ'!$A$2:$K$2,0))</f>
        <v>783027</v>
      </c>
      <c r="M36" s="163">
        <f>INDEX('元データ'!$A$2:$K$345,MATCH('貸借対照表及び財務分析'!$A36,'元データ'!$A$2:$A$345,0),MATCH('貸借対照表及び財務分析'!M$1,'元データ'!$A$2:$K$2,0))</f>
        <v>3002207</v>
      </c>
      <c r="N36" s="163">
        <f>INDEX('元データ'!$A$2:$K$345,MATCH('貸借対照表及び財務分析'!$A36,'元データ'!$A$2:$A$345,0),MATCH('貸借対照表及び財務分析'!N$1,'元データ'!$A$2:$K$2,0))</f>
        <v>297460</v>
      </c>
      <c r="O36" s="165">
        <f>INDEX('元データ'!$A$2:$K$345,MATCH('貸借対照表及び財務分析'!$A36,'元データ'!$A$2:$A$345,0),MATCH('貸借対照表及び財務分析'!O$1,'元データ'!$A$2:$K$2,0))</f>
        <v>1316003</v>
      </c>
    </row>
    <row r="37" spans="1:15" ht="14.25">
      <c r="A37" s="292" t="s">
        <v>867</v>
      </c>
      <c r="B37" s="94"/>
      <c r="C37" s="97" t="s">
        <v>214</v>
      </c>
      <c r="D37" s="96"/>
      <c r="E37" s="163">
        <f t="shared" si="0"/>
        <v>2503763</v>
      </c>
      <c r="F37" s="164">
        <f>INDEX('元データ'!$A$2:$K$345,MATCH('貸借対照表及び財務分析'!$A37,'元データ'!$A$2:$A$345,0),MATCH('貸借対照表及び財務分析'!F$1,'元データ'!$A$2:$K$2,0))</f>
        <v>1017507</v>
      </c>
      <c r="G37" s="163">
        <f>INDEX('元データ'!$A$2:$K$345,MATCH('貸借対照表及び財務分析'!$A37,'元データ'!$A$2:$A$345,0),MATCH('貸借対照表及び財務分析'!G$1,'元データ'!$A$2:$K$2,0))</f>
        <v>71978</v>
      </c>
      <c r="H37" s="163">
        <f>INDEX('元データ'!$A$2:$K$345,MATCH('貸借対照表及び財務分析'!$A37,'元データ'!$A$2:$A$345,0),MATCH('貸借対照表及び財務分析'!H$1,'元データ'!$A$2:$K$2,0))</f>
        <v>170640</v>
      </c>
      <c r="I37" s="163">
        <f>INDEX('元データ'!$A$2:$K$345,MATCH('貸借対照表及び財務分析'!$A37,'元データ'!$A$2:$A$345,0),MATCH('貸借対照表及び財務分析'!I$1,'元データ'!$A$2:$K$2,0))</f>
        <v>67666</v>
      </c>
      <c r="J37" s="163">
        <f>INDEX('元データ'!$A$2:$K$345,MATCH('貸借対照表及び財務分析'!$A37,'元データ'!$A$2:$A$345,0),MATCH('貸借対照表及び財務分析'!J$1,'元データ'!$A$2:$K$2,0))</f>
        <v>7824</v>
      </c>
      <c r="K37" s="163">
        <f>INDEX('元データ'!$A$2:$K$345,MATCH('貸借対照表及び財務分析'!$A37,'元データ'!$A$2:$A$345,0),MATCH('貸借対照表及び財務分析'!K$1,'元データ'!$A$2:$K$2,0))</f>
        <v>32552</v>
      </c>
      <c r="L37" s="163">
        <f>INDEX('元データ'!$A$2:$K$345,MATCH('貸借対照表及び財務分析'!$A37,'元データ'!$A$2:$A$345,0),MATCH('貸借対照表及び財務分析'!L$1,'元データ'!$A$2:$K$2,0))</f>
        <v>17657</v>
      </c>
      <c r="M37" s="163">
        <f>INDEX('元データ'!$A$2:$K$345,MATCH('貸借対照表及び財務分析'!$A37,'元データ'!$A$2:$A$345,0),MATCH('貸借対照表及び財務分析'!M$1,'元データ'!$A$2:$K$2,0))</f>
        <v>1078518</v>
      </c>
      <c r="N37" s="163">
        <f>INDEX('元データ'!$A$2:$K$345,MATCH('貸借対照表及び財務分析'!$A37,'元データ'!$A$2:$A$345,0),MATCH('貸借対照表及び財務分析'!N$1,'元データ'!$A$2:$K$2,0))</f>
        <v>30553</v>
      </c>
      <c r="O37" s="165">
        <f>INDEX('元データ'!$A$2:$K$345,MATCH('貸借対照表及び財務分析'!$A37,'元データ'!$A$2:$A$345,0),MATCH('貸借対照表及び財務分析'!O$1,'元データ'!$A$2:$K$2,0))</f>
        <v>8868</v>
      </c>
    </row>
    <row r="38" spans="1:15" ht="14.25">
      <c r="A38" s="292" t="s">
        <v>868</v>
      </c>
      <c r="B38" s="94"/>
      <c r="C38" s="97" t="s">
        <v>215</v>
      </c>
      <c r="D38" s="96"/>
      <c r="E38" s="163">
        <f t="shared" si="0"/>
        <v>24367</v>
      </c>
      <c r="F38" s="164">
        <f>INDEX('元データ'!$A$2:$K$345,MATCH('貸借対照表及び財務分析'!$A38,'元データ'!$A$2:$A$345,0),MATCH('貸借対照表及び財務分析'!F$1,'元データ'!$A$2:$K$2,0))</f>
        <v>0</v>
      </c>
      <c r="G38" s="163">
        <f>INDEX('元データ'!$A$2:$K$345,MATCH('貸借対照表及び財務分析'!$A38,'元データ'!$A$2:$A$345,0),MATCH('貸借対照表及び財務分析'!G$1,'元データ'!$A$2:$K$2,0))</f>
        <v>20121</v>
      </c>
      <c r="H38" s="163">
        <f>INDEX('元データ'!$A$2:$K$345,MATCH('貸借対照表及び財務分析'!$A38,'元データ'!$A$2:$A$345,0),MATCH('貸借対照表及び財務分析'!H$1,'元データ'!$A$2:$K$2,0))</f>
        <v>0</v>
      </c>
      <c r="I38" s="163">
        <f>INDEX('元データ'!$A$2:$K$345,MATCH('貸借対照表及び財務分析'!$A38,'元データ'!$A$2:$A$345,0),MATCH('貸借対照表及び財務分析'!I$1,'元データ'!$A$2:$K$2,0))</f>
        <v>4246</v>
      </c>
      <c r="J38" s="163">
        <f>INDEX('元データ'!$A$2:$K$345,MATCH('貸借対照表及び財務分析'!$A38,'元データ'!$A$2:$A$345,0),MATCH('貸借対照表及び財務分析'!J$1,'元データ'!$A$2:$K$2,0))</f>
        <v>0</v>
      </c>
      <c r="K38" s="163">
        <f>INDEX('元データ'!$A$2:$K$345,MATCH('貸借対照表及び財務分析'!$A38,'元データ'!$A$2:$A$345,0),MATCH('貸借対照表及び財務分析'!K$1,'元データ'!$A$2:$K$2,0))</f>
        <v>0</v>
      </c>
      <c r="L38" s="163">
        <f>INDEX('元データ'!$A$2:$K$345,MATCH('貸借対照表及び財務分析'!$A38,'元データ'!$A$2:$A$345,0),MATCH('貸借対照表及び財務分析'!L$1,'元データ'!$A$2:$K$2,0))</f>
        <v>0</v>
      </c>
      <c r="M38" s="163">
        <f>INDEX('元データ'!$A$2:$K$345,MATCH('貸借対照表及び財務分析'!$A38,'元データ'!$A$2:$A$345,0),MATCH('貸借対照表及び財務分析'!M$1,'元データ'!$A$2:$K$2,0))</f>
        <v>0</v>
      </c>
      <c r="N38" s="163">
        <f>INDEX('元データ'!$A$2:$K$345,MATCH('貸借対照表及び財務分析'!$A38,'元データ'!$A$2:$A$345,0),MATCH('貸借対照表及び財務分析'!N$1,'元データ'!$A$2:$K$2,0))</f>
        <v>0</v>
      </c>
      <c r="O38" s="165">
        <f>INDEX('元データ'!$A$2:$K$345,MATCH('貸借対照表及び財務分析'!$A38,'元データ'!$A$2:$A$345,0),MATCH('貸借対照表及び財務分析'!O$1,'元データ'!$A$2:$K$2,0))</f>
        <v>0</v>
      </c>
    </row>
    <row r="39" spans="1:15" ht="14.25">
      <c r="A39" s="292" t="s">
        <v>869</v>
      </c>
      <c r="B39" s="94"/>
      <c r="C39" s="97" t="s">
        <v>216</v>
      </c>
      <c r="D39" s="96"/>
      <c r="E39" s="163">
        <f t="shared" si="0"/>
        <v>8242648</v>
      </c>
      <c r="F39" s="164">
        <f>INDEX('元データ'!$A$2:$K$345,MATCH('貸借対照表及び財務分析'!$A39,'元データ'!$A$2:$A$345,0),MATCH('貸借対照表及び財務分析'!F$1,'元データ'!$A$2:$K$2,0))</f>
        <v>162040</v>
      </c>
      <c r="G39" s="163">
        <f>INDEX('元データ'!$A$2:$K$345,MATCH('貸借対照表及び財務分析'!$A39,'元データ'!$A$2:$A$345,0),MATCH('貸借対照表及び財務分析'!G$1,'元データ'!$A$2:$K$2,0))</f>
        <v>2658637</v>
      </c>
      <c r="H39" s="163">
        <f>INDEX('元データ'!$A$2:$K$345,MATCH('貸借対照表及び財務分析'!$A39,'元データ'!$A$2:$A$345,0),MATCH('貸借対照表及び財務分析'!H$1,'元データ'!$A$2:$K$2,0))</f>
        <v>1308338</v>
      </c>
      <c r="I39" s="163">
        <f>INDEX('元データ'!$A$2:$K$345,MATCH('貸借対照表及び財務分析'!$A39,'元データ'!$A$2:$A$345,0),MATCH('貸借対照表及び財務分析'!I$1,'元データ'!$A$2:$K$2,0))</f>
        <v>912931</v>
      </c>
      <c r="J39" s="163">
        <f>INDEX('元データ'!$A$2:$K$345,MATCH('貸借対照表及び財務分析'!$A39,'元データ'!$A$2:$A$345,0),MATCH('貸借対照表及び財務分析'!J$1,'元データ'!$A$2:$K$2,0))</f>
        <v>963811</v>
      </c>
      <c r="K39" s="163">
        <f>INDEX('元データ'!$A$2:$K$345,MATCH('貸借対照表及び財務分析'!$A39,'元データ'!$A$2:$A$345,0),MATCH('貸借対照表及び財務分析'!K$1,'元データ'!$A$2:$K$2,0))</f>
        <v>443245</v>
      </c>
      <c r="L39" s="163">
        <f>INDEX('元データ'!$A$2:$K$345,MATCH('貸借対照表及び財務分析'!$A39,'元データ'!$A$2:$A$345,0),MATCH('貸借対照表及び財務分析'!L$1,'元データ'!$A$2:$K$2,0))</f>
        <v>663180</v>
      </c>
      <c r="M39" s="163">
        <f>INDEX('元データ'!$A$2:$K$345,MATCH('貸借対照表及び財務分析'!$A39,'元データ'!$A$2:$A$345,0),MATCH('貸借対照表及び財務分析'!M$1,'元データ'!$A$2:$K$2,0))</f>
        <v>1012529</v>
      </c>
      <c r="N39" s="163">
        <f>INDEX('元データ'!$A$2:$K$345,MATCH('貸借対照表及び財務分析'!$A39,'元データ'!$A$2:$A$345,0),MATCH('貸借対照表及び財務分析'!N$1,'元データ'!$A$2:$K$2,0))</f>
        <v>117937</v>
      </c>
      <c r="O39" s="165">
        <f>INDEX('元データ'!$A$2:$K$345,MATCH('貸借対照表及び財務分析'!$A39,'元データ'!$A$2:$A$345,0),MATCH('貸借対照表及び財務分析'!O$1,'元データ'!$A$2:$K$2,0))</f>
        <v>0</v>
      </c>
    </row>
    <row r="40" spans="1:15" ht="14.25">
      <c r="A40" s="292" t="s">
        <v>870</v>
      </c>
      <c r="B40" s="94"/>
      <c r="C40" s="97" t="s">
        <v>217</v>
      </c>
      <c r="D40" s="96"/>
      <c r="E40" s="163">
        <f aca="true" t="shared" si="1" ref="E40:E66">SUM(F40:O40)</f>
        <v>19447257</v>
      </c>
      <c r="F40" s="164">
        <f>INDEX('元データ'!$A$2:$K$345,MATCH('貸借対照表及び財務分析'!$A40,'元データ'!$A$2:$A$345,0),MATCH('貸借対照表及び財務分析'!F$1,'元データ'!$A$2:$K$2,0))</f>
        <v>8377386</v>
      </c>
      <c r="G40" s="163">
        <f>INDEX('元データ'!$A$2:$K$345,MATCH('貸借対照表及び財務分析'!$A40,'元データ'!$A$2:$A$345,0),MATCH('貸借対照表及び財務分析'!G$1,'元データ'!$A$2:$K$2,0))</f>
        <v>1351297</v>
      </c>
      <c r="H40" s="163">
        <f>INDEX('元データ'!$A$2:$K$345,MATCH('貸借対照表及び財務分析'!$A40,'元データ'!$A$2:$A$345,0),MATCH('貸借対照表及び財務分析'!H$1,'元データ'!$A$2:$K$2,0))</f>
        <v>5633041</v>
      </c>
      <c r="I40" s="163">
        <f>INDEX('元データ'!$A$2:$K$345,MATCH('貸借対照表及び財務分析'!$A40,'元データ'!$A$2:$A$345,0),MATCH('貸借対照表及び財務分析'!I$1,'元データ'!$A$2:$K$2,0))</f>
        <v>906913</v>
      </c>
      <c r="J40" s="163">
        <f>INDEX('元データ'!$A$2:$K$345,MATCH('貸借対照表及び財務分析'!$A40,'元データ'!$A$2:$A$345,0),MATCH('貸借対照表及び財務分析'!J$1,'元データ'!$A$2:$K$2,0))</f>
        <v>185205</v>
      </c>
      <c r="K40" s="163">
        <f>INDEX('元データ'!$A$2:$K$345,MATCH('貸借対照表及び財務分析'!$A40,'元データ'!$A$2:$A$345,0),MATCH('貸借対照表及び財務分析'!K$1,'元データ'!$A$2:$K$2,0))</f>
        <v>523960</v>
      </c>
      <c r="L40" s="163">
        <f>INDEX('元データ'!$A$2:$K$345,MATCH('貸借対照表及び財務分析'!$A40,'元データ'!$A$2:$A$345,0),MATCH('貸借対照表及び財務分析'!L$1,'元データ'!$A$2:$K$2,0))</f>
        <v>102190</v>
      </c>
      <c r="M40" s="163">
        <f>INDEX('元データ'!$A$2:$K$345,MATCH('貸借対照表及び財務分析'!$A40,'元データ'!$A$2:$A$345,0),MATCH('貸借対照表及び財務分析'!M$1,'元データ'!$A$2:$K$2,0))</f>
        <v>911160</v>
      </c>
      <c r="N40" s="163">
        <f>INDEX('元データ'!$A$2:$K$345,MATCH('貸借対照表及び財務分析'!$A40,'元データ'!$A$2:$A$345,0),MATCH('貸借対照表及び財務分析'!N$1,'元データ'!$A$2:$K$2,0))</f>
        <v>148970</v>
      </c>
      <c r="O40" s="165">
        <f>INDEX('元データ'!$A$2:$K$345,MATCH('貸借対照表及び財務分析'!$A40,'元データ'!$A$2:$A$345,0),MATCH('貸借対照表及び財務分析'!O$1,'元データ'!$A$2:$K$2,0))</f>
        <v>1307135</v>
      </c>
    </row>
    <row r="41" spans="1:15" ht="14.25">
      <c r="A41" s="292" t="s">
        <v>871</v>
      </c>
      <c r="B41" s="94"/>
      <c r="C41" s="95" t="s">
        <v>218</v>
      </c>
      <c r="D41" s="96"/>
      <c r="E41" s="163">
        <f t="shared" si="1"/>
        <v>40008563</v>
      </c>
      <c r="F41" s="164">
        <f>INDEX('元データ'!$A$2:$K$345,MATCH('貸借対照表及び財務分析'!$A41,'元データ'!$A$2:$A$345,0),MATCH('貸借対照表及び財務分析'!F$1,'元データ'!$A$2:$K$2,0))</f>
        <v>0</v>
      </c>
      <c r="G41" s="163">
        <f>INDEX('元データ'!$A$2:$K$345,MATCH('貸借対照表及び財務分析'!$A41,'元データ'!$A$2:$A$345,0),MATCH('貸借対照表及び財務分析'!G$1,'元データ'!$A$2:$K$2,0))</f>
        <v>4719827</v>
      </c>
      <c r="H41" s="163">
        <f>INDEX('元データ'!$A$2:$K$345,MATCH('貸借対照表及び財務分析'!$A41,'元データ'!$A$2:$A$345,0),MATCH('貸借対照表及び財務分析'!H$1,'元データ'!$A$2:$K$2,0))</f>
        <v>8997692</v>
      </c>
      <c r="I41" s="163">
        <f>INDEX('元データ'!$A$2:$K$345,MATCH('貸借対照表及び財務分析'!$A41,'元データ'!$A$2:$A$345,0),MATCH('貸借対照表及び財務分析'!I$1,'元データ'!$A$2:$K$2,0))</f>
        <v>3601666</v>
      </c>
      <c r="J41" s="163">
        <f>INDEX('元データ'!$A$2:$K$345,MATCH('貸借対照表及び財務分析'!$A41,'元データ'!$A$2:$A$345,0),MATCH('貸借対照表及び財務分析'!J$1,'元データ'!$A$2:$K$2,0))</f>
        <v>6607718</v>
      </c>
      <c r="K41" s="163">
        <f>INDEX('元データ'!$A$2:$K$345,MATCH('貸借対照表及び財務分析'!$A41,'元データ'!$A$2:$A$345,0),MATCH('貸借対照表及び財務分析'!K$1,'元データ'!$A$2:$K$2,0))</f>
        <v>2431437</v>
      </c>
      <c r="L41" s="163">
        <f>INDEX('元データ'!$A$2:$K$345,MATCH('貸借対照表及び財務分析'!$A41,'元データ'!$A$2:$A$345,0),MATCH('貸借対照表及び財務分析'!L$1,'元データ'!$A$2:$K$2,0))</f>
        <v>2481553</v>
      </c>
      <c r="M41" s="163">
        <f>INDEX('元データ'!$A$2:$K$345,MATCH('貸借対照表及び財務分析'!$A41,'元データ'!$A$2:$A$345,0),MATCH('貸借対照表及び財務分析'!M$1,'元データ'!$A$2:$K$2,0))</f>
        <v>4855968</v>
      </c>
      <c r="N41" s="163">
        <f>INDEX('元データ'!$A$2:$K$345,MATCH('貸借対照表及び財務分析'!$A41,'元データ'!$A$2:$A$345,0),MATCH('貸借対照表及び財務分析'!N$1,'元データ'!$A$2:$K$2,0))</f>
        <v>2018097</v>
      </c>
      <c r="O41" s="165">
        <f>INDEX('元データ'!$A$2:$K$345,MATCH('貸借対照表及び財務分析'!$A41,'元データ'!$A$2:$A$345,0),MATCH('貸借対照表及び財務分析'!O$1,'元データ'!$A$2:$K$2,0))</f>
        <v>4294605</v>
      </c>
    </row>
    <row r="42" spans="1:15" ht="14.25">
      <c r="A42" s="292" t="s">
        <v>872</v>
      </c>
      <c r="B42" s="94"/>
      <c r="C42" s="97" t="s">
        <v>1</v>
      </c>
      <c r="D42" s="96"/>
      <c r="E42" s="163">
        <f t="shared" si="1"/>
        <v>39784178</v>
      </c>
      <c r="F42" s="164">
        <f>INDEX('元データ'!$A$2:$K$345,MATCH('貸借対照表及び財務分析'!$A42,'元データ'!$A$2:$A$345,0),MATCH('貸借対照表及び財務分析'!F$1,'元データ'!$A$2:$K$2,0))</f>
        <v>0</v>
      </c>
      <c r="G42" s="163">
        <f>INDEX('元データ'!$A$2:$K$345,MATCH('貸借対照表及び財務分析'!$A42,'元データ'!$A$2:$A$345,0),MATCH('貸借対照表及び財務分析'!G$1,'元データ'!$A$2:$K$2,0))</f>
        <v>4719827</v>
      </c>
      <c r="H42" s="163">
        <f>INDEX('元データ'!$A$2:$K$345,MATCH('貸借対照表及び財務分析'!$A42,'元データ'!$A$2:$A$345,0),MATCH('貸借対照表及び財務分析'!H$1,'元データ'!$A$2:$K$2,0))</f>
        <v>8997692</v>
      </c>
      <c r="I42" s="163">
        <f>INDEX('元データ'!$A$2:$K$345,MATCH('貸借対照表及び財務分析'!$A42,'元データ'!$A$2:$A$345,0),MATCH('貸借対照表及び財務分析'!I$1,'元データ'!$A$2:$K$2,0))</f>
        <v>3601666</v>
      </c>
      <c r="J42" s="163">
        <f>INDEX('元データ'!$A$2:$K$345,MATCH('貸借対照表及び財務分析'!$A42,'元データ'!$A$2:$A$345,0),MATCH('貸借対照表及び財務分析'!J$1,'元データ'!$A$2:$K$2,0))</f>
        <v>6607718</v>
      </c>
      <c r="K42" s="163">
        <f>INDEX('元データ'!$A$2:$K$345,MATCH('貸借対照表及び財務分析'!$A42,'元データ'!$A$2:$A$345,0),MATCH('貸借対照表及び財務分析'!K$1,'元データ'!$A$2:$K$2,0))</f>
        <v>2431437</v>
      </c>
      <c r="L42" s="163">
        <f>INDEX('元データ'!$A$2:$K$345,MATCH('貸借対照表及び財務分析'!$A42,'元データ'!$A$2:$A$345,0),MATCH('貸借対照表及び財務分析'!L$1,'元データ'!$A$2:$K$2,0))</f>
        <v>2481553</v>
      </c>
      <c r="M42" s="163">
        <f>INDEX('元データ'!$A$2:$K$345,MATCH('貸借対照表及び財務分析'!$A42,'元データ'!$A$2:$A$345,0),MATCH('貸借対照表及び財務分析'!M$1,'元データ'!$A$2:$K$2,0))</f>
        <v>4855968</v>
      </c>
      <c r="N42" s="163">
        <f>INDEX('元データ'!$A$2:$K$345,MATCH('貸借対照表及び財務分析'!$A42,'元データ'!$A$2:$A$345,0),MATCH('貸借対照表及び財務分析'!N$1,'元データ'!$A$2:$K$2,0))</f>
        <v>1793712</v>
      </c>
      <c r="O42" s="165">
        <f>INDEX('元データ'!$A$2:$K$345,MATCH('貸借対照表及び財務分析'!$A42,'元データ'!$A$2:$A$345,0),MATCH('貸借対照表及び財務分析'!O$1,'元データ'!$A$2:$K$2,0))</f>
        <v>4294605</v>
      </c>
    </row>
    <row r="43" spans="1:15" ht="14.25">
      <c r="A43" s="292" t="s">
        <v>873</v>
      </c>
      <c r="B43" s="109"/>
      <c r="C43" s="110" t="s">
        <v>2</v>
      </c>
      <c r="D43" s="105"/>
      <c r="E43" s="169">
        <f t="shared" si="1"/>
        <v>224385</v>
      </c>
      <c r="F43" s="170">
        <f>INDEX('元データ'!$A$2:$K$345,MATCH('貸借対照表及び財務分析'!$A43,'元データ'!$A$2:$A$345,0),MATCH('貸借対照表及び財務分析'!F$1,'元データ'!$A$2:$K$2,0))</f>
        <v>0</v>
      </c>
      <c r="G43" s="169">
        <f>INDEX('元データ'!$A$2:$K$345,MATCH('貸借対照表及び財務分析'!$A43,'元データ'!$A$2:$A$345,0),MATCH('貸借対照表及び財務分析'!G$1,'元データ'!$A$2:$K$2,0))</f>
        <v>0</v>
      </c>
      <c r="H43" s="169">
        <f>INDEX('元データ'!$A$2:$K$345,MATCH('貸借対照表及び財務分析'!$A43,'元データ'!$A$2:$A$345,0),MATCH('貸借対照表及び財務分析'!H$1,'元データ'!$A$2:$K$2,0))</f>
        <v>0</v>
      </c>
      <c r="I43" s="169">
        <f>INDEX('元データ'!$A$2:$K$345,MATCH('貸借対照表及び財務分析'!$A43,'元データ'!$A$2:$A$345,0),MATCH('貸借対照表及び財務分析'!I$1,'元データ'!$A$2:$K$2,0))</f>
        <v>0</v>
      </c>
      <c r="J43" s="169">
        <f>INDEX('元データ'!$A$2:$K$345,MATCH('貸借対照表及び財務分析'!$A43,'元データ'!$A$2:$A$345,0),MATCH('貸借対照表及び財務分析'!J$1,'元データ'!$A$2:$K$2,0))</f>
        <v>0</v>
      </c>
      <c r="K43" s="169">
        <f>INDEX('元データ'!$A$2:$K$345,MATCH('貸借対照表及び財務分析'!$A43,'元データ'!$A$2:$A$345,0),MATCH('貸借対照表及び財務分析'!K$1,'元データ'!$A$2:$K$2,0))</f>
        <v>0</v>
      </c>
      <c r="L43" s="169">
        <f>INDEX('元データ'!$A$2:$K$345,MATCH('貸借対照表及び財務分析'!$A43,'元データ'!$A$2:$A$345,0),MATCH('貸借対照表及び財務分析'!L$1,'元データ'!$A$2:$K$2,0))</f>
        <v>0</v>
      </c>
      <c r="M43" s="169">
        <f>INDEX('元データ'!$A$2:$K$345,MATCH('貸借対照表及び財務分析'!$A43,'元データ'!$A$2:$A$345,0),MATCH('貸借対照表及び財務分析'!M$1,'元データ'!$A$2:$K$2,0))</f>
        <v>0</v>
      </c>
      <c r="N43" s="169">
        <f>INDEX('元データ'!$A$2:$K$345,MATCH('貸借対照表及び財務分析'!$A43,'元データ'!$A$2:$A$345,0),MATCH('貸借対照表及び財務分析'!N$1,'元データ'!$A$2:$K$2,0))</f>
        <v>224385</v>
      </c>
      <c r="O43" s="171">
        <f>INDEX('元データ'!$A$2:$K$345,MATCH('貸借対照表及び財務分析'!$A43,'元データ'!$A$2:$A$345,0),MATCH('貸借対照表及び財務分析'!O$1,'元データ'!$A$2:$K$2,0))</f>
        <v>0</v>
      </c>
    </row>
    <row r="44" spans="1:15" ht="14.25">
      <c r="A44" s="292" t="s">
        <v>874</v>
      </c>
      <c r="B44" s="91" t="s">
        <v>319</v>
      </c>
      <c r="C44" s="92"/>
      <c r="D44" s="93"/>
      <c r="E44" s="163">
        <f t="shared" si="1"/>
        <v>52114406</v>
      </c>
      <c r="F44" s="164">
        <f>INDEX('元データ'!$A$2:$K$345,MATCH('貸借対照表及び財務分析'!$A44,'元データ'!$A$2:$A$345,0),MATCH('貸借対照表及び財務分析'!F$1,'元データ'!$A$2:$K$2,0))</f>
        <v>5730020</v>
      </c>
      <c r="G44" s="163">
        <f>INDEX('元データ'!$A$2:$K$345,MATCH('貸借対照表及び財務分析'!$A44,'元データ'!$A$2:$A$345,0),MATCH('貸借対照表及び財務分析'!G$1,'元データ'!$A$2:$K$2,0))</f>
        <v>6473219</v>
      </c>
      <c r="H44" s="163">
        <f>INDEX('元データ'!$A$2:$K$345,MATCH('貸借対照表及び財務分析'!$A44,'元データ'!$A$2:$A$345,0),MATCH('貸借対照表及び財務分析'!H$1,'元データ'!$A$2:$K$2,0))</f>
        <v>14687396</v>
      </c>
      <c r="I44" s="163">
        <f>INDEX('元データ'!$A$2:$K$345,MATCH('貸借対照表及び財務分析'!$A44,'元データ'!$A$2:$A$345,0),MATCH('貸借対照表及び財務分析'!I$1,'元データ'!$A$2:$K$2,0))</f>
        <v>5849427</v>
      </c>
      <c r="J44" s="163">
        <f>INDEX('元データ'!$A$2:$K$345,MATCH('貸借対照表及び財務分析'!$A44,'元データ'!$A$2:$A$345,0),MATCH('貸借対照表及び財務分析'!J$1,'元データ'!$A$2:$K$2,0))</f>
        <v>3662229</v>
      </c>
      <c r="K44" s="163">
        <f>INDEX('元データ'!$A$2:$K$345,MATCH('貸借対照表及び財務分析'!$A44,'元データ'!$A$2:$A$345,0),MATCH('貸借対照表及び財務分析'!K$1,'元データ'!$A$2:$K$2,0))</f>
        <v>2689305</v>
      </c>
      <c r="L44" s="163">
        <f>INDEX('元データ'!$A$2:$K$345,MATCH('貸借対照表及び財務分析'!$A44,'元データ'!$A$2:$A$345,0),MATCH('貸借対照表及び財務分析'!L$1,'元データ'!$A$2:$K$2,0))</f>
        <v>3661573</v>
      </c>
      <c r="M44" s="163">
        <f>INDEX('元データ'!$A$2:$K$345,MATCH('貸借対照表及び財務分析'!$A44,'元データ'!$A$2:$A$345,0),MATCH('貸借対照表及び財務分析'!M$1,'元データ'!$A$2:$K$2,0))</f>
        <v>5351930</v>
      </c>
      <c r="N44" s="163">
        <f>INDEX('元データ'!$A$2:$K$345,MATCH('貸借対照表及び財務分析'!$A44,'元データ'!$A$2:$A$345,0),MATCH('貸借対照表及び財務分析'!N$1,'元データ'!$A$2:$K$2,0))</f>
        <v>1241990</v>
      </c>
      <c r="O44" s="165">
        <f>INDEX('元データ'!$A$2:$K$345,MATCH('貸借対照表及び財務分析'!$A44,'元データ'!$A$2:$A$345,0),MATCH('貸借対照表及び財務分析'!O$1,'元データ'!$A$2:$K$2,0))</f>
        <v>2767317</v>
      </c>
    </row>
    <row r="45" spans="1:15" ht="14.25">
      <c r="A45" s="292" t="s">
        <v>875</v>
      </c>
      <c r="B45" s="94"/>
      <c r="C45" s="111" t="s">
        <v>3</v>
      </c>
      <c r="D45" s="112"/>
      <c r="E45" s="163">
        <f t="shared" si="1"/>
        <v>43735305</v>
      </c>
      <c r="F45" s="164">
        <f>INDEX('元データ'!$A$2:$K$345,MATCH('貸借対照表及び財務分析'!$A45,'元データ'!$A$2:$A$345,0),MATCH('貸借対照表及び財務分析'!F$1,'元データ'!$A$2:$K$2,0))</f>
        <v>658393</v>
      </c>
      <c r="G45" s="163">
        <f>INDEX('元データ'!$A$2:$K$345,MATCH('貸借対照表及び財務分析'!$A45,'元データ'!$A$2:$A$345,0),MATCH('貸借対照表及び財務分析'!G$1,'元データ'!$A$2:$K$2,0))</f>
        <v>6230364</v>
      </c>
      <c r="H45" s="163">
        <f>INDEX('元データ'!$A$2:$K$345,MATCH('貸借対照表及び財務分析'!$A45,'元データ'!$A$2:$A$345,0),MATCH('貸借対照表及び財務分析'!H$1,'元データ'!$A$2:$K$2,0))</f>
        <v>13659518</v>
      </c>
      <c r="I45" s="163">
        <f>INDEX('元データ'!$A$2:$K$345,MATCH('貸借対照表及び財務分析'!$A45,'元データ'!$A$2:$A$345,0),MATCH('貸借対照表及び財務分析'!I$1,'元データ'!$A$2:$K$2,0))</f>
        <v>5427699</v>
      </c>
      <c r="J45" s="163">
        <f>INDEX('元データ'!$A$2:$K$345,MATCH('貸借対照表及び財務分析'!$A45,'元データ'!$A$2:$A$345,0),MATCH('貸借対照表及び財務分析'!J$1,'元データ'!$A$2:$K$2,0))</f>
        <v>3360942</v>
      </c>
      <c r="K45" s="163">
        <f>INDEX('元データ'!$A$2:$K$345,MATCH('貸借対照表及び財務分析'!$A45,'元データ'!$A$2:$A$345,0),MATCH('貸借対照表及び財務分析'!K$1,'元データ'!$A$2:$K$2,0))</f>
        <v>1979822</v>
      </c>
      <c r="L45" s="163">
        <f>INDEX('元データ'!$A$2:$K$345,MATCH('貸借対照表及び財務分析'!$A45,'元データ'!$A$2:$A$345,0),MATCH('貸借対照表及び財務分析'!L$1,'元データ'!$A$2:$K$2,0))</f>
        <v>3385191</v>
      </c>
      <c r="M45" s="163">
        <f>INDEX('元データ'!$A$2:$K$345,MATCH('貸借対照表及び財務分析'!$A45,'元データ'!$A$2:$A$345,0),MATCH('貸借対照表及び財務分析'!M$1,'元データ'!$A$2:$K$2,0))</f>
        <v>5279223</v>
      </c>
      <c r="N45" s="163">
        <f>INDEX('元データ'!$A$2:$K$345,MATCH('貸借対照表及び財務分析'!$A45,'元データ'!$A$2:$A$345,0),MATCH('貸借対照表及び財務分析'!N$1,'元データ'!$A$2:$K$2,0))</f>
        <v>1264007</v>
      </c>
      <c r="O45" s="165">
        <f>INDEX('元データ'!$A$2:$K$345,MATCH('貸借対照表及び財務分析'!$A45,'元データ'!$A$2:$A$345,0),MATCH('貸借対照表及び財務分析'!O$1,'元データ'!$A$2:$K$2,0))</f>
        <v>2490146</v>
      </c>
    </row>
    <row r="46" spans="2:15" ht="14.25">
      <c r="B46" s="94"/>
      <c r="C46" s="97" t="s">
        <v>219</v>
      </c>
      <c r="D46" s="96"/>
      <c r="E46" s="163">
        <f t="shared" si="1"/>
        <v>13256935</v>
      </c>
      <c r="F46" s="164">
        <f>SUM(F47:F48)</f>
        <v>76025</v>
      </c>
      <c r="G46" s="163">
        <f aca="true" t="shared" si="2" ref="G46:O46">SUM(G47:G48)</f>
        <v>2519532</v>
      </c>
      <c r="H46" s="163">
        <f t="shared" si="2"/>
        <v>2705387</v>
      </c>
      <c r="I46" s="163">
        <f t="shared" si="2"/>
        <v>1604595</v>
      </c>
      <c r="J46" s="163">
        <f t="shared" si="2"/>
        <v>1649603</v>
      </c>
      <c r="K46" s="163">
        <f t="shared" si="2"/>
        <v>304666</v>
      </c>
      <c r="L46" s="163">
        <f t="shared" si="2"/>
        <v>1170913</v>
      </c>
      <c r="M46" s="163">
        <f t="shared" si="2"/>
        <v>2512990</v>
      </c>
      <c r="N46" s="163">
        <f t="shared" si="2"/>
        <v>579290</v>
      </c>
      <c r="O46" s="165">
        <f t="shared" si="2"/>
        <v>133934</v>
      </c>
    </row>
    <row r="47" spans="1:15" s="366" customFormat="1" ht="13.5" hidden="1">
      <c r="A47" s="366" t="s">
        <v>876</v>
      </c>
      <c r="B47" s="239"/>
      <c r="C47" s="240"/>
      <c r="D47" s="241"/>
      <c r="E47" s="242">
        <f t="shared" si="1"/>
        <v>13052906</v>
      </c>
      <c r="F47" s="243">
        <f>INDEX('元データ'!$A$2:$K$345,MATCH('貸借対照表及び財務分析'!$A47,'元データ'!$A$2:$A$345,0),MATCH('貸借対照表及び財務分析'!F$1,'元データ'!$A$2:$K$2,0))</f>
        <v>76025</v>
      </c>
      <c r="G47" s="242">
        <f>INDEX('元データ'!$A$2:$K$345,MATCH('貸借対照表及び財務分析'!$A47,'元データ'!$A$2:$A$345,0),MATCH('貸借対照表及び財務分析'!G$1,'元データ'!$A$2:$K$2,0))</f>
        <v>2498386</v>
      </c>
      <c r="H47" s="242">
        <f>INDEX('元データ'!$A$2:$K$345,MATCH('貸借対照表及び財務分析'!$A47,'元データ'!$A$2:$A$345,0),MATCH('貸借対照表及び財務分析'!H$1,'元データ'!$A$2:$K$2,0))</f>
        <v>2684967</v>
      </c>
      <c r="I47" s="242">
        <f>INDEX('元データ'!$A$2:$K$345,MATCH('貸借対照表及び財務分析'!$A47,'元データ'!$A$2:$A$345,0),MATCH('貸借対照表及び財務分析'!I$1,'元データ'!$A$2:$K$2,0))</f>
        <v>1604595</v>
      </c>
      <c r="J47" s="242">
        <f>INDEX('元データ'!$A$2:$K$345,MATCH('貸借対照表及び財務分析'!$A47,'元データ'!$A$2:$A$345,0),MATCH('貸借対照表及び財務分析'!J$1,'元データ'!$A$2:$K$2,0))</f>
        <v>1626661</v>
      </c>
      <c r="K47" s="242">
        <f>INDEX('元データ'!$A$2:$K$345,MATCH('貸借対照表及び財務分析'!$A47,'元データ'!$A$2:$A$345,0),MATCH('貸借対照表及び財務分析'!K$1,'元データ'!$A$2:$K$2,0))</f>
        <v>304666</v>
      </c>
      <c r="L47" s="242">
        <f>INDEX('元データ'!$A$2:$K$345,MATCH('貸借対照表及び財務分析'!$A47,'元データ'!$A$2:$A$345,0),MATCH('貸借対照表及び財務分析'!L$1,'元データ'!$A$2:$K$2,0))</f>
        <v>1156693</v>
      </c>
      <c r="M47" s="242">
        <f>INDEX('元データ'!$A$2:$K$345,MATCH('貸借対照表及び財務分析'!$A47,'元データ'!$A$2:$A$345,0),MATCH('貸借対照表及び財務分析'!M$1,'元データ'!$A$2:$K$2,0))</f>
        <v>2387689</v>
      </c>
      <c r="N47" s="242">
        <f>INDEX('元データ'!$A$2:$K$345,MATCH('貸借対照表及び財務分析'!$A47,'元データ'!$A$2:$A$345,0),MATCH('貸借対照表及び財務分析'!N$1,'元データ'!$A$2:$K$2,0))</f>
        <v>579290</v>
      </c>
      <c r="O47" s="244">
        <f>INDEX('元データ'!$A$2:$K$345,MATCH('貸借対照表及び財務分析'!$A47,'元データ'!$A$2:$A$345,0),MATCH('貸借対照表及び財務分析'!O$1,'元データ'!$A$2:$K$2,0))</f>
        <v>133934</v>
      </c>
    </row>
    <row r="48" spans="1:15" s="366" customFormat="1" ht="13.5" hidden="1">
      <c r="A48" s="366" t="s">
        <v>877</v>
      </c>
      <c r="B48" s="239"/>
      <c r="C48" s="240"/>
      <c r="D48" s="241"/>
      <c r="E48" s="242">
        <f t="shared" si="1"/>
        <v>204029</v>
      </c>
      <c r="F48" s="243">
        <f>INDEX('元データ'!$A$2:$K$345,MATCH('貸借対照表及び財務分析'!$A48,'元データ'!$A$2:$A$345,0),MATCH('貸借対照表及び財務分析'!F$1,'元データ'!$A$2:$K$2,0))</f>
        <v>0</v>
      </c>
      <c r="G48" s="242">
        <f>INDEX('元データ'!$A$2:$K$345,MATCH('貸借対照表及び財務分析'!$A48,'元データ'!$A$2:$A$345,0),MATCH('貸借対照表及び財務分析'!G$1,'元データ'!$A$2:$K$2,0))</f>
        <v>21146</v>
      </c>
      <c r="H48" s="242">
        <f>INDEX('元データ'!$A$2:$K$345,MATCH('貸借対照表及び財務分析'!$A48,'元データ'!$A$2:$A$345,0),MATCH('貸借対照表及び財務分析'!H$1,'元データ'!$A$2:$K$2,0))</f>
        <v>20420</v>
      </c>
      <c r="I48" s="242">
        <f>INDEX('元データ'!$A$2:$K$345,MATCH('貸借対照表及び財務分析'!$A48,'元データ'!$A$2:$A$345,0),MATCH('貸借対照表及び財務分析'!I$1,'元データ'!$A$2:$K$2,0))</f>
        <v>0</v>
      </c>
      <c r="J48" s="242">
        <f>INDEX('元データ'!$A$2:$K$345,MATCH('貸借対照表及び財務分析'!$A48,'元データ'!$A$2:$A$345,0),MATCH('貸借対照表及び財務分析'!J$1,'元データ'!$A$2:$K$2,0))</f>
        <v>22942</v>
      </c>
      <c r="K48" s="242">
        <f>INDEX('元データ'!$A$2:$K$345,MATCH('貸借対照表及び財務分析'!$A48,'元データ'!$A$2:$A$345,0),MATCH('貸借対照表及び財務分析'!K$1,'元データ'!$A$2:$K$2,0))</f>
        <v>0</v>
      </c>
      <c r="L48" s="242">
        <f>INDEX('元データ'!$A$2:$K$345,MATCH('貸借対照表及び財務分析'!$A48,'元データ'!$A$2:$A$345,0),MATCH('貸借対照表及び財務分析'!L$1,'元データ'!$A$2:$K$2,0))</f>
        <v>14220</v>
      </c>
      <c r="M48" s="242">
        <f>INDEX('元データ'!$A$2:$K$345,MATCH('貸借対照表及び財務分析'!$A48,'元データ'!$A$2:$A$345,0),MATCH('貸借対照表及び財務分析'!M$1,'元データ'!$A$2:$K$2,0))</f>
        <v>125301</v>
      </c>
      <c r="N48" s="242">
        <f>INDEX('元データ'!$A$2:$K$345,MATCH('貸借対照表及び財務分析'!$A48,'元データ'!$A$2:$A$345,0),MATCH('貸借対照表及び財務分析'!N$1,'元データ'!$A$2:$K$2,0))</f>
        <v>0</v>
      </c>
      <c r="O48" s="244">
        <f>INDEX('元データ'!$A$2:$K$345,MATCH('貸借対照表及び財務分析'!$A48,'元データ'!$A$2:$A$345,0),MATCH('貸借対照表及び財務分析'!O$1,'元データ'!$A$2:$K$2,0))</f>
        <v>0</v>
      </c>
    </row>
    <row r="49" spans="1:15" ht="14.25">
      <c r="A49" s="292" t="s">
        <v>878</v>
      </c>
      <c r="B49" s="94"/>
      <c r="C49" s="97" t="s">
        <v>4</v>
      </c>
      <c r="D49" s="96"/>
      <c r="E49" s="163">
        <f t="shared" si="1"/>
        <v>20641890</v>
      </c>
      <c r="F49" s="164">
        <f>INDEX('元データ'!$A$2:$K$345,MATCH('貸借対照表及び財務分析'!$A49,'元データ'!$A$2:$A$345,0),MATCH('貸借対照表及び財務分析'!F$1,'元データ'!$A$2:$K$2,0))</f>
        <v>227431</v>
      </c>
      <c r="G49" s="163">
        <f>INDEX('元データ'!$A$2:$K$345,MATCH('貸借対照表及び財務分析'!$A49,'元データ'!$A$2:$A$345,0),MATCH('貸借対照表及び財務分析'!G$1,'元データ'!$A$2:$K$2,0))</f>
        <v>2132503</v>
      </c>
      <c r="H49" s="163">
        <f>INDEX('元データ'!$A$2:$K$345,MATCH('貸借対照表及び財務分析'!$A49,'元データ'!$A$2:$A$345,0),MATCH('貸借対照表及び財務分析'!H$1,'元データ'!$A$2:$K$2,0))</f>
        <v>9706114</v>
      </c>
      <c r="I49" s="163">
        <f>INDEX('元データ'!$A$2:$K$345,MATCH('貸借対照表及び財務分析'!$A49,'元データ'!$A$2:$A$345,0),MATCH('貸借対照表及び財務分析'!I$1,'元データ'!$A$2:$K$2,0))</f>
        <v>3136818</v>
      </c>
      <c r="J49" s="163">
        <f>INDEX('元データ'!$A$2:$K$345,MATCH('貸借対照表及び財務分析'!$A49,'元データ'!$A$2:$A$345,0),MATCH('貸借対照表及び財務分析'!J$1,'元データ'!$A$2:$K$2,0))</f>
        <v>1171860</v>
      </c>
      <c r="K49" s="163">
        <f>INDEX('元データ'!$A$2:$K$345,MATCH('貸借対照表及び財務分析'!$A49,'元データ'!$A$2:$A$345,0),MATCH('貸借対照表及び財務分析'!K$1,'元データ'!$A$2:$K$2,0))</f>
        <v>1057081</v>
      </c>
      <c r="L49" s="163">
        <f>INDEX('元データ'!$A$2:$K$345,MATCH('貸借対照表及び財務分析'!$A49,'元データ'!$A$2:$A$345,0),MATCH('貸借対照表及び財務分析'!L$1,'元データ'!$A$2:$K$2,0))</f>
        <v>1722905</v>
      </c>
      <c r="M49" s="163">
        <f>INDEX('元データ'!$A$2:$K$345,MATCH('貸借対照表及び財務分析'!$A49,'元データ'!$A$2:$A$345,0),MATCH('貸借対照表及び財務分析'!M$1,'元データ'!$A$2:$K$2,0))</f>
        <v>792396</v>
      </c>
      <c r="N49" s="163">
        <f>INDEX('元データ'!$A$2:$K$345,MATCH('貸借対照表及び財務分析'!$A49,'元データ'!$A$2:$A$345,0),MATCH('貸借対照表及び財務分析'!N$1,'元データ'!$A$2:$K$2,0))</f>
        <v>442840</v>
      </c>
      <c r="O49" s="165">
        <f>INDEX('元データ'!$A$2:$K$345,MATCH('貸借対照表及び財務分析'!$A49,'元データ'!$A$2:$A$345,0),MATCH('貸借対照表及び財務分析'!O$1,'元データ'!$A$2:$K$2,0))</f>
        <v>251942</v>
      </c>
    </row>
    <row r="50" spans="1:15" ht="14.25">
      <c r="A50" s="292" t="s">
        <v>879</v>
      </c>
      <c r="B50" s="94"/>
      <c r="C50" s="97" t="s">
        <v>5</v>
      </c>
      <c r="D50" s="96"/>
      <c r="E50" s="163">
        <f t="shared" si="1"/>
        <v>2515</v>
      </c>
      <c r="F50" s="164">
        <f>INDEX('元データ'!$A$2:$K$345,MATCH('貸借対照表及び財務分析'!$A50,'元データ'!$A$2:$A$345,0),MATCH('貸借対照表及び財務分析'!F$1,'元データ'!$A$2:$K$2,0))</f>
        <v>0</v>
      </c>
      <c r="G50" s="163">
        <f>INDEX('元データ'!$A$2:$K$345,MATCH('貸借対照表及び財務分析'!$A50,'元データ'!$A$2:$A$345,0),MATCH('貸借対照表及び財務分析'!G$1,'元データ'!$A$2:$K$2,0))</f>
        <v>0</v>
      </c>
      <c r="H50" s="163">
        <f>INDEX('元データ'!$A$2:$K$345,MATCH('貸借対照表及び財務分析'!$A50,'元データ'!$A$2:$A$345,0),MATCH('貸借対照表及び財務分析'!H$1,'元データ'!$A$2:$K$2,0))</f>
        <v>0</v>
      </c>
      <c r="I50" s="163">
        <f>INDEX('元データ'!$A$2:$K$345,MATCH('貸借対照表及び財務分析'!$A50,'元データ'!$A$2:$A$345,0),MATCH('貸借対照表及び財務分析'!I$1,'元データ'!$A$2:$K$2,0))</f>
        <v>0</v>
      </c>
      <c r="J50" s="163">
        <f>INDEX('元データ'!$A$2:$K$345,MATCH('貸借対照表及び財務分析'!$A50,'元データ'!$A$2:$A$345,0),MATCH('貸借対照表及び財務分析'!J$1,'元データ'!$A$2:$K$2,0))</f>
        <v>2515</v>
      </c>
      <c r="K50" s="163">
        <f>INDEX('元データ'!$A$2:$K$345,MATCH('貸借対照表及び財務分析'!$A50,'元データ'!$A$2:$A$345,0),MATCH('貸借対照表及び財務分析'!K$1,'元データ'!$A$2:$K$2,0))</f>
        <v>0</v>
      </c>
      <c r="L50" s="163">
        <f>INDEX('元データ'!$A$2:$K$345,MATCH('貸借対照表及び財務分析'!$A50,'元データ'!$A$2:$A$345,0),MATCH('貸借対照表及び財務分析'!L$1,'元データ'!$A$2:$K$2,0))</f>
        <v>0</v>
      </c>
      <c r="M50" s="163">
        <f>INDEX('元データ'!$A$2:$K$345,MATCH('貸借対照表及び財務分析'!$A50,'元データ'!$A$2:$A$345,0),MATCH('貸借対照表及び財務分析'!M$1,'元データ'!$A$2:$K$2,0))</f>
        <v>0</v>
      </c>
      <c r="N50" s="163">
        <f>INDEX('元データ'!$A$2:$K$345,MATCH('貸借対照表及び財務分析'!$A50,'元データ'!$A$2:$A$345,0),MATCH('貸借対照表及び財務分析'!N$1,'元データ'!$A$2:$K$2,0))</f>
        <v>0</v>
      </c>
      <c r="O50" s="165">
        <f>INDEX('元データ'!$A$2:$K$345,MATCH('貸借対照表及び財務分析'!$A50,'元データ'!$A$2:$A$345,0),MATCH('貸借対照表及び財務分析'!O$1,'元データ'!$A$2:$K$2,0))</f>
        <v>0</v>
      </c>
    </row>
    <row r="51" spans="1:15" ht="14.25">
      <c r="A51" s="292" t="s">
        <v>880</v>
      </c>
      <c r="B51" s="94"/>
      <c r="C51" s="97" t="s">
        <v>6</v>
      </c>
      <c r="D51" s="96"/>
      <c r="E51" s="163">
        <f t="shared" si="1"/>
        <v>9833965</v>
      </c>
      <c r="F51" s="164">
        <f>INDEX('元データ'!$A$2:$K$345,MATCH('貸借対照表及び財務分析'!$A51,'元データ'!$A$2:$A$345,0),MATCH('貸借対照表及び財務分析'!F$1,'元データ'!$A$2:$K$2,0))</f>
        <v>354937</v>
      </c>
      <c r="G51" s="163">
        <f>INDEX('元データ'!$A$2:$K$345,MATCH('貸借対照表及び財務分析'!$A51,'元データ'!$A$2:$A$345,0),MATCH('貸借対照表及び財務分析'!G$1,'元データ'!$A$2:$K$2,0))</f>
        <v>1578329</v>
      </c>
      <c r="H51" s="163">
        <f>INDEX('元データ'!$A$2:$K$345,MATCH('貸借対照表及び財務分析'!$A51,'元データ'!$A$2:$A$345,0),MATCH('貸借対照表及び財務分析'!H$1,'元データ'!$A$2:$K$2,0))</f>
        <v>1248017</v>
      </c>
      <c r="I51" s="163">
        <f>INDEX('元データ'!$A$2:$K$345,MATCH('貸借対照表及び財務分析'!$A51,'元データ'!$A$2:$A$345,0),MATCH('貸借対照表及び財務分析'!I$1,'元データ'!$A$2:$K$2,0))</f>
        <v>686286</v>
      </c>
      <c r="J51" s="163">
        <f>INDEX('元データ'!$A$2:$K$345,MATCH('貸借対照表及び財務分析'!$A51,'元データ'!$A$2:$A$345,0),MATCH('貸借対照表及び財務分析'!J$1,'元データ'!$A$2:$K$2,0))</f>
        <v>536964</v>
      </c>
      <c r="K51" s="163">
        <f>INDEX('元データ'!$A$2:$K$345,MATCH('貸借対照表及び財務分析'!$A51,'元データ'!$A$2:$A$345,0),MATCH('貸借対照表及び財務分析'!K$1,'元データ'!$A$2:$K$2,0))</f>
        <v>618075</v>
      </c>
      <c r="L51" s="163">
        <f>INDEX('元データ'!$A$2:$K$345,MATCH('貸借対照表及び財務分析'!$A51,'元データ'!$A$2:$A$345,0),MATCH('貸借対照表及び財務分析'!L$1,'元データ'!$A$2:$K$2,0))</f>
        <v>491373</v>
      </c>
      <c r="M51" s="163">
        <f>INDEX('元データ'!$A$2:$K$345,MATCH('貸借対照表及び財務分析'!$A51,'元データ'!$A$2:$A$345,0),MATCH('貸借対照表及び財務分析'!M$1,'元データ'!$A$2:$K$2,0))</f>
        <v>1973837</v>
      </c>
      <c r="N51" s="163">
        <f>INDEX('元データ'!$A$2:$K$345,MATCH('貸借対照表及び財務分析'!$A51,'元データ'!$A$2:$A$345,0),MATCH('貸借対照表及び財務分析'!N$1,'元データ'!$A$2:$K$2,0))</f>
        <v>241877</v>
      </c>
      <c r="O51" s="165">
        <f>INDEX('元データ'!$A$2:$K$345,MATCH('貸借対照表及び財務分析'!$A51,'元データ'!$A$2:$A$345,0),MATCH('貸借対照表及び財務分析'!O$1,'元データ'!$A$2:$K$2,0))</f>
        <v>2104270</v>
      </c>
    </row>
    <row r="52" spans="1:15" ht="13.5">
      <c r="A52" s="292" t="s">
        <v>881</v>
      </c>
      <c r="B52" s="94"/>
      <c r="C52" s="111" t="s">
        <v>7</v>
      </c>
      <c r="D52" s="112"/>
      <c r="E52" s="163">
        <f t="shared" si="1"/>
        <v>8379101</v>
      </c>
      <c r="F52" s="164">
        <f>INDEX('元データ'!$A$2:$K$345,MATCH('貸借対照表及び財務分析'!$A52,'元データ'!$A$2:$A$345,0),MATCH('貸借対照表及び財務分析'!F$1,'元データ'!$A$2:$K$2,0))</f>
        <v>5071627</v>
      </c>
      <c r="G52" s="163">
        <f>INDEX('元データ'!$A$2:$K$345,MATCH('貸借対照表及び財務分析'!$A52,'元データ'!$A$2:$A$345,0),MATCH('貸借対照表及び財務分析'!G$1,'元データ'!$A$2:$K$2,0))</f>
        <v>242855</v>
      </c>
      <c r="H52" s="163">
        <f>INDEX('元データ'!$A$2:$K$345,MATCH('貸借対照表及び財務分析'!$A52,'元データ'!$A$2:$A$345,0),MATCH('貸借対照表及び財務分析'!H$1,'元データ'!$A$2:$K$2,0))</f>
        <v>1027878</v>
      </c>
      <c r="I52" s="163">
        <f>INDEX('元データ'!$A$2:$K$345,MATCH('貸借対照表及び財務分析'!$A52,'元データ'!$A$2:$A$345,0),MATCH('貸借対照表及び財務分析'!I$1,'元データ'!$A$2:$K$2,0))</f>
        <v>421728</v>
      </c>
      <c r="J52" s="163">
        <f>INDEX('元データ'!$A$2:$K$345,MATCH('貸借対照表及び財務分析'!$A52,'元データ'!$A$2:$A$345,0),MATCH('貸借対照表及び財務分析'!J$1,'元データ'!$A$2:$K$2,0))</f>
        <v>301287</v>
      </c>
      <c r="K52" s="163">
        <f>INDEX('元データ'!$A$2:$K$345,MATCH('貸借対照表及び財務分析'!$A52,'元データ'!$A$2:$A$345,0),MATCH('貸借対照表及び財務分析'!K$1,'元データ'!$A$2:$K$2,0))</f>
        <v>709483</v>
      </c>
      <c r="L52" s="163">
        <f>INDEX('元データ'!$A$2:$K$345,MATCH('貸借対照表及び財務分析'!$A52,'元データ'!$A$2:$A$345,0),MATCH('貸借対照表及び財務分析'!L$1,'元データ'!$A$2:$K$2,0))</f>
        <v>276382</v>
      </c>
      <c r="M52" s="163">
        <f>INDEX('元データ'!$A$2:$K$345,MATCH('貸借対照表及び財務分析'!$A52,'元データ'!$A$2:$A$345,0),MATCH('貸借対照表及び財務分析'!M$1,'元データ'!$A$2:$K$2,0))</f>
        <v>72707</v>
      </c>
      <c r="N52" s="163">
        <f>INDEX('元データ'!$A$2:$K$345,MATCH('貸借対照表及び財務分析'!$A52,'元データ'!$A$2:$A$345,0),MATCH('貸借対照表及び財務分析'!N$1,'元データ'!$A$2:$K$2,0))</f>
        <v>-22017</v>
      </c>
      <c r="O52" s="165">
        <f>INDEX('元データ'!$A$2:$K$345,MATCH('貸借対照表及び財務分析'!$A52,'元データ'!$A$2:$A$345,0),MATCH('貸借対照表及び財務分析'!O$1,'元データ'!$A$2:$K$2,0))</f>
        <v>277171</v>
      </c>
    </row>
    <row r="53" spans="1:15" ht="13.5">
      <c r="A53" s="292" t="s">
        <v>882</v>
      </c>
      <c r="B53" s="94"/>
      <c r="C53" s="97" t="s">
        <v>8</v>
      </c>
      <c r="D53" s="96"/>
      <c r="E53" s="163">
        <f t="shared" si="1"/>
        <v>578975</v>
      </c>
      <c r="F53" s="164">
        <f>INDEX('元データ'!$A$2:$K$345,MATCH('貸借対照表及び財務分析'!$A53,'元データ'!$A$2:$A$345,0),MATCH('貸借対照表及び財務分析'!F$1,'元データ'!$A$2:$K$2,0))</f>
        <v>17786</v>
      </c>
      <c r="G53" s="163">
        <f>INDEX('元データ'!$A$2:$K$345,MATCH('貸借対照表及び財務分析'!$A53,'元データ'!$A$2:$A$345,0),MATCH('貸借対照表及び財務分析'!G$1,'元データ'!$A$2:$K$2,0))</f>
        <v>0</v>
      </c>
      <c r="H53" s="163">
        <f>INDEX('元データ'!$A$2:$K$345,MATCH('貸借対照表及び財務分析'!$A53,'元データ'!$A$2:$A$345,0),MATCH('貸借対照表及び財務分析'!H$1,'元データ'!$A$2:$K$2,0))</f>
        <v>191594</v>
      </c>
      <c r="I53" s="163">
        <f>INDEX('元データ'!$A$2:$K$345,MATCH('貸借対照表及び財務分析'!$A53,'元データ'!$A$2:$A$345,0),MATCH('貸借対照表及び財務分析'!I$1,'元データ'!$A$2:$K$2,0))</f>
        <v>0</v>
      </c>
      <c r="J53" s="163">
        <f>INDEX('元データ'!$A$2:$K$345,MATCH('貸借対照表及び財務分析'!$A53,'元データ'!$A$2:$A$345,0),MATCH('貸借対照表及び財務分析'!J$1,'元データ'!$A$2:$K$2,0))</f>
        <v>15800</v>
      </c>
      <c r="K53" s="163">
        <f>INDEX('元データ'!$A$2:$K$345,MATCH('貸借対照表及び財務分析'!$A53,'元データ'!$A$2:$A$345,0),MATCH('貸借対照表及び財務分析'!K$1,'元データ'!$A$2:$K$2,0))</f>
        <v>252477</v>
      </c>
      <c r="L53" s="163">
        <f>INDEX('元データ'!$A$2:$K$345,MATCH('貸借対照表及び財務分析'!$A53,'元データ'!$A$2:$A$345,0),MATCH('貸借対照表及び財務分析'!L$1,'元データ'!$A$2:$K$2,0))</f>
        <v>0</v>
      </c>
      <c r="M53" s="163">
        <f>INDEX('元データ'!$A$2:$K$345,MATCH('貸借対照表及び財務分析'!$A53,'元データ'!$A$2:$A$345,0),MATCH('貸借対照表及び財務分析'!M$1,'元データ'!$A$2:$K$2,0))</f>
        <v>39403</v>
      </c>
      <c r="N53" s="163">
        <f>INDEX('元データ'!$A$2:$K$345,MATCH('貸借対照表及び財務分析'!$A53,'元データ'!$A$2:$A$345,0),MATCH('貸借対照表及び財務分析'!N$1,'元データ'!$A$2:$K$2,0))</f>
        <v>8000</v>
      </c>
      <c r="O53" s="165">
        <f>INDEX('元データ'!$A$2:$K$345,MATCH('貸借対照表及び財務分析'!$A53,'元データ'!$A$2:$A$345,0),MATCH('貸借対照表及び財務分析'!O$1,'元データ'!$A$2:$K$2,0))</f>
        <v>53915</v>
      </c>
    </row>
    <row r="54" spans="1:15" ht="13.5">
      <c r="A54" s="292" t="s">
        <v>883</v>
      </c>
      <c r="B54" s="94"/>
      <c r="C54" s="97" t="s">
        <v>9</v>
      </c>
      <c r="D54" s="96"/>
      <c r="E54" s="163">
        <f t="shared" si="1"/>
        <v>127590</v>
      </c>
      <c r="F54" s="164">
        <f>INDEX('元データ'!$A$2:$K$345,MATCH('貸借対照表及び財務分析'!$A54,'元データ'!$A$2:$A$345,0),MATCH('貸借対照表及び財務分析'!F$1,'元データ'!$A$2:$K$2,0))</f>
        <v>0</v>
      </c>
      <c r="G54" s="163">
        <f>INDEX('元データ'!$A$2:$K$345,MATCH('貸借対照表及び財務分析'!$A54,'元データ'!$A$2:$A$345,0),MATCH('貸借対照表及び財務分析'!G$1,'元データ'!$A$2:$K$2,0))</f>
        <v>0</v>
      </c>
      <c r="H54" s="163">
        <f>INDEX('元データ'!$A$2:$K$345,MATCH('貸借対照表及び財務分析'!$A54,'元データ'!$A$2:$A$345,0),MATCH('貸借対照表及び財務分析'!H$1,'元データ'!$A$2:$K$2,0))</f>
        <v>0</v>
      </c>
      <c r="I54" s="163">
        <f>INDEX('元データ'!$A$2:$K$345,MATCH('貸借対照表及び財務分析'!$A54,'元データ'!$A$2:$A$345,0),MATCH('貸借対照表及び財務分析'!I$1,'元データ'!$A$2:$K$2,0))</f>
        <v>127590</v>
      </c>
      <c r="J54" s="163">
        <f>INDEX('元データ'!$A$2:$K$345,MATCH('貸借対照表及び財務分析'!$A54,'元データ'!$A$2:$A$345,0),MATCH('貸借対照表及び財務分析'!J$1,'元データ'!$A$2:$K$2,0))</f>
        <v>0</v>
      </c>
      <c r="K54" s="163">
        <f>INDEX('元データ'!$A$2:$K$345,MATCH('貸借対照表及び財務分析'!$A54,'元データ'!$A$2:$A$345,0),MATCH('貸借対照表及び財務分析'!K$1,'元データ'!$A$2:$K$2,0))</f>
        <v>0</v>
      </c>
      <c r="L54" s="163">
        <f>INDEX('元データ'!$A$2:$K$345,MATCH('貸借対照表及び財務分析'!$A54,'元データ'!$A$2:$A$345,0),MATCH('貸借対照表及び財務分析'!L$1,'元データ'!$A$2:$K$2,0))</f>
        <v>0</v>
      </c>
      <c r="M54" s="163">
        <f>INDEX('元データ'!$A$2:$K$345,MATCH('貸借対照表及び財務分析'!$A54,'元データ'!$A$2:$A$345,0),MATCH('貸借対照表及び財務分析'!M$1,'元データ'!$A$2:$K$2,0))</f>
        <v>0</v>
      </c>
      <c r="N54" s="163">
        <f>INDEX('元データ'!$A$2:$K$345,MATCH('貸借対照表及び財務分析'!$A54,'元データ'!$A$2:$A$345,0),MATCH('貸借対照表及び財務分析'!N$1,'元データ'!$A$2:$K$2,0))</f>
        <v>0</v>
      </c>
      <c r="O54" s="165">
        <f>INDEX('元データ'!$A$2:$K$345,MATCH('貸借対照表及び財務分析'!$A54,'元データ'!$A$2:$A$345,0),MATCH('貸借対照表及び財務分析'!O$1,'元データ'!$A$2:$K$2,0))</f>
        <v>0</v>
      </c>
    </row>
    <row r="55" spans="1:15" ht="13.5">
      <c r="A55" s="292" t="s">
        <v>884</v>
      </c>
      <c r="B55" s="94"/>
      <c r="C55" s="97" t="s">
        <v>10</v>
      </c>
      <c r="D55" s="96"/>
      <c r="E55" s="163">
        <f t="shared" si="1"/>
        <v>1363316</v>
      </c>
      <c r="F55" s="164">
        <f>INDEX('元データ'!$A$2:$K$345,MATCH('貸借対照表及び財務分析'!$A55,'元データ'!$A$2:$A$345,0),MATCH('貸借対照表及び財務分析'!F$1,'元データ'!$A$2:$K$2,0))</f>
        <v>433124</v>
      </c>
      <c r="G55" s="163">
        <f>INDEX('元データ'!$A$2:$K$345,MATCH('貸借対照表及び財務分析'!$A55,'元データ'!$A$2:$A$345,0),MATCH('貸借対照表及び財務分析'!G$1,'元データ'!$A$2:$K$2,0))</f>
        <v>0</v>
      </c>
      <c r="H55" s="163">
        <f>INDEX('元データ'!$A$2:$K$345,MATCH('貸借対照表及び財務分析'!$A55,'元データ'!$A$2:$A$345,0),MATCH('貸借対照表及び財務分析'!H$1,'元データ'!$A$2:$K$2,0))</f>
        <v>400463</v>
      </c>
      <c r="I55" s="163">
        <f>INDEX('元データ'!$A$2:$K$345,MATCH('貸借対照表及び財務分析'!$A55,'元データ'!$A$2:$A$345,0),MATCH('貸借対照表及び財務分析'!I$1,'元データ'!$A$2:$K$2,0))</f>
        <v>239462</v>
      </c>
      <c r="J55" s="163">
        <f>INDEX('元データ'!$A$2:$K$345,MATCH('貸借対照表及び財務分析'!$A55,'元データ'!$A$2:$A$345,0),MATCH('貸借対照表及び財務分析'!J$1,'元データ'!$A$2:$K$2,0))</f>
        <v>24900</v>
      </c>
      <c r="K55" s="163">
        <f>INDEX('元データ'!$A$2:$K$345,MATCH('貸借対照表及び財務分析'!$A55,'元データ'!$A$2:$A$345,0),MATCH('貸借対照表及び財務分析'!K$1,'元データ'!$A$2:$K$2,0))</f>
        <v>265367</v>
      </c>
      <c r="L55" s="163">
        <f>INDEX('元データ'!$A$2:$K$345,MATCH('貸借対照表及び財務分析'!$A55,'元データ'!$A$2:$A$345,0),MATCH('貸借対照表及び財務分析'!L$1,'元データ'!$A$2:$K$2,0))</f>
        <v>0</v>
      </c>
      <c r="M55" s="163">
        <f>INDEX('元データ'!$A$2:$K$345,MATCH('貸借対照表及び財務分析'!$A55,'元データ'!$A$2:$A$345,0),MATCH('貸借対照表及び財務分析'!M$1,'元データ'!$A$2:$K$2,0))</f>
        <v>0</v>
      </c>
      <c r="N55" s="163">
        <f>INDEX('元データ'!$A$2:$K$345,MATCH('貸借対照表及び財務分析'!$A55,'元データ'!$A$2:$A$345,0),MATCH('貸借対照表及び財務分析'!N$1,'元データ'!$A$2:$K$2,0))</f>
        <v>0</v>
      </c>
      <c r="O55" s="165">
        <f>INDEX('元データ'!$A$2:$K$345,MATCH('貸借対照表及び財務分析'!$A55,'元データ'!$A$2:$A$345,0),MATCH('貸借対照表及び財務分析'!O$1,'元データ'!$A$2:$K$2,0))</f>
        <v>0</v>
      </c>
    </row>
    <row r="56" spans="1:15" ht="13.5">
      <c r="A56" s="292" t="s">
        <v>885</v>
      </c>
      <c r="B56" s="94"/>
      <c r="C56" s="97" t="s">
        <v>11</v>
      </c>
      <c r="D56" s="96"/>
      <c r="E56" s="163">
        <f t="shared" si="1"/>
        <v>65903</v>
      </c>
      <c r="F56" s="164">
        <f>INDEX('元データ'!$A$2:$K$345,MATCH('貸借対照表及び財務分析'!$A56,'元データ'!$A$2:$A$345,0),MATCH('貸借対照表及び財務分析'!F$1,'元データ'!$A$2:$K$2,0))</f>
        <v>0</v>
      </c>
      <c r="G56" s="163">
        <f>INDEX('元データ'!$A$2:$K$345,MATCH('貸借対照表及び財務分析'!$A56,'元データ'!$A$2:$A$345,0),MATCH('貸借対照表及び財務分析'!G$1,'元データ'!$A$2:$K$2,0))</f>
        <v>0</v>
      </c>
      <c r="H56" s="163">
        <f>INDEX('元データ'!$A$2:$K$345,MATCH('貸借対照表及び財務分析'!$A56,'元データ'!$A$2:$A$345,0),MATCH('貸借対照表及び財務分析'!H$1,'元データ'!$A$2:$K$2,0))</f>
        <v>0</v>
      </c>
      <c r="I56" s="163">
        <f>INDEX('元データ'!$A$2:$K$345,MATCH('貸借対照表及び財務分析'!$A56,'元データ'!$A$2:$A$345,0),MATCH('貸借対照表及び財務分析'!I$1,'元データ'!$A$2:$K$2,0))</f>
        <v>10186</v>
      </c>
      <c r="J56" s="163">
        <f>INDEX('元データ'!$A$2:$K$345,MATCH('貸借対照表及び財務分析'!$A56,'元データ'!$A$2:$A$345,0),MATCH('貸借対照表及び財務分析'!J$1,'元データ'!$A$2:$K$2,0))</f>
        <v>0</v>
      </c>
      <c r="K56" s="163">
        <f>INDEX('元データ'!$A$2:$K$345,MATCH('貸借対照表及び財務分析'!$A56,'元データ'!$A$2:$A$345,0),MATCH('貸借対照表及び財務分析'!K$1,'元データ'!$A$2:$K$2,0))</f>
        <v>55717</v>
      </c>
      <c r="L56" s="163">
        <f>INDEX('元データ'!$A$2:$K$345,MATCH('貸借対照表及び財務分析'!$A56,'元データ'!$A$2:$A$345,0),MATCH('貸借対照表及び財務分析'!L$1,'元データ'!$A$2:$K$2,0))</f>
        <v>0</v>
      </c>
      <c r="M56" s="163">
        <f>INDEX('元データ'!$A$2:$K$345,MATCH('貸借対照表及び財務分析'!$A56,'元データ'!$A$2:$A$345,0),MATCH('貸借対照表及び財務分析'!M$1,'元データ'!$A$2:$K$2,0))</f>
        <v>0</v>
      </c>
      <c r="N56" s="163">
        <f>INDEX('元データ'!$A$2:$K$345,MATCH('貸借対照表及び財務分析'!$A56,'元データ'!$A$2:$A$345,0),MATCH('貸借対照表及び財務分析'!N$1,'元データ'!$A$2:$K$2,0))</f>
        <v>0</v>
      </c>
      <c r="O56" s="165">
        <f>INDEX('元データ'!$A$2:$K$345,MATCH('貸借対照表及び財務分析'!$A56,'元データ'!$A$2:$A$345,0),MATCH('貸借対照表及び財務分析'!O$1,'元データ'!$A$2:$K$2,0))</f>
        <v>0</v>
      </c>
    </row>
    <row r="57" spans="1:15" ht="13.5">
      <c r="A57" s="292" t="s">
        <v>886</v>
      </c>
      <c r="B57" s="94"/>
      <c r="C57" s="97" t="s">
        <v>220</v>
      </c>
      <c r="D57" s="96"/>
      <c r="E57" s="163">
        <f t="shared" si="1"/>
        <v>6273334</v>
      </c>
      <c r="F57" s="164">
        <f>INDEX('元データ'!$A$2:$K$345,MATCH('貸借対照表及び財務分析'!$A57,'元データ'!$A$2:$A$345,0),MATCH('貸借対照表及び財務分析'!F$1,'元データ'!$A$2:$K$2,0))</f>
        <v>4620717</v>
      </c>
      <c r="G57" s="163">
        <f>INDEX('元データ'!$A$2:$K$345,MATCH('貸借対照表及び財務分析'!$A57,'元データ'!$A$2:$A$345,0),MATCH('貸借対照表及び財務分析'!G$1,'元データ'!$A$2:$K$2,0))</f>
        <v>242855</v>
      </c>
      <c r="H57" s="163">
        <f>INDEX('元データ'!$A$2:$K$345,MATCH('貸借対照表及び財務分析'!$A57,'元データ'!$A$2:$A$345,0),MATCH('貸借対照表及び財務分析'!H$1,'元データ'!$A$2:$K$2,0))</f>
        <v>435821</v>
      </c>
      <c r="I57" s="163">
        <f>INDEX('元データ'!$A$2:$K$345,MATCH('貸借対照表及び財務分析'!$A57,'元データ'!$A$2:$A$345,0),MATCH('貸借対照表及び財務分析'!I$1,'元データ'!$A$2:$K$2,0))</f>
        <v>44490</v>
      </c>
      <c r="J57" s="163">
        <f>INDEX('元データ'!$A$2:$K$345,MATCH('貸借対照表及び財務分析'!$A57,'元データ'!$A$2:$A$345,0),MATCH('貸借対照表及び財務分析'!J$1,'元データ'!$A$2:$K$2,0))</f>
        <v>260587</v>
      </c>
      <c r="K57" s="163">
        <f>INDEX('元データ'!$A$2:$K$345,MATCH('貸借対照表及び財務分析'!$A57,'元データ'!$A$2:$A$345,0),MATCH('貸借対照表及び財務分析'!K$1,'元データ'!$A$2:$K$2,0))</f>
        <v>135922</v>
      </c>
      <c r="L57" s="163">
        <f>INDEX('元データ'!$A$2:$K$345,MATCH('貸借対照表及び財務分析'!$A57,'元データ'!$A$2:$A$345,0),MATCH('貸借対照表及び財務分析'!L$1,'元データ'!$A$2:$K$2,0))</f>
        <v>276382</v>
      </c>
      <c r="M57" s="163">
        <f>INDEX('元データ'!$A$2:$K$345,MATCH('貸借対照表及び財務分析'!$A57,'元データ'!$A$2:$A$345,0),MATCH('貸借対照表及び財務分析'!M$1,'元データ'!$A$2:$K$2,0))</f>
        <v>33304</v>
      </c>
      <c r="N57" s="163">
        <f>INDEX('元データ'!$A$2:$K$345,MATCH('貸借対照表及び財務分析'!$A57,'元データ'!$A$2:$A$345,0),MATCH('貸借対照表及び財務分析'!N$1,'元データ'!$A$2:$K$2,0))</f>
        <v>0</v>
      </c>
      <c r="O57" s="165">
        <f>INDEX('元データ'!$A$2:$K$345,MATCH('貸借対照表及び財務分析'!$A57,'元データ'!$A$2:$A$345,0),MATCH('貸借対照表及び財務分析'!O$1,'元データ'!$A$2:$K$2,0))</f>
        <v>223256</v>
      </c>
    </row>
    <row r="58" spans="1:15" ht="13.5">
      <c r="A58" s="292" t="s">
        <v>887</v>
      </c>
      <c r="B58" s="94"/>
      <c r="C58" s="97" t="s">
        <v>221</v>
      </c>
      <c r="D58" s="96"/>
      <c r="E58" s="163">
        <f t="shared" si="1"/>
        <v>30017</v>
      </c>
      <c r="F58" s="164">
        <f>INDEX('元データ'!$A$2:$K$345,MATCH('貸借対照表及び財務分析'!$A58,'元データ'!$A$2:$A$345,0),MATCH('貸借対照表及び財務分析'!F$1,'元データ'!$A$2:$K$2,0))</f>
        <v>0</v>
      </c>
      <c r="G58" s="163">
        <f>INDEX('元データ'!$A$2:$K$345,MATCH('貸借対照表及び財務分析'!$A58,'元データ'!$A$2:$A$345,0),MATCH('貸借対照表及び財務分析'!G$1,'元データ'!$A$2:$K$2,0))</f>
        <v>0</v>
      </c>
      <c r="H58" s="163">
        <f>INDEX('元データ'!$A$2:$K$345,MATCH('貸借対照表及び財務分析'!$A58,'元データ'!$A$2:$A$345,0),MATCH('貸借対照表及び財務分析'!H$1,'元データ'!$A$2:$K$2,0))</f>
        <v>0</v>
      </c>
      <c r="I58" s="163">
        <f>INDEX('元データ'!$A$2:$K$345,MATCH('貸借対照表及び財務分析'!$A58,'元データ'!$A$2:$A$345,0),MATCH('貸借対照表及び財務分析'!I$1,'元データ'!$A$2:$K$2,0))</f>
        <v>0</v>
      </c>
      <c r="J58" s="163">
        <f>INDEX('元データ'!$A$2:$K$345,MATCH('貸借対照表及び財務分析'!$A58,'元データ'!$A$2:$A$345,0),MATCH('貸借対照表及び財務分析'!J$1,'元データ'!$A$2:$K$2,0))</f>
        <v>0</v>
      </c>
      <c r="K58" s="163">
        <f>INDEX('元データ'!$A$2:$K$345,MATCH('貸借対照表及び財務分析'!$A58,'元データ'!$A$2:$A$345,0),MATCH('貸借対照表及び財務分析'!K$1,'元データ'!$A$2:$K$2,0))</f>
        <v>0</v>
      </c>
      <c r="L58" s="163">
        <f>INDEX('元データ'!$A$2:$K$345,MATCH('貸借対照表及び財務分析'!$A58,'元データ'!$A$2:$A$345,0),MATCH('貸借対照表及び財務分析'!L$1,'元データ'!$A$2:$K$2,0))</f>
        <v>0</v>
      </c>
      <c r="M58" s="163">
        <f>INDEX('元データ'!$A$2:$K$345,MATCH('貸借対照表及び財務分析'!$A58,'元データ'!$A$2:$A$345,0),MATCH('貸借対照表及び財務分析'!M$1,'元データ'!$A$2:$K$2,0))</f>
        <v>0</v>
      </c>
      <c r="N58" s="163">
        <f>INDEX('元データ'!$A$2:$K$345,MATCH('貸借対照表及び財務分析'!$A58,'元データ'!$A$2:$A$345,0),MATCH('貸借対照表及び財務分析'!N$1,'元データ'!$A$2:$K$2,0))</f>
        <v>30017</v>
      </c>
      <c r="O58" s="165">
        <f>INDEX('元データ'!$A$2:$K$345,MATCH('貸借対照表及び財務分析'!$A58,'元データ'!$A$2:$A$345,0),MATCH('貸借対照表及び財務分析'!O$1,'元データ'!$A$2:$K$2,0))</f>
        <v>0</v>
      </c>
    </row>
    <row r="59" spans="1:15" ht="13.5">
      <c r="A59" s="292" t="s">
        <v>888</v>
      </c>
      <c r="B59" s="94"/>
      <c r="C59" s="111"/>
      <c r="D59" s="112" t="s">
        <v>81</v>
      </c>
      <c r="E59" s="163">
        <f t="shared" si="1"/>
        <v>598387</v>
      </c>
      <c r="F59" s="164">
        <f>INDEX('元データ'!$A$2:$K$345,MATCH('貸借対照表及び財務分析'!$A59,'元データ'!$A$2:$A$345,0),MATCH('貸借対照表及び財務分析'!F$1,'元データ'!$A$2:$K$2,0))</f>
        <v>218890</v>
      </c>
      <c r="G59" s="163">
        <f>INDEX('元データ'!$A$2:$K$345,MATCH('貸借対照表及び財務分析'!$A59,'元データ'!$A$2:$A$345,0),MATCH('貸借対照表及び財務分析'!G$1,'元データ'!$A$2:$K$2,0))</f>
        <v>49518</v>
      </c>
      <c r="H59" s="163">
        <f>INDEX('元データ'!$A$2:$K$345,MATCH('貸借対照表及び財務分析'!$A59,'元データ'!$A$2:$A$345,0),MATCH('貸借対照表及び財務分析'!H$1,'元データ'!$A$2:$K$2,0))</f>
        <v>189758</v>
      </c>
      <c r="I59" s="163">
        <f>INDEX('元データ'!$A$2:$K$345,MATCH('貸借対照表及び財務分析'!$A59,'元データ'!$A$2:$A$345,0),MATCH('貸借対照表及び財務分析'!I$1,'元データ'!$A$2:$K$2,0))</f>
        <v>44490</v>
      </c>
      <c r="J59" s="163">
        <f>INDEX('元データ'!$A$2:$K$345,MATCH('貸借対照表及び財務分析'!$A59,'元データ'!$A$2:$A$345,0),MATCH('貸借対照表及び財務分析'!J$1,'元データ'!$A$2:$K$2,0))</f>
        <v>0</v>
      </c>
      <c r="K59" s="163">
        <f>INDEX('元データ'!$A$2:$K$345,MATCH('貸借対照表及び財務分析'!$A59,'元データ'!$A$2:$A$345,0),MATCH('貸借対照表及び財務分析'!K$1,'元データ'!$A$2:$K$2,0))</f>
        <v>71280</v>
      </c>
      <c r="L59" s="163">
        <f>INDEX('元データ'!$A$2:$K$345,MATCH('貸借対照表及び財務分析'!$A59,'元データ'!$A$2:$A$345,0),MATCH('貸借対照表及び財務分析'!L$1,'元データ'!$A$2:$K$2,0))</f>
        <v>24451</v>
      </c>
      <c r="M59" s="163">
        <f>INDEX('元データ'!$A$2:$K$345,MATCH('貸借対照表及び財務分析'!$A59,'元データ'!$A$2:$A$345,0),MATCH('貸借対照表及び財務分析'!M$1,'元データ'!$A$2:$K$2,0))</f>
        <v>0</v>
      </c>
      <c r="N59" s="163">
        <f>INDEX('元データ'!$A$2:$K$345,MATCH('貸借対照表及び財務分析'!$A59,'元データ'!$A$2:$A$345,0),MATCH('貸借対照表及び財務分析'!N$1,'元データ'!$A$2:$K$2,0))</f>
        <v>0</v>
      </c>
      <c r="O59" s="165">
        <f>INDEX('元データ'!$A$2:$K$345,MATCH('貸借対照表及び財務分析'!$A59,'元データ'!$A$2:$A$345,0),MATCH('貸借対照表及び財務分析'!O$1,'元データ'!$A$2:$K$2,0))</f>
        <v>0</v>
      </c>
    </row>
    <row r="60" spans="1:15" ht="13.5">
      <c r="A60" s="292" t="s">
        <v>889</v>
      </c>
      <c r="B60" s="94"/>
      <c r="C60" s="111"/>
      <c r="D60" s="112" t="s">
        <v>82</v>
      </c>
      <c r="E60" s="163">
        <f t="shared" si="1"/>
        <v>529047</v>
      </c>
      <c r="F60" s="164">
        <f>INDEX('元データ'!$A$2:$K$345,MATCH('貸借対照表及び財務分析'!$A60,'元データ'!$A$2:$A$345,0),MATCH('貸借対照表及び財務分析'!F$1,'元データ'!$A$2:$K$2,0))</f>
        <v>0</v>
      </c>
      <c r="G60" s="163">
        <f>INDEX('元データ'!$A$2:$K$345,MATCH('貸借対照表及び財務分析'!$A60,'元データ'!$A$2:$A$345,0),MATCH('貸借対照表及び財務分析'!G$1,'元データ'!$A$2:$K$2,0))</f>
        <v>0</v>
      </c>
      <c r="H60" s="163">
        <f>INDEX('元データ'!$A$2:$K$345,MATCH('貸借対照表及び財務分析'!$A60,'元データ'!$A$2:$A$345,0),MATCH('貸借対照表及び財務分析'!H$1,'元データ'!$A$2:$K$2,0))</f>
        <v>0</v>
      </c>
      <c r="I60" s="163">
        <f>INDEX('元データ'!$A$2:$K$345,MATCH('貸借対照表及び財務分析'!$A60,'元データ'!$A$2:$A$345,0),MATCH('貸借対照表及び財務分析'!I$1,'元データ'!$A$2:$K$2,0))</f>
        <v>0</v>
      </c>
      <c r="J60" s="163">
        <f>INDEX('元データ'!$A$2:$K$345,MATCH('貸借対照表及び財務分析'!$A60,'元データ'!$A$2:$A$345,0),MATCH('貸借対照表及び財務分析'!J$1,'元データ'!$A$2:$K$2,0))</f>
        <v>479505</v>
      </c>
      <c r="K60" s="163">
        <f>INDEX('元データ'!$A$2:$K$345,MATCH('貸借対照表及び財務分析'!$A60,'元データ'!$A$2:$A$345,0),MATCH('貸借対照表及び財務分析'!K$1,'元データ'!$A$2:$K$2,0))</f>
        <v>0</v>
      </c>
      <c r="L60" s="163">
        <f>INDEX('元データ'!$A$2:$K$345,MATCH('貸借対照表及び財務分析'!$A60,'元データ'!$A$2:$A$345,0),MATCH('貸借対照表及び財務分析'!L$1,'元データ'!$A$2:$K$2,0))</f>
        <v>0</v>
      </c>
      <c r="M60" s="163">
        <f>INDEX('元データ'!$A$2:$K$345,MATCH('貸借対照表及び財務分析'!$A60,'元データ'!$A$2:$A$345,0),MATCH('貸借対照表及び財務分析'!M$1,'元データ'!$A$2:$K$2,0))</f>
        <v>21927</v>
      </c>
      <c r="N60" s="163">
        <f>INDEX('元データ'!$A$2:$K$345,MATCH('貸借対照表及び財務分析'!$A60,'元データ'!$A$2:$A$345,0),MATCH('貸借対照表及び財務分析'!N$1,'元データ'!$A$2:$K$2,0))</f>
        <v>937</v>
      </c>
      <c r="O60" s="165">
        <f>INDEX('元データ'!$A$2:$K$345,MATCH('貸借対照表及び財務分析'!$A60,'元データ'!$A$2:$A$345,0),MATCH('貸借対照表及び財務分析'!O$1,'元データ'!$A$2:$K$2,0))</f>
        <v>26678</v>
      </c>
    </row>
    <row r="61" spans="1:15" ht="13.5">
      <c r="A61" s="292" t="s">
        <v>890</v>
      </c>
      <c r="B61" s="106" t="s">
        <v>12</v>
      </c>
      <c r="C61" s="107"/>
      <c r="D61" s="108"/>
      <c r="E61" s="172">
        <f t="shared" si="1"/>
        <v>122341004</v>
      </c>
      <c r="F61" s="173">
        <f>INDEX('元データ'!$A$2:$K$345,MATCH('貸借対照表及び財務分析'!$A61,'元データ'!$A$2:$A$345,0),MATCH('貸借対照表及び財務分析'!F$1,'元データ'!$A$2:$K$2,0))</f>
        <v>15286953</v>
      </c>
      <c r="G61" s="172">
        <f>INDEX('元データ'!$A$2:$K$345,MATCH('貸借対照表及び財務分析'!$A61,'元データ'!$A$2:$A$345,0),MATCH('貸借対照表及び財務分析'!G$1,'元データ'!$A$2:$K$2,0))</f>
        <v>15295079</v>
      </c>
      <c r="H61" s="172">
        <f>INDEX('元データ'!$A$2:$K$345,MATCH('貸借対照表及び財務分析'!$A61,'元データ'!$A$2:$A$345,0),MATCH('貸借対照表及び財務分析'!H$1,'元データ'!$A$2:$K$2,0))</f>
        <v>30797107</v>
      </c>
      <c r="I61" s="172">
        <f>INDEX('元データ'!$A$2:$K$345,MATCH('貸借対照表及び財務分析'!$A61,'元データ'!$A$2:$A$345,0),MATCH('貸借対照表及び財務分析'!I$1,'元データ'!$A$2:$K$2,0))</f>
        <v>11342849</v>
      </c>
      <c r="J61" s="172">
        <f>INDEX('元データ'!$A$2:$K$345,MATCH('貸借対照表及び財務分析'!$A61,'元データ'!$A$2:$A$345,0),MATCH('貸借対照表及び財務分析'!J$1,'元データ'!$A$2:$K$2,0))</f>
        <v>11426787</v>
      </c>
      <c r="K61" s="172">
        <f>INDEX('元データ'!$A$2:$K$345,MATCH('貸借対照表及び財務分析'!$A61,'元データ'!$A$2:$A$345,0),MATCH('貸借対照表及び財務分析'!K$1,'元データ'!$A$2:$K$2,0))</f>
        <v>6120499</v>
      </c>
      <c r="L61" s="172">
        <f>INDEX('元データ'!$A$2:$K$345,MATCH('貸借対照表及び財務分析'!$A61,'元データ'!$A$2:$A$345,0),MATCH('貸借対照表及び財務分析'!L$1,'元データ'!$A$2:$K$2,0))</f>
        <v>6926153</v>
      </c>
      <c r="M61" s="172">
        <f>INDEX('元データ'!$A$2:$K$345,MATCH('貸借対照表及び財務分析'!$A61,'元データ'!$A$2:$A$345,0),MATCH('貸借対照表及び財務分析'!M$1,'元データ'!$A$2:$K$2,0))</f>
        <v>13210105</v>
      </c>
      <c r="N61" s="172">
        <f>INDEX('元データ'!$A$2:$K$345,MATCH('貸借対照表及び財務分析'!$A61,'元データ'!$A$2:$A$345,0),MATCH('貸借対照表及び財務分析'!N$1,'元データ'!$A$2:$K$2,0))</f>
        <v>3557547</v>
      </c>
      <c r="O61" s="174">
        <f>INDEX('元データ'!$A$2:$K$345,MATCH('貸借対照表及び財務分析'!$A61,'元データ'!$A$2:$A$345,0),MATCH('貸借対照表及び財務分析'!O$1,'元データ'!$A$2:$K$2,0))</f>
        <v>8377925</v>
      </c>
    </row>
    <row r="62" spans="1:15" ht="13.5">
      <c r="A62" s="292" t="s">
        <v>891</v>
      </c>
      <c r="B62" s="106" t="s">
        <v>13</v>
      </c>
      <c r="C62" s="107"/>
      <c r="D62" s="108"/>
      <c r="E62" s="172">
        <f t="shared" si="1"/>
        <v>143019628</v>
      </c>
      <c r="F62" s="173">
        <f>INDEX('元データ'!$A$2:$K$345,MATCH('貸借対照表及び財務分析'!$A62,'元データ'!$A$2:$A$345,0),MATCH('貸借対照表及び財務分析'!F$1,'元データ'!$A$2:$K$2,0))</f>
        <v>33750011</v>
      </c>
      <c r="G62" s="172">
        <f>INDEX('元データ'!$A$2:$K$345,MATCH('貸借対照表及び財務分析'!$A62,'元データ'!$A$2:$A$345,0),MATCH('貸借対照表及び財務分析'!G$1,'元データ'!$A$2:$K$2,0))</f>
        <v>15407012</v>
      </c>
      <c r="H62" s="172">
        <f>INDEX('元データ'!$A$2:$K$345,MATCH('貸借対照表及び財務分析'!$A62,'元データ'!$A$2:$A$345,0),MATCH('貸借対照表及び財務分析'!H$1,'元データ'!$A$2:$K$2,0))</f>
        <v>31637956</v>
      </c>
      <c r="I62" s="172">
        <f>INDEX('元データ'!$A$2:$K$345,MATCH('貸借対照表及び財務分析'!$A62,'元データ'!$A$2:$A$345,0),MATCH('貸借対照表及び財務分析'!I$1,'元データ'!$A$2:$K$2,0))</f>
        <v>11440140</v>
      </c>
      <c r="J62" s="172">
        <f>INDEX('元データ'!$A$2:$K$345,MATCH('貸借対照表及び財務分析'!$A62,'元データ'!$A$2:$A$345,0),MATCH('貸借対照表及び財務分析'!J$1,'元データ'!$A$2:$K$2,0))</f>
        <v>11560995</v>
      </c>
      <c r="K62" s="172">
        <f>INDEX('元データ'!$A$2:$K$345,MATCH('貸借対照表及び財務分析'!$A62,'元データ'!$A$2:$A$345,0),MATCH('貸借対照表及び財務分析'!K$1,'元データ'!$A$2:$K$2,0))</f>
        <v>6314077</v>
      </c>
      <c r="L62" s="172">
        <f>INDEX('元データ'!$A$2:$K$345,MATCH('貸借対照表及び財務分析'!$A62,'元データ'!$A$2:$A$345,0),MATCH('貸借対照表及び財務分析'!L$1,'元データ'!$A$2:$K$2,0))</f>
        <v>7036051</v>
      </c>
      <c r="M62" s="172">
        <f>INDEX('元データ'!$A$2:$K$345,MATCH('貸借対照表及び財務分析'!$A62,'元データ'!$A$2:$A$345,0),MATCH('貸借対照表及び財務分析'!M$1,'元データ'!$A$2:$K$2,0))</f>
        <v>13510861</v>
      </c>
      <c r="N62" s="172">
        <f>INDEX('元データ'!$A$2:$K$345,MATCH('貸借対照表及び財務分析'!$A62,'元データ'!$A$2:$A$345,0),MATCH('貸借対照表及び財務分析'!N$1,'元データ'!$A$2:$K$2,0))</f>
        <v>3700240</v>
      </c>
      <c r="O62" s="174">
        <f>INDEX('元データ'!$A$2:$K$345,MATCH('貸借対照表及び財務分析'!$A62,'元データ'!$A$2:$A$345,0),MATCH('貸借対照表及び財務分析'!O$1,'元データ'!$A$2:$K$2,0))</f>
        <v>8662285</v>
      </c>
    </row>
    <row r="63" spans="1:15" ht="13.5">
      <c r="A63" s="292" t="s">
        <v>892</v>
      </c>
      <c r="B63" s="106" t="s">
        <v>14</v>
      </c>
      <c r="C63" s="107"/>
      <c r="D63" s="108"/>
      <c r="E63" s="172">
        <f t="shared" si="1"/>
        <v>0</v>
      </c>
      <c r="F63" s="173">
        <f>INDEX('元データ'!$A$2:$K$345,MATCH('貸借対照表及び財務分析'!$A63,'元データ'!$A$2:$A$345,0),MATCH('貸借対照表及び財務分析'!F$1,'元データ'!$A$2:$K$2,0))</f>
        <v>0</v>
      </c>
      <c r="G63" s="172">
        <f>INDEX('元データ'!$A$2:$K$345,MATCH('貸借対照表及び財務分析'!$A63,'元データ'!$A$2:$A$345,0),MATCH('貸借対照表及び財務分析'!G$1,'元データ'!$A$2:$K$2,0))</f>
        <v>0</v>
      </c>
      <c r="H63" s="172">
        <f>INDEX('元データ'!$A$2:$K$345,MATCH('貸借対照表及び財務分析'!$A63,'元データ'!$A$2:$A$345,0),MATCH('貸借対照表及び財務分析'!H$1,'元データ'!$A$2:$K$2,0))</f>
        <v>0</v>
      </c>
      <c r="I63" s="172">
        <f>INDEX('元データ'!$A$2:$K$345,MATCH('貸借対照表及び財務分析'!$A63,'元データ'!$A$2:$A$345,0),MATCH('貸借対照表及び財務分析'!I$1,'元データ'!$A$2:$K$2,0))</f>
        <v>0</v>
      </c>
      <c r="J63" s="172">
        <f>INDEX('元データ'!$A$2:$K$345,MATCH('貸借対照表及び財務分析'!$A63,'元データ'!$A$2:$A$345,0),MATCH('貸借対照表及び財務分析'!J$1,'元データ'!$A$2:$K$2,0))</f>
        <v>0</v>
      </c>
      <c r="K63" s="172">
        <f>INDEX('元データ'!$A$2:$K$345,MATCH('貸借対照表及び財務分析'!$A63,'元データ'!$A$2:$A$345,0),MATCH('貸借対照表及び財務分析'!K$1,'元データ'!$A$2:$K$2,0))</f>
        <v>0</v>
      </c>
      <c r="L63" s="172">
        <f>INDEX('元データ'!$A$2:$K$345,MATCH('貸借対照表及び財務分析'!$A63,'元データ'!$A$2:$A$345,0),MATCH('貸借対照表及び財務分析'!L$1,'元データ'!$A$2:$K$2,0))</f>
        <v>0</v>
      </c>
      <c r="M63" s="172">
        <f>INDEX('元データ'!$A$2:$K$345,MATCH('貸借対照表及び財務分析'!$A63,'元データ'!$A$2:$A$345,0),MATCH('貸借対照表及び財務分析'!M$1,'元データ'!$A$2:$K$2,0))</f>
        <v>0</v>
      </c>
      <c r="N63" s="172">
        <f>INDEX('元データ'!$A$2:$K$345,MATCH('貸借対照表及び財務分析'!$A63,'元データ'!$A$2:$A$345,0),MATCH('貸借対照表及び財務分析'!N$1,'元データ'!$A$2:$K$2,0))</f>
        <v>0</v>
      </c>
      <c r="O63" s="174">
        <f>INDEX('元データ'!$A$2:$K$345,MATCH('貸借対照表及び財務分析'!$A63,'元データ'!$A$2:$A$345,0),MATCH('貸借対照表及び財務分析'!O$1,'元データ'!$A$2:$K$2,0))</f>
        <v>0</v>
      </c>
    </row>
    <row r="64" spans="1:15" ht="13.5">
      <c r="A64" s="292" t="s">
        <v>893</v>
      </c>
      <c r="B64" s="106" t="s">
        <v>15</v>
      </c>
      <c r="C64" s="107"/>
      <c r="D64" s="108"/>
      <c r="E64" s="172">
        <f t="shared" si="1"/>
        <v>0</v>
      </c>
      <c r="F64" s="173">
        <f>INDEX('元データ'!$A$2:$K$345,MATCH('貸借対照表及び財務分析'!$A64,'元データ'!$A$2:$A$345,0),MATCH('貸借対照表及び財務分析'!F$1,'元データ'!$A$2:$K$2,0))</f>
        <v>0</v>
      </c>
      <c r="G64" s="172">
        <f>INDEX('元データ'!$A$2:$K$345,MATCH('貸借対照表及び財務分析'!$A64,'元データ'!$A$2:$A$345,0),MATCH('貸借対照表及び財務分析'!G$1,'元データ'!$A$2:$K$2,0))</f>
        <v>0</v>
      </c>
      <c r="H64" s="172">
        <f>INDEX('元データ'!$A$2:$K$345,MATCH('貸借対照表及び財務分析'!$A64,'元データ'!$A$2:$A$345,0),MATCH('貸借対照表及び財務分析'!H$1,'元データ'!$A$2:$K$2,0))</f>
        <v>0</v>
      </c>
      <c r="I64" s="172">
        <f>INDEX('元データ'!$A$2:$K$345,MATCH('貸借対照表及び財務分析'!$A64,'元データ'!$A$2:$A$345,0),MATCH('貸借対照表及び財務分析'!I$1,'元データ'!$A$2:$K$2,0))</f>
        <v>0</v>
      </c>
      <c r="J64" s="172">
        <f>INDEX('元データ'!$A$2:$K$345,MATCH('貸借対照表及び財務分析'!$A64,'元データ'!$A$2:$A$345,0),MATCH('貸借対照表及び財務分析'!J$1,'元データ'!$A$2:$K$2,0))</f>
        <v>0</v>
      </c>
      <c r="K64" s="172">
        <f>INDEX('元データ'!$A$2:$K$345,MATCH('貸借対照表及び財務分析'!$A64,'元データ'!$A$2:$A$345,0),MATCH('貸借対照表及び財務分析'!K$1,'元データ'!$A$2:$K$2,0))</f>
        <v>0</v>
      </c>
      <c r="L64" s="172">
        <f>INDEX('元データ'!$A$2:$K$345,MATCH('貸借対照表及び財務分析'!$A64,'元データ'!$A$2:$A$345,0),MATCH('貸借対照表及び財務分析'!L$1,'元データ'!$A$2:$K$2,0))</f>
        <v>0</v>
      </c>
      <c r="M64" s="172">
        <f>INDEX('元データ'!$A$2:$K$345,MATCH('貸借対照表及び財務分析'!$A64,'元データ'!$A$2:$A$345,0),MATCH('貸借対照表及び財務分析'!M$1,'元データ'!$A$2:$K$2,0))</f>
        <v>0</v>
      </c>
      <c r="N64" s="172">
        <f>INDEX('元データ'!$A$2:$K$345,MATCH('貸借対照表及び財務分析'!$A64,'元データ'!$A$2:$A$345,0),MATCH('貸借対照表及び財務分析'!N$1,'元データ'!$A$2:$K$2,0))</f>
        <v>0</v>
      </c>
      <c r="O64" s="174">
        <f>INDEX('元データ'!$A$2:$K$345,MATCH('貸借対照表及び財務分析'!$A64,'元データ'!$A$2:$A$345,0),MATCH('貸借対照表及び財務分析'!O$1,'元データ'!$A$2:$K$2,0))</f>
        <v>0</v>
      </c>
    </row>
    <row r="65" spans="1:15" ht="13.5">
      <c r="A65" s="292" t="s">
        <v>894</v>
      </c>
      <c r="B65" s="91" t="s">
        <v>222</v>
      </c>
      <c r="C65" s="111"/>
      <c r="D65" s="112" t="s">
        <v>223</v>
      </c>
      <c r="E65" s="163">
        <f t="shared" si="1"/>
        <v>1068251</v>
      </c>
      <c r="F65" s="164">
        <f>INDEX('元データ'!$A$2:$K$345,MATCH('貸借対照表及び財務分析'!$A65,'元データ'!$A$2:$A$345,0),MATCH('貸借対照表及び財務分析'!F$1,'元データ'!$A$2:$K$2,0))</f>
        <v>668853</v>
      </c>
      <c r="G65" s="163">
        <f>INDEX('元データ'!$A$2:$K$345,MATCH('貸借対照表及び財務分析'!$A65,'元データ'!$A$2:$A$345,0),MATCH('貸借対照表及び財務分析'!G$1,'元データ'!$A$2:$K$2,0))</f>
        <v>51142</v>
      </c>
      <c r="H65" s="163">
        <f>INDEX('元データ'!$A$2:$K$345,MATCH('貸借対照表及び財務分析'!$A65,'元データ'!$A$2:$A$345,0),MATCH('貸借対照表及び財務分析'!H$1,'元データ'!$A$2:$K$2,0))</f>
        <v>194227</v>
      </c>
      <c r="I65" s="163">
        <f>INDEX('元データ'!$A$2:$K$345,MATCH('貸借対照表及び財務分析'!$A65,'元データ'!$A$2:$A$345,0),MATCH('貸借対照表及び財務分析'!I$1,'元データ'!$A$2:$K$2,0))</f>
        <v>45549</v>
      </c>
      <c r="J65" s="163">
        <f>INDEX('元データ'!$A$2:$K$345,MATCH('貸借対照表及び財務分析'!$A65,'元データ'!$A$2:$A$345,0),MATCH('貸借対照表及び財務分析'!J$1,'元データ'!$A$2:$K$2,0))</f>
        <v>12137</v>
      </c>
      <c r="K65" s="163">
        <f>INDEX('元データ'!$A$2:$K$345,MATCH('貸借対照表及び財務分析'!$A65,'元データ'!$A$2:$A$345,0),MATCH('貸借対照表及び財務分析'!K$1,'元データ'!$A$2:$K$2,0))</f>
        <v>71892</v>
      </c>
      <c r="L65" s="163">
        <f>INDEX('元データ'!$A$2:$K$345,MATCH('貸借対照表及び財務分析'!$A65,'元データ'!$A$2:$A$345,0),MATCH('貸借対照表及び財務分析'!L$1,'元データ'!$A$2:$K$2,0))</f>
        <v>24451</v>
      </c>
      <c r="M65" s="163">
        <f>INDEX('元データ'!$A$2:$K$345,MATCH('貸借対照表及び財務分析'!$A65,'元データ'!$A$2:$A$345,0),MATCH('貸借対照表及び財務分析'!M$1,'元データ'!$A$2:$K$2,0))</f>
        <v>0</v>
      </c>
      <c r="N65" s="163">
        <f>INDEX('元データ'!$A$2:$K$345,MATCH('貸借対照表及び財務分析'!$A65,'元データ'!$A$2:$A$345,0),MATCH('貸借対照表及び財務分析'!N$1,'元データ'!$A$2:$K$2,0))</f>
        <v>0</v>
      </c>
      <c r="O65" s="165">
        <f>INDEX('元データ'!$A$2:$K$345,MATCH('貸借対照表及び財務分析'!$A65,'元データ'!$A$2:$A$345,0),MATCH('貸借対照表及び財務分析'!O$1,'元データ'!$A$2:$K$2,0))</f>
        <v>0</v>
      </c>
    </row>
    <row r="66" spans="1:15" ht="13.5">
      <c r="A66" s="292" t="s">
        <v>895</v>
      </c>
      <c r="B66" s="94"/>
      <c r="C66" s="111"/>
      <c r="D66" s="112" t="s">
        <v>224</v>
      </c>
      <c r="E66" s="163">
        <f t="shared" si="1"/>
        <v>46711</v>
      </c>
      <c r="F66" s="164">
        <f>INDEX('元データ'!$A$2:$K$345,MATCH('貸借対照表及び財務分析'!$A66,'元データ'!$A$2:$A$345,0),MATCH('貸借対照表及び財務分析'!F$1,'元データ'!$A$2:$K$2,0))</f>
        <v>0</v>
      </c>
      <c r="G66" s="163">
        <f>INDEX('元データ'!$A$2:$K$345,MATCH('貸借対照表及び財務分析'!$A66,'元データ'!$A$2:$A$345,0),MATCH('貸借対照表及び財務分析'!G$1,'元データ'!$A$2:$K$2,0))</f>
        <v>0</v>
      </c>
      <c r="H66" s="163">
        <f>INDEX('元データ'!$A$2:$K$345,MATCH('貸借対照表及び財務分析'!$A66,'元データ'!$A$2:$A$345,0),MATCH('貸借対照表及び財務分析'!H$1,'元データ'!$A$2:$K$2,0))</f>
        <v>0</v>
      </c>
      <c r="I66" s="163">
        <f>INDEX('元データ'!$A$2:$K$345,MATCH('貸借対照表及び財務分析'!$A66,'元データ'!$A$2:$A$345,0),MATCH('貸借対照表及び財務分析'!I$1,'元データ'!$A$2:$K$2,0))</f>
        <v>0</v>
      </c>
      <c r="J66" s="163">
        <f>INDEX('元データ'!$A$2:$K$345,MATCH('貸借対照表及び財務分析'!$A66,'元データ'!$A$2:$A$345,0),MATCH('貸借対照表及び財務分析'!J$1,'元データ'!$A$2:$K$2,0))</f>
        <v>0</v>
      </c>
      <c r="K66" s="163">
        <f>INDEX('元データ'!$A$2:$K$345,MATCH('貸借対照表及び財務分析'!$A66,'元データ'!$A$2:$A$345,0),MATCH('貸借対照表及び財務分析'!K$1,'元データ'!$A$2:$K$2,0))</f>
        <v>0</v>
      </c>
      <c r="L66" s="163">
        <f>INDEX('元データ'!$A$2:$K$345,MATCH('貸借対照表及び財務分析'!$A66,'元データ'!$A$2:$A$345,0),MATCH('貸借対照表及び財務分析'!L$1,'元データ'!$A$2:$K$2,0))</f>
        <v>0</v>
      </c>
      <c r="M66" s="163">
        <f>INDEX('元データ'!$A$2:$K$345,MATCH('貸借対照表及び財務分析'!$A66,'元データ'!$A$2:$A$345,0),MATCH('貸借対照表及び財務分析'!M$1,'元データ'!$A$2:$K$2,0))</f>
        <v>20918</v>
      </c>
      <c r="N66" s="163">
        <f>INDEX('元データ'!$A$2:$K$345,MATCH('貸借対照表及び財務分析'!$A66,'元データ'!$A$2:$A$345,0),MATCH('貸借対照表及び財務分析'!N$1,'元データ'!$A$2:$K$2,0))</f>
        <v>935</v>
      </c>
      <c r="O66" s="165">
        <f>INDEX('元データ'!$A$2:$K$345,MATCH('貸借対照表及び財務分析'!$A66,'元データ'!$A$2:$A$345,0),MATCH('貸借対照表及び財務分析'!O$1,'元データ'!$A$2:$K$2,0))</f>
        <v>24858</v>
      </c>
    </row>
    <row r="67" spans="1:15" ht="13.5">
      <c r="A67" s="330"/>
      <c r="B67" s="106" t="s">
        <v>225</v>
      </c>
      <c r="C67" s="107"/>
      <c r="D67" s="108"/>
      <c r="E67" s="372">
        <f>+E58/('損益計算書'!C9-'損益計算書'!C11)*100</f>
        <v>0.26558033864965885</v>
      </c>
      <c r="F67" s="373">
        <f>+F58/('損益計算書'!D9-'損益計算書'!D11)*100</f>
        <v>0</v>
      </c>
      <c r="G67" s="372">
        <f>+G58/('損益計算書'!E9-'損益計算書'!E11)*100</f>
        <v>0</v>
      </c>
      <c r="H67" s="372">
        <f>+H58/('損益計算書'!F9-'損益計算書'!F11)*100</f>
        <v>0</v>
      </c>
      <c r="I67" s="372">
        <f>+I58/('損益計算書'!G9-'損益計算書'!G11)*100</f>
        <v>0</v>
      </c>
      <c r="J67" s="372">
        <f>+J58/('損益計算書'!H9-'損益計算書'!H11)*100</f>
        <v>0</v>
      </c>
      <c r="K67" s="372">
        <f>+K58/('損益計算書'!I9-'損益計算書'!I11)*100</f>
        <v>0</v>
      </c>
      <c r="L67" s="372">
        <f>+L58/('損益計算書'!J9-'損益計算書'!J11)*100</f>
        <v>0</v>
      </c>
      <c r="M67" s="372">
        <f>+M58/('損益計算書'!K9-'損益計算書'!K11)*100</f>
        <v>0</v>
      </c>
      <c r="N67" s="372">
        <f>+N58/('損益計算書'!L9-'損益計算書'!L11)*100</f>
        <v>11.30541222552823</v>
      </c>
      <c r="O67" s="374">
        <f>+O58/('損益計算書'!M9-'損益計算書'!M11)*100</f>
        <v>0</v>
      </c>
    </row>
    <row r="68" spans="1:15" ht="13.5">
      <c r="A68" s="330"/>
      <c r="B68" s="106" t="s">
        <v>226</v>
      </c>
      <c r="C68" s="107"/>
      <c r="D68" s="108"/>
      <c r="E68" s="372">
        <f>+E63/('損益計算書'!C9-'損益計算書'!C11)*100</f>
        <v>0</v>
      </c>
      <c r="F68" s="373">
        <f>+F63/('損益計算書'!D9-'損益計算書'!D11)*100</f>
        <v>0</v>
      </c>
      <c r="G68" s="372">
        <f>+G63/('損益計算書'!E9-'損益計算書'!E11)*100</f>
        <v>0</v>
      </c>
      <c r="H68" s="372">
        <f>+H63/('損益計算書'!F9-'損益計算書'!F11)*100</f>
        <v>0</v>
      </c>
      <c r="I68" s="372">
        <f>+I63/('損益計算書'!G9-'損益計算書'!G11)*100</f>
        <v>0</v>
      </c>
      <c r="J68" s="372">
        <f>+J63/('損益計算書'!H9-'損益計算書'!H11)*100</f>
        <v>0</v>
      </c>
      <c r="K68" s="372">
        <f>+K63/('損益計算書'!I9-'損益計算書'!I11)*100</f>
        <v>0</v>
      </c>
      <c r="L68" s="372">
        <f>+L63/('損益計算書'!J9-'損益計算書'!J11)*100</f>
        <v>0</v>
      </c>
      <c r="M68" s="372">
        <f>+M63/('損益計算書'!K9-'損益計算書'!K11)*100</f>
        <v>0</v>
      </c>
      <c r="N68" s="372">
        <f>+N63/('損益計算書'!L9-'損益計算書'!L11)*100</f>
        <v>0</v>
      </c>
      <c r="O68" s="374">
        <f>+O63/('損益計算書'!M9-'損益計算書'!M11)*100</f>
        <v>0</v>
      </c>
    </row>
    <row r="69" spans="1:15" ht="13.5">
      <c r="A69" s="330"/>
      <c r="B69" s="113"/>
      <c r="C69" s="111" t="s">
        <v>227</v>
      </c>
      <c r="D69" s="112"/>
      <c r="E69" s="375">
        <f>+(E36+E44)/E62*100</f>
        <v>57.5672319606369</v>
      </c>
      <c r="F69" s="376">
        <f aca="true" t="shared" si="3" ref="F69:O69">+(F36+F44)/F62*100</f>
        <v>45.294660792851296</v>
      </c>
      <c r="G69" s="375">
        <f t="shared" si="3"/>
        <v>68.63921440445428</v>
      </c>
      <c r="H69" s="375">
        <f t="shared" si="3"/>
        <v>68.90272873506747</v>
      </c>
      <c r="I69" s="375">
        <f t="shared" si="3"/>
        <v>67.66685547554488</v>
      </c>
      <c r="J69" s="375">
        <f t="shared" si="3"/>
        <v>41.683860255972775</v>
      </c>
      <c r="K69" s="375">
        <f t="shared" si="3"/>
        <v>58.42599005365313</v>
      </c>
      <c r="L69" s="375">
        <f t="shared" si="3"/>
        <v>63.168956563845256</v>
      </c>
      <c r="M69" s="375">
        <f t="shared" si="3"/>
        <v>61.83275070330455</v>
      </c>
      <c r="N69" s="375">
        <f t="shared" si="3"/>
        <v>41.604058115149286</v>
      </c>
      <c r="O69" s="377">
        <f t="shared" si="3"/>
        <v>47.13906319175599</v>
      </c>
    </row>
    <row r="70" spans="1:15" ht="13.5">
      <c r="A70" s="330"/>
      <c r="B70" s="159" t="s">
        <v>228</v>
      </c>
      <c r="C70" s="111" t="s">
        <v>74</v>
      </c>
      <c r="D70" s="112"/>
      <c r="E70" s="375">
        <f>+E8/(E24+E35+E44)*100</f>
        <v>90.29452061550673</v>
      </c>
      <c r="F70" s="376">
        <f aca="true" t="shared" si="4" ref="F70:O70">+F8/(F24+F35+F44)*100</f>
        <v>81.23890538922663</v>
      </c>
      <c r="G70" s="375">
        <f t="shared" si="4"/>
        <v>95.67082400633015</v>
      </c>
      <c r="H70" s="375">
        <f t="shared" si="4"/>
        <v>94.85210737489076</v>
      </c>
      <c r="I70" s="375">
        <f t="shared" si="4"/>
        <v>88.18835036793568</v>
      </c>
      <c r="J70" s="375">
        <f t="shared" si="4"/>
        <v>92.95468621231848</v>
      </c>
      <c r="K70" s="375">
        <f t="shared" si="4"/>
        <v>89.05758881831987</v>
      </c>
      <c r="L70" s="375">
        <f t="shared" si="4"/>
        <v>93.99168280232988</v>
      </c>
      <c r="M70" s="375">
        <f t="shared" si="4"/>
        <v>91.25463085954738</v>
      </c>
      <c r="N70" s="375">
        <f t="shared" si="4"/>
        <v>92.46556686390932</v>
      </c>
      <c r="O70" s="377">
        <f t="shared" si="4"/>
        <v>93.48356544132348</v>
      </c>
    </row>
    <row r="71" spans="1:15" ht="13.5">
      <c r="A71" s="330"/>
      <c r="B71" s="114" t="s">
        <v>75</v>
      </c>
      <c r="C71" s="111" t="s">
        <v>229</v>
      </c>
      <c r="D71" s="112"/>
      <c r="E71" s="375">
        <f>+E17/E30*100</f>
        <v>535.4722705641374</v>
      </c>
      <c r="F71" s="376">
        <f aca="true" t="shared" si="5" ref="F71:O71">+F17/F30*100</f>
        <v>599.2283175473701</v>
      </c>
      <c r="G71" s="375">
        <f t="shared" si="5"/>
        <v>1909.8378937061416</v>
      </c>
      <c r="H71" s="375">
        <f t="shared" si="5"/>
        <v>288.5477654132906</v>
      </c>
      <c r="I71" s="375">
        <f t="shared" si="5"/>
        <v>8832.569727560991</v>
      </c>
      <c r="J71" s="375">
        <f t="shared" si="5"/>
        <v>695.4294825941821</v>
      </c>
      <c r="K71" s="375">
        <f t="shared" si="5"/>
        <v>599.875791092447</v>
      </c>
      <c r="L71" s="375">
        <f t="shared" si="5"/>
        <v>532.2817094158873</v>
      </c>
      <c r="M71" s="375">
        <f t="shared" si="5"/>
        <v>658.6238025497587</v>
      </c>
      <c r="N71" s="375">
        <f t="shared" si="5"/>
        <v>287.8445333688408</v>
      </c>
      <c r="O71" s="377">
        <f t="shared" si="5"/>
        <v>291.9897313264876</v>
      </c>
    </row>
    <row r="72" spans="1:15" ht="13.5">
      <c r="A72" s="330"/>
      <c r="B72" s="114" t="s">
        <v>56</v>
      </c>
      <c r="C72" s="111" t="s">
        <v>230</v>
      </c>
      <c r="D72" s="112"/>
      <c r="E72" s="375">
        <f>+'損益計算書'!C8/'損益計算書'!C22*100</f>
        <v>100.57114988022245</v>
      </c>
      <c r="F72" s="376">
        <f>+'損益計算書'!D8/'損益計算書'!D22*100</f>
        <v>105.41130785098223</v>
      </c>
      <c r="G72" s="375">
        <f>+'損益計算書'!E8/'損益計算書'!E22*100</f>
        <v>105.92101015173799</v>
      </c>
      <c r="H72" s="375">
        <f>+'損益計算書'!F8/'損益計算書'!F22*100</f>
        <v>108.06664918080733</v>
      </c>
      <c r="I72" s="375">
        <f>+'損益計算書'!G8/'損益計算書'!G22*100</f>
        <v>105.36712770000061</v>
      </c>
      <c r="J72" s="375">
        <f>+'損益計算書'!H8/'損益計算書'!H22*100</f>
        <v>64.44025691739176</v>
      </c>
      <c r="K72" s="375">
        <f>+'損益計算書'!I8/'損益計算書'!I22*100</f>
        <v>113.27060453114441</v>
      </c>
      <c r="L72" s="375">
        <f>+'損益計算書'!J8/'損益計算書'!J22*100</f>
        <v>104.70343596471317</v>
      </c>
      <c r="M72" s="375">
        <f>+'損益計算書'!K8/'損益計算書'!K22*100</f>
        <v>97.0151955906515</v>
      </c>
      <c r="N72" s="375">
        <f>+'損益計算書'!L8/'損益計算書'!L22*100</f>
        <v>99.65442844234634</v>
      </c>
      <c r="O72" s="377">
        <f>+'損益計算書'!M8/'損益計算書'!M22*100</f>
        <v>95.9976296029585</v>
      </c>
    </row>
    <row r="73" spans="1:15" ht="13.5">
      <c r="A73" s="330"/>
      <c r="B73" s="114" t="s">
        <v>76</v>
      </c>
      <c r="C73" s="111" t="s">
        <v>77</v>
      </c>
      <c r="D73" s="112"/>
      <c r="E73" s="375">
        <f>+('損益計算書'!C9+'損益計算書'!C14)/('損益計算書'!C23+'損益計算書'!C32)*100</f>
        <v>109.141599395989</v>
      </c>
      <c r="F73" s="376">
        <f>+('損益計算書'!D9+'損益計算書'!D14)/('損益計算書'!D23+'損益計算書'!D32)*100</f>
        <v>118.6215208523348</v>
      </c>
      <c r="G73" s="375">
        <f>+('損益計算書'!E9+'損益計算書'!E14)/('損益計算書'!E23+'損益計算書'!E32)*100</f>
        <v>106.12709450020725</v>
      </c>
      <c r="H73" s="375">
        <f>+('損益計算書'!F9+'損益計算書'!F14)/('損益計算書'!F23+'損益計算書'!F32)*100</f>
        <v>108.2926337748483</v>
      </c>
      <c r="I73" s="375">
        <f>+('損益計算書'!G9+'損益計算書'!G14)/('損益計算書'!G23+'損益計算書'!G32)*100</f>
        <v>105.50413151235828</v>
      </c>
      <c r="J73" s="375">
        <f>+('損益計算書'!H9+'損益計算書'!H14)/('損益計算書'!H23+'損益計算書'!H32)*100</f>
        <v>101.4235948203059</v>
      </c>
      <c r="K73" s="375">
        <f>+('損益計算書'!I9+'損益計算書'!I14)/('損益計算書'!I23+'損益計算書'!I32)*100</f>
        <v>113.39981174804059</v>
      </c>
      <c r="L73" s="375">
        <f>+('損益計算書'!J9+'損益計算書'!J14)/('損益計算書'!J23+'損益計算書'!J32)*100</f>
        <v>104.70343596471317</v>
      </c>
      <c r="M73" s="375">
        <f>+('損益計算書'!K9+'損益計算書'!K14)/('損益計算書'!K23+'損益計算書'!K32)*100</f>
        <v>97.14862897553476</v>
      </c>
      <c r="N73" s="375">
        <f>+('損益計算書'!L9+'損益計算書'!L14)/('損益計算書'!L23+'損益計算書'!L32)*100</f>
        <v>99.655163511505</v>
      </c>
      <c r="O73" s="377">
        <f>+('損益計算書'!M9+'損益計算書'!M14)/('損益計算書'!M23+'損益計算書'!M32)*100</f>
        <v>96.26042531682131</v>
      </c>
    </row>
    <row r="74" spans="1:15" ht="13.5">
      <c r="A74" s="330"/>
      <c r="B74" s="114" t="s">
        <v>78</v>
      </c>
      <c r="C74" s="111" t="s">
        <v>79</v>
      </c>
      <c r="D74" s="112"/>
      <c r="E74" s="375">
        <f>+('損益計算書'!C9-'損益計算書'!C11)/('損益計算書'!C23-'損益計算書'!C26)*100</f>
        <v>113.30527906683692</v>
      </c>
      <c r="F74" s="376">
        <f>+('損益計算書'!D9-'損益計算書'!D11)/('損益計算書'!D23-'損益計算書'!D26)*100</f>
        <v>115.8229155935298</v>
      </c>
      <c r="G74" s="375">
        <f>+('損益計算書'!E9-'損益計算書'!E11)/('損益計算書'!E23-'損益計算書'!E26)*100</f>
        <v>117.74929897985145</v>
      </c>
      <c r="H74" s="375">
        <f>+('損益計算書'!F9-'損益計算書'!F11)/('損益計算書'!F23-'損益計算書'!F26)*100</f>
        <v>113.23182748436065</v>
      </c>
      <c r="I74" s="375">
        <f>+('損益計算書'!G9-'損益計算書'!G11)/('損益計算書'!G23-'損益計算書'!G26)*100</f>
        <v>115.46474292263673</v>
      </c>
      <c r="J74" s="375">
        <f>+('損益計算書'!H9-'損益計算書'!H11)/('損益計算書'!H23-'損益計算書'!H26)*100</f>
        <v>105.52999060328074</v>
      </c>
      <c r="K74" s="375">
        <f>+('損益計算書'!I9-'損益計算書'!I11)/('損益計算書'!I23-'損益計算書'!I26)*100</f>
        <v>120.57254158770267</v>
      </c>
      <c r="L74" s="375">
        <f>+('損益計算書'!J9-'損益計算書'!J11)/('損益計算書'!J23-'損益計算書'!J26)*100</f>
        <v>102.59529898393521</v>
      </c>
      <c r="M74" s="375">
        <f>+('損益計算書'!K9-'損益計算書'!K11)/('損益計算書'!K23-'損益計算書'!K26)*100</f>
        <v>101.77572635351338</v>
      </c>
      <c r="N74" s="375">
        <f>+('損益計算書'!L9-'損益計算書'!L11)/('損益計算書'!L23-'損益計算書'!L26)*100</f>
        <v>119.01954895307085</v>
      </c>
      <c r="O74" s="377">
        <f>+('損益計算書'!M9-'損益計算書'!M11)/('損益計算書'!M23-'損益計算書'!M26)*100</f>
        <v>113.13812206811231</v>
      </c>
    </row>
    <row r="75" spans="1:15" ht="13.5">
      <c r="A75" s="330"/>
      <c r="B75" s="115"/>
      <c r="C75" s="116" t="s">
        <v>80</v>
      </c>
      <c r="D75" s="117"/>
      <c r="E75" s="378">
        <f>+'資本的収支に関する調'!D29/'損益計算書'!C29*100</f>
        <v>58.149473641704105</v>
      </c>
      <c r="F75" s="379">
        <f>+'資本的収支に関する調'!E29/'損益計算書'!D29*100</f>
        <v>41.432482021216025</v>
      </c>
      <c r="G75" s="378">
        <f>+'資本的収支に関する調'!F29/'損益計算書'!E29*100</f>
        <v>66.65864303132943</v>
      </c>
      <c r="H75" s="378">
        <f>+'資本的収支に関する調'!G29/'損益計算書'!F29*100</f>
        <v>30.01117710145528</v>
      </c>
      <c r="I75" s="378">
        <f>+'資本的収支に関する調'!H29/'損益計算書'!G29*100</f>
        <v>72.10091300660225</v>
      </c>
      <c r="J75" s="378">
        <f>+'資本的収支に関する調'!I29/'損益計算書'!H29*100</f>
        <v>151.43490830304543</v>
      </c>
      <c r="K75" s="378">
        <f>+'資本的収支に関する調'!J29/'損益計算書'!I29*100</f>
        <v>103.55897492666186</v>
      </c>
      <c r="L75" s="378">
        <f>+'資本的収支に関する調'!K29/'損益計算書'!J29*100</f>
        <v>89.50086348511014</v>
      </c>
      <c r="M75" s="378">
        <f>+'資本的収支に関する調'!L29/'損益計算書'!K29*100</f>
        <v>51.821669347129564</v>
      </c>
      <c r="N75" s="378">
        <f>+'資本的収支に関する調'!M29/'損益計算書'!L29*100</f>
        <v>87.99410391843753</v>
      </c>
      <c r="O75" s="380">
        <f>+'資本的収支に関する調'!N29/'損益計算書'!M29*100</f>
        <v>64.45254437869824</v>
      </c>
    </row>
    <row r="76" ht="13.5">
      <c r="A76" s="330"/>
    </row>
    <row r="77" ht="13.5">
      <c r="A77" s="330"/>
    </row>
  </sheetData>
  <sheetProtection/>
  <autoFilter ref="A1:A77"/>
  <mergeCells count="1">
    <mergeCell ref="O5:O7"/>
  </mergeCells>
  <printOptions/>
  <pageMargins left="0.5905511811023623" right="0.5905511811023623" top="0.7874015748031497" bottom="0.3937007874015748" header="0.5118110236220472" footer="0.5118110236220472"/>
  <pageSetup fitToHeight="1" fitToWidth="1" horizontalDpi="300" verticalDpi="300" orientation="landscape" paperSize="9" scale="57" r:id="rId3"/>
  <headerFooter alignWithMargins="0">
    <oddHeader>&amp;C&amp;14法適第１表　水道事業会計決算の状況</oddHeader>
    <oddFooter>&amp;C- &amp;P -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showGridLines="0" zoomScale="85" zoomScaleNormal="85" zoomScaleSheetLayoutView="85" workbookViewId="0" topLeftCell="B2">
      <selection activeCell="B2" sqref="B2"/>
    </sheetView>
  </sheetViews>
  <sheetFormatPr defaultColWidth="8.796875" defaultRowHeight="13.5" customHeight="1"/>
  <cols>
    <col min="1" max="1" width="14" style="292" hidden="1" customWidth="1"/>
    <col min="2" max="2" width="2.59765625" style="300" customWidth="1"/>
    <col min="3" max="3" width="30.8984375" style="300" bestFit="1" customWidth="1"/>
    <col min="4" max="14" width="11.59765625" style="292" customWidth="1"/>
    <col min="15" max="16384" width="9" style="292" customWidth="1"/>
  </cols>
  <sheetData>
    <row r="1" spans="5:14" ht="13.5" customHeight="1" hidden="1">
      <c r="E1" s="292">
        <v>322016</v>
      </c>
      <c r="F1" s="292">
        <v>322024</v>
      </c>
      <c r="G1" s="292">
        <v>322032</v>
      </c>
      <c r="H1" s="292">
        <v>322041</v>
      </c>
      <c r="I1" s="292">
        <v>322059</v>
      </c>
      <c r="J1" s="292">
        <v>322067</v>
      </c>
      <c r="K1" s="292">
        <v>322075</v>
      </c>
      <c r="L1" s="292">
        <v>322091</v>
      </c>
      <c r="M1" s="292">
        <v>325287</v>
      </c>
      <c r="N1" s="292">
        <v>328341</v>
      </c>
    </row>
    <row r="2" s="300" customFormat="1" ht="13.5" customHeight="1">
      <c r="B2" s="300" t="s">
        <v>748</v>
      </c>
    </row>
    <row r="3" s="300" customFormat="1" ht="13.5" customHeight="1"/>
    <row r="4" spans="2:3" s="300" customFormat="1" ht="13.5" customHeight="1">
      <c r="B4" s="301" t="s">
        <v>156</v>
      </c>
      <c r="C4" s="301"/>
    </row>
    <row r="5" spans="2:14" ht="13.5" customHeight="1">
      <c r="B5" s="39"/>
      <c r="C5" s="8" t="s">
        <v>16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394" t="s">
        <v>336</v>
      </c>
    </row>
    <row r="6" spans="2:14" ht="12.75" customHeight="1">
      <c r="B6" s="41"/>
      <c r="C6" s="43"/>
      <c r="D6" s="11" t="s">
        <v>33</v>
      </c>
      <c r="E6" s="11" t="s">
        <v>23</v>
      </c>
      <c r="F6" s="11" t="s">
        <v>24</v>
      </c>
      <c r="G6" s="11" t="s">
        <v>25</v>
      </c>
      <c r="H6" s="11" t="s">
        <v>26</v>
      </c>
      <c r="I6" s="11" t="s">
        <v>27</v>
      </c>
      <c r="J6" s="11" t="s">
        <v>28</v>
      </c>
      <c r="K6" s="11" t="s">
        <v>29</v>
      </c>
      <c r="L6" s="11" t="s">
        <v>341</v>
      </c>
      <c r="M6" s="11" t="s">
        <v>395</v>
      </c>
      <c r="N6" s="395"/>
    </row>
    <row r="7" spans="2:14" ht="13.5" customHeight="1">
      <c r="B7" s="44" t="s">
        <v>17</v>
      </c>
      <c r="C7" s="46"/>
      <c r="D7" s="12"/>
      <c r="E7" s="12"/>
      <c r="F7" s="12"/>
      <c r="G7" s="12"/>
      <c r="H7" s="12"/>
      <c r="I7" s="12"/>
      <c r="J7" s="12"/>
      <c r="K7" s="12"/>
      <c r="L7" s="12"/>
      <c r="M7" s="12"/>
      <c r="N7" s="396"/>
    </row>
    <row r="8" spans="1:14" ht="13.5" customHeight="1">
      <c r="A8" s="292" t="s">
        <v>795</v>
      </c>
      <c r="B8" s="125"/>
      <c r="C8" s="122" t="s">
        <v>157</v>
      </c>
      <c r="D8" s="364">
        <f aca="true" t="shared" si="0" ref="D8:D45">SUM(E8:N8)</f>
        <v>1035800</v>
      </c>
      <c r="E8" s="21">
        <f>INDEX('元データ'!$A$2:$K$345,MATCH('資本的収支に関する調'!$A8,'元データ'!$A$2:$A$345,0),MATCH('資本的収支に関する調'!E$1,'元データ'!$A$2:$K$2,0))</f>
        <v>283000</v>
      </c>
      <c r="F8" s="20">
        <f>INDEX('元データ'!$A$2:$K$345,MATCH('資本的収支に関する調'!$A8,'元データ'!$A$2:$A$345,0),MATCH('資本的収支に関する調'!F$1,'元データ'!$A$2:$K$2,0))</f>
        <v>0</v>
      </c>
      <c r="G8" s="20">
        <f>INDEX('元データ'!$A$2:$K$345,MATCH('資本的収支に関する調'!$A8,'元データ'!$A$2:$A$345,0),MATCH('資本的収支に関する調'!G$1,'元データ'!$A$2:$K$2,0))</f>
        <v>64300</v>
      </c>
      <c r="H8" s="20">
        <f>INDEX('元データ'!$A$2:$K$345,MATCH('資本的収支に関する調'!$A8,'元データ'!$A$2:$A$345,0),MATCH('資本的収支に関する調'!H$1,'元データ'!$A$2:$K$2,0))</f>
        <v>117100</v>
      </c>
      <c r="I8" s="20">
        <f>INDEX('元データ'!$A$2:$K$345,MATCH('資本的収支に関する調'!$A8,'元データ'!$A$2:$A$345,0),MATCH('資本的収支に関する調'!I$1,'元データ'!$A$2:$K$2,0))</f>
        <v>97100</v>
      </c>
      <c r="J8" s="20">
        <f>INDEX('元データ'!$A$2:$K$345,MATCH('資本的収支に関する調'!$A8,'元データ'!$A$2:$A$345,0),MATCH('資本的収支に関する調'!J$1,'元データ'!$A$2:$K$2,0))</f>
        <v>92700</v>
      </c>
      <c r="K8" s="20">
        <f>INDEX('元データ'!$A$2:$K$345,MATCH('資本的収支に関する調'!$A8,'元データ'!$A$2:$A$345,0),MATCH('資本的収支に関する調'!K$1,'元データ'!$A$2:$K$2,0))</f>
        <v>37300</v>
      </c>
      <c r="L8" s="20">
        <f>INDEX('元データ'!$A$2:$K$345,MATCH('資本的収支に関する調'!$A8,'元データ'!$A$2:$A$345,0),MATCH('資本的収支に関する調'!L$1,'元データ'!$A$2:$K$2,0))</f>
        <v>90000</v>
      </c>
      <c r="M8" s="187">
        <f>INDEX('元データ'!$A$2:$K$345,MATCH('資本的収支に関する調'!$A8,'元データ'!$A$2:$A$345,0),MATCH('資本的収支に関する調'!M$1,'元データ'!$A$2:$K$2,0))</f>
        <v>0</v>
      </c>
      <c r="N8" s="22">
        <f>INDEX('元データ'!$A$2:$K$345,MATCH('資本的収支に関する調'!$A8,'元データ'!$A$2:$A$345,0),MATCH('資本的収支に関する調'!N$1,'元データ'!$A$2:$K$2,0))</f>
        <v>254300</v>
      </c>
    </row>
    <row r="9" spans="1:14" ht="13.5" customHeight="1">
      <c r="A9" s="292" t="s">
        <v>796</v>
      </c>
      <c r="B9" s="119"/>
      <c r="C9" s="128" t="s">
        <v>158</v>
      </c>
      <c r="D9" s="365">
        <f t="shared" si="0"/>
        <v>1035800</v>
      </c>
      <c r="E9" s="15">
        <f>INDEX('元データ'!$A$2:$K$345,MATCH('資本的収支に関する調'!$A9,'元データ'!$A$2:$A$345,0),MATCH('資本的収支に関する調'!E$1,'元データ'!$A$2:$K$2,0))</f>
        <v>283000</v>
      </c>
      <c r="F9" s="14">
        <f>INDEX('元データ'!$A$2:$K$345,MATCH('資本的収支に関する調'!$A9,'元データ'!$A$2:$A$345,0),MATCH('資本的収支に関する調'!F$1,'元データ'!$A$2:$K$2,0))</f>
        <v>0</v>
      </c>
      <c r="G9" s="14">
        <f>INDEX('元データ'!$A$2:$K$345,MATCH('資本的収支に関する調'!$A9,'元データ'!$A$2:$A$345,0),MATCH('資本的収支に関する調'!G$1,'元データ'!$A$2:$K$2,0))</f>
        <v>64300</v>
      </c>
      <c r="H9" s="14">
        <f>INDEX('元データ'!$A$2:$K$345,MATCH('資本的収支に関する調'!$A9,'元データ'!$A$2:$A$345,0),MATCH('資本的収支に関する調'!H$1,'元データ'!$A$2:$K$2,0))</f>
        <v>117100</v>
      </c>
      <c r="I9" s="14">
        <f>INDEX('元データ'!$A$2:$K$345,MATCH('資本的収支に関する調'!$A9,'元データ'!$A$2:$A$345,0),MATCH('資本的収支に関する調'!I$1,'元データ'!$A$2:$K$2,0))</f>
        <v>97100</v>
      </c>
      <c r="J9" s="14">
        <f>INDEX('元データ'!$A$2:$K$345,MATCH('資本的収支に関する調'!$A9,'元データ'!$A$2:$A$345,0),MATCH('資本的収支に関する調'!J$1,'元データ'!$A$2:$K$2,0))</f>
        <v>92700</v>
      </c>
      <c r="K9" s="14">
        <f>INDEX('元データ'!$A$2:$K$345,MATCH('資本的収支に関する調'!$A9,'元データ'!$A$2:$A$345,0),MATCH('資本的収支に関する調'!K$1,'元データ'!$A$2:$K$2,0))</f>
        <v>37300</v>
      </c>
      <c r="L9" s="14">
        <f>INDEX('元データ'!$A$2:$K$345,MATCH('資本的収支に関する調'!$A9,'元データ'!$A$2:$A$345,0),MATCH('資本的収支に関する調'!L$1,'元データ'!$A$2:$K$2,0))</f>
        <v>90000</v>
      </c>
      <c r="M9" s="196">
        <f>INDEX('元データ'!$A$2:$K$345,MATCH('資本的収支に関する調'!$A9,'元データ'!$A$2:$A$345,0),MATCH('資本的収支に関する調'!M$1,'元データ'!$A$2:$K$2,0))</f>
        <v>0</v>
      </c>
      <c r="N9" s="16">
        <f>INDEX('元データ'!$A$2:$K$345,MATCH('資本的収支に関する調'!$A9,'元データ'!$A$2:$A$345,0),MATCH('資本的収支に関する調'!N$1,'元データ'!$A$2:$K$2,0))</f>
        <v>254300</v>
      </c>
    </row>
    <row r="10" spans="1:14" ht="13.5" customHeight="1">
      <c r="A10" s="292" t="s">
        <v>797</v>
      </c>
      <c r="B10" s="124" t="s">
        <v>159</v>
      </c>
      <c r="C10" s="128" t="s">
        <v>105</v>
      </c>
      <c r="D10" s="365">
        <f t="shared" si="0"/>
        <v>0</v>
      </c>
      <c r="E10" s="15">
        <f>INDEX('元データ'!$A$2:$K$345,MATCH('資本的収支に関する調'!$A10,'元データ'!$A$2:$A$345,0),MATCH('資本的収支に関する調'!E$1,'元データ'!$A$2:$K$2,0))</f>
        <v>0</v>
      </c>
      <c r="F10" s="14">
        <f>INDEX('元データ'!$A$2:$K$345,MATCH('資本的収支に関する調'!$A10,'元データ'!$A$2:$A$345,0),MATCH('資本的収支に関する調'!F$1,'元データ'!$A$2:$K$2,0))</f>
        <v>0</v>
      </c>
      <c r="G10" s="14">
        <f>INDEX('元データ'!$A$2:$K$345,MATCH('資本的収支に関する調'!$A10,'元データ'!$A$2:$A$345,0),MATCH('資本的収支に関する調'!G$1,'元データ'!$A$2:$K$2,0))</f>
        <v>0</v>
      </c>
      <c r="H10" s="14">
        <f>INDEX('元データ'!$A$2:$K$345,MATCH('資本的収支に関する調'!$A10,'元データ'!$A$2:$A$345,0),MATCH('資本的収支に関する調'!H$1,'元データ'!$A$2:$K$2,0))</f>
        <v>0</v>
      </c>
      <c r="I10" s="14">
        <f>INDEX('元データ'!$A$2:$K$345,MATCH('資本的収支に関する調'!$A10,'元データ'!$A$2:$A$345,0),MATCH('資本的収支に関する調'!I$1,'元データ'!$A$2:$K$2,0))</f>
        <v>0</v>
      </c>
      <c r="J10" s="14">
        <f>INDEX('元データ'!$A$2:$K$345,MATCH('資本的収支に関する調'!$A10,'元データ'!$A$2:$A$345,0),MATCH('資本的収支に関する調'!J$1,'元データ'!$A$2:$K$2,0))</f>
        <v>0</v>
      </c>
      <c r="K10" s="14">
        <f>INDEX('元データ'!$A$2:$K$345,MATCH('資本的収支に関する調'!$A10,'元データ'!$A$2:$A$345,0),MATCH('資本的収支に関する調'!K$1,'元データ'!$A$2:$K$2,0))</f>
        <v>0</v>
      </c>
      <c r="L10" s="14">
        <f>INDEX('元データ'!$A$2:$K$345,MATCH('資本的収支に関する調'!$A10,'元データ'!$A$2:$A$345,0),MATCH('資本的収支に関する調'!L$1,'元データ'!$A$2:$K$2,0))</f>
        <v>0</v>
      </c>
      <c r="M10" s="196">
        <f>INDEX('元データ'!$A$2:$K$345,MATCH('資本的収支に関する調'!$A10,'元データ'!$A$2:$A$345,0),MATCH('資本的収支に関する調'!M$1,'元データ'!$A$2:$K$2,0))</f>
        <v>0</v>
      </c>
      <c r="N10" s="16">
        <f>INDEX('元データ'!$A$2:$K$345,MATCH('資本的収支に関する調'!$A10,'元データ'!$A$2:$A$345,0),MATCH('資本的収支に関する調'!N$1,'元データ'!$A$2:$K$2,0))</f>
        <v>0</v>
      </c>
    </row>
    <row r="11" spans="1:14" ht="13.5" customHeight="1">
      <c r="A11" s="292" t="s">
        <v>798</v>
      </c>
      <c r="B11" s="119"/>
      <c r="C11" s="122" t="s">
        <v>160</v>
      </c>
      <c r="D11" s="365">
        <f t="shared" si="0"/>
        <v>385097</v>
      </c>
      <c r="E11" s="15">
        <f>INDEX('元データ'!$A$2:$K$345,MATCH('資本的収支に関する調'!$A11,'元データ'!$A$2:$A$345,0),MATCH('資本的収支に関する調'!E$1,'元データ'!$A$2:$K$2,0))</f>
        <v>16131</v>
      </c>
      <c r="F11" s="14">
        <f>INDEX('元データ'!$A$2:$K$345,MATCH('資本的収支に関する調'!$A11,'元データ'!$A$2:$A$345,0),MATCH('資本的収支に関する調'!F$1,'元データ'!$A$2:$K$2,0))</f>
        <v>787</v>
      </c>
      <c r="G11" s="14">
        <f>INDEX('元データ'!$A$2:$K$345,MATCH('資本的収支に関する調'!$A11,'元データ'!$A$2:$A$345,0),MATCH('資本的収支に関する調'!G$1,'元データ'!$A$2:$K$2,0))</f>
        <v>70745</v>
      </c>
      <c r="H11" s="14">
        <f>INDEX('元データ'!$A$2:$K$345,MATCH('資本的収支に関する調'!$A11,'元データ'!$A$2:$A$345,0),MATCH('資本的収支に関する調'!H$1,'元データ'!$A$2:$K$2,0))</f>
        <v>114488</v>
      </c>
      <c r="I11" s="14">
        <f>INDEX('元データ'!$A$2:$K$345,MATCH('資本的収支に関する調'!$A11,'元データ'!$A$2:$A$345,0),MATCH('資本的収支に関する調'!I$1,'元データ'!$A$2:$K$2,0))</f>
        <v>136446</v>
      </c>
      <c r="J11" s="14">
        <f>INDEX('元データ'!$A$2:$K$345,MATCH('資本的収支に関する調'!$A11,'元データ'!$A$2:$A$345,0),MATCH('資本的収支に関する調'!J$1,'元データ'!$A$2:$K$2,0))</f>
        <v>0</v>
      </c>
      <c r="K11" s="14">
        <f>INDEX('元データ'!$A$2:$K$345,MATCH('資本的収支に関する調'!$A11,'元データ'!$A$2:$A$345,0),MATCH('資本的収支に関する調'!K$1,'元データ'!$A$2:$K$2,0))</f>
        <v>46500</v>
      </c>
      <c r="L11" s="14">
        <f>INDEX('元データ'!$A$2:$K$345,MATCH('資本的収支に関する調'!$A11,'元データ'!$A$2:$A$345,0),MATCH('資本的収支に関する調'!L$1,'元データ'!$A$2:$K$2,0))</f>
        <v>0</v>
      </c>
      <c r="M11" s="196">
        <f>INDEX('元データ'!$A$2:$K$345,MATCH('資本的収支に関する調'!$A11,'元データ'!$A$2:$A$345,0),MATCH('資本的収支に関する調'!M$1,'元データ'!$A$2:$K$2,0))</f>
        <v>0</v>
      </c>
      <c r="N11" s="16">
        <f>INDEX('元データ'!$A$2:$K$345,MATCH('資本的収支に関する調'!$A11,'元データ'!$A$2:$A$345,0),MATCH('資本的収支に関する調'!N$1,'元データ'!$A$2:$K$2,0))</f>
        <v>0</v>
      </c>
    </row>
    <row r="12" spans="1:14" ht="13.5" customHeight="1">
      <c r="A12" s="292" t="s">
        <v>799</v>
      </c>
      <c r="B12" s="118" t="s">
        <v>89</v>
      </c>
      <c r="C12" s="122" t="s">
        <v>161</v>
      </c>
      <c r="D12" s="365">
        <f t="shared" si="0"/>
        <v>76514</v>
      </c>
      <c r="E12" s="15">
        <f>INDEX('元データ'!$A$2:$K$345,MATCH('資本的収支に関する調'!$A12,'元データ'!$A$2:$A$345,0),MATCH('資本的収支に関する調'!E$1,'元データ'!$A$2:$K$2,0))</f>
        <v>11634</v>
      </c>
      <c r="F12" s="14">
        <f>INDEX('元データ'!$A$2:$K$345,MATCH('資本的収支に関する調'!$A12,'元データ'!$A$2:$A$345,0),MATCH('資本的収支に関する調'!F$1,'元データ'!$A$2:$K$2,0))</f>
        <v>5124</v>
      </c>
      <c r="G12" s="14">
        <f>INDEX('元データ'!$A$2:$K$345,MATCH('資本的収支に関する調'!$A12,'元データ'!$A$2:$A$345,0),MATCH('資本的収支に関する調'!G$1,'元データ'!$A$2:$K$2,0))</f>
        <v>3398</v>
      </c>
      <c r="H12" s="14">
        <f>INDEX('元データ'!$A$2:$K$345,MATCH('資本的収支に関する調'!$A12,'元データ'!$A$2:$A$345,0),MATCH('資本的収支に関する調'!H$1,'元データ'!$A$2:$K$2,0))</f>
        <v>15024</v>
      </c>
      <c r="I12" s="14">
        <f>INDEX('元データ'!$A$2:$K$345,MATCH('資本的収支に関する調'!$A12,'元データ'!$A$2:$A$345,0),MATCH('資本的収支に関する調'!I$1,'元データ'!$A$2:$K$2,0))</f>
        <v>0</v>
      </c>
      <c r="J12" s="14">
        <f>INDEX('元データ'!$A$2:$K$345,MATCH('資本的収支に関する調'!$A12,'元データ'!$A$2:$A$345,0),MATCH('資本的収支に関する調'!J$1,'元データ'!$A$2:$K$2,0))</f>
        <v>0</v>
      </c>
      <c r="K12" s="14">
        <f>INDEX('元データ'!$A$2:$K$345,MATCH('資本的収支に関する調'!$A12,'元データ'!$A$2:$A$345,0),MATCH('資本的収支に関する調'!K$1,'元データ'!$A$2:$K$2,0))</f>
        <v>32896</v>
      </c>
      <c r="L12" s="14">
        <f>INDEX('元データ'!$A$2:$K$345,MATCH('資本的収支に関する調'!$A12,'元データ'!$A$2:$A$345,0),MATCH('資本的収支に関する調'!L$1,'元データ'!$A$2:$K$2,0))</f>
        <v>7093</v>
      </c>
      <c r="M12" s="196">
        <f>INDEX('元データ'!$A$2:$K$345,MATCH('資本的収支に関する調'!$A12,'元データ'!$A$2:$A$345,0),MATCH('資本的収支に関する調'!M$1,'元データ'!$A$2:$K$2,0))</f>
        <v>462</v>
      </c>
      <c r="N12" s="16">
        <f>INDEX('元データ'!$A$2:$K$345,MATCH('資本的収支に関する調'!$A12,'元データ'!$A$2:$A$345,0),MATCH('資本的収支に関する調'!N$1,'元データ'!$A$2:$K$2,0))</f>
        <v>883</v>
      </c>
    </row>
    <row r="13" spans="1:14" ht="13.5" customHeight="1">
      <c r="A13" s="292" t="s">
        <v>800</v>
      </c>
      <c r="B13" s="119"/>
      <c r="C13" s="122" t="s">
        <v>162</v>
      </c>
      <c r="D13" s="365">
        <f t="shared" si="0"/>
        <v>56500</v>
      </c>
      <c r="E13" s="15">
        <f>INDEX('元データ'!$A$2:$K$345,MATCH('資本的収支に関する調'!$A13,'元データ'!$A$2:$A$345,0),MATCH('資本的収支に関する調'!E$1,'元データ'!$A$2:$K$2,0))</f>
        <v>0</v>
      </c>
      <c r="F13" s="14">
        <f>INDEX('元データ'!$A$2:$K$345,MATCH('資本的収支に関する調'!$A13,'元データ'!$A$2:$A$345,0),MATCH('資本的収支に関する調'!F$1,'元データ'!$A$2:$K$2,0))</f>
        <v>0</v>
      </c>
      <c r="G13" s="14">
        <f>INDEX('元データ'!$A$2:$K$345,MATCH('資本的収支に関する調'!$A13,'元データ'!$A$2:$A$345,0),MATCH('資本的収支に関する調'!G$1,'元データ'!$A$2:$K$2,0))</f>
        <v>0</v>
      </c>
      <c r="H13" s="14">
        <f>INDEX('元データ'!$A$2:$K$345,MATCH('資本的収支に関する調'!$A13,'元データ'!$A$2:$A$345,0),MATCH('資本的収支に関する調'!H$1,'元データ'!$A$2:$K$2,0))</f>
        <v>0</v>
      </c>
      <c r="I13" s="14">
        <f>INDEX('元データ'!$A$2:$K$345,MATCH('資本的収支に関する調'!$A13,'元データ'!$A$2:$A$345,0),MATCH('資本的収支に関する調'!I$1,'元データ'!$A$2:$K$2,0))</f>
        <v>0</v>
      </c>
      <c r="J13" s="14">
        <f>INDEX('元データ'!$A$2:$K$345,MATCH('資本的収支に関する調'!$A13,'元データ'!$A$2:$A$345,0),MATCH('資本的収支に関する調'!J$1,'元データ'!$A$2:$K$2,0))</f>
        <v>0</v>
      </c>
      <c r="K13" s="14">
        <f>INDEX('元データ'!$A$2:$K$345,MATCH('資本的収支に関する調'!$A13,'元データ'!$A$2:$A$345,0),MATCH('資本的収支に関する調'!K$1,'元データ'!$A$2:$K$2,0))</f>
        <v>0</v>
      </c>
      <c r="L13" s="14">
        <f>INDEX('元データ'!$A$2:$K$345,MATCH('資本的収支に関する調'!$A13,'元データ'!$A$2:$A$345,0),MATCH('資本的収支に関する調'!L$1,'元データ'!$A$2:$K$2,0))</f>
        <v>0</v>
      </c>
      <c r="M13" s="196">
        <f>INDEX('元データ'!$A$2:$K$345,MATCH('資本的収支に関する調'!$A13,'元データ'!$A$2:$A$345,0),MATCH('資本的収支に関する調'!M$1,'元データ'!$A$2:$K$2,0))</f>
        <v>56500</v>
      </c>
      <c r="N13" s="16">
        <f>INDEX('元データ'!$A$2:$K$345,MATCH('資本的収支に関する調'!$A13,'元データ'!$A$2:$A$345,0),MATCH('資本的収支に関する調'!N$1,'元データ'!$A$2:$K$2,0))</f>
        <v>0</v>
      </c>
    </row>
    <row r="14" spans="1:14" ht="13.5" customHeight="1">
      <c r="A14" s="292" t="s">
        <v>801</v>
      </c>
      <c r="B14" s="118" t="s">
        <v>90</v>
      </c>
      <c r="C14" s="122" t="s">
        <v>163</v>
      </c>
      <c r="D14" s="365">
        <f t="shared" si="0"/>
        <v>428203</v>
      </c>
      <c r="E14" s="15">
        <f>INDEX('元データ'!$A$2:$K$345,MATCH('資本的収支に関する調'!$A14,'元データ'!$A$2:$A$345,0),MATCH('資本的収支に関する調'!E$1,'元データ'!$A$2:$K$2,0))</f>
        <v>814</v>
      </c>
      <c r="F14" s="14">
        <f>INDEX('元データ'!$A$2:$K$345,MATCH('資本的収支に関する調'!$A14,'元データ'!$A$2:$A$345,0),MATCH('資本的収支に関する調'!F$1,'元データ'!$A$2:$K$2,0))</f>
        <v>84498</v>
      </c>
      <c r="G14" s="14">
        <f>INDEX('元データ'!$A$2:$K$345,MATCH('資本的収支に関する調'!$A14,'元データ'!$A$2:$A$345,0),MATCH('資本的収支に関する調'!G$1,'元データ'!$A$2:$K$2,0))</f>
        <v>1026</v>
      </c>
      <c r="H14" s="14">
        <f>INDEX('元データ'!$A$2:$K$345,MATCH('資本的収支に関する調'!$A14,'元データ'!$A$2:$A$345,0),MATCH('資本的収支に関する調'!H$1,'元データ'!$A$2:$K$2,0))</f>
        <v>3364</v>
      </c>
      <c r="I14" s="14">
        <f>INDEX('元データ'!$A$2:$K$345,MATCH('資本的収支に関する調'!$A14,'元データ'!$A$2:$A$345,0),MATCH('資本的収支に関する調'!I$1,'元データ'!$A$2:$K$2,0))</f>
        <v>45806</v>
      </c>
      <c r="J14" s="14">
        <f>INDEX('元データ'!$A$2:$K$345,MATCH('資本的収支に関する調'!$A14,'元データ'!$A$2:$A$345,0),MATCH('資本的収支に関する調'!J$1,'元データ'!$A$2:$K$2,0))</f>
        <v>0</v>
      </c>
      <c r="K14" s="14">
        <f>INDEX('元データ'!$A$2:$K$345,MATCH('資本的収支に関する調'!$A14,'元データ'!$A$2:$A$345,0),MATCH('資本的収支に関する調'!K$1,'元データ'!$A$2:$K$2,0))</f>
        <v>51300</v>
      </c>
      <c r="L14" s="14">
        <f>INDEX('元データ'!$A$2:$K$345,MATCH('資本的収支に関する調'!$A14,'元データ'!$A$2:$A$345,0),MATCH('資本的収支に関する調'!L$1,'元データ'!$A$2:$K$2,0))</f>
        <v>199403</v>
      </c>
      <c r="M14" s="196">
        <f>INDEX('元データ'!$A$2:$K$345,MATCH('資本的収支に関する調'!$A14,'元データ'!$A$2:$A$345,0),MATCH('資本的収支に関する調'!M$1,'元データ'!$A$2:$K$2,0))</f>
        <v>18502</v>
      </c>
      <c r="N14" s="16">
        <f>INDEX('元データ'!$A$2:$K$345,MATCH('資本的収支に関する調'!$A14,'元データ'!$A$2:$A$345,0),MATCH('資本的収支に関する調'!N$1,'元データ'!$A$2:$K$2,0))</f>
        <v>23490</v>
      </c>
    </row>
    <row r="15" spans="1:14" ht="13.5" customHeight="1">
      <c r="A15" s="292" t="s">
        <v>802</v>
      </c>
      <c r="B15" s="119"/>
      <c r="C15" s="122" t="s">
        <v>164</v>
      </c>
      <c r="D15" s="365">
        <f t="shared" si="0"/>
        <v>0</v>
      </c>
      <c r="E15" s="15">
        <f>INDEX('元データ'!$A$2:$K$345,MATCH('資本的収支に関する調'!$A15,'元データ'!$A$2:$A$345,0),MATCH('資本的収支に関する調'!E$1,'元データ'!$A$2:$K$2,0))</f>
        <v>0</v>
      </c>
      <c r="F15" s="14">
        <f>INDEX('元データ'!$A$2:$K$345,MATCH('資本的収支に関する調'!$A15,'元データ'!$A$2:$A$345,0),MATCH('資本的収支に関する調'!F$1,'元データ'!$A$2:$K$2,0))</f>
        <v>0</v>
      </c>
      <c r="G15" s="14">
        <f>INDEX('元データ'!$A$2:$K$345,MATCH('資本的収支に関する調'!$A15,'元データ'!$A$2:$A$345,0),MATCH('資本的収支に関する調'!G$1,'元データ'!$A$2:$K$2,0))</f>
        <v>0</v>
      </c>
      <c r="H15" s="14">
        <f>INDEX('元データ'!$A$2:$K$345,MATCH('資本的収支に関する調'!$A15,'元データ'!$A$2:$A$345,0),MATCH('資本的収支に関する調'!H$1,'元データ'!$A$2:$K$2,0))</f>
        <v>0</v>
      </c>
      <c r="I15" s="14">
        <f>INDEX('元データ'!$A$2:$K$345,MATCH('資本的収支に関する調'!$A15,'元データ'!$A$2:$A$345,0),MATCH('資本的収支に関する調'!I$1,'元データ'!$A$2:$K$2,0))</f>
        <v>0</v>
      </c>
      <c r="J15" s="14">
        <f>INDEX('元データ'!$A$2:$K$345,MATCH('資本的収支に関する調'!$A15,'元データ'!$A$2:$A$345,0),MATCH('資本的収支に関する調'!J$1,'元データ'!$A$2:$K$2,0))</f>
        <v>0</v>
      </c>
      <c r="K15" s="14">
        <f>INDEX('元データ'!$A$2:$K$345,MATCH('資本的収支に関する調'!$A15,'元データ'!$A$2:$A$345,0),MATCH('資本的収支に関する調'!K$1,'元データ'!$A$2:$K$2,0))</f>
        <v>0</v>
      </c>
      <c r="L15" s="14">
        <f>INDEX('元データ'!$A$2:$K$345,MATCH('資本的収支に関する調'!$A15,'元データ'!$A$2:$A$345,0),MATCH('資本的収支に関する調'!L$1,'元データ'!$A$2:$K$2,0))</f>
        <v>0</v>
      </c>
      <c r="M15" s="196">
        <f>INDEX('元データ'!$A$2:$K$345,MATCH('資本的収支に関する調'!$A15,'元データ'!$A$2:$A$345,0),MATCH('資本的収支に関する調'!M$1,'元データ'!$A$2:$K$2,0))</f>
        <v>0</v>
      </c>
      <c r="N15" s="16">
        <f>INDEX('元データ'!$A$2:$K$345,MATCH('資本的収支に関する調'!$A15,'元データ'!$A$2:$A$345,0),MATCH('資本的収支に関する調'!N$1,'元データ'!$A$2:$K$2,0))</f>
        <v>0</v>
      </c>
    </row>
    <row r="16" spans="2:14" ht="13.5" customHeight="1">
      <c r="B16" s="118" t="s">
        <v>91</v>
      </c>
      <c r="C16" s="122" t="s">
        <v>165</v>
      </c>
      <c r="D16" s="365">
        <f t="shared" si="0"/>
        <v>627973</v>
      </c>
      <c r="E16" s="15">
        <f>SUM(E17:E18)</f>
        <v>93771</v>
      </c>
      <c r="F16" s="14">
        <f aca="true" t="shared" si="1" ref="F16:L16">SUM(F17:F18)</f>
        <v>0</v>
      </c>
      <c r="G16" s="14">
        <f t="shared" si="1"/>
        <v>81285</v>
      </c>
      <c r="H16" s="14">
        <f t="shared" si="1"/>
        <v>107062</v>
      </c>
      <c r="I16" s="14">
        <f t="shared" si="1"/>
        <v>50000</v>
      </c>
      <c r="J16" s="14">
        <f t="shared" si="1"/>
        <v>0</v>
      </c>
      <c r="K16" s="14">
        <f t="shared" si="1"/>
        <v>65745</v>
      </c>
      <c r="L16" s="14">
        <f t="shared" si="1"/>
        <v>120000</v>
      </c>
      <c r="M16" s="196">
        <f>+M17+M18</f>
        <v>0</v>
      </c>
      <c r="N16" s="16">
        <f>+N17+N18</f>
        <v>110110</v>
      </c>
    </row>
    <row r="17" spans="1:14" s="366" customFormat="1" ht="13.5" customHeight="1" hidden="1">
      <c r="A17" s="366" t="s">
        <v>803</v>
      </c>
      <c r="B17" s="245"/>
      <c r="C17" s="246"/>
      <c r="D17" s="367">
        <f t="shared" si="0"/>
        <v>627973</v>
      </c>
      <c r="E17" s="275">
        <f>INDEX('元データ'!$A$2:$K$345,MATCH('資本的収支に関する調'!$A17,'元データ'!$A$2:$A$345,0),MATCH('資本的収支に関する調'!E$1,'元データ'!$A$2:$K$2,0))</f>
        <v>93771</v>
      </c>
      <c r="F17" s="247">
        <f>INDEX('元データ'!$A$2:$K$345,MATCH('資本的収支に関する調'!$A17,'元データ'!$A$2:$A$345,0),MATCH('資本的収支に関する調'!F$1,'元データ'!$A$2:$K$2,0))</f>
        <v>0</v>
      </c>
      <c r="G17" s="247">
        <f>INDEX('元データ'!$A$2:$K$345,MATCH('資本的収支に関する調'!$A17,'元データ'!$A$2:$A$345,0),MATCH('資本的収支に関する調'!G$1,'元データ'!$A$2:$K$2,0))</f>
        <v>81285</v>
      </c>
      <c r="H17" s="247">
        <f>INDEX('元データ'!$A$2:$K$345,MATCH('資本的収支に関する調'!$A17,'元データ'!$A$2:$A$345,0),MATCH('資本的収支に関する調'!H$1,'元データ'!$A$2:$K$2,0))</f>
        <v>107062</v>
      </c>
      <c r="I17" s="247">
        <f>INDEX('元データ'!$A$2:$K$345,MATCH('資本的収支に関する調'!$A17,'元データ'!$A$2:$A$345,0),MATCH('資本的収支に関する調'!I$1,'元データ'!$A$2:$K$2,0))</f>
        <v>50000</v>
      </c>
      <c r="J17" s="247">
        <f>INDEX('元データ'!$A$2:$K$345,MATCH('資本的収支に関する調'!$A17,'元データ'!$A$2:$A$345,0),MATCH('資本的収支に関する調'!J$1,'元データ'!$A$2:$K$2,0))</f>
        <v>0</v>
      </c>
      <c r="K17" s="247">
        <f>INDEX('元データ'!$A$2:$K$345,MATCH('資本的収支に関する調'!$A17,'元データ'!$A$2:$A$345,0),MATCH('資本的収支に関する調'!K$1,'元データ'!$A$2:$K$2,0))</f>
        <v>65745</v>
      </c>
      <c r="L17" s="247">
        <f>INDEX('元データ'!$A$2:$K$345,MATCH('資本的収支に関する調'!$A17,'元データ'!$A$2:$A$345,0),MATCH('資本的収支に関する調'!L$1,'元データ'!$A$2:$K$2,0))</f>
        <v>120000</v>
      </c>
      <c r="M17" s="247">
        <f>INDEX('元データ'!$A$2:$K$345,MATCH('資本的収支に関する調'!$A17,'元データ'!$A$2:$A$345,0),MATCH('資本的収支に関する調'!M$1,'元データ'!$A$2:$K$2,0))</f>
        <v>0</v>
      </c>
      <c r="N17" s="276">
        <f>INDEX('元データ'!$A$2:$K$345,MATCH('資本的収支に関する調'!$A17,'元データ'!$A$2:$A$345,0),MATCH('資本的収支に関する調'!N$1,'元データ'!$A$2:$K$2,0))</f>
        <v>110110</v>
      </c>
    </row>
    <row r="18" spans="1:14" s="366" customFormat="1" ht="13.5" customHeight="1" hidden="1">
      <c r="A18" s="366" t="s">
        <v>804</v>
      </c>
      <c r="B18" s="245"/>
      <c r="C18" s="246"/>
      <c r="D18" s="367">
        <f t="shared" si="0"/>
        <v>0</v>
      </c>
      <c r="E18" s="275">
        <f>INDEX('元データ'!$A$2:$K$345,MATCH('資本的収支に関する調'!$A18,'元データ'!$A$2:$A$345,0),MATCH('資本的収支に関する調'!E$1,'元データ'!$A$2:$K$2,0))</f>
        <v>0</v>
      </c>
      <c r="F18" s="247">
        <f>INDEX('元データ'!$A$2:$K$345,MATCH('資本的収支に関する調'!$A18,'元データ'!$A$2:$A$345,0),MATCH('資本的収支に関する調'!F$1,'元データ'!$A$2:$K$2,0))</f>
        <v>0</v>
      </c>
      <c r="G18" s="247">
        <f>INDEX('元データ'!$A$2:$K$345,MATCH('資本的収支に関する調'!$A18,'元データ'!$A$2:$A$345,0),MATCH('資本的収支に関する調'!G$1,'元データ'!$A$2:$K$2,0))</f>
        <v>0</v>
      </c>
      <c r="H18" s="247">
        <f>INDEX('元データ'!$A$2:$K$345,MATCH('資本的収支に関する調'!$A18,'元データ'!$A$2:$A$345,0),MATCH('資本的収支に関する調'!H$1,'元データ'!$A$2:$K$2,0))</f>
        <v>0</v>
      </c>
      <c r="I18" s="247">
        <f>INDEX('元データ'!$A$2:$K$345,MATCH('資本的収支に関する調'!$A18,'元データ'!$A$2:$A$345,0),MATCH('資本的収支に関する調'!I$1,'元データ'!$A$2:$K$2,0))</f>
        <v>0</v>
      </c>
      <c r="J18" s="247">
        <f>INDEX('元データ'!$A$2:$K$345,MATCH('資本的収支に関する調'!$A18,'元データ'!$A$2:$A$345,0),MATCH('資本的収支に関する調'!J$1,'元データ'!$A$2:$K$2,0))</f>
        <v>0</v>
      </c>
      <c r="K18" s="247">
        <f>INDEX('元データ'!$A$2:$K$345,MATCH('資本的収支に関する調'!$A18,'元データ'!$A$2:$A$345,0),MATCH('資本的収支に関する調'!K$1,'元データ'!$A$2:$K$2,0))</f>
        <v>0</v>
      </c>
      <c r="L18" s="247">
        <f>INDEX('元データ'!$A$2:$K$345,MATCH('資本的収支に関する調'!$A18,'元データ'!$A$2:$A$345,0),MATCH('資本的収支に関する調'!L$1,'元データ'!$A$2:$K$2,0))</f>
        <v>0</v>
      </c>
      <c r="M18" s="247">
        <f>INDEX('元データ'!$A$2:$K$345,MATCH('資本的収支に関する調'!$A18,'元データ'!$A$2:$A$345,0),MATCH('資本的収支に関する調'!M$1,'元データ'!$A$2:$K$2,0))</f>
        <v>0</v>
      </c>
      <c r="N18" s="276">
        <f>INDEX('元データ'!$A$2:$K$345,MATCH('資本的収支に関する調'!$A18,'元データ'!$A$2:$A$345,0),MATCH('資本的収支に関する調'!N$1,'元データ'!$A$2:$K$2,0))</f>
        <v>0</v>
      </c>
    </row>
    <row r="19" spans="1:14" ht="13.5" customHeight="1">
      <c r="A19" s="292" t="s">
        <v>805</v>
      </c>
      <c r="B19" s="119"/>
      <c r="C19" s="122" t="s">
        <v>106</v>
      </c>
      <c r="D19" s="365">
        <f t="shared" si="0"/>
        <v>414284</v>
      </c>
      <c r="E19" s="15">
        <f>INDEX('元データ'!$A$2:$K$345,MATCH('資本的収支に関する調'!$A19,'元データ'!$A$2:$A$345,0),MATCH('資本的収支に関する調'!E$1,'元データ'!$A$2:$K$2,0))</f>
        <v>33179</v>
      </c>
      <c r="F19" s="14">
        <f>INDEX('元データ'!$A$2:$K$345,MATCH('資本的収支に関する調'!$A19,'元データ'!$A$2:$A$345,0),MATCH('資本的収支に関する調'!F$1,'元データ'!$A$2:$K$2,0))</f>
        <v>27045</v>
      </c>
      <c r="G19" s="14">
        <f>INDEX('元データ'!$A$2:$K$345,MATCH('資本的収支に関する調'!$A19,'元データ'!$A$2:$A$345,0),MATCH('資本的収支に関する調'!G$1,'元データ'!$A$2:$K$2,0))</f>
        <v>153044</v>
      </c>
      <c r="H19" s="14">
        <f>INDEX('元データ'!$A$2:$K$345,MATCH('資本的収支に関する調'!$A19,'元データ'!$A$2:$A$345,0),MATCH('資本的収支に関する調'!H$1,'元データ'!$A$2:$K$2,0))</f>
        <v>53873</v>
      </c>
      <c r="I19" s="14">
        <f>INDEX('元データ'!$A$2:$K$345,MATCH('資本的収支に関する調'!$A19,'元データ'!$A$2:$A$345,0),MATCH('資本的収支に関する調'!I$1,'元データ'!$A$2:$K$2,0))</f>
        <v>58037</v>
      </c>
      <c r="J19" s="14">
        <f>INDEX('元データ'!$A$2:$K$345,MATCH('資本的収支に関する調'!$A19,'元データ'!$A$2:$A$345,0),MATCH('資本的収支に関する調'!J$1,'元データ'!$A$2:$K$2,0))</f>
        <v>35780</v>
      </c>
      <c r="K19" s="14">
        <f>INDEX('元データ'!$A$2:$K$345,MATCH('資本的収支に関する調'!$A19,'元データ'!$A$2:$A$345,0),MATCH('資本的収支に関する調'!K$1,'元データ'!$A$2:$K$2,0))</f>
        <v>1878</v>
      </c>
      <c r="L19" s="14">
        <f>INDEX('元データ'!$A$2:$K$345,MATCH('資本的収支に関する調'!$A19,'元データ'!$A$2:$A$345,0),MATCH('資本的収支に関する調'!L$1,'元データ'!$A$2:$K$2,0))</f>
        <v>22500</v>
      </c>
      <c r="M19" s="196">
        <f>INDEX('元データ'!$A$2:$K$345,MATCH('資本的収支に関する調'!$A19,'元データ'!$A$2:$A$345,0),MATCH('資本的収支に関する調'!M$1,'元データ'!$A$2:$K$2,0))</f>
        <v>14601</v>
      </c>
      <c r="N19" s="16">
        <f>INDEX('元データ'!$A$2:$K$345,MATCH('資本的収支に関する調'!$A19,'元データ'!$A$2:$A$345,0),MATCH('資本的収支に関する調'!N$1,'元データ'!$A$2:$K$2,0))</f>
        <v>14347</v>
      </c>
    </row>
    <row r="20" spans="1:14" ht="13.5" customHeight="1">
      <c r="A20" s="292" t="s">
        <v>806</v>
      </c>
      <c r="B20" s="118" t="s">
        <v>45</v>
      </c>
      <c r="C20" s="122" t="s">
        <v>107</v>
      </c>
      <c r="D20" s="365">
        <f t="shared" si="0"/>
        <v>364677</v>
      </c>
      <c r="E20" s="15">
        <f>INDEX('元データ'!$A$2:$K$345,MATCH('資本的収支に関する調'!$A20,'元データ'!$A$2:$A$345,0),MATCH('資本的収支に関する調'!E$1,'元データ'!$A$2:$K$2,0))</f>
        <v>327561</v>
      </c>
      <c r="F20" s="14">
        <f>INDEX('元データ'!$A$2:$K$345,MATCH('資本的収支に関する調'!$A20,'元データ'!$A$2:$A$345,0),MATCH('資本的収支に関する調'!F$1,'元データ'!$A$2:$K$2,0))</f>
        <v>0</v>
      </c>
      <c r="G20" s="14">
        <f>INDEX('元データ'!$A$2:$K$345,MATCH('資本的収支に関する調'!$A20,'元データ'!$A$2:$A$345,0),MATCH('資本的収支に関する調'!G$1,'元データ'!$A$2:$K$2,0))</f>
        <v>0</v>
      </c>
      <c r="H20" s="14">
        <f>INDEX('元データ'!$A$2:$K$345,MATCH('資本的収支に関する調'!$A20,'元データ'!$A$2:$A$345,0),MATCH('資本的収支に関する調'!H$1,'元データ'!$A$2:$K$2,0))</f>
        <v>5</v>
      </c>
      <c r="I20" s="14">
        <f>INDEX('元データ'!$A$2:$K$345,MATCH('資本的収支に関する調'!$A20,'元データ'!$A$2:$A$345,0),MATCH('資本的収支に関する調'!I$1,'元データ'!$A$2:$K$2,0))</f>
        <v>0</v>
      </c>
      <c r="J20" s="14">
        <f>INDEX('元データ'!$A$2:$K$345,MATCH('資本的収支に関する調'!$A20,'元データ'!$A$2:$A$345,0),MATCH('資本的収支に関する調'!J$1,'元データ'!$A$2:$K$2,0))</f>
        <v>19998</v>
      </c>
      <c r="K20" s="14">
        <f>INDEX('元データ'!$A$2:$K$345,MATCH('資本的収支に関する調'!$A20,'元データ'!$A$2:$A$345,0),MATCH('資本的収支に関する調'!K$1,'元データ'!$A$2:$K$2,0))</f>
        <v>0</v>
      </c>
      <c r="L20" s="14">
        <f>INDEX('元データ'!$A$2:$K$345,MATCH('資本的収支に関する調'!$A20,'元データ'!$A$2:$A$345,0),MATCH('資本的収支に関する調'!L$1,'元データ'!$A$2:$K$2,0))</f>
        <v>14578</v>
      </c>
      <c r="M20" s="196">
        <f>INDEX('元データ'!$A$2:$K$345,MATCH('資本的収支に関する調'!$A20,'元データ'!$A$2:$A$345,0),MATCH('資本的収支に関する調'!M$1,'元データ'!$A$2:$K$2,0))</f>
        <v>2535</v>
      </c>
      <c r="N20" s="16">
        <f>INDEX('元データ'!$A$2:$K$345,MATCH('資本的収支に関する調'!$A20,'元データ'!$A$2:$A$345,0),MATCH('資本的収支に関する調'!N$1,'元データ'!$A$2:$K$2,0))</f>
        <v>0</v>
      </c>
    </row>
    <row r="21" spans="1:14" ht="13.5" customHeight="1">
      <c r="A21" s="292" t="s">
        <v>807</v>
      </c>
      <c r="B21" s="119"/>
      <c r="C21" s="122" t="s">
        <v>166</v>
      </c>
      <c r="D21" s="365">
        <f t="shared" si="0"/>
        <v>3389048</v>
      </c>
      <c r="E21" s="15">
        <f>INDEX('元データ'!$A$2:$K$345,MATCH('資本的収支に関する調'!$A21,'元データ'!$A$2:$A$345,0),MATCH('資本的収支に関する調'!E$1,'元データ'!$A$2:$K$2,0))</f>
        <v>766090</v>
      </c>
      <c r="F21" s="14">
        <f>INDEX('元データ'!$A$2:$K$345,MATCH('資本的収支に関する調'!$A21,'元データ'!$A$2:$A$345,0),MATCH('資本的収支に関する調'!F$1,'元データ'!$A$2:$K$2,0))</f>
        <v>117454</v>
      </c>
      <c r="G21" s="14">
        <f>INDEX('元データ'!$A$2:$K$345,MATCH('資本的収支に関する調'!$A21,'元データ'!$A$2:$A$345,0),MATCH('資本的収支に関する調'!G$1,'元データ'!$A$2:$K$2,0))</f>
        <v>373798</v>
      </c>
      <c r="H21" s="14">
        <f>INDEX('元データ'!$A$2:$K$345,MATCH('資本的収支に関する調'!$A21,'元データ'!$A$2:$A$345,0),MATCH('資本的収支に関する調'!H$1,'元データ'!$A$2:$K$2,0))</f>
        <v>410916</v>
      </c>
      <c r="I21" s="14">
        <f>INDEX('元データ'!$A$2:$K$345,MATCH('資本的収支に関する調'!$A21,'元データ'!$A$2:$A$345,0),MATCH('資本的収支に関する調'!I$1,'元データ'!$A$2:$K$2,0))</f>
        <v>387389</v>
      </c>
      <c r="J21" s="14">
        <f>INDEX('元データ'!$A$2:$K$345,MATCH('資本的収支に関する調'!$A21,'元データ'!$A$2:$A$345,0),MATCH('資本的収支に関する調'!J$1,'元データ'!$A$2:$K$2,0))</f>
        <v>148478</v>
      </c>
      <c r="K21" s="14">
        <f>INDEX('元データ'!$A$2:$K$345,MATCH('資本的収支に関する調'!$A21,'元データ'!$A$2:$A$345,0),MATCH('資本的収支に関する調'!K$1,'元データ'!$A$2:$K$2,0))</f>
        <v>235619</v>
      </c>
      <c r="L21" s="14">
        <f>INDEX('元データ'!$A$2:$K$345,MATCH('資本的収支に関する調'!$A21,'元データ'!$A$2:$A$345,0),MATCH('資本的収支に関する調'!L$1,'元データ'!$A$2:$K$2,0))</f>
        <v>453574</v>
      </c>
      <c r="M21" s="196">
        <f>INDEX('元データ'!$A$2:$K$345,MATCH('資本的収支に関する調'!$A21,'元データ'!$A$2:$A$345,0),MATCH('資本的収支に関する調'!M$1,'元データ'!$A$2:$K$2,0))</f>
        <v>92600</v>
      </c>
      <c r="N21" s="16">
        <f>INDEX('元データ'!$A$2:$K$345,MATCH('資本的収支に関する調'!$A21,'元データ'!$A$2:$A$345,0),MATCH('資本的収支に関する調'!N$1,'元データ'!$A$2:$K$2,0))</f>
        <v>403130</v>
      </c>
    </row>
    <row r="22" spans="1:14" ht="13.5" customHeight="1">
      <c r="A22" s="292" t="s">
        <v>808</v>
      </c>
      <c r="B22" s="118" t="s">
        <v>92</v>
      </c>
      <c r="C22" s="122" t="s">
        <v>167</v>
      </c>
      <c r="D22" s="365">
        <f t="shared" si="0"/>
        <v>11638</v>
      </c>
      <c r="E22" s="15">
        <f>INDEX('元データ'!$A$2:$K$345,MATCH('資本的収支に関する調'!$A22,'元データ'!$A$2:$A$345,0),MATCH('資本的収支に関する調'!E$1,'元データ'!$A$2:$K$2,0))</f>
        <v>0</v>
      </c>
      <c r="F22" s="14">
        <f>INDEX('元データ'!$A$2:$K$345,MATCH('資本的収支に関する調'!$A22,'元データ'!$A$2:$A$345,0),MATCH('資本的収支に関する調'!F$1,'元データ'!$A$2:$K$2,0))</f>
        <v>0</v>
      </c>
      <c r="G22" s="14">
        <f>INDEX('元データ'!$A$2:$K$345,MATCH('資本的収支に関する調'!$A22,'元データ'!$A$2:$A$345,0),MATCH('資本的収支に関する調'!G$1,'元データ'!$A$2:$K$2,0))</f>
        <v>0</v>
      </c>
      <c r="H22" s="14">
        <f>INDEX('元データ'!$A$2:$K$345,MATCH('資本的収支に関する調'!$A22,'元データ'!$A$2:$A$345,0),MATCH('資本的収支に関する調'!H$1,'元データ'!$A$2:$K$2,0))</f>
        <v>0</v>
      </c>
      <c r="I22" s="14">
        <f>INDEX('元データ'!$A$2:$K$345,MATCH('資本的収支に関する調'!$A22,'元データ'!$A$2:$A$345,0),MATCH('資本的収支に関する調'!I$1,'元データ'!$A$2:$K$2,0))</f>
        <v>11638</v>
      </c>
      <c r="J22" s="14">
        <f>INDEX('元データ'!$A$2:$K$345,MATCH('資本的収支に関する調'!$A22,'元データ'!$A$2:$A$345,0),MATCH('資本的収支に関する調'!J$1,'元データ'!$A$2:$K$2,0))</f>
        <v>0</v>
      </c>
      <c r="K22" s="14">
        <f>INDEX('元データ'!$A$2:$K$345,MATCH('資本的収支に関する調'!$A22,'元データ'!$A$2:$A$345,0),MATCH('資本的収支に関する調'!K$1,'元データ'!$A$2:$K$2,0))</f>
        <v>0</v>
      </c>
      <c r="L22" s="14">
        <f>INDEX('元データ'!$A$2:$K$345,MATCH('資本的収支に関する調'!$A22,'元データ'!$A$2:$A$345,0),MATCH('資本的収支に関する調'!L$1,'元データ'!$A$2:$K$2,0))</f>
        <v>0</v>
      </c>
      <c r="M22" s="196">
        <f>INDEX('元データ'!$A$2:$K$345,MATCH('資本的収支に関する調'!$A22,'元データ'!$A$2:$A$345,0),MATCH('資本的収支に関する調'!M$1,'元データ'!$A$2:$K$2,0))</f>
        <v>0</v>
      </c>
      <c r="N22" s="16">
        <f>INDEX('元データ'!$A$2:$K$345,MATCH('資本的収支に関する調'!$A22,'元データ'!$A$2:$A$345,0),MATCH('資本的収支に関する調'!N$1,'元データ'!$A$2:$K$2,0))</f>
        <v>0</v>
      </c>
    </row>
    <row r="23" spans="1:14" ht="13.5" customHeight="1">
      <c r="A23" s="292" t="s">
        <v>809</v>
      </c>
      <c r="B23" s="119"/>
      <c r="C23" s="122" t="s">
        <v>168</v>
      </c>
      <c r="D23" s="365">
        <f t="shared" si="0"/>
        <v>0</v>
      </c>
      <c r="E23" s="15">
        <f>INDEX('元データ'!$A$2:$K$345,MATCH('資本的収支に関する調'!$A23,'元データ'!$A$2:$A$345,0),MATCH('資本的収支に関する調'!E$1,'元データ'!$A$2:$K$2,0))</f>
        <v>0</v>
      </c>
      <c r="F23" s="14">
        <f>INDEX('元データ'!$A$2:$K$345,MATCH('資本的収支に関する調'!$A23,'元データ'!$A$2:$A$345,0),MATCH('資本的収支に関する調'!F$1,'元データ'!$A$2:$K$2,0))</f>
        <v>0</v>
      </c>
      <c r="G23" s="14">
        <f>INDEX('元データ'!$A$2:$K$345,MATCH('資本的収支に関する調'!$A23,'元データ'!$A$2:$A$345,0),MATCH('資本的収支に関する調'!G$1,'元データ'!$A$2:$K$2,0))</f>
        <v>0</v>
      </c>
      <c r="H23" s="14">
        <f>INDEX('元データ'!$A$2:$K$345,MATCH('資本的収支に関する調'!$A23,'元データ'!$A$2:$A$345,0),MATCH('資本的収支に関する調'!H$1,'元データ'!$A$2:$K$2,0))</f>
        <v>0</v>
      </c>
      <c r="I23" s="14">
        <f>INDEX('元データ'!$A$2:$K$345,MATCH('資本的収支に関する調'!$A23,'元データ'!$A$2:$A$345,0),MATCH('資本的収支に関する調'!I$1,'元データ'!$A$2:$K$2,0))</f>
        <v>0</v>
      </c>
      <c r="J23" s="14">
        <f>INDEX('元データ'!$A$2:$K$345,MATCH('資本的収支に関する調'!$A23,'元データ'!$A$2:$A$345,0),MATCH('資本的収支に関する調'!J$1,'元データ'!$A$2:$K$2,0))</f>
        <v>0</v>
      </c>
      <c r="K23" s="14">
        <f>INDEX('元データ'!$A$2:$K$345,MATCH('資本的収支に関する調'!$A23,'元データ'!$A$2:$A$345,0),MATCH('資本的収支に関する調'!K$1,'元データ'!$A$2:$K$2,0))</f>
        <v>0</v>
      </c>
      <c r="L23" s="14">
        <f>INDEX('元データ'!$A$2:$K$345,MATCH('資本的収支に関する調'!$A23,'元データ'!$A$2:$A$345,0),MATCH('資本的収支に関する調'!L$1,'元データ'!$A$2:$K$2,0))</f>
        <v>0</v>
      </c>
      <c r="M23" s="196">
        <f>INDEX('元データ'!$A$2:$K$345,MATCH('資本的収支に関する調'!$A23,'元データ'!$A$2:$A$345,0),MATCH('資本的収支に関する調'!M$1,'元データ'!$A$2:$K$2,0))</f>
        <v>0</v>
      </c>
      <c r="N23" s="16">
        <f>INDEX('元データ'!$A$2:$K$345,MATCH('資本的収支に関する調'!$A23,'元データ'!$A$2:$A$345,0),MATCH('資本的収支に関する調'!N$1,'元データ'!$A$2:$K$2,0))</f>
        <v>0</v>
      </c>
    </row>
    <row r="24" spans="1:14" ht="13.5" customHeight="1">
      <c r="A24" s="292" t="s">
        <v>810</v>
      </c>
      <c r="B24" s="126"/>
      <c r="C24" s="129" t="s">
        <v>169</v>
      </c>
      <c r="D24" s="368">
        <f t="shared" si="0"/>
        <v>3377410</v>
      </c>
      <c r="E24" s="33">
        <f>INDEX('元データ'!$A$2:$K$345,MATCH('資本的収支に関する調'!$A24,'元データ'!$A$2:$A$345,0),MATCH('資本的収支に関する調'!E$1,'元データ'!$A$2:$K$2,0))</f>
        <v>766090</v>
      </c>
      <c r="F24" s="32">
        <f>INDEX('元データ'!$A$2:$K$345,MATCH('資本的収支に関する調'!$A24,'元データ'!$A$2:$A$345,0),MATCH('資本的収支に関する調'!F$1,'元データ'!$A$2:$K$2,0))</f>
        <v>117454</v>
      </c>
      <c r="G24" s="32">
        <f>INDEX('元データ'!$A$2:$K$345,MATCH('資本的収支に関する調'!$A24,'元データ'!$A$2:$A$345,0),MATCH('資本的収支に関する調'!G$1,'元データ'!$A$2:$K$2,0))</f>
        <v>373798</v>
      </c>
      <c r="H24" s="32">
        <f>INDEX('元データ'!$A$2:$K$345,MATCH('資本的収支に関する調'!$A24,'元データ'!$A$2:$A$345,0),MATCH('資本的収支に関する調'!H$1,'元データ'!$A$2:$K$2,0))</f>
        <v>410916</v>
      </c>
      <c r="I24" s="32">
        <f>INDEX('元データ'!$A$2:$K$345,MATCH('資本的収支に関する調'!$A24,'元データ'!$A$2:$A$345,0),MATCH('資本的収支に関する調'!I$1,'元データ'!$A$2:$K$2,0))</f>
        <v>375751</v>
      </c>
      <c r="J24" s="32">
        <f>INDEX('元データ'!$A$2:$K$345,MATCH('資本的収支に関する調'!$A24,'元データ'!$A$2:$A$345,0),MATCH('資本的収支に関する調'!J$1,'元データ'!$A$2:$K$2,0))</f>
        <v>148478</v>
      </c>
      <c r="K24" s="32">
        <f>INDEX('元データ'!$A$2:$K$345,MATCH('資本的収支に関する調'!$A24,'元データ'!$A$2:$A$345,0),MATCH('資本的収支に関する調'!K$1,'元データ'!$A$2:$K$2,0))</f>
        <v>235619</v>
      </c>
      <c r="L24" s="32">
        <f>INDEX('元データ'!$A$2:$K$345,MATCH('資本的収支に関する調'!$A24,'元データ'!$A$2:$A$345,0),MATCH('資本的収支に関する調'!L$1,'元データ'!$A$2:$K$2,0))</f>
        <v>453574</v>
      </c>
      <c r="M24" s="204">
        <f>INDEX('元データ'!$A$2:$K$345,MATCH('資本的収支に関する調'!$A24,'元データ'!$A$2:$A$345,0),MATCH('資本的収支に関する調'!M$1,'元データ'!$A$2:$K$2,0))</f>
        <v>92600</v>
      </c>
      <c r="N24" s="34">
        <f>INDEX('元データ'!$A$2:$K$345,MATCH('資本的収支に関する調'!$A24,'元データ'!$A$2:$A$345,0),MATCH('資本的収支に関する調'!N$1,'元データ'!$A$2:$K$2,0))</f>
        <v>403130</v>
      </c>
    </row>
    <row r="25" spans="1:14" ht="13.5" customHeight="1">
      <c r="A25" s="292" t="s">
        <v>811</v>
      </c>
      <c r="B25" s="124"/>
      <c r="C25" s="130" t="s">
        <v>170</v>
      </c>
      <c r="D25" s="369">
        <f t="shared" si="0"/>
        <v>4689550</v>
      </c>
      <c r="E25" s="15">
        <f>INDEX('元データ'!$A$2:$K$345,MATCH('資本的収支に関する調'!$A25,'元データ'!$A$2:$A$345,0),MATCH('資本的収支に関する調'!E$1,'元データ'!$A$2:$K$2,0))</f>
        <v>935171</v>
      </c>
      <c r="F25" s="14">
        <f>INDEX('元データ'!$A$2:$K$345,MATCH('資本的収支に関する調'!$A25,'元データ'!$A$2:$A$345,0),MATCH('資本的収支に関する調'!F$1,'元データ'!$A$2:$K$2,0))</f>
        <v>197874</v>
      </c>
      <c r="G25" s="14">
        <f>INDEX('元データ'!$A$2:$K$345,MATCH('資本的収支に関する調'!$A25,'元データ'!$A$2:$A$345,0),MATCH('資本的収支に関する調'!G$1,'元データ'!$A$2:$K$2,0))</f>
        <v>798348</v>
      </c>
      <c r="H25" s="14">
        <f>INDEX('元データ'!$A$2:$K$345,MATCH('資本的収支に関する調'!$A25,'元データ'!$A$2:$A$345,0),MATCH('資本的収支に関する調'!H$1,'元データ'!$A$2:$K$2,0))</f>
        <v>668045</v>
      </c>
      <c r="I25" s="14">
        <f>INDEX('元データ'!$A$2:$K$345,MATCH('資本的収支に関する調'!$A25,'元データ'!$A$2:$A$345,0),MATCH('資本的収支に関する調'!I$1,'元データ'!$A$2:$K$2,0))</f>
        <v>355147</v>
      </c>
      <c r="J25" s="14">
        <f>INDEX('元データ'!$A$2:$K$345,MATCH('資本的収支に関する調'!$A25,'元データ'!$A$2:$A$345,0),MATCH('資本的収支に関する調'!J$1,'元データ'!$A$2:$K$2,0))</f>
        <v>173135</v>
      </c>
      <c r="K25" s="14">
        <f>INDEX('元データ'!$A$2:$K$345,MATCH('資本的収支に関する調'!$A25,'元データ'!$A$2:$A$345,0),MATCH('資本的収支に関する調'!K$1,'元データ'!$A$2:$K$2,0))</f>
        <v>302284</v>
      </c>
      <c r="L25" s="14">
        <f>INDEX('元データ'!$A$2:$K$345,MATCH('資本的収支に関する調'!$A25,'元データ'!$A$2:$A$345,0),MATCH('資本的収支に関する調'!L$1,'元データ'!$A$2:$K$2,0))</f>
        <v>625089</v>
      </c>
      <c r="M25" s="196">
        <f>INDEX('元データ'!$A$2:$K$345,MATCH('資本的収支に関する調'!$A25,'元データ'!$A$2:$A$345,0),MATCH('資本的収支に関する調'!M$1,'元データ'!$A$2:$K$2,0))</f>
        <v>191545</v>
      </c>
      <c r="N25" s="16">
        <f>INDEX('元データ'!$A$2:$K$345,MATCH('資本的収支に関する調'!$A25,'元データ'!$A$2:$A$345,0),MATCH('資本的収支に関する調'!N$1,'元データ'!$A$2:$K$2,0))</f>
        <v>442912</v>
      </c>
    </row>
    <row r="26" spans="1:14" ht="13.5" customHeight="1">
      <c r="A26" s="292" t="s">
        <v>812</v>
      </c>
      <c r="B26" s="124"/>
      <c r="C26" s="128" t="s">
        <v>171</v>
      </c>
      <c r="D26" s="365">
        <f t="shared" si="0"/>
        <v>299526</v>
      </c>
      <c r="E26" s="15">
        <f>INDEX('元データ'!$A$2:$K$345,MATCH('資本的収支に関する調'!$A26,'元データ'!$A$2:$A$345,0),MATCH('資本的収支に関する調'!E$1,'元データ'!$A$2:$K$2,0))</f>
        <v>44002</v>
      </c>
      <c r="F26" s="14">
        <f>INDEX('元データ'!$A$2:$K$345,MATCH('資本的収支に関する調'!$A26,'元データ'!$A$2:$A$345,0),MATCH('資本的収支に関する調'!F$1,'元データ'!$A$2:$K$2,0))</f>
        <v>24563</v>
      </c>
      <c r="G26" s="14">
        <f>INDEX('元データ'!$A$2:$K$345,MATCH('資本的収支に関する調'!$A26,'元データ'!$A$2:$A$345,0),MATCH('資本的収支に関する調'!G$1,'元データ'!$A$2:$K$2,0))</f>
        <v>75161</v>
      </c>
      <c r="H26" s="14">
        <f>INDEX('元データ'!$A$2:$K$345,MATCH('資本的収支に関する調'!$A26,'元データ'!$A$2:$A$345,0),MATCH('資本的収支に関する調'!H$1,'元データ'!$A$2:$K$2,0))</f>
        <v>21856</v>
      </c>
      <c r="I26" s="14">
        <f>INDEX('元データ'!$A$2:$K$345,MATCH('資本的収支に関する調'!$A26,'元データ'!$A$2:$A$345,0),MATCH('資本的収支に関する調'!I$1,'元データ'!$A$2:$K$2,0))</f>
        <v>26899</v>
      </c>
      <c r="J26" s="14">
        <f>INDEX('元データ'!$A$2:$K$345,MATCH('資本的収支に関する調'!$A26,'元データ'!$A$2:$A$345,0),MATCH('資本的収支に関する調'!J$1,'元データ'!$A$2:$K$2,0))</f>
        <v>17335</v>
      </c>
      <c r="K26" s="14">
        <f>INDEX('元データ'!$A$2:$K$345,MATCH('資本的収支に関する調'!$A26,'元データ'!$A$2:$A$345,0),MATCH('資本的収支に関する調'!K$1,'元データ'!$A$2:$K$2,0))</f>
        <v>22792</v>
      </c>
      <c r="L26" s="14">
        <f>INDEX('元データ'!$A$2:$K$345,MATCH('資本的収支に関する調'!$A26,'元データ'!$A$2:$A$345,0),MATCH('資本的収支に関する調'!L$1,'元データ'!$A$2:$K$2,0))</f>
        <v>48661</v>
      </c>
      <c r="M26" s="196">
        <f>INDEX('元データ'!$A$2:$K$345,MATCH('資本的収支に関する調'!$A26,'元データ'!$A$2:$A$345,0),MATCH('資本的収支に関する調'!M$1,'元データ'!$A$2:$K$2,0))</f>
        <v>0</v>
      </c>
      <c r="N26" s="16">
        <f>INDEX('元データ'!$A$2:$K$345,MATCH('資本的収支に関する調'!$A26,'元データ'!$A$2:$A$345,0),MATCH('資本的収支に関する調'!N$1,'元データ'!$A$2:$K$2,0))</f>
        <v>18257</v>
      </c>
    </row>
    <row r="27" spans="1:14" ht="13.5" customHeight="1">
      <c r="A27" s="292" t="s">
        <v>813</v>
      </c>
      <c r="B27" s="124" t="s">
        <v>172</v>
      </c>
      <c r="C27" s="128" t="s">
        <v>173</v>
      </c>
      <c r="D27" s="365">
        <f t="shared" si="0"/>
        <v>0</v>
      </c>
      <c r="E27" s="15">
        <f>INDEX('元データ'!$A$2:$K$345,MATCH('資本的収支に関する調'!$A27,'元データ'!$A$2:$A$345,0),MATCH('資本的収支に関する調'!E$1,'元データ'!$A$2:$K$2,0))</f>
        <v>0</v>
      </c>
      <c r="F27" s="14">
        <f>INDEX('元データ'!$A$2:$K$345,MATCH('資本的収支に関する調'!$A27,'元データ'!$A$2:$A$345,0),MATCH('資本的収支に関する調'!F$1,'元データ'!$A$2:$K$2,0))</f>
        <v>0</v>
      </c>
      <c r="G27" s="14">
        <f>INDEX('元データ'!$A$2:$K$345,MATCH('資本的収支に関する調'!$A27,'元データ'!$A$2:$A$345,0),MATCH('資本的収支に関する調'!G$1,'元データ'!$A$2:$K$2,0))</f>
        <v>0</v>
      </c>
      <c r="H27" s="14">
        <f>INDEX('元データ'!$A$2:$K$345,MATCH('資本的収支に関する調'!$A27,'元データ'!$A$2:$A$345,0),MATCH('資本的収支に関する調'!H$1,'元データ'!$A$2:$K$2,0))</f>
        <v>0</v>
      </c>
      <c r="I27" s="14">
        <f>INDEX('元データ'!$A$2:$K$345,MATCH('資本的収支に関する調'!$A27,'元データ'!$A$2:$A$345,0),MATCH('資本的収支に関する調'!I$1,'元データ'!$A$2:$K$2,0))</f>
        <v>0</v>
      </c>
      <c r="J27" s="14">
        <f>INDEX('元データ'!$A$2:$K$345,MATCH('資本的収支に関する調'!$A27,'元データ'!$A$2:$A$345,0),MATCH('資本的収支に関する調'!J$1,'元データ'!$A$2:$K$2,0))</f>
        <v>0</v>
      </c>
      <c r="K27" s="14">
        <f>INDEX('元データ'!$A$2:$K$345,MATCH('資本的収支に関する調'!$A27,'元データ'!$A$2:$A$345,0),MATCH('資本的収支に関する調'!K$1,'元データ'!$A$2:$K$2,0))</f>
        <v>0</v>
      </c>
      <c r="L27" s="14">
        <f>INDEX('元データ'!$A$2:$K$345,MATCH('資本的収支に関する調'!$A27,'元データ'!$A$2:$A$345,0),MATCH('資本的収支に関する調'!L$1,'元データ'!$A$2:$K$2,0))</f>
        <v>0</v>
      </c>
      <c r="M27" s="196">
        <f>INDEX('元データ'!$A$2:$K$345,MATCH('資本的収支に関する調'!$A27,'元データ'!$A$2:$A$345,0),MATCH('資本的収支に関する調'!M$1,'元データ'!$A$2:$K$2,0))</f>
        <v>0</v>
      </c>
      <c r="N27" s="16">
        <f>INDEX('元データ'!$A$2:$K$345,MATCH('資本的収支に関する調'!$A27,'元データ'!$A$2:$A$345,0),MATCH('資本的収支に関する調'!N$1,'元データ'!$A$2:$K$2,0))</f>
        <v>0</v>
      </c>
    </row>
    <row r="28" spans="1:14" ht="13.5" customHeight="1">
      <c r="A28" s="292" t="s">
        <v>814</v>
      </c>
      <c r="B28" s="118" t="s">
        <v>89</v>
      </c>
      <c r="C28" s="122" t="s">
        <v>174</v>
      </c>
      <c r="D28" s="365">
        <f t="shared" si="0"/>
        <v>2505630</v>
      </c>
      <c r="E28" s="15">
        <f>INDEX('元データ'!$A$2:$K$345,MATCH('資本的収支に関する調'!$A28,'元データ'!$A$2:$A$345,0),MATCH('資本的収支に関する調'!E$1,'元データ'!$A$2:$K$2,0))</f>
        <v>491151</v>
      </c>
      <c r="F28" s="14">
        <f>INDEX('元データ'!$A$2:$K$345,MATCH('資本的収支に関する調'!$A28,'元データ'!$A$2:$A$345,0),MATCH('資本的収支に関する調'!F$1,'元データ'!$A$2:$K$2,0))</f>
        <v>232618</v>
      </c>
      <c r="G28" s="14">
        <f>INDEX('元データ'!$A$2:$K$345,MATCH('資本的収支に関する調'!$A28,'元データ'!$A$2:$A$345,0),MATCH('資本的収支に関する調'!G$1,'元データ'!$A$2:$K$2,0))</f>
        <v>318448</v>
      </c>
      <c r="H28" s="14">
        <f>INDEX('元データ'!$A$2:$K$345,MATCH('資本的収支に関する調'!$A28,'元データ'!$A$2:$A$345,0),MATCH('資本的収支に関する調'!H$1,'元データ'!$A$2:$K$2,0))</f>
        <v>216775</v>
      </c>
      <c r="I28" s="14">
        <f>INDEX('元データ'!$A$2:$K$345,MATCH('資本的収支に関する調'!$A28,'元データ'!$A$2:$A$345,0),MATCH('資本的収支に関する調'!I$1,'元データ'!$A$2:$K$2,0))</f>
        <v>472486</v>
      </c>
      <c r="J28" s="14">
        <f>INDEX('元データ'!$A$2:$K$345,MATCH('資本的収支に関する調'!$A28,'元データ'!$A$2:$A$345,0),MATCH('資本的収支に関する調'!J$1,'元データ'!$A$2:$K$2,0))</f>
        <v>149680</v>
      </c>
      <c r="K28" s="14">
        <f>INDEX('元データ'!$A$2:$K$345,MATCH('資本的収支に関する調'!$A28,'元データ'!$A$2:$A$345,0),MATCH('資本的収支に関する調'!K$1,'元データ'!$A$2:$K$2,0))</f>
        <v>106242</v>
      </c>
      <c r="L28" s="14">
        <f>INDEX('元データ'!$A$2:$K$345,MATCH('資本的収支に関する調'!$A28,'元データ'!$A$2:$A$345,0),MATCH('資本的収支に関する調'!L$1,'元データ'!$A$2:$K$2,0))</f>
        <v>206542</v>
      </c>
      <c r="M28" s="196">
        <f>INDEX('元データ'!$A$2:$K$345,MATCH('資本的収支に関する調'!$A28,'元データ'!$A$2:$A$345,0),MATCH('資本的収支に関する調'!M$1,'元データ'!$A$2:$K$2,0))</f>
        <v>107454</v>
      </c>
      <c r="N28" s="16">
        <f>INDEX('元データ'!$A$2:$K$345,MATCH('資本的収支に関する調'!$A28,'元データ'!$A$2:$A$345,0),MATCH('資本的収支に関する調'!N$1,'元データ'!$A$2:$K$2,0))</f>
        <v>204234</v>
      </c>
    </row>
    <row r="29" spans="1:14" ht="13.5" customHeight="1">
      <c r="A29" s="292" t="s">
        <v>815</v>
      </c>
      <c r="B29" s="118" t="s">
        <v>90</v>
      </c>
      <c r="C29" s="128" t="s">
        <v>175</v>
      </c>
      <c r="D29" s="365">
        <f t="shared" si="0"/>
        <v>2505630</v>
      </c>
      <c r="E29" s="15">
        <f>INDEX('元データ'!$A$2:$K$345,MATCH('資本的収支に関する調'!$A29,'元データ'!$A$2:$A$345,0),MATCH('資本的収支に関する調'!E$1,'元データ'!$A$2:$K$2,0))</f>
        <v>491151</v>
      </c>
      <c r="F29" s="14">
        <f>INDEX('元データ'!$A$2:$K$345,MATCH('資本的収支に関する調'!$A29,'元データ'!$A$2:$A$345,0),MATCH('資本的収支に関する調'!F$1,'元データ'!$A$2:$K$2,0))</f>
        <v>232618</v>
      </c>
      <c r="G29" s="14">
        <f>INDEX('元データ'!$A$2:$K$345,MATCH('資本的収支に関する調'!$A29,'元データ'!$A$2:$A$345,0),MATCH('資本的収支に関する調'!G$1,'元データ'!$A$2:$K$2,0))</f>
        <v>318448</v>
      </c>
      <c r="H29" s="14">
        <f>INDEX('元データ'!$A$2:$K$345,MATCH('資本的収支に関する調'!$A29,'元データ'!$A$2:$A$345,0),MATCH('資本的収支に関する調'!H$1,'元データ'!$A$2:$K$2,0))</f>
        <v>216775</v>
      </c>
      <c r="I29" s="14">
        <f>INDEX('元データ'!$A$2:$K$345,MATCH('資本的収支に関する調'!$A29,'元データ'!$A$2:$A$345,0),MATCH('資本的収支に関する調'!I$1,'元データ'!$A$2:$K$2,0))</f>
        <v>472486</v>
      </c>
      <c r="J29" s="14">
        <f>INDEX('元データ'!$A$2:$K$345,MATCH('資本的収支に関する調'!$A29,'元データ'!$A$2:$A$345,0),MATCH('資本的収支に関する調'!J$1,'元データ'!$A$2:$K$2,0))</f>
        <v>149680</v>
      </c>
      <c r="K29" s="14">
        <f>INDEX('元データ'!$A$2:$K$345,MATCH('資本的収支に関する調'!$A29,'元データ'!$A$2:$A$345,0),MATCH('資本的収支に関する調'!K$1,'元データ'!$A$2:$K$2,0))</f>
        <v>106242</v>
      </c>
      <c r="L29" s="14">
        <f>INDEX('元データ'!$A$2:$K$345,MATCH('資本的収支に関する調'!$A29,'元データ'!$A$2:$A$345,0),MATCH('資本的収支に関する調'!L$1,'元データ'!$A$2:$K$2,0))</f>
        <v>206542</v>
      </c>
      <c r="M29" s="196">
        <f>INDEX('元データ'!$A$2:$K$345,MATCH('資本的収支に関する調'!$A29,'元データ'!$A$2:$A$345,0),MATCH('資本的収支に関する調'!M$1,'元データ'!$A$2:$K$2,0))</f>
        <v>107454</v>
      </c>
      <c r="N29" s="16">
        <f>INDEX('元データ'!$A$2:$K$345,MATCH('資本的収支に関する調'!$A29,'元データ'!$A$2:$A$345,0),MATCH('資本的収支に関する調'!N$1,'元データ'!$A$2:$K$2,0))</f>
        <v>204234</v>
      </c>
    </row>
    <row r="30" spans="1:14" ht="13.5" customHeight="1">
      <c r="A30" s="292" t="s">
        <v>816</v>
      </c>
      <c r="B30" s="118" t="s">
        <v>91</v>
      </c>
      <c r="C30" s="128" t="s">
        <v>105</v>
      </c>
      <c r="D30" s="365">
        <f t="shared" si="0"/>
        <v>0</v>
      </c>
      <c r="E30" s="15">
        <f>INDEX('元データ'!$A$2:$K$345,MATCH('資本的収支に関する調'!$A30,'元データ'!$A$2:$A$345,0),MATCH('資本的収支に関する調'!E$1,'元データ'!$A$2:$K$2,0))</f>
        <v>0</v>
      </c>
      <c r="F30" s="14">
        <f>INDEX('元データ'!$A$2:$K$345,MATCH('資本的収支に関する調'!$A30,'元データ'!$A$2:$A$345,0),MATCH('資本的収支に関する調'!F$1,'元データ'!$A$2:$K$2,0))</f>
        <v>0</v>
      </c>
      <c r="G30" s="14">
        <f>INDEX('元データ'!$A$2:$K$345,MATCH('資本的収支に関する調'!$A30,'元データ'!$A$2:$A$345,0),MATCH('資本的収支に関する調'!G$1,'元データ'!$A$2:$K$2,0))</f>
        <v>0</v>
      </c>
      <c r="H30" s="14">
        <f>INDEX('元データ'!$A$2:$K$345,MATCH('資本的収支に関する調'!$A30,'元データ'!$A$2:$A$345,0),MATCH('資本的収支に関する調'!H$1,'元データ'!$A$2:$K$2,0))</f>
        <v>0</v>
      </c>
      <c r="I30" s="14">
        <f>INDEX('元データ'!$A$2:$K$345,MATCH('資本的収支に関する調'!$A30,'元データ'!$A$2:$A$345,0),MATCH('資本的収支に関する調'!I$1,'元データ'!$A$2:$K$2,0))</f>
        <v>0</v>
      </c>
      <c r="J30" s="14">
        <f>INDEX('元データ'!$A$2:$K$345,MATCH('資本的収支に関する調'!$A30,'元データ'!$A$2:$A$345,0),MATCH('資本的収支に関する調'!J$1,'元データ'!$A$2:$K$2,0))</f>
        <v>0</v>
      </c>
      <c r="K30" s="14">
        <f>INDEX('元データ'!$A$2:$K$345,MATCH('資本的収支に関する調'!$A30,'元データ'!$A$2:$A$345,0),MATCH('資本的収支に関する調'!K$1,'元データ'!$A$2:$K$2,0))</f>
        <v>0</v>
      </c>
      <c r="L30" s="14">
        <f>INDEX('元データ'!$A$2:$K$345,MATCH('資本的収支に関する調'!$A30,'元データ'!$A$2:$A$345,0),MATCH('資本的収支に関する調'!L$1,'元データ'!$A$2:$K$2,0))</f>
        <v>0</v>
      </c>
      <c r="M30" s="196">
        <f>INDEX('元データ'!$A$2:$K$345,MATCH('資本的収支に関する調'!$A30,'元データ'!$A$2:$A$345,0),MATCH('資本的収支に関する調'!M$1,'元データ'!$A$2:$K$2,0))</f>
        <v>0</v>
      </c>
      <c r="N30" s="16">
        <f>INDEX('元データ'!$A$2:$K$345,MATCH('資本的収支に関する調'!$A30,'元データ'!$A$2:$A$345,0),MATCH('資本的収支に関する調'!N$1,'元データ'!$A$2:$K$2,0))</f>
        <v>0</v>
      </c>
    </row>
    <row r="31" spans="1:14" ht="13.5" customHeight="1">
      <c r="A31" s="292" t="s">
        <v>817</v>
      </c>
      <c r="B31" s="118" t="s">
        <v>93</v>
      </c>
      <c r="C31" s="122" t="s">
        <v>176</v>
      </c>
      <c r="D31" s="365">
        <f t="shared" si="0"/>
        <v>20704</v>
      </c>
      <c r="E31" s="15">
        <f>INDEX('元データ'!$A$2:$K$345,MATCH('資本的収支に関する調'!$A31,'元データ'!$A$2:$A$345,0),MATCH('資本的収支に関する調'!E$1,'元データ'!$A$2:$K$2,0))</f>
        <v>0</v>
      </c>
      <c r="F31" s="14">
        <f>INDEX('元データ'!$A$2:$K$345,MATCH('資本的収支に関する調'!$A31,'元データ'!$A$2:$A$345,0),MATCH('資本的収支に関する調'!F$1,'元データ'!$A$2:$K$2,0))</f>
        <v>0</v>
      </c>
      <c r="G31" s="14">
        <f>INDEX('元データ'!$A$2:$K$345,MATCH('資本的収支に関する調'!$A31,'元データ'!$A$2:$A$345,0),MATCH('資本的収支に関する調'!G$1,'元データ'!$A$2:$K$2,0))</f>
        <v>0</v>
      </c>
      <c r="H31" s="14">
        <f>INDEX('元データ'!$A$2:$K$345,MATCH('資本的収支に関する調'!$A31,'元データ'!$A$2:$A$345,0),MATCH('資本的収支に関する調'!H$1,'元データ'!$A$2:$K$2,0))</f>
        <v>0</v>
      </c>
      <c r="I31" s="14">
        <f>INDEX('元データ'!$A$2:$K$345,MATCH('資本的収支に関する調'!$A31,'元データ'!$A$2:$A$345,0),MATCH('資本的収支に関する調'!I$1,'元データ'!$A$2:$K$2,0))</f>
        <v>0</v>
      </c>
      <c r="J31" s="14">
        <f>INDEX('元データ'!$A$2:$K$345,MATCH('資本的収支に関する調'!$A31,'元データ'!$A$2:$A$345,0),MATCH('資本的収支に関する調'!J$1,'元データ'!$A$2:$K$2,0))</f>
        <v>0</v>
      </c>
      <c r="K31" s="14">
        <f>INDEX('元データ'!$A$2:$K$345,MATCH('資本的収支に関する調'!$A31,'元データ'!$A$2:$A$345,0),MATCH('資本的収支に関する調'!K$1,'元データ'!$A$2:$K$2,0))</f>
        <v>0</v>
      </c>
      <c r="L31" s="14">
        <f>INDEX('元データ'!$A$2:$K$345,MATCH('資本的収支に関する調'!$A31,'元データ'!$A$2:$A$345,0),MATCH('資本的収支に関する調'!L$1,'元データ'!$A$2:$K$2,0))</f>
        <v>0</v>
      </c>
      <c r="M31" s="196">
        <f>INDEX('元データ'!$A$2:$K$345,MATCH('資本的収支に関する調'!$A31,'元データ'!$A$2:$A$345,0),MATCH('資本的収支に関する調'!M$1,'元データ'!$A$2:$K$2,0))</f>
        <v>20704</v>
      </c>
      <c r="N31" s="16">
        <f>INDEX('元データ'!$A$2:$K$345,MATCH('資本的収支に関する調'!$A31,'元データ'!$A$2:$A$345,0),MATCH('資本的収支に関する調'!N$1,'元データ'!$A$2:$K$2,0))</f>
        <v>0</v>
      </c>
    </row>
    <row r="32" spans="1:14" ht="13.5" customHeight="1">
      <c r="A32" s="292" t="s">
        <v>818</v>
      </c>
      <c r="B32" s="118" t="s">
        <v>94</v>
      </c>
      <c r="C32" s="122" t="s">
        <v>177</v>
      </c>
      <c r="D32" s="365">
        <f t="shared" si="0"/>
        <v>0</v>
      </c>
      <c r="E32" s="15">
        <f>INDEX('元データ'!$A$2:$K$345,MATCH('資本的収支に関する調'!$A32,'元データ'!$A$2:$A$345,0),MATCH('資本的収支に関する調'!E$1,'元データ'!$A$2:$K$2,0))</f>
        <v>0</v>
      </c>
      <c r="F32" s="14">
        <f>INDEX('元データ'!$A$2:$K$345,MATCH('資本的収支に関する調'!$A32,'元データ'!$A$2:$A$345,0),MATCH('資本的収支に関する調'!F$1,'元データ'!$A$2:$K$2,0))</f>
        <v>0</v>
      </c>
      <c r="G32" s="14">
        <f>INDEX('元データ'!$A$2:$K$345,MATCH('資本的収支に関する調'!$A32,'元データ'!$A$2:$A$345,0),MATCH('資本的収支に関する調'!G$1,'元データ'!$A$2:$K$2,0))</f>
        <v>0</v>
      </c>
      <c r="H32" s="14">
        <f>INDEX('元データ'!$A$2:$K$345,MATCH('資本的収支に関する調'!$A32,'元データ'!$A$2:$A$345,0),MATCH('資本的収支に関する調'!H$1,'元データ'!$A$2:$K$2,0))</f>
        <v>0</v>
      </c>
      <c r="I32" s="14">
        <f>INDEX('元データ'!$A$2:$K$345,MATCH('資本的収支に関する調'!$A32,'元データ'!$A$2:$A$345,0),MATCH('資本的収支に関する調'!I$1,'元データ'!$A$2:$K$2,0))</f>
        <v>0</v>
      </c>
      <c r="J32" s="14">
        <f>INDEX('元データ'!$A$2:$K$345,MATCH('資本的収支に関する調'!$A32,'元データ'!$A$2:$A$345,0),MATCH('資本的収支に関する調'!J$1,'元データ'!$A$2:$K$2,0))</f>
        <v>0</v>
      </c>
      <c r="K32" s="14">
        <f>INDEX('元データ'!$A$2:$K$345,MATCH('資本的収支に関する調'!$A32,'元データ'!$A$2:$A$345,0),MATCH('資本的収支に関する調'!K$1,'元データ'!$A$2:$K$2,0))</f>
        <v>0</v>
      </c>
      <c r="L32" s="14">
        <f>INDEX('元データ'!$A$2:$K$345,MATCH('資本的収支に関する調'!$A32,'元データ'!$A$2:$A$345,0),MATCH('資本的収支に関する調'!L$1,'元データ'!$A$2:$K$2,0))</f>
        <v>0</v>
      </c>
      <c r="M32" s="196">
        <f>INDEX('元データ'!$A$2:$K$345,MATCH('資本的収支に関する調'!$A32,'元データ'!$A$2:$A$345,0),MATCH('資本的収支に関する調'!M$1,'元データ'!$A$2:$K$2,0))</f>
        <v>0</v>
      </c>
      <c r="N32" s="16">
        <f>INDEX('元データ'!$A$2:$K$345,MATCH('資本的収支に関する調'!$A32,'元データ'!$A$2:$A$345,0),MATCH('資本的収支に関する調'!N$1,'元データ'!$A$2:$K$2,0))</f>
        <v>0</v>
      </c>
    </row>
    <row r="33" spans="1:14" ht="13.5" customHeight="1">
      <c r="A33" s="292" t="s">
        <v>819</v>
      </c>
      <c r="B33" s="118"/>
      <c r="C33" s="122" t="s">
        <v>108</v>
      </c>
      <c r="D33" s="365">
        <f t="shared" si="0"/>
        <v>305858</v>
      </c>
      <c r="E33" s="15">
        <f>INDEX('元データ'!$A$2:$K$345,MATCH('資本的収支に関する調'!$A33,'元データ'!$A$2:$A$345,0),MATCH('資本的収支に関する調'!E$1,'元データ'!$A$2:$K$2,0))</f>
        <v>297553</v>
      </c>
      <c r="F33" s="14">
        <f>INDEX('元データ'!$A$2:$K$345,MATCH('資本的収支に関する調'!$A33,'元データ'!$A$2:$A$345,0),MATCH('資本的収支に関する調'!F$1,'元データ'!$A$2:$K$2,0))</f>
        <v>0</v>
      </c>
      <c r="G33" s="14">
        <f>INDEX('元データ'!$A$2:$K$345,MATCH('資本的収支に関する調'!$A33,'元データ'!$A$2:$A$345,0),MATCH('資本的収支に関する調'!G$1,'元データ'!$A$2:$K$2,0))</f>
        <v>0</v>
      </c>
      <c r="H33" s="14">
        <f>INDEX('元データ'!$A$2:$K$345,MATCH('資本的収支に関する調'!$A33,'元データ'!$A$2:$A$345,0),MATCH('資本的収支に関する調'!H$1,'元データ'!$A$2:$K$2,0))</f>
        <v>5</v>
      </c>
      <c r="I33" s="14">
        <f>INDEX('元データ'!$A$2:$K$345,MATCH('資本的収支に関する調'!$A33,'元データ'!$A$2:$A$345,0),MATCH('資本的収支に関する調'!I$1,'元データ'!$A$2:$K$2,0))</f>
        <v>8300</v>
      </c>
      <c r="J33" s="14">
        <f>INDEX('元データ'!$A$2:$K$345,MATCH('資本的収支に関する調'!$A33,'元データ'!$A$2:$A$345,0),MATCH('資本的収支に関する調'!J$1,'元データ'!$A$2:$K$2,0))</f>
        <v>0</v>
      </c>
      <c r="K33" s="14">
        <f>INDEX('元データ'!$A$2:$K$345,MATCH('資本的収支に関する調'!$A33,'元データ'!$A$2:$A$345,0),MATCH('資本的収支に関する調'!K$1,'元データ'!$A$2:$K$2,0))</f>
        <v>0</v>
      </c>
      <c r="L33" s="14">
        <f>INDEX('元データ'!$A$2:$K$345,MATCH('資本的収支に関する調'!$A33,'元データ'!$A$2:$A$345,0),MATCH('資本的収支に関する調'!L$1,'元データ'!$A$2:$K$2,0))</f>
        <v>0</v>
      </c>
      <c r="M33" s="196">
        <f>INDEX('元データ'!$A$2:$K$345,MATCH('資本的収支に関する調'!$A33,'元データ'!$A$2:$A$345,0),MATCH('資本的収支に関する調'!M$1,'元データ'!$A$2:$K$2,0))</f>
        <v>0</v>
      </c>
      <c r="N33" s="16">
        <f>INDEX('元データ'!$A$2:$K$345,MATCH('資本的収支に関する調'!$A33,'元データ'!$A$2:$A$345,0),MATCH('資本的収支に関する調'!N$1,'元データ'!$A$2:$K$2,0))</f>
        <v>0</v>
      </c>
    </row>
    <row r="34" spans="1:14" ht="13.5" customHeight="1">
      <c r="A34" s="292" t="s">
        <v>820</v>
      </c>
      <c r="B34" s="118"/>
      <c r="C34" s="122" t="s">
        <v>178</v>
      </c>
      <c r="D34" s="365">
        <f t="shared" si="0"/>
        <v>7521742</v>
      </c>
      <c r="E34" s="15">
        <f>INDEX('元データ'!$A$2:$K$345,MATCH('資本的収支に関する調'!$A34,'元データ'!$A$2:$A$345,0),MATCH('資本的収支に関する調'!E$1,'元データ'!$A$2:$K$2,0))</f>
        <v>1723875</v>
      </c>
      <c r="F34" s="14">
        <f>INDEX('元データ'!$A$2:$K$345,MATCH('資本的収支に関する調'!$A34,'元データ'!$A$2:$A$345,0),MATCH('資本的収支に関する調'!F$1,'元データ'!$A$2:$K$2,0))</f>
        <v>430492</v>
      </c>
      <c r="G34" s="14">
        <f>INDEX('元データ'!$A$2:$K$345,MATCH('資本的収支に関する調'!$A34,'元データ'!$A$2:$A$345,0),MATCH('資本的収支に関する調'!G$1,'元データ'!$A$2:$K$2,0))</f>
        <v>1116796</v>
      </c>
      <c r="H34" s="14">
        <f>INDEX('元データ'!$A$2:$K$345,MATCH('資本的収支に関する調'!$A34,'元データ'!$A$2:$A$345,0),MATCH('資本的収支に関する調'!H$1,'元データ'!$A$2:$K$2,0))</f>
        <v>884825</v>
      </c>
      <c r="I34" s="14">
        <f>INDEX('元データ'!$A$2:$K$345,MATCH('資本的収支に関する調'!$A34,'元データ'!$A$2:$A$345,0),MATCH('資本的収支に関する調'!I$1,'元データ'!$A$2:$K$2,0))</f>
        <v>835933</v>
      </c>
      <c r="J34" s="14">
        <f>INDEX('元データ'!$A$2:$K$345,MATCH('資本的収支に関する調'!$A34,'元データ'!$A$2:$A$345,0),MATCH('資本的収支に関する調'!J$1,'元データ'!$A$2:$K$2,0))</f>
        <v>322815</v>
      </c>
      <c r="K34" s="14">
        <f>INDEX('元データ'!$A$2:$K$345,MATCH('資本的収支に関する調'!$A34,'元データ'!$A$2:$A$345,0),MATCH('資本的収支に関する調'!K$1,'元データ'!$A$2:$K$2,0))</f>
        <v>408526</v>
      </c>
      <c r="L34" s="14">
        <f>INDEX('元データ'!$A$2:$K$345,MATCH('資本的収支に関する調'!$A34,'元データ'!$A$2:$A$345,0),MATCH('資本的収支に関する調'!L$1,'元データ'!$A$2:$K$2,0))</f>
        <v>831631</v>
      </c>
      <c r="M34" s="196">
        <f>INDEX('元データ'!$A$2:$K$345,MATCH('資本的収支に関する調'!$A34,'元データ'!$A$2:$A$345,0),MATCH('資本的収支に関する調'!M$1,'元データ'!$A$2:$K$2,0))</f>
        <v>319703</v>
      </c>
      <c r="N34" s="16">
        <f>INDEX('元データ'!$A$2:$K$345,MATCH('資本的収支に関する調'!$A34,'元データ'!$A$2:$A$345,0),MATCH('資本的収支に関する調'!N$1,'元データ'!$A$2:$K$2,0))</f>
        <v>647146</v>
      </c>
    </row>
    <row r="35" spans="1:14" ht="13.5" customHeight="1">
      <c r="A35" s="292" t="s">
        <v>821</v>
      </c>
      <c r="B35" s="120" t="s">
        <v>179</v>
      </c>
      <c r="C35" s="123"/>
      <c r="D35" s="370">
        <f t="shared" si="0"/>
        <v>4144332</v>
      </c>
      <c r="E35" s="36">
        <f>INDEX('元データ'!$A$2:$K$345,MATCH('資本的収支に関する調'!$A35,'元データ'!$A$2:$A$345,0),MATCH('資本的収支に関する調'!E$1,'元データ'!$A$2:$K$2,0))</f>
        <v>957785</v>
      </c>
      <c r="F35" s="35">
        <f>INDEX('元データ'!$A$2:$K$345,MATCH('資本的収支に関する調'!$A35,'元データ'!$A$2:$A$345,0),MATCH('資本的収支に関する調'!F$1,'元データ'!$A$2:$K$2,0))</f>
        <v>313038</v>
      </c>
      <c r="G35" s="35">
        <f>INDEX('元データ'!$A$2:$K$345,MATCH('資本的収支に関する調'!$A35,'元データ'!$A$2:$A$345,0),MATCH('資本的収支に関する調'!G$1,'元データ'!$A$2:$K$2,0))</f>
        <v>742998</v>
      </c>
      <c r="H35" s="35">
        <f>INDEX('元データ'!$A$2:$K$345,MATCH('資本的収支に関する調'!$A35,'元データ'!$A$2:$A$345,0),MATCH('資本的収支に関する調'!H$1,'元データ'!$A$2:$K$2,0))</f>
        <v>473909</v>
      </c>
      <c r="I35" s="35">
        <f>INDEX('元データ'!$A$2:$K$345,MATCH('資本的収支に関する調'!$A35,'元データ'!$A$2:$A$345,0),MATCH('資本的収支に関する調'!I$1,'元データ'!$A$2:$K$2,0))</f>
        <v>460182</v>
      </c>
      <c r="J35" s="35">
        <f>INDEX('元データ'!$A$2:$K$345,MATCH('資本的収支に関する調'!$A35,'元データ'!$A$2:$A$345,0),MATCH('資本的収支に関する調'!J$1,'元データ'!$A$2:$K$2,0))</f>
        <v>174337</v>
      </c>
      <c r="K35" s="35">
        <f>INDEX('元データ'!$A$2:$K$345,MATCH('資本的収支に関する調'!$A35,'元データ'!$A$2:$A$345,0),MATCH('資本的収支に関する調'!K$1,'元データ'!$A$2:$K$2,0))</f>
        <v>172907</v>
      </c>
      <c r="L35" s="35">
        <f>INDEX('元データ'!$A$2:$K$345,MATCH('資本的収支に関する調'!$A35,'元データ'!$A$2:$A$345,0),MATCH('資本的収支に関する調'!L$1,'元データ'!$A$2:$K$2,0))</f>
        <v>378057</v>
      </c>
      <c r="M35" s="277">
        <f>INDEX('元データ'!$A$2:$K$345,MATCH('資本的収支に関する調'!$A35,'元データ'!$A$2:$A$345,0),MATCH('資本的収支に関する調'!M$1,'元データ'!$A$2:$K$2,0))</f>
        <v>227103</v>
      </c>
      <c r="N35" s="37">
        <f>INDEX('元データ'!$A$2:$K$345,MATCH('資本的収支に関する調'!$A35,'元データ'!$A$2:$A$345,0),MATCH('資本的収支に関する調'!N$1,'元データ'!$A$2:$K$2,0))</f>
        <v>244016</v>
      </c>
    </row>
    <row r="36" spans="1:14" ht="13.5" customHeight="1">
      <c r="A36" s="292" t="s">
        <v>822</v>
      </c>
      <c r="B36" s="119"/>
      <c r="C36" s="122" t="s">
        <v>180</v>
      </c>
      <c r="D36" s="365">
        <f t="shared" si="0"/>
        <v>2255868</v>
      </c>
      <c r="E36" s="15">
        <f>INDEX('元データ'!$A$2:$K$345,MATCH('資本的収支に関する調'!$A36,'元データ'!$A$2:$A$345,0),MATCH('資本的収支に関する調'!E$1,'元データ'!$A$2:$K$2,0))</f>
        <v>14266</v>
      </c>
      <c r="F36" s="14">
        <f>INDEX('元データ'!$A$2:$K$345,MATCH('資本的収支に関する調'!$A36,'元データ'!$A$2:$A$345,0),MATCH('資本的収支に関する調'!F$1,'元データ'!$A$2:$K$2,0))</f>
        <v>291895</v>
      </c>
      <c r="G36" s="14">
        <f>INDEX('元データ'!$A$2:$K$345,MATCH('資本的収支に関する調'!$A36,'元データ'!$A$2:$A$345,0),MATCH('資本的収支に関する調'!G$1,'元データ'!$A$2:$K$2,0))</f>
        <v>153286</v>
      </c>
      <c r="H36" s="14">
        <f>INDEX('元データ'!$A$2:$K$345,MATCH('資本的収支に関する調'!$A36,'元データ'!$A$2:$A$345,0),MATCH('資本的収支に関する調'!H$1,'元データ'!$A$2:$K$2,0))</f>
        <v>416714</v>
      </c>
      <c r="I36" s="14">
        <f>INDEX('元データ'!$A$2:$K$345,MATCH('資本的収支に関する調'!$A36,'元データ'!$A$2:$A$345,0),MATCH('資本的収支に関する調'!I$1,'元データ'!$A$2:$K$2,0))</f>
        <v>429772</v>
      </c>
      <c r="J36" s="14">
        <f>INDEX('元データ'!$A$2:$K$345,MATCH('資本的収支に関する調'!$A36,'元データ'!$A$2:$A$345,0),MATCH('資本的収支に関する調'!J$1,'元データ'!$A$2:$K$2,0))</f>
        <v>0</v>
      </c>
      <c r="K36" s="14">
        <f>INDEX('元データ'!$A$2:$K$345,MATCH('資本的収支に関する調'!$A36,'元データ'!$A$2:$A$345,0),MATCH('資本的収支に関する調'!K$1,'元データ'!$A$2:$K$2,0))</f>
        <v>162839</v>
      </c>
      <c r="L36" s="14">
        <f>INDEX('元データ'!$A$2:$K$345,MATCH('資本的収支に関する調'!$A36,'元データ'!$A$2:$A$345,0),MATCH('資本的収支に関する調'!L$1,'元データ'!$A$2:$K$2,0))</f>
        <v>362593</v>
      </c>
      <c r="M36" s="196">
        <f>INDEX('元データ'!$A$2:$K$345,MATCH('資本的収支に関する調'!$A36,'元データ'!$A$2:$A$345,0),MATCH('資本的収支に関する調'!M$1,'元データ'!$A$2:$K$2,0))</f>
        <v>218106</v>
      </c>
      <c r="N36" s="16">
        <f>INDEX('元データ'!$A$2:$K$345,MATCH('資本的収支に関する調'!$A36,'元データ'!$A$2:$A$345,0),MATCH('資本的収支に関する調'!N$1,'元データ'!$A$2:$K$2,0))</f>
        <v>206397</v>
      </c>
    </row>
    <row r="37" spans="1:14" ht="13.5" customHeight="1">
      <c r="A37" s="292" t="s">
        <v>823</v>
      </c>
      <c r="B37" s="124" t="s">
        <v>181</v>
      </c>
      <c r="C37" s="122" t="s">
        <v>182</v>
      </c>
      <c r="D37" s="365">
        <f t="shared" si="0"/>
        <v>826764</v>
      </c>
      <c r="E37" s="15">
        <f>INDEX('元データ'!$A$2:$K$345,MATCH('資本的収支に関する調'!$A37,'元データ'!$A$2:$A$345,0),MATCH('資本的収支に関する調'!E$1,'元データ'!$A$2:$K$2,0))</f>
        <v>83428</v>
      </c>
      <c r="F37" s="14">
        <f>INDEX('元データ'!$A$2:$K$345,MATCH('資本的収支に関する調'!$A37,'元データ'!$A$2:$A$345,0),MATCH('資本的収支に関する調'!F$1,'元データ'!$A$2:$K$2,0))</f>
        <v>12888</v>
      </c>
      <c r="G37" s="14">
        <f>INDEX('元データ'!$A$2:$K$345,MATCH('資本的収支に関する調'!$A37,'元データ'!$A$2:$A$345,0),MATCH('資本的収支に関する調'!G$1,'元データ'!$A$2:$K$2,0))</f>
        <v>565108</v>
      </c>
      <c r="H37" s="14">
        <f>INDEX('元データ'!$A$2:$K$345,MATCH('資本的収支に関する調'!$A37,'元データ'!$A$2:$A$345,0),MATCH('資本的収支に関する調'!H$1,'元データ'!$A$2:$K$2,0))</f>
        <v>0</v>
      </c>
      <c r="I37" s="14">
        <f>INDEX('元データ'!$A$2:$K$345,MATCH('資本的収支に関する調'!$A37,'元データ'!$A$2:$A$345,0),MATCH('資本的収支に関する調'!I$1,'元データ'!$A$2:$K$2,0))</f>
        <v>0</v>
      </c>
      <c r="J37" s="14">
        <f>INDEX('元データ'!$A$2:$K$345,MATCH('資本的収支に関する調'!$A37,'元データ'!$A$2:$A$345,0),MATCH('資本的収支に関する調'!J$1,'元データ'!$A$2:$K$2,0))</f>
        <v>147251</v>
      </c>
      <c r="K37" s="14">
        <f>INDEX('元データ'!$A$2:$K$345,MATCH('資本的収支に関する調'!$A37,'元データ'!$A$2:$A$345,0),MATCH('資本的収支に関する調'!K$1,'元データ'!$A$2:$K$2,0))</f>
        <v>0</v>
      </c>
      <c r="L37" s="14">
        <f>INDEX('元データ'!$A$2:$K$345,MATCH('資本的収支に関する調'!$A37,'元データ'!$A$2:$A$345,0),MATCH('資本的収支に関する調'!L$1,'元データ'!$A$2:$K$2,0))</f>
        <v>0</v>
      </c>
      <c r="M37" s="196">
        <f>INDEX('元データ'!$A$2:$K$345,MATCH('資本的収支に関する調'!$A37,'元データ'!$A$2:$A$345,0),MATCH('資本的収支に関する調'!M$1,'元データ'!$A$2:$K$2,0))</f>
        <v>0</v>
      </c>
      <c r="N37" s="16">
        <f>INDEX('元データ'!$A$2:$K$345,MATCH('資本的収支に関する調'!$A37,'元データ'!$A$2:$A$345,0),MATCH('資本的収支に関する調'!N$1,'元データ'!$A$2:$K$2,0))</f>
        <v>18089</v>
      </c>
    </row>
    <row r="38" spans="1:14" ht="13.5" customHeight="1">
      <c r="A38" s="292" t="s">
        <v>824</v>
      </c>
      <c r="B38" s="118" t="s">
        <v>95</v>
      </c>
      <c r="C38" s="122" t="s">
        <v>183</v>
      </c>
      <c r="D38" s="365">
        <f t="shared" si="0"/>
        <v>20104</v>
      </c>
      <c r="E38" s="15">
        <f>INDEX('元データ'!$A$2:$K$345,MATCH('資本的収支に関する調'!$A38,'元データ'!$A$2:$A$345,0),MATCH('資本的収支に関する調'!E$1,'元データ'!$A$2:$K$2,0))</f>
        <v>0</v>
      </c>
      <c r="F38" s="14">
        <f>INDEX('元データ'!$A$2:$K$345,MATCH('資本的収支に関する調'!$A38,'元データ'!$A$2:$A$345,0),MATCH('資本的収支に関する調'!F$1,'元データ'!$A$2:$K$2,0))</f>
        <v>0</v>
      </c>
      <c r="G38" s="14">
        <f>INDEX('元データ'!$A$2:$K$345,MATCH('資本的収支に関する調'!$A38,'元データ'!$A$2:$A$345,0),MATCH('資本的収支に関する調'!G$1,'元データ'!$A$2:$K$2,0))</f>
        <v>0</v>
      </c>
      <c r="H38" s="14">
        <f>INDEX('元データ'!$A$2:$K$345,MATCH('資本的収支に関する調'!$A38,'元データ'!$A$2:$A$345,0),MATCH('資本的収支に関する調'!H$1,'元データ'!$A$2:$K$2,0))</f>
        <v>0</v>
      </c>
      <c r="I38" s="14">
        <f>INDEX('元データ'!$A$2:$K$345,MATCH('資本的収支に関する調'!$A38,'元データ'!$A$2:$A$345,0),MATCH('資本的収支に関する調'!I$1,'元データ'!$A$2:$K$2,0))</f>
        <v>0</v>
      </c>
      <c r="J38" s="14">
        <f>INDEX('元データ'!$A$2:$K$345,MATCH('資本的収支に関する調'!$A38,'元データ'!$A$2:$A$345,0),MATCH('資本的収支に関する調'!J$1,'元データ'!$A$2:$K$2,0))</f>
        <v>20104</v>
      </c>
      <c r="K38" s="14">
        <f>INDEX('元データ'!$A$2:$K$345,MATCH('資本的収支に関する調'!$A38,'元データ'!$A$2:$A$345,0),MATCH('資本的収支に関する調'!K$1,'元データ'!$A$2:$K$2,0))</f>
        <v>0</v>
      </c>
      <c r="L38" s="14">
        <f>INDEX('元データ'!$A$2:$K$345,MATCH('資本的収支に関する調'!$A38,'元データ'!$A$2:$A$345,0),MATCH('資本的収支に関する調'!L$1,'元データ'!$A$2:$K$2,0))</f>
        <v>0</v>
      </c>
      <c r="M38" s="196">
        <f>INDEX('元データ'!$A$2:$K$345,MATCH('資本的収支に関する調'!$A38,'元データ'!$A$2:$A$345,0),MATCH('資本的収支に関する調'!M$1,'元データ'!$A$2:$K$2,0))</f>
        <v>0</v>
      </c>
      <c r="N38" s="16">
        <f>INDEX('元データ'!$A$2:$K$345,MATCH('資本的収支に関する調'!$A38,'元データ'!$A$2:$A$345,0),MATCH('資本的収支に関する調'!N$1,'元データ'!$A$2:$K$2,0))</f>
        <v>0</v>
      </c>
    </row>
    <row r="39" spans="1:14" ht="13.5" customHeight="1">
      <c r="A39" s="292" t="s">
        <v>825</v>
      </c>
      <c r="B39" s="118" t="s">
        <v>96</v>
      </c>
      <c r="C39" s="122" t="s">
        <v>184</v>
      </c>
      <c r="D39" s="365">
        <f t="shared" si="0"/>
        <v>0</v>
      </c>
      <c r="E39" s="15">
        <f>INDEX('元データ'!$A$2:$K$345,MATCH('資本的収支に関する調'!$A39,'元データ'!$A$2:$A$345,0),MATCH('資本的収支に関する調'!E$1,'元データ'!$A$2:$K$2,0))</f>
        <v>0</v>
      </c>
      <c r="F39" s="14">
        <f>INDEX('元データ'!$A$2:$K$345,MATCH('資本的収支に関する調'!$A39,'元データ'!$A$2:$A$345,0),MATCH('資本的収支に関する調'!F$1,'元データ'!$A$2:$K$2,0))</f>
        <v>0</v>
      </c>
      <c r="G39" s="14">
        <f>INDEX('元データ'!$A$2:$K$345,MATCH('資本的収支に関する調'!$A39,'元データ'!$A$2:$A$345,0),MATCH('資本的収支に関する調'!G$1,'元データ'!$A$2:$K$2,0))</f>
        <v>0</v>
      </c>
      <c r="H39" s="14">
        <f>INDEX('元データ'!$A$2:$K$345,MATCH('資本的収支に関する調'!$A39,'元データ'!$A$2:$A$345,0),MATCH('資本的収支に関する調'!H$1,'元データ'!$A$2:$K$2,0))</f>
        <v>0</v>
      </c>
      <c r="I39" s="14">
        <f>INDEX('元データ'!$A$2:$K$345,MATCH('資本的収支に関する調'!$A39,'元データ'!$A$2:$A$345,0),MATCH('資本的収支に関する調'!I$1,'元データ'!$A$2:$K$2,0))</f>
        <v>0</v>
      </c>
      <c r="J39" s="14">
        <f>INDEX('元データ'!$A$2:$K$345,MATCH('資本的収支に関する調'!$A39,'元データ'!$A$2:$A$345,0),MATCH('資本的収支に関する調'!J$1,'元データ'!$A$2:$K$2,0))</f>
        <v>0</v>
      </c>
      <c r="K39" s="14">
        <f>INDEX('元データ'!$A$2:$K$345,MATCH('資本的収支に関する調'!$A39,'元データ'!$A$2:$A$345,0),MATCH('資本的収支に関する調'!K$1,'元データ'!$A$2:$K$2,0))</f>
        <v>0</v>
      </c>
      <c r="L39" s="14">
        <f>INDEX('元データ'!$A$2:$K$345,MATCH('資本的収支に関する調'!$A39,'元データ'!$A$2:$A$345,0),MATCH('資本的収支に関する調'!L$1,'元データ'!$A$2:$K$2,0))</f>
        <v>0</v>
      </c>
      <c r="M39" s="196">
        <f>INDEX('元データ'!$A$2:$K$345,MATCH('資本的収支に関する調'!$A39,'元データ'!$A$2:$A$345,0),MATCH('資本的収支に関する調'!M$1,'元データ'!$A$2:$K$2,0))</f>
        <v>0</v>
      </c>
      <c r="N39" s="16">
        <f>INDEX('元データ'!$A$2:$K$345,MATCH('資本的収支に関する調'!$A39,'元データ'!$A$2:$A$345,0),MATCH('資本的収支に関する調'!N$1,'元データ'!$A$2:$K$2,0))</f>
        <v>0</v>
      </c>
    </row>
    <row r="40" spans="1:14" ht="13.5" customHeight="1">
      <c r="A40" s="292" t="s">
        <v>826</v>
      </c>
      <c r="B40" s="118" t="s">
        <v>97</v>
      </c>
      <c r="C40" s="122" t="s">
        <v>185</v>
      </c>
      <c r="D40" s="365">
        <f t="shared" si="0"/>
        <v>867535</v>
      </c>
      <c r="E40" s="15">
        <f>INDEX('元データ'!$A$2:$K$345,MATCH('資本的収支に関する調'!$A40,'元データ'!$A$2:$A$345,0),MATCH('資本的収支に関する調'!E$1,'元データ'!$A$2:$K$2,0))</f>
        <v>824289</v>
      </c>
      <c r="F40" s="14">
        <f>INDEX('元データ'!$A$2:$K$345,MATCH('資本的収支に関する調'!$A40,'元データ'!$A$2:$A$345,0),MATCH('資本的収支に関する調'!F$1,'元データ'!$A$2:$K$2,0))</f>
        <v>0</v>
      </c>
      <c r="G40" s="14">
        <f>INDEX('元データ'!$A$2:$K$345,MATCH('資本的収支に関する調'!$A40,'元データ'!$A$2:$A$345,0),MATCH('資本的収支に関する調'!G$1,'元データ'!$A$2:$K$2,0))</f>
        <v>3879</v>
      </c>
      <c r="H40" s="14">
        <f>INDEX('元データ'!$A$2:$K$345,MATCH('資本的収支に関する調'!$A40,'元データ'!$A$2:$A$345,0),MATCH('資本的収支に関する調'!H$1,'元データ'!$A$2:$K$2,0))</f>
        <v>35137</v>
      </c>
      <c r="I40" s="14">
        <f>INDEX('元データ'!$A$2:$K$345,MATCH('資本的収支に関する調'!$A40,'元データ'!$A$2:$A$345,0),MATCH('資本的収支に関する調'!I$1,'元データ'!$A$2:$K$2,0))</f>
        <v>0</v>
      </c>
      <c r="J40" s="14">
        <f>INDEX('元データ'!$A$2:$K$345,MATCH('資本的収支に関する調'!$A40,'元データ'!$A$2:$A$345,0),MATCH('資本的収支に関する調'!J$1,'元データ'!$A$2:$K$2,0))</f>
        <v>1230</v>
      </c>
      <c r="K40" s="14">
        <f>INDEX('元データ'!$A$2:$K$345,MATCH('資本的収支に関する調'!$A40,'元データ'!$A$2:$A$345,0),MATCH('資本的収支に関する調'!K$1,'元データ'!$A$2:$K$2,0))</f>
        <v>3000</v>
      </c>
      <c r="L40" s="14">
        <f>INDEX('元データ'!$A$2:$K$345,MATCH('資本的収支に関する調'!$A40,'元データ'!$A$2:$A$345,0),MATCH('資本的収支に関する調'!L$1,'元データ'!$A$2:$K$2,0))</f>
        <v>0</v>
      </c>
      <c r="M40" s="196">
        <f>INDEX('元データ'!$A$2:$K$345,MATCH('資本的収支に関する調'!$A40,'元データ'!$A$2:$A$345,0),MATCH('資本的収支に関する調'!M$1,'元データ'!$A$2:$K$2,0))</f>
        <v>0</v>
      </c>
      <c r="N40" s="16">
        <f>INDEX('元データ'!$A$2:$K$345,MATCH('資本的収支に関する調'!$A40,'元データ'!$A$2:$A$345,0),MATCH('資本的収支に関する調'!N$1,'元データ'!$A$2:$K$2,0))</f>
        <v>0</v>
      </c>
    </row>
    <row r="41" spans="1:14" ht="13.5" customHeight="1">
      <c r="A41" s="292" t="s">
        <v>827</v>
      </c>
      <c r="B41" s="118" t="s">
        <v>75</v>
      </c>
      <c r="C41" s="122" t="s">
        <v>186</v>
      </c>
      <c r="D41" s="365">
        <f t="shared" si="0"/>
        <v>21608</v>
      </c>
      <c r="E41" s="15">
        <f>INDEX('元データ'!$A$2:$K$345,MATCH('資本的収支に関する調'!$A41,'元データ'!$A$2:$A$345,0),MATCH('資本的収支に関する調'!E$1,'元データ'!$A$2:$K$2,0))</f>
        <v>0</v>
      </c>
      <c r="F41" s="14">
        <f>INDEX('元データ'!$A$2:$K$345,MATCH('資本的収支に関する調'!$A41,'元データ'!$A$2:$A$345,0),MATCH('資本的収支に関する調'!F$1,'元データ'!$A$2:$K$2,0))</f>
        <v>0</v>
      </c>
      <c r="G41" s="14">
        <f>INDEX('元データ'!$A$2:$K$345,MATCH('資本的収支に関する調'!$A41,'元データ'!$A$2:$A$345,0),MATCH('資本的収支に関する調'!G$1,'元データ'!$A$2:$K$2,0))</f>
        <v>0</v>
      </c>
      <c r="H41" s="14">
        <f>INDEX('元データ'!$A$2:$K$345,MATCH('資本的収支に関する調'!$A41,'元データ'!$A$2:$A$345,0),MATCH('資本的収支に関する調'!H$1,'元データ'!$A$2:$K$2,0))</f>
        <v>0</v>
      </c>
      <c r="I41" s="14">
        <f>INDEX('元データ'!$A$2:$K$345,MATCH('資本的収支に関する調'!$A41,'元データ'!$A$2:$A$345,0),MATCH('資本的収支に関する調'!I$1,'元データ'!$A$2:$K$2,0))</f>
        <v>21608</v>
      </c>
      <c r="J41" s="14">
        <f>INDEX('元データ'!$A$2:$K$345,MATCH('資本的収支に関する調'!$A41,'元データ'!$A$2:$A$345,0),MATCH('資本的収支に関する調'!J$1,'元データ'!$A$2:$K$2,0))</f>
        <v>0</v>
      </c>
      <c r="K41" s="14">
        <f>INDEX('元データ'!$A$2:$K$345,MATCH('資本的収支に関する調'!$A41,'元データ'!$A$2:$A$345,0),MATCH('資本的収支に関する調'!K$1,'元データ'!$A$2:$K$2,0))</f>
        <v>0</v>
      </c>
      <c r="L41" s="14">
        <f>INDEX('元データ'!$A$2:$K$345,MATCH('資本的収支に関する調'!$A41,'元データ'!$A$2:$A$345,0),MATCH('資本的収支に関する調'!L$1,'元データ'!$A$2:$K$2,0))</f>
        <v>0</v>
      </c>
      <c r="M41" s="196">
        <f>INDEX('元データ'!$A$2:$K$345,MATCH('資本的収支に関する調'!$A41,'元データ'!$A$2:$A$345,0),MATCH('資本的収支に関する調'!M$1,'元データ'!$A$2:$K$2,0))</f>
        <v>0</v>
      </c>
      <c r="N41" s="16">
        <f>INDEX('元データ'!$A$2:$K$345,MATCH('資本的収支に関する調'!$A41,'元データ'!$A$2:$A$345,0),MATCH('資本的収支に関する調'!N$1,'元データ'!$A$2:$K$2,0))</f>
        <v>0</v>
      </c>
    </row>
    <row r="42" spans="1:14" ht="13.5" customHeight="1">
      <c r="A42" s="292" t="s">
        <v>828</v>
      </c>
      <c r="B42" s="118" t="s">
        <v>98</v>
      </c>
      <c r="C42" s="122" t="s">
        <v>187</v>
      </c>
      <c r="D42" s="365">
        <f t="shared" si="0"/>
        <v>152453</v>
      </c>
      <c r="E42" s="15">
        <f>INDEX('元データ'!$A$2:$K$345,MATCH('資本的収支に関する調'!$A42,'元データ'!$A$2:$A$345,0),MATCH('資本的収支に関する調'!E$1,'元データ'!$A$2:$K$2,0))</f>
        <v>35802</v>
      </c>
      <c r="F42" s="14">
        <f>INDEX('元データ'!$A$2:$K$345,MATCH('資本的収支に関する調'!$A42,'元データ'!$A$2:$A$345,0),MATCH('資本的収支に関する調'!F$1,'元データ'!$A$2:$K$2,0))</f>
        <v>8255</v>
      </c>
      <c r="G42" s="14">
        <f>INDEX('元データ'!$A$2:$K$345,MATCH('資本的収支に関する調'!$A42,'元データ'!$A$2:$A$345,0),MATCH('資本的収支に関する調'!G$1,'元データ'!$A$2:$K$2,0))</f>
        <v>20725</v>
      </c>
      <c r="H42" s="14">
        <f>INDEX('元データ'!$A$2:$K$345,MATCH('資本的収支に関する調'!$A42,'元データ'!$A$2:$A$345,0),MATCH('資本的収支に関する調'!H$1,'元データ'!$A$2:$K$2,0))</f>
        <v>22058</v>
      </c>
      <c r="I42" s="14">
        <f>INDEX('元データ'!$A$2:$K$345,MATCH('資本的収支に関する調'!$A42,'元データ'!$A$2:$A$345,0),MATCH('資本的収支に関する調'!I$1,'元データ'!$A$2:$K$2,0))</f>
        <v>8802</v>
      </c>
      <c r="J42" s="14">
        <f>INDEX('元データ'!$A$2:$K$345,MATCH('資本的収支に関する調'!$A42,'元データ'!$A$2:$A$345,0),MATCH('資本的収支に関する調'!J$1,'元データ'!$A$2:$K$2,0))</f>
        <v>5752</v>
      </c>
      <c r="K42" s="14">
        <f>INDEX('元データ'!$A$2:$K$345,MATCH('資本的収支に関する調'!$A42,'元データ'!$A$2:$A$345,0),MATCH('資本的収支に関する調'!K$1,'元データ'!$A$2:$K$2,0))</f>
        <v>7068</v>
      </c>
      <c r="L42" s="14">
        <f>INDEX('元データ'!$A$2:$K$345,MATCH('資本的収支に関する調'!$A42,'元データ'!$A$2:$A$345,0),MATCH('資本的収支に関する調'!L$1,'元データ'!$A$2:$K$2,0))</f>
        <v>15464</v>
      </c>
      <c r="M42" s="196">
        <f>INDEX('元データ'!$A$2:$K$345,MATCH('資本的収支に関する調'!$A42,'元データ'!$A$2:$A$345,0),MATCH('資本的収支に関する調'!M$1,'元データ'!$A$2:$K$2,0))</f>
        <v>8997</v>
      </c>
      <c r="N42" s="16">
        <f>INDEX('元データ'!$A$2:$K$345,MATCH('資本的収支に関する調'!$A42,'元データ'!$A$2:$A$345,0),MATCH('資本的収支に関する調'!N$1,'元データ'!$A$2:$K$2,0))</f>
        <v>19530</v>
      </c>
    </row>
    <row r="43" spans="1:14" ht="13.5" customHeight="1">
      <c r="A43" s="292" t="s">
        <v>829</v>
      </c>
      <c r="B43" s="119"/>
      <c r="C43" s="122" t="s">
        <v>188</v>
      </c>
      <c r="D43" s="365">
        <f t="shared" si="0"/>
        <v>4144332</v>
      </c>
      <c r="E43" s="15">
        <f>INDEX('元データ'!$A$2:$K$345,MATCH('資本的収支に関する調'!$A43,'元データ'!$A$2:$A$345,0),MATCH('資本的収支に関する調'!E$1,'元データ'!$A$2:$K$2,0))</f>
        <v>957785</v>
      </c>
      <c r="F43" s="14">
        <f>INDEX('元データ'!$A$2:$K$345,MATCH('資本的収支に関する調'!$A43,'元データ'!$A$2:$A$345,0),MATCH('資本的収支に関する調'!F$1,'元データ'!$A$2:$K$2,0))</f>
        <v>313038</v>
      </c>
      <c r="G43" s="14">
        <f>INDEX('元データ'!$A$2:$K$345,MATCH('資本的収支に関する調'!$A43,'元データ'!$A$2:$A$345,0),MATCH('資本的収支に関する調'!G$1,'元データ'!$A$2:$K$2,0))</f>
        <v>742998</v>
      </c>
      <c r="H43" s="14">
        <f>INDEX('元データ'!$A$2:$K$345,MATCH('資本的収支に関する調'!$A43,'元データ'!$A$2:$A$345,0),MATCH('資本的収支に関する調'!H$1,'元データ'!$A$2:$K$2,0))</f>
        <v>473909</v>
      </c>
      <c r="I43" s="14">
        <f>INDEX('元データ'!$A$2:$K$345,MATCH('資本的収支に関する調'!$A43,'元データ'!$A$2:$A$345,0),MATCH('資本的収支に関する調'!I$1,'元データ'!$A$2:$K$2,0))</f>
        <v>460182</v>
      </c>
      <c r="J43" s="14">
        <f>INDEX('元データ'!$A$2:$K$345,MATCH('資本的収支に関する調'!$A43,'元データ'!$A$2:$A$345,0),MATCH('資本的収支に関する調'!J$1,'元データ'!$A$2:$K$2,0))</f>
        <v>174337</v>
      </c>
      <c r="K43" s="14">
        <f>INDEX('元データ'!$A$2:$K$345,MATCH('資本的収支に関する調'!$A43,'元データ'!$A$2:$A$345,0),MATCH('資本的収支に関する調'!K$1,'元データ'!$A$2:$K$2,0))</f>
        <v>172907</v>
      </c>
      <c r="L43" s="14">
        <f>INDEX('元データ'!$A$2:$K$345,MATCH('資本的収支に関する調'!$A43,'元データ'!$A$2:$A$345,0),MATCH('資本的収支に関する調'!L$1,'元データ'!$A$2:$K$2,0))</f>
        <v>378057</v>
      </c>
      <c r="M43" s="196">
        <f>INDEX('元データ'!$A$2:$K$345,MATCH('資本的収支に関する調'!$A43,'元データ'!$A$2:$A$345,0),MATCH('資本的収支に関する調'!M$1,'元データ'!$A$2:$K$2,0))</f>
        <v>227103</v>
      </c>
      <c r="N43" s="16">
        <f>INDEX('元データ'!$A$2:$K$345,MATCH('資本的収支に関する調'!$A43,'元データ'!$A$2:$A$345,0),MATCH('資本的収支に関する調'!N$1,'元データ'!$A$2:$K$2,0))</f>
        <v>244016</v>
      </c>
    </row>
    <row r="44" spans="1:14" ht="13.5" customHeight="1">
      <c r="A44" s="292" t="s">
        <v>830</v>
      </c>
      <c r="B44" s="120" t="s">
        <v>189</v>
      </c>
      <c r="C44" s="123"/>
      <c r="D44" s="370">
        <f t="shared" si="0"/>
        <v>0</v>
      </c>
      <c r="E44" s="36">
        <f>INDEX('元データ'!$A$2:$K$345,MATCH('資本的収支に関する調'!$A44,'元データ'!$A$2:$A$345,0),MATCH('資本的収支に関する調'!E$1,'元データ'!$A$2:$K$2,0))</f>
        <v>0</v>
      </c>
      <c r="F44" s="35">
        <f>INDEX('元データ'!$A$2:$K$345,MATCH('資本的収支に関する調'!$A44,'元データ'!$A$2:$A$345,0),MATCH('資本的収支に関する調'!F$1,'元データ'!$A$2:$K$2,0))</f>
        <v>0</v>
      </c>
      <c r="G44" s="35">
        <f>INDEX('元データ'!$A$2:$K$345,MATCH('資本的収支に関する調'!$A44,'元データ'!$A$2:$A$345,0),MATCH('資本的収支に関する調'!G$1,'元データ'!$A$2:$K$2,0))</f>
        <v>0</v>
      </c>
      <c r="H44" s="35">
        <f>INDEX('元データ'!$A$2:$K$345,MATCH('資本的収支に関する調'!$A44,'元データ'!$A$2:$A$345,0),MATCH('資本的収支に関する調'!H$1,'元データ'!$A$2:$K$2,0))</f>
        <v>0</v>
      </c>
      <c r="I44" s="35">
        <f>INDEX('元データ'!$A$2:$K$345,MATCH('資本的収支に関する調'!$A44,'元データ'!$A$2:$A$345,0),MATCH('資本的収支に関する調'!I$1,'元データ'!$A$2:$K$2,0))</f>
        <v>0</v>
      </c>
      <c r="J44" s="35">
        <f>INDEX('元データ'!$A$2:$K$345,MATCH('資本的収支に関する調'!$A44,'元データ'!$A$2:$A$345,0),MATCH('資本的収支に関する調'!J$1,'元データ'!$A$2:$K$2,0))</f>
        <v>0</v>
      </c>
      <c r="K44" s="35">
        <f>INDEX('元データ'!$A$2:$K$345,MATCH('資本的収支に関する調'!$A44,'元データ'!$A$2:$A$345,0),MATCH('資本的収支に関する調'!K$1,'元データ'!$A$2:$K$2,0))</f>
        <v>0</v>
      </c>
      <c r="L44" s="35">
        <f>INDEX('元データ'!$A$2:$K$345,MATCH('資本的収支に関する調'!$A44,'元データ'!$A$2:$A$345,0),MATCH('資本的収支に関する調'!L$1,'元データ'!$A$2:$K$2,0))</f>
        <v>0</v>
      </c>
      <c r="M44" s="277">
        <f>INDEX('元データ'!$A$2:$K$345,MATCH('資本的収支に関する調'!$A44,'元データ'!$A$2:$A$345,0),MATCH('資本的収支に関する調'!M$1,'元データ'!$A$2:$K$2,0))</f>
        <v>0</v>
      </c>
      <c r="N44" s="37">
        <f>INDEX('元データ'!$A$2:$K$345,MATCH('資本的収支に関する調'!$A44,'元データ'!$A$2:$A$345,0),MATCH('資本的収支に関する調'!N$1,'元データ'!$A$2:$K$2,0))</f>
        <v>0</v>
      </c>
    </row>
    <row r="45" spans="1:14" ht="13.5" customHeight="1">
      <c r="A45" s="292" t="s">
        <v>831</v>
      </c>
      <c r="B45" s="120" t="s">
        <v>190</v>
      </c>
      <c r="C45" s="123"/>
      <c r="D45" s="370">
        <f t="shared" si="0"/>
        <v>0</v>
      </c>
      <c r="E45" s="15">
        <f>INDEX('元データ'!$A$2:$K$345,MATCH('資本的収支に関する調'!$A45,'元データ'!$A$2:$A$345,0),MATCH('資本的収支に関する調'!E$1,'元データ'!$A$2:$K$2,0))</f>
        <v>0</v>
      </c>
      <c r="F45" s="14">
        <f>INDEX('元データ'!$A$2:$K$345,MATCH('資本的収支に関する調'!$A45,'元データ'!$A$2:$A$345,0),MATCH('資本的収支に関する調'!F$1,'元データ'!$A$2:$K$2,0))</f>
        <v>0</v>
      </c>
      <c r="G45" s="14">
        <f>INDEX('元データ'!$A$2:$K$345,MATCH('資本的収支に関する調'!$A45,'元データ'!$A$2:$A$345,0),MATCH('資本的収支に関する調'!G$1,'元データ'!$A$2:$K$2,0))</f>
        <v>0</v>
      </c>
      <c r="H45" s="14">
        <f>INDEX('元データ'!$A$2:$K$345,MATCH('資本的収支に関する調'!$A45,'元データ'!$A$2:$A$345,0),MATCH('資本的収支に関する調'!H$1,'元データ'!$A$2:$K$2,0))</f>
        <v>0</v>
      </c>
      <c r="I45" s="14">
        <f>INDEX('元データ'!$A$2:$K$345,MATCH('資本的収支に関する調'!$A45,'元データ'!$A$2:$A$345,0),MATCH('資本的収支に関する調'!I$1,'元データ'!$A$2:$K$2,0))</f>
        <v>0</v>
      </c>
      <c r="J45" s="14">
        <f>INDEX('元データ'!$A$2:$K$345,MATCH('資本的収支に関する調'!$A45,'元データ'!$A$2:$A$345,0),MATCH('資本的収支に関する調'!J$1,'元データ'!$A$2:$K$2,0))</f>
        <v>0</v>
      </c>
      <c r="K45" s="14">
        <f>INDEX('元データ'!$A$2:$K$345,MATCH('資本的収支に関する調'!$A45,'元データ'!$A$2:$A$345,0),MATCH('資本的収支に関する調'!K$1,'元データ'!$A$2:$K$2,0))</f>
        <v>0</v>
      </c>
      <c r="L45" s="14">
        <f>INDEX('元データ'!$A$2:$K$345,MATCH('資本的収支に関する調'!$A45,'元データ'!$A$2:$A$345,0),MATCH('資本的収支に関する調'!L$1,'元データ'!$A$2:$K$2,0))</f>
        <v>0</v>
      </c>
      <c r="M45" s="196">
        <f>INDEX('元データ'!$A$2:$K$345,MATCH('資本的収支に関する調'!$A45,'元データ'!$A$2:$A$345,0),MATCH('資本的収支に関する調'!M$1,'元データ'!$A$2:$K$2,0))</f>
        <v>0</v>
      </c>
      <c r="N45" s="16">
        <f>INDEX('元データ'!$A$2:$K$345,MATCH('資本的収支に関する調'!$A45,'元データ'!$A$2:$A$345,0),MATCH('資本的収支に関する調'!N$1,'元データ'!$A$2:$K$2,0))</f>
        <v>0</v>
      </c>
    </row>
    <row r="46" spans="2:14" ht="13.5" customHeight="1">
      <c r="B46" s="120" t="s">
        <v>109</v>
      </c>
      <c r="C46" s="123"/>
      <c r="D46" s="370">
        <f>+D44/D34*100</f>
        <v>0</v>
      </c>
      <c r="E46" s="36">
        <f>E44/E34*100</f>
        <v>0</v>
      </c>
      <c r="F46" s="35">
        <f aca="true" t="shared" si="2" ref="F46:N46">F44/F34*100</f>
        <v>0</v>
      </c>
      <c r="G46" s="35">
        <f t="shared" si="2"/>
        <v>0</v>
      </c>
      <c r="H46" s="35">
        <f t="shared" si="2"/>
        <v>0</v>
      </c>
      <c r="I46" s="35">
        <f t="shared" si="2"/>
        <v>0</v>
      </c>
      <c r="J46" s="35">
        <f t="shared" si="2"/>
        <v>0</v>
      </c>
      <c r="K46" s="35">
        <f t="shared" si="2"/>
        <v>0</v>
      </c>
      <c r="L46" s="35">
        <f t="shared" si="2"/>
        <v>0</v>
      </c>
      <c r="M46" s="277">
        <f t="shared" si="2"/>
        <v>0</v>
      </c>
      <c r="N46" s="37">
        <f t="shared" si="2"/>
        <v>0</v>
      </c>
    </row>
    <row r="47" spans="1:14" ht="13.5" customHeight="1">
      <c r="A47" s="292" t="s">
        <v>832</v>
      </c>
      <c r="B47" s="120" t="s">
        <v>191</v>
      </c>
      <c r="C47" s="123"/>
      <c r="D47" s="370">
        <f aca="true" t="shared" si="3" ref="D47:D57">SUM(E47:N47)</f>
        <v>5450512</v>
      </c>
      <c r="E47" s="36">
        <f>INDEX('元データ'!$A$2:$K$345,MATCH('資本的収支に関する調'!$A47,'元データ'!$A$2:$A$345,0),MATCH('資本的収支に関する調'!E$1,'元データ'!$A$2:$K$2,0))</f>
        <v>1119571</v>
      </c>
      <c r="F47" s="35">
        <f>INDEX('元データ'!$A$2:$K$345,MATCH('資本的収支に関する調'!$A47,'元データ'!$A$2:$A$345,0),MATCH('資本的収支に関する調'!F$1,'元データ'!$A$2:$K$2,0))</f>
        <v>284928</v>
      </c>
      <c r="G47" s="35">
        <f>INDEX('元データ'!$A$2:$K$345,MATCH('資本的収支に関する調'!$A47,'元データ'!$A$2:$A$345,0),MATCH('資本的収支に関する調'!G$1,'元データ'!$A$2:$K$2,0))</f>
        <v>1060698</v>
      </c>
      <c r="H47" s="35">
        <f>INDEX('元データ'!$A$2:$K$345,MATCH('資本的収支に関する調'!$A47,'元データ'!$A$2:$A$345,0),MATCH('資本的収支に関する調'!H$1,'元データ'!$A$2:$K$2,0))</f>
        <v>735346</v>
      </c>
      <c r="I47" s="35">
        <f>INDEX('元データ'!$A$2:$K$345,MATCH('資本的収支に関する調'!$A47,'元データ'!$A$2:$A$345,0),MATCH('資本的収支に関する調'!I$1,'元データ'!$A$2:$K$2,0))</f>
        <v>407450</v>
      </c>
      <c r="J47" s="35">
        <f>INDEX('元データ'!$A$2:$K$345,MATCH('資本的収支に関する調'!$A47,'元データ'!$A$2:$A$345,0),MATCH('資本的収支に関する調'!J$1,'元データ'!$A$2:$K$2,0))</f>
        <v>182477</v>
      </c>
      <c r="K47" s="35">
        <f>INDEX('元データ'!$A$2:$K$345,MATCH('資本的収支に関する調'!$A47,'元データ'!$A$2:$A$345,0),MATCH('資本的収支に関する調'!K$1,'元データ'!$A$2:$K$2,0))</f>
        <v>322064</v>
      </c>
      <c r="L47" s="35">
        <f>INDEX('元データ'!$A$2:$K$345,MATCH('資本的収支に関する調'!$A47,'元データ'!$A$2:$A$345,0),MATCH('資本的収支に関する調'!L$1,'元データ'!$A$2:$K$2,0))</f>
        <v>649354</v>
      </c>
      <c r="M47" s="277">
        <f>INDEX('元データ'!$A$2:$K$345,MATCH('資本的収支に関する調'!$A47,'元データ'!$A$2:$A$345,0),MATCH('資本的収支に関する調'!M$1,'元データ'!$A$2:$K$2,0))</f>
        <v>196192</v>
      </c>
      <c r="N47" s="37">
        <f>INDEX('元データ'!$A$2:$K$345,MATCH('資本的収支に関する調'!$A47,'元データ'!$A$2:$A$345,0),MATCH('資本的収支に関する調'!N$1,'元データ'!$A$2:$K$2,0))</f>
        <v>492432</v>
      </c>
    </row>
    <row r="48" spans="2:14" ht="13.5" customHeight="1">
      <c r="B48" s="124" t="s">
        <v>192</v>
      </c>
      <c r="C48" s="122" t="s">
        <v>193</v>
      </c>
      <c r="D48" s="365">
        <f t="shared" si="3"/>
        <v>1035800</v>
      </c>
      <c r="E48" s="15">
        <f>SUM(E49:E51)</f>
        <v>283000</v>
      </c>
      <c r="F48" s="14">
        <f aca="true" t="shared" si="4" ref="F48:N48">SUM(F49:F51)</f>
        <v>0</v>
      </c>
      <c r="G48" s="14">
        <f t="shared" si="4"/>
        <v>64300</v>
      </c>
      <c r="H48" s="14">
        <f t="shared" si="4"/>
        <v>117100</v>
      </c>
      <c r="I48" s="14">
        <f t="shared" si="4"/>
        <v>97100</v>
      </c>
      <c r="J48" s="14">
        <f t="shared" si="4"/>
        <v>92700</v>
      </c>
      <c r="K48" s="14">
        <f t="shared" si="4"/>
        <v>37300</v>
      </c>
      <c r="L48" s="14">
        <f t="shared" si="4"/>
        <v>90000</v>
      </c>
      <c r="M48" s="196">
        <f t="shared" si="4"/>
        <v>0</v>
      </c>
      <c r="N48" s="16">
        <f t="shared" si="4"/>
        <v>254300</v>
      </c>
    </row>
    <row r="49" spans="1:14" ht="13.5" customHeight="1">
      <c r="A49" s="292" t="s">
        <v>833</v>
      </c>
      <c r="B49" s="118" t="s">
        <v>99</v>
      </c>
      <c r="C49" s="128" t="s">
        <v>194</v>
      </c>
      <c r="D49" s="365">
        <f t="shared" si="3"/>
        <v>438000</v>
      </c>
      <c r="E49" s="15">
        <f>INDEX('元データ'!$A$2:$K$345,MATCH('資本的収支に関する調'!$A49,'元データ'!$A$2:$A$345,0),MATCH('資本的収支に関する調'!E$1,'元データ'!$A$2:$K$2,0))</f>
        <v>0</v>
      </c>
      <c r="F49" s="14">
        <f>INDEX('元データ'!$A$2:$K$345,MATCH('資本的収支に関する調'!$A49,'元データ'!$A$2:$A$345,0),MATCH('資本的収支に関する調'!F$1,'元データ'!$A$2:$K$2,0))</f>
        <v>0</v>
      </c>
      <c r="G49" s="14">
        <f>INDEX('元データ'!$A$2:$K$345,MATCH('資本的収支に関する調'!$A49,'元データ'!$A$2:$A$345,0),MATCH('資本的収支に関する調'!G$1,'元データ'!$A$2:$K$2,0))</f>
        <v>0</v>
      </c>
      <c r="H49" s="14">
        <f>INDEX('元データ'!$A$2:$K$345,MATCH('資本的収支に関する調'!$A49,'元データ'!$A$2:$A$345,0),MATCH('資本的収支に関する調'!H$1,'元データ'!$A$2:$K$2,0))</f>
        <v>0</v>
      </c>
      <c r="I49" s="14">
        <f>INDEX('元データ'!$A$2:$K$345,MATCH('資本的収支に関する調'!$A49,'元データ'!$A$2:$A$345,0),MATCH('資本的収支に関する調'!I$1,'元データ'!$A$2:$K$2,0))</f>
        <v>1200</v>
      </c>
      <c r="J49" s="14">
        <f>INDEX('元データ'!$A$2:$K$345,MATCH('資本的収支に関する調'!$A49,'元データ'!$A$2:$A$345,0),MATCH('資本的収支に関する調'!J$1,'元データ'!$A$2:$K$2,0))</f>
        <v>55200</v>
      </c>
      <c r="K49" s="14">
        <f>INDEX('元データ'!$A$2:$K$345,MATCH('資本的収支に関する調'!$A49,'元データ'!$A$2:$A$345,0),MATCH('資本的収支に関する調'!K$1,'元データ'!$A$2:$K$2,0))</f>
        <v>37300</v>
      </c>
      <c r="L49" s="14">
        <f>INDEX('元データ'!$A$2:$K$345,MATCH('資本的収支に関する調'!$A49,'元データ'!$A$2:$A$345,0),MATCH('資本的収支に関する調'!L$1,'元データ'!$A$2:$K$2,0))</f>
        <v>90000</v>
      </c>
      <c r="M49" s="196">
        <f>INDEX('元データ'!$A$2:$K$345,MATCH('資本的収支に関する調'!$A49,'元データ'!$A$2:$A$345,0),MATCH('資本的収支に関する調'!M$1,'元データ'!$A$2:$K$2,0))</f>
        <v>0</v>
      </c>
      <c r="N49" s="16">
        <f>INDEX('元データ'!$A$2:$K$345,MATCH('資本的収支に関する調'!$A49,'元データ'!$A$2:$A$345,0),MATCH('資本的収支に関する調'!N$1,'元データ'!$A$2:$K$2,0))</f>
        <v>254300</v>
      </c>
    </row>
    <row r="50" spans="1:14" ht="13.5" customHeight="1">
      <c r="A50" s="292" t="s">
        <v>834</v>
      </c>
      <c r="B50" s="118" t="s">
        <v>54</v>
      </c>
      <c r="C50" s="128" t="s">
        <v>749</v>
      </c>
      <c r="D50" s="365">
        <f t="shared" si="3"/>
        <v>597800</v>
      </c>
      <c r="E50" s="15">
        <f>INDEX('元データ'!$A$2:$K$345,MATCH('資本的収支に関する調'!$A50,'元データ'!$A$2:$A$345,0),MATCH('資本的収支に関する調'!E$1,'元データ'!$A$2:$K$2,0))</f>
        <v>283000</v>
      </c>
      <c r="F50" s="14">
        <f>INDEX('元データ'!$A$2:$K$345,MATCH('資本的収支に関する調'!$A50,'元データ'!$A$2:$A$345,0),MATCH('資本的収支に関する調'!F$1,'元データ'!$A$2:$K$2,0))</f>
        <v>0</v>
      </c>
      <c r="G50" s="14">
        <f>INDEX('元データ'!$A$2:$K$345,MATCH('資本的収支に関する調'!$A50,'元データ'!$A$2:$A$345,0),MATCH('資本的収支に関する調'!G$1,'元データ'!$A$2:$K$2,0))</f>
        <v>64300</v>
      </c>
      <c r="H50" s="14">
        <f>INDEX('元データ'!$A$2:$K$345,MATCH('資本的収支に関する調'!$A50,'元データ'!$A$2:$A$345,0),MATCH('資本的収支に関する調'!H$1,'元データ'!$A$2:$K$2,0))</f>
        <v>117100</v>
      </c>
      <c r="I50" s="14">
        <f>INDEX('元データ'!$A$2:$K$345,MATCH('資本的収支に関する調'!$A50,'元データ'!$A$2:$A$345,0),MATCH('資本的収支に関する調'!I$1,'元データ'!$A$2:$K$2,0))</f>
        <v>95900</v>
      </c>
      <c r="J50" s="14">
        <f>INDEX('元データ'!$A$2:$K$345,MATCH('資本的収支に関する調'!$A50,'元データ'!$A$2:$A$345,0),MATCH('資本的収支に関する調'!J$1,'元データ'!$A$2:$K$2,0))</f>
        <v>37500</v>
      </c>
      <c r="K50" s="14">
        <f>INDEX('元データ'!$A$2:$K$345,MATCH('資本的収支に関する調'!$A50,'元データ'!$A$2:$A$345,0),MATCH('資本的収支に関する調'!K$1,'元データ'!$A$2:$K$2,0))</f>
        <v>0</v>
      </c>
      <c r="L50" s="14">
        <f>INDEX('元データ'!$A$2:$K$345,MATCH('資本的収支に関する調'!$A50,'元データ'!$A$2:$A$345,0),MATCH('資本的収支に関する調'!L$1,'元データ'!$A$2:$K$2,0))</f>
        <v>0</v>
      </c>
      <c r="M50" s="196">
        <f>INDEX('元データ'!$A$2:$K$345,MATCH('資本的収支に関する調'!$A50,'元データ'!$A$2:$A$345,0),MATCH('資本的収支に関する調'!M$1,'元データ'!$A$2:$K$2,0))</f>
        <v>0</v>
      </c>
      <c r="N50" s="16">
        <f>INDEX('元データ'!$A$2:$K$345,MATCH('資本的収支に関する調'!$A50,'元データ'!$A$2:$A$345,0),MATCH('資本的収支に関する調'!N$1,'元データ'!$A$2:$K$2,0))</f>
        <v>0</v>
      </c>
    </row>
    <row r="51" spans="1:14" ht="13.5" customHeight="1">
      <c r="A51" s="292" t="s">
        <v>835</v>
      </c>
      <c r="B51" s="118" t="s">
        <v>100</v>
      </c>
      <c r="C51" s="128" t="s">
        <v>110</v>
      </c>
      <c r="D51" s="365">
        <f t="shared" si="3"/>
        <v>0</v>
      </c>
      <c r="E51" s="15">
        <f>INDEX('元データ'!$A$2:$K$345,MATCH('資本的収支に関する調'!$A51,'元データ'!$A$2:$A$345,0),MATCH('資本的収支に関する調'!E$1,'元データ'!$A$2:$K$2,0))</f>
        <v>0</v>
      </c>
      <c r="F51" s="14">
        <f>INDEX('元データ'!$A$2:$K$345,MATCH('資本的収支に関する調'!$A51,'元データ'!$A$2:$A$345,0),MATCH('資本的収支に関する調'!F$1,'元データ'!$A$2:$K$2,0))</f>
        <v>0</v>
      </c>
      <c r="G51" s="14">
        <f>INDEX('元データ'!$A$2:$K$345,MATCH('資本的収支に関する調'!$A51,'元データ'!$A$2:$A$345,0),MATCH('資本的収支に関する調'!G$1,'元データ'!$A$2:$K$2,0))</f>
        <v>0</v>
      </c>
      <c r="H51" s="14">
        <f>INDEX('元データ'!$A$2:$K$345,MATCH('資本的収支に関する調'!$A51,'元データ'!$A$2:$A$345,0),MATCH('資本的収支に関する調'!H$1,'元データ'!$A$2:$K$2,0))</f>
        <v>0</v>
      </c>
      <c r="I51" s="14">
        <f>INDEX('元データ'!$A$2:$K$345,MATCH('資本的収支に関する調'!$A51,'元データ'!$A$2:$A$345,0),MATCH('資本的収支に関する調'!I$1,'元データ'!$A$2:$K$2,0))</f>
        <v>0</v>
      </c>
      <c r="J51" s="14">
        <f>INDEX('元データ'!$A$2:$K$345,MATCH('資本的収支に関する調'!$A51,'元データ'!$A$2:$A$345,0),MATCH('資本的収支に関する調'!J$1,'元データ'!$A$2:$K$2,0))</f>
        <v>0</v>
      </c>
      <c r="K51" s="14">
        <f>INDEX('元データ'!$A$2:$K$345,MATCH('資本的収支に関する調'!$A51,'元データ'!$A$2:$A$345,0),MATCH('資本的収支に関する調'!K$1,'元データ'!$A$2:$K$2,0))</f>
        <v>0</v>
      </c>
      <c r="L51" s="14">
        <f>INDEX('元データ'!$A$2:$K$345,MATCH('資本的収支に関する調'!$A51,'元データ'!$A$2:$A$345,0),MATCH('資本的収支に関する調'!L$1,'元データ'!$A$2:$K$2,0))</f>
        <v>0</v>
      </c>
      <c r="M51" s="196">
        <f>INDEX('元データ'!$A$2:$K$345,MATCH('資本的収支に関する調'!$A51,'元データ'!$A$2:$A$345,0),MATCH('資本的収支に関する調'!M$1,'元データ'!$A$2:$K$2,0))</f>
        <v>0</v>
      </c>
      <c r="N51" s="16">
        <f>INDEX('元データ'!$A$2:$K$345,MATCH('資本的収支に関する調'!$A51,'元データ'!$A$2:$A$345,0),MATCH('資本的収支に関する調'!N$1,'元データ'!$A$2:$K$2,0))</f>
        <v>0</v>
      </c>
    </row>
    <row r="52" spans="2:14" ht="13.5" customHeight="1">
      <c r="B52" s="118" t="s">
        <v>101</v>
      </c>
      <c r="C52" s="122" t="s">
        <v>195</v>
      </c>
      <c r="D52" s="365">
        <f t="shared" si="3"/>
        <v>627973</v>
      </c>
      <c r="E52" s="15">
        <f>SUM(E53:E54)</f>
        <v>93771</v>
      </c>
      <c r="F52" s="14">
        <f aca="true" t="shared" si="5" ref="F52:N52">SUM(F53:F54)</f>
        <v>0</v>
      </c>
      <c r="G52" s="14">
        <f t="shared" si="5"/>
        <v>81285</v>
      </c>
      <c r="H52" s="14">
        <f t="shared" si="5"/>
        <v>107062</v>
      </c>
      <c r="I52" s="14">
        <f t="shared" si="5"/>
        <v>50000</v>
      </c>
      <c r="J52" s="14">
        <f t="shared" si="5"/>
        <v>0</v>
      </c>
      <c r="K52" s="14">
        <f t="shared" si="5"/>
        <v>65745</v>
      </c>
      <c r="L52" s="14">
        <f t="shared" si="5"/>
        <v>120000</v>
      </c>
      <c r="M52" s="196">
        <f t="shared" si="5"/>
        <v>0</v>
      </c>
      <c r="N52" s="16">
        <f t="shared" si="5"/>
        <v>110110</v>
      </c>
    </row>
    <row r="53" spans="1:14" s="366" customFormat="1" ht="13.5" customHeight="1" hidden="1">
      <c r="A53" s="366" t="s">
        <v>353</v>
      </c>
      <c r="B53" s="245"/>
      <c r="C53" s="246"/>
      <c r="D53" s="367">
        <f t="shared" si="3"/>
        <v>627973</v>
      </c>
      <c r="E53" s="275">
        <f>INDEX('元データ'!$A$2:$K$345,MATCH('資本的収支に関する調'!$A53,'元データ'!$A$2:$A$345,0),MATCH('資本的収支に関する調'!E$1,'元データ'!$A$2:$K$2,0))</f>
        <v>93771</v>
      </c>
      <c r="F53" s="247">
        <f>INDEX('元データ'!$A$2:$K$345,MATCH('資本的収支に関する調'!$A53,'元データ'!$A$2:$A$345,0),MATCH('資本的収支に関する調'!F$1,'元データ'!$A$2:$K$2,0))</f>
        <v>0</v>
      </c>
      <c r="G53" s="247">
        <f>INDEX('元データ'!$A$2:$K$345,MATCH('資本的収支に関する調'!$A53,'元データ'!$A$2:$A$345,0),MATCH('資本的収支に関する調'!G$1,'元データ'!$A$2:$K$2,0))</f>
        <v>81285</v>
      </c>
      <c r="H53" s="247">
        <f>INDEX('元データ'!$A$2:$K$345,MATCH('資本的収支に関する調'!$A53,'元データ'!$A$2:$A$345,0),MATCH('資本的収支に関する調'!H$1,'元データ'!$A$2:$K$2,0))</f>
        <v>107062</v>
      </c>
      <c r="I53" s="247">
        <f>INDEX('元データ'!$A$2:$K$345,MATCH('資本的収支に関する調'!$A53,'元データ'!$A$2:$A$345,0),MATCH('資本的収支に関する調'!I$1,'元データ'!$A$2:$K$2,0))</f>
        <v>50000</v>
      </c>
      <c r="J53" s="247">
        <f>INDEX('元データ'!$A$2:$K$345,MATCH('資本的収支に関する調'!$A53,'元データ'!$A$2:$A$345,0),MATCH('資本的収支に関する調'!J$1,'元データ'!$A$2:$K$2,0))</f>
        <v>0</v>
      </c>
      <c r="K53" s="247">
        <f>INDEX('元データ'!$A$2:$K$345,MATCH('資本的収支に関する調'!$A53,'元データ'!$A$2:$A$345,0),MATCH('資本的収支に関する調'!K$1,'元データ'!$A$2:$K$2,0))</f>
        <v>65745</v>
      </c>
      <c r="L53" s="247">
        <f>INDEX('元データ'!$A$2:$K$345,MATCH('資本的収支に関する調'!$A53,'元データ'!$A$2:$A$345,0),MATCH('資本的収支に関する調'!L$1,'元データ'!$A$2:$K$2,0))</f>
        <v>120000</v>
      </c>
      <c r="M53" s="247">
        <f>INDEX('元データ'!$A$2:$K$345,MATCH('資本的収支に関する調'!$A53,'元データ'!$A$2:$A$345,0),MATCH('資本的収支に関する調'!M$1,'元データ'!$A$2:$K$2,0))</f>
        <v>0</v>
      </c>
      <c r="N53" s="276">
        <f>INDEX('元データ'!$A$2:$K$345,MATCH('資本的収支に関する調'!$A53,'元データ'!$A$2:$A$345,0),MATCH('資本的収支に関する調'!N$1,'元データ'!$A$2:$K$2,0))</f>
        <v>110110</v>
      </c>
    </row>
    <row r="54" spans="1:14" s="366" customFormat="1" ht="13.5" customHeight="1" hidden="1">
      <c r="A54" s="366" t="s">
        <v>836</v>
      </c>
      <c r="B54" s="245"/>
      <c r="C54" s="246"/>
      <c r="D54" s="367">
        <f t="shared" si="3"/>
        <v>0</v>
      </c>
      <c r="E54" s="275">
        <f>INDEX('元データ'!$A$2:$K$345,MATCH('資本的収支に関する調'!$A54,'元データ'!$A$2:$A$345,0),MATCH('資本的収支に関する調'!E$1,'元データ'!$A$2:$K$2,0))</f>
        <v>0</v>
      </c>
      <c r="F54" s="247">
        <f>INDEX('元データ'!$A$2:$K$345,MATCH('資本的収支に関する調'!$A54,'元データ'!$A$2:$A$345,0),MATCH('資本的収支に関する調'!F$1,'元データ'!$A$2:$K$2,0))</f>
        <v>0</v>
      </c>
      <c r="G54" s="247">
        <f>INDEX('元データ'!$A$2:$K$345,MATCH('資本的収支に関する調'!$A54,'元データ'!$A$2:$A$345,0),MATCH('資本的収支に関する調'!G$1,'元データ'!$A$2:$K$2,0))</f>
        <v>0</v>
      </c>
      <c r="H54" s="247">
        <f>INDEX('元データ'!$A$2:$K$345,MATCH('資本的収支に関する調'!$A54,'元データ'!$A$2:$A$345,0),MATCH('資本的収支に関する調'!H$1,'元データ'!$A$2:$K$2,0))</f>
        <v>0</v>
      </c>
      <c r="I54" s="247">
        <f>INDEX('元データ'!$A$2:$K$345,MATCH('資本的収支に関する調'!$A54,'元データ'!$A$2:$A$345,0),MATCH('資本的収支に関する調'!I$1,'元データ'!$A$2:$K$2,0))</f>
        <v>0</v>
      </c>
      <c r="J54" s="247">
        <f>INDEX('元データ'!$A$2:$K$345,MATCH('資本的収支に関する調'!$A54,'元データ'!$A$2:$A$345,0),MATCH('資本的収支に関する調'!J$1,'元データ'!$A$2:$K$2,0))</f>
        <v>0</v>
      </c>
      <c r="K54" s="247">
        <f>INDEX('元データ'!$A$2:$K$345,MATCH('資本的収支に関する調'!$A54,'元データ'!$A$2:$A$345,0),MATCH('資本的収支に関する調'!K$1,'元データ'!$A$2:$K$2,0))</f>
        <v>0</v>
      </c>
      <c r="L54" s="247">
        <f>INDEX('元データ'!$A$2:$K$345,MATCH('資本的収支に関する調'!$A54,'元データ'!$A$2:$A$345,0),MATCH('資本的収支に関する調'!L$1,'元データ'!$A$2:$K$2,0))</f>
        <v>0</v>
      </c>
      <c r="M54" s="247">
        <f>INDEX('元データ'!$A$2:$K$345,MATCH('資本的収支に関する調'!$A54,'元データ'!$A$2:$A$345,0),MATCH('資本的収支に関する調'!M$1,'元データ'!$A$2:$K$2,0))</f>
        <v>0</v>
      </c>
      <c r="N54" s="276">
        <f>INDEX('元データ'!$A$2:$K$345,MATCH('資本的収支に関する調'!$A54,'元データ'!$A$2:$A$345,0),MATCH('資本的収支に関する調'!N$1,'元データ'!$A$2:$K$2,0))</f>
        <v>0</v>
      </c>
    </row>
    <row r="55" spans="1:14" ht="13.5" customHeight="1">
      <c r="A55" s="292" t="s">
        <v>837</v>
      </c>
      <c r="B55" s="118" t="s">
        <v>102</v>
      </c>
      <c r="C55" s="122" t="s">
        <v>111</v>
      </c>
      <c r="D55" s="365">
        <f t="shared" si="3"/>
        <v>414284</v>
      </c>
      <c r="E55" s="15">
        <f>INDEX('元データ'!$A$2:$K$345,MATCH('資本的収支に関する調'!$A55,'元データ'!$A$2:$A$345,0),MATCH('資本的収支に関する調'!E$1,'元データ'!$A$2:$K$2,0))</f>
        <v>33179</v>
      </c>
      <c r="F55" s="14">
        <f>INDEX('元データ'!$A$2:$K$345,MATCH('資本的収支に関する調'!$A55,'元データ'!$A$2:$A$345,0),MATCH('資本的収支に関する調'!F$1,'元データ'!$A$2:$K$2,0))</f>
        <v>27045</v>
      </c>
      <c r="G55" s="14">
        <f>INDEX('元データ'!$A$2:$K$345,MATCH('資本的収支に関する調'!$A55,'元データ'!$A$2:$A$345,0),MATCH('資本的収支に関する調'!G$1,'元データ'!$A$2:$K$2,0))</f>
        <v>153044</v>
      </c>
      <c r="H55" s="14">
        <f>INDEX('元データ'!$A$2:$K$345,MATCH('資本的収支に関する調'!$A55,'元データ'!$A$2:$A$345,0),MATCH('資本的収支に関する調'!H$1,'元データ'!$A$2:$K$2,0))</f>
        <v>53873</v>
      </c>
      <c r="I55" s="14">
        <f>INDEX('元データ'!$A$2:$K$345,MATCH('資本的収支に関する調'!$A55,'元データ'!$A$2:$A$345,0),MATCH('資本的収支に関する調'!I$1,'元データ'!$A$2:$K$2,0))</f>
        <v>58037</v>
      </c>
      <c r="J55" s="14">
        <f>INDEX('元データ'!$A$2:$K$345,MATCH('資本的収支に関する調'!$A55,'元データ'!$A$2:$A$345,0),MATCH('資本的収支に関する調'!J$1,'元データ'!$A$2:$K$2,0))</f>
        <v>35780</v>
      </c>
      <c r="K55" s="14">
        <f>INDEX('元データ'!$A$2:$K$345,MATCH('資本的収支に関する調'!$A55,'元データ'!$A$2:$A$345,0),MATCH('資本的収支に関する調'!K$1,'元データ'!$A$2:$K$2,0))</f>
        <v>1878</v>
      </c>
      <c r="L55" s="14">
        <f>INDEX('元データ'!$A$2:$K$345,MATCH('資本的収支に関する調'!$A55,'元データ'!$A$2:$A$345,0),MATCH('資本的収支に関する調'!L$1,'元データ'!$A$2:$K$2,0))</f>
        <v>22500</v>
      </c>
      <c r="M55" s="196">
        <f>INDEX('元データ'!$A$2:$K$345,MATCH('資本的収支に関する調'!$A55,'元データ'!$A$2:$A$345,0),MATCH('資本的収支に関する調'!M$1,'元データ'!$A$2:$K$2,0))</f>
        <v>14601</v>
      </c>
      <c r="N55" s="16">
        <f>INDEX('元データ'!$A$2:$K$345,MATCH('資本的収支に関する調'!$A55,'元データ'!$A$2:$A$345,0),MATCH('資本的収支に関する調'!N$1,'元データ'!$A$2:$K$2,0))</f>
        <v>14347</v>
      </c>
    </row>
    <row r="56" spans="1:14" ht="13.5" customHeight="1">
      <c r="A56" s="292" t="s">
        <v>838</v>
      </c>
      <c r="B56" s="118" t="s">
        <v>103</v>
      </c>
      <c r="C56" s="122" t="s">
        <v>196</v>
      </c>
      <c r="D56" s="365">
        <f t="shared" si="3"/>
        <v>674206</v>
      </c>
      <c r="E56" s="15">
        <f>INDEX('元データ'!$A$2:$K$345,MATCH('資本的収支に関する調'!$A56,'元データ'!$A$2:$A$345,0),MATCH('資本的収支に関する調'!E$1,'元データ'!$A$2:$K$2,0))</f>
        <v>12448</v>
      </c>
      <c r="F56" s="14">
        <f>INDEX('元データ'!$A$2:$K$345,MATCH('資本的収支に関する調'!$A56,'元データ'!$A$2:$A$345,0),MATCH('資本的収支に関する調'!F$1,'元データ'!$A$2:$K$2,0))</f>
        <v>84498</v>
      </c>
      <c r="G56" s="14">
        <f>INDEX('元データ'!$A$2:$K$345,MATCH('資本的収支に関する調'!$A56,'元データ'!$A$2:$A$345,0),MATCH('資本的収支に関する調'!G$1,'元データ'!$A$2:$K$2,0))</f>
        <v>75169</v>
      </c>
      <c r="H56" s="14">
        <f>INDEX('元データ'!$A$2:$K$345,MATCH('資本的収支に関する調'!$A56,'元データ'!$A$2:$A$345,0),MATCH('資本的収支に関する調'!H$1,'元データ'!$A$2:$K$2,0))</f>
        <v>78373</v>
      </c>
      <c r="I56" s="14">
        <f>INDEX('元データ'!$A$2:$K$345,MATCH('資本的収支に関する調'!$A56,'元データ'!$A$2:$A$345,0),MATCH('資本的収支に関する調'!I$1,'元データ'!$A$2:$K$2,0))</f>
        <v>96482</v>
      </c>
      <c r="J56" s="14">
        <f>INDEX('元データ'!$A$2:$K$345,MATCH('資本的収支に関する調'!$A56,'元データ'!$A$2:$A$345,0),MATCH('資本的収支に関する調'!J$1,'元データ'!$A$2:$K$2,0))</f>
        <v>0</v>
      </c>
      <c r="K56" s="14">
        <f>INDEX('元データ'!$A$2:$K$345,MATCH('資本的収支に関する調'!$A56,'元データ'!$A$2:$A$345,0),MATCH('資本的収支に関する調'!K$1,'元データ'!$A$2:$K$2,0))</f>
        <v>79396</v>
      </c>
      <c r="L56" s="14">
        <f>INDEX('元データ'!$A$2:$K$345,MATCH('資本的収支に関する調'!$A56,'元データ'!$A$2:$A$345,0),MATCH('資本的収支に関する調'!L$1,'元データ'!$A$2:$K$2,0))</f>
        <v>187878</v>
      </c>
      <c r="M56" s="196">
        <f>INDEX('元データ'!$A$2:$K$345,MATCH('資本的収支に関する調'!$A56,'元データ'!$A$2:$A$345,0),MATCH('資本的収支に関する調'!M$1,'元データ'!$A$2:$K$2,0))</f>
        <v>59962</v>
      </c>
      <c r="N56" s="16">
        <f>INDEX('元データ'!$A$2:$K$345,MATCH('資本的収支に関する調'!$A56,'元データ'!$A$2:$A$345,0),MATCH('資本的収支に関する調'!N$1,'元データ'!$A$2:$K$2,0))</f>
        <v>0</v>
      </c>
    </row>
    <row r="57" spans="1:14" ht="13.5" customHeight="1">
      <c r="A57" s="292" t="s">
        <v>839</v>
      </c>
      <c r="B57" s="121" t="s">
        <v>104</v>
      </c>
      <c r="C57" s="127" t="s">
        <v>108</v>
      </c>
      <c r="D57" s="371">
        <f t="shared" si="3"/>
        <v>1937287</v>
      </c>
      <c r="E57" s="18">
        <f>INDEX('元データ'!$A$2:$K$345,MATCH('資本的収支に関する調'!$A57,'元データ'!$A$2:$A$345,0),MATCH('資本的収支に関する調'!E$1,'元データ'!$A$2:$K$2,0))</f>
        <v>512773</v>
      </c>
      <c r="F57" s="17">
        <f>INDEX('元データ'!$A$2:$K$345,MATCH('資本的収支に関する調'!$A57,'元データ'!$A$2:$A$345,0),MATCH('資本的収支に関する調'!F$1,'元データ'!$A$2:$K$2,0))</f>
        <v>86331</v>
      </c>
      <c r="G57" s="17">
        <f>INDEX('元データ'!$A$2:$K$345,MATCH('資本的収支に関する調'!$A57,'元データ'!$A$2:$A$345,0),MATCH('資本的収支に関する調'!G$1,'元データ'!$A$2:$K$2,0))</f>
        <v>424550</v>
      </c>
      <c r="H57" s="17">
        <f>INDEX('元データ'!$A$2:$K$345,MATCH('資本的収支に関する調'!$A57,'元データ'!$A$2:$A$345,0),MATCH('資本的収支に関する調'!H$1,'元データ'!$A$2:$K$2,0))</f>
        <v>311637</v>
      </c>
      <c r="I57" s="17">
        <f>INDEX('元データ'!$A$2:$K$345,MATCH('資本的収支に関する調'!$A57,'元データ'!$A$2:$A$345,0),MATCH('資本的収支に関する調'!I$1,'元データ'!$A$2:$K$2,0))</f>
        <v>53528</v>
      </c>
      <c r="J57" s="17">
        <f>INDEX('元データ'!$A$2:$K$345,MATCH('資本的収支に関する調'!$A57,'元データ'!$A$2:$A$345,0),MATCH('資本的収支に関する調'!J$1,'元データ'!$A$2:$K$2,0))</f>
        <v>44655</v>
      </c>
      <c r="K57" s="17">
        <f>INDEX('元データ'!$A$2:$K$345,MATCH('資本的収支に関する調'!$A57,'元データ'!$A$2:$A$345,0),MATCH('資本的収支に関する調'!K$1,'元データ'!$A$2:$K$2,0))</f>
        <v>117965</v>
      </c>
      <c r="L57" s="17">
        <f>INDEX('元データ'!$A$2:$K$345,MATCH('資本的収支に関する調'!$A57,'元データ'!$A$2:$A$345,0),MATCH('資本的収支に関する調'!L$1,'元データ'!$A$2:$K$2,0))</f>
        <v>204711</v>
      </c>
      <c r="M57" s="209">
        <f>INDEX('元データ'!$A$2:$K$345,MATCH('資本的収支に関する調'!$A57,'元データ'!$A$2:$A$345,0),MATCH('資本的収支に関する調'!M$1,'元データ'!$A$2:$K$2,0))</f>
        <v>116982</v>
      </c>
      <c r="N57" s="19">
        <f>INDEX('元データ'!$A$2:$K$345,MATCH('資本的収支に関する調'!$A57,'元データ'!$A$2:$A$345,0),MATCH('資本的収支に関する調'!N$1,'元データ'!$A$2:$K$2,0))</f>
        <v>64155</v>
      </c>
    </row>
  </sheetData>
  <sheetProtection/>
  <autoFilter ref="A1:A57"/>
  <mergeCells count="1">
    <mergeCell ref="N5:N7"/>
  </mergeCells>
  <printOptions/>
  <pageMargins left="0.5905511811023623" right="0.5905511811023623" top="0.7874015748031497" bottom="0.3937007874015748" header="0.5118110236220472" footer="0.5118110236220472"/>
  <pageSetup fitToHeight="1" fitToWidth="1" horizontalDpi="300" verticalDpi="300" orientation="landscape" paperSize="9" scale="70" r:id="rId3"/>
  <headerFooter alignWithMargins="0">
    <oddHeader>&amp;C&amp;14法適第１表　水道事業会計決算の状況</oddHeader>
    <oddFooter>&amp;C- &amp;P -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0"/>
  <sheetViews>
    <sheetView showGridLines="0" zoomScale="85" zoomScaleNormal="85" zoomScaleSheetLayoutView="85" workbookViewId="0" topLeftCell="B2">
      <selection activeCell="B2" sqref="B2"/>
    </sheetView>
  </sheetViews>
  <sheetFormatPr defaultColWidth="8.796875" defaultRowHeight="13.5" customHeight="1"/>
  <cols>
    <col min="1" max="1" width="16" style="330" hidden="1" customWidth="1"/>
    <col min="2" max="2" width="2.59765625" style="356" customWidth="1"/>
    <col min="3" max="3" width="23.8984375" style="356" bestFit="1" customWidth="1"/>
    <col min="4" max="14" width="11.59765625" style="330" customWidth="1"/>
    <col min="15" max="16384" width="9" style="330" customWidth="1"/>
  </cols>
  <sheetData>
    <row r="1" spans="5:14" ht="13.5" customHeight="1" hidden="1">
      <c r="E1" s="330">
        <v>322016</v>
      </c>
      <c r="F1" s="330">
        <v>322024</v>
      </c>
      <c r="G1" s="330">
        <v>322032</v>
      </c>
      <c r="H1" s="330">
        <v>322041</v>
      </c>
      <c r="I1" s="330">
        <v>322059</v>
      </c>
      <c r="J1" s="330">
        <v>322067</v>
      </c>
      <c r="K1" s="330">
        <v>322075</v>
      </c>
      <c r="L1" s="330">
        <v>322091</v>
      </c>
      <c r="M1" s="330">
        <v>325287</v>
      </c>
      <c r="N1" s="330">
        <v>328341</v>
      </c>
    </row>
    <row r="2" s="356" customFormat="1" ht="13.5" customHeight="1">
      <c r="B2" s="300" t="s">
        <v>748</v>
      </c>
    </row>
    <row r="3" s="356" customFormat="1" ht="13.5" customHeight="1"/>
    <row r="4" spans="2:3" s="356" customFormat="1" ht="13.5" customHeight="1">
      <c r="B4" s="357" t="s">
        <v>112</v>
      </c>
      <c r="C4" s="357"/>
    </row>
    <row r="5" spans="2:14" ht="13.5" customHeight="1">
      <c r="B5" s="175"/>
      <c r="C5" s="176" t="s">
        <v>16</v>
      </c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397" t="s">
        <v>336</v>
      </c>
    </row>
    <row r="6" spans="2:14" ht="13.5" customHeight="1">
      <c r="B6" s="178"/>
      <c r="C6" s="179"/>
      <c r="D6" s="180" t="s">
        <v>33</v>
      </c>
      <c r="E6" s="180" t="s">
        <v>23</v>
      </c>
      <c r="F6" s="180" t="s">
        <v>24</v>
      </c>
      <c r="G6" s="180" t="s">
        <v>25</v>
      </c>
      <c r="H6" s="180" t="s">
        <v>26</v>
      </c>
      <c r="I6" s="180" t="s">
        <v>27</v>
      </c>
      <c r="J6" s="180" t="s">
        <v>28</v>
      </c>
      <c r="K6" s="180" t="s">
        <v>29</v>
      </c>
      <c r="L6" s="180" t="s">
        <v>341</v>
      </c>
      <c r="M6" s="180" t="s">
        <v>335</v>
      </c>
      <c r="N6" s="398"/>
    </row>
    <row r="7" spans="2:14" ht="13.5" customHeight="1">
      <c r="B7" s="181" t="s">
        <v>17</v>
      </c>
      <c r="C7" s="182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399"/>
    </row>
    <row r="8" spans="1:14" ht="13.5" customHeight="1">
      <c r="A8" s="330" t="s">
        <v>772</v>
      </c>
      <c r="B8" s="184" t="s">
        <v>331</v>
      </c>
      <c r="C8" s="185"/>
      <c r="D8" s="358">
        <f>SUM(E8:N8)</f>
        <v>49292644</v>
      </c>
      <c r="E8" s="186">
        <f>INDEX('元データ'!$A$2:$K$345,MATCH('企業債に関する調'!$A8,'元データ'!$A$2:$A$345,0),MATCH('企業債に関する調'!E$1,'元データ'!$A$2:$K$2,0))</f>
        <v>9508466</v>
      </c>
      <c r="F8" s="187">
        <f>INDEX('元データ'!$A$2:$K$345,MATCH('企業債に関する調'!$A8,'元データ'!$A$2:$A$345,0),MATCH('企業債に関する調'!F$1,'元データ'!$A$2:$K$2,0))</f>
        <v>4719827</v>
      </c>
      <c r="G8" s="187">
        <f>INDEX('元データ'!$A$2:$K$345,MATCH('企業債に関する調'!$A8,'元データ'!$A$2:$A$345,0),MATCH('企業債に関する調'!G$1,'元データ'!$A$2:$K$2,0))</f>
        <v>8997692</v>
      </c>
      <c r="H8" s="187">
        <f>INDEX('元データ'!$A$2:$K$345,MATCH('企業債に関する調'!$A8,'元データ'!$A$2:$A$345,0),MATCH('企業債に関する調'!H$1,'元データ'!$A$2:$K$2,0))</f>
        <v>3601666</v>
      </c>
      <c r="I8" s="187">
        <f>INDEX('元データ'!$A$2:$K$345,MATCH('企業債に関する調'!$A8,'元データ'!$A$2:$A$345,0),MATCH('企業債に関する調'!I$1,'元データ'!$A$2:$K$2,0))</f>
        <v>6607718</v>
      </c>
      <c r="J8" s="187">
        <f>INDEX('元データ'!$A$2:$K$345,MATCH('企業債に関する調'!$A8,'元データ'!$A$2:$A$345,0),MATCH('企業債に関する調'!J$1,'元データ'!$A$2:$K$2,0))</f>
        <v>2431437</v>
      </c>
      <c r="K8" s="187">
        <f>INDEX('元データ'!$A$2:$K$345,MATCH('企業債に関する調'!$A8,'元データ'!$A$2:$A$345,0),MATCH('企業債に関する調'!K$1,'元データ'!$A$2:$K$2,0))</f>
        <v>2481553</v>
      </c>
      <c r="L8" s="187">
        <f>INDEX('元データ'!$A$2:$K$345,MATCH('企業債に関する調'!$A8,'元データ'!$A$2:$A$345,0),MATCH('企業債に関する調'!L$1,'元データ'!$A$2:$K$2,0))</f>
        <v>4855968</v>
      </c>
      <c r="M8" s="187">
        <f>INDEX('元データ'!$A$2:$K$345,MATCH('企業債に関する調'!$A8,'元データ'!$A$2:$A$345,0),MATCH('企業債に関する調'!M$1,'元データ'!$A$2:$K$2,0))</f>
        <v>1793712</v>
      </c>
      <c r="N8" s="188">
        <f>INDEX('元データ'!$A$2:$K$345,MATCH('企業債に関する調'!$A8,'元データ'!$A$2:$A$345,0),MATCH('企業債に関する調'!N$1,'元データ'!$A$2:$K$2,0))</f>
        <v>4294605</v>
      </c>
    </row>
    <row r="9" spans="1:14" ht="13.5" customHeight="1">
      <c r="A9" s="330" t="s">
        <v>773</v>
      </c>
      <c r="B9" s="189"/>
      <c r="C9" s="190" t="s">
        <v>321</v>
      </c>
      <c r="D9" s="359">
        <f aca="true" t="shared" si="0" ref="D9:D30">SUM(E9:N9)</f>
        <v>26585420</v>
      </c>
      <c r="E9" s="191">
        <f>INDEX('元データ'!$A$2:$K$345,MATCH('企業債に関する調'!$A9,'元データ'!$A$2:$A$345,0),MATCH('企業債に関する調'!E$1,'元データ'!$A$2:$K$2,0))</f>
        <v>5165451</v>
      </c>
      <c r="F9" s="192">
        <f>INDEX('元データ'!$A$2:$K$345,MATCH('企業債に関する調'!$A9,'元データ'!$A$2:$A$345,0),MATCH('企業債に関する調'!F$1,'元データ'!$A$2:$K$2,0))</f>
        <v>2105650</v>
      </c>
      <c r="G9" s="192">
        <f>INDEX('元データ'!$A$2:$K$345,MATCH('企業債に関する調'!$A9,'元データ'!$A$2:$A$345,0),MATCH('企業債に関する調'!G$1,'元データ'!$A$2:$K$2,0))</f>
        <v>3519279</v>
      </c>
      <c r="H9" s="192">
        <f>INDEX('元データ'!$A$2:$K$345,MATCH('企業債に関する調'!$A9,'元データ'!$A$2:$A$345,0),MATCH('企業債に関する調'!H$1,'元データ'!$A$2:$K$2,0))</f>
        <v>2500992</v>
      </c>
      <c r="I9" s="192">
        <f>INDEX('元データ'!$A$2:$K$345,MATCH('企業債に関する調'!$A9,'元データ'!$A$2:$A$345,0),MATCH('企業債に関する調'!I$1,'元データ'!$A$2:$K$2,0))</f>
        <v>2995040</v>
      </c>
      <c r="J9" s="192">
        <f>INDEX('元データ'!$A$2:$K$345,MATCH('企業債に関する調'!$A9,'元データ'!$A$2:$A$345,0),MATCH('企業債に関する調'!J$1,'元データ'!$A$2:$K$2,0))</f>
        <v>1067582</v>
      </c>
      <c r="K9" s="192">
        <f>INDEX('元データ'!$A$2:$K$345,MATCH('企業債に関する調'!$A9,'元データ'!$A$2:$A$345,0),MATCH('企業債に関する調'!K$1,'元データ'!$A$2:$K$2,0))</f>
        <v>1966194</v>
      </c>
      <c r="L9" s="192">
        <f>INDEX('元データ'!$A$2:$K$345,MATCH('企業債に関する調'!$A9,'元データ'!$A$2:$A$345,0),MATCH('企業債に関する調'!L$1,'元データ'!$A$2:$K$2,0))</f>
        <v>3352100</v>
      </c>
      <c r="M9" s="192">
        <f>INDEX('元データ'!$A$2:$K$345,MATCH('企業債に関する調'!$A9,'元データ'!$A$2:$A$345,0),MATCH('企業債に関する調'!M$1,'元データ'!$A$2:$K$2,0))</f>
        <v>1271036</v>
      </c>
      <c r="N9" s="193">
        <f>INDEX('元データ'!$A$2:$K$345,MATCH('企業債に関する調'!$A9,'元データ'!$A$2:$A$345,0),MATCH('企業債に関する調'!N$1,'元データ'!$A$2:$K$2,0))</f>
        <v>2642096</v>
      </c>
    </row>
    <row r="10" spans="1:14" ht="13.5" customHeight="1">
      <c r="A10" s="330" t="s">
        <v>774</v>
      </c>
      <c r="B10" s="194"/>
      <c r="C10" s="199" t="s">
        <v>329</v>
      </c>
      <c r="D10" s="360">
        <f t="shared" si="0"/>
        <v>0</v>
      </c>
      <c r="E10" s="195">
        <f>INDEX('元データ'!$A$2:$K$345,MATCH('企業債に関する調'!$A10,'元データ'!$A$2:$A$345,0),MATCH('企業債に関する調'!E$1,'元データ'!$A$2:$K$2,0))</f>
        <v>0</v>
      </c>
      <c r="F10" s="196">
        <f>INDEX('元データ'!$A$2:$K$345,MATCH('企業債に関する調'!$A10,'元データ'!$A$2:$A$345,0),MATCH('企業債に関する調'!F$1,'元データ'!$A$2:$K$2,0))</f>
        <v>0</v>
      </c>
      <c r="G10" s="196">
        <f>INDEX('元データ'!$A$2:$K$345,MATCH('企業債に関する調'!$A10,'元データ'!$A$2:$A$345,0),MATCH('企業債に関する調'!G$1,'元データ'!$A$2:$K$2,0))</f>
        <v>0</v>
      </c>
      <c r="H10" s="196">
        <f>INDEX('元データ'!$A$2:$K$345,MATCH('企業債に関する調'!$A10,'元データ'!$A$2:$A$345,0),MATCH('企業債に関する調'!H$1,'元データ'!$A$2:$K$2,0))</f>
        <v>0</v>
      </c>
      <c r="I10" s="196">
        <f>INDEX('元データ'!$A$2:$K$345,MATCH('企業債に関する調'!$A10,'元データ'!$A$2:$A$345,0),MATCH('企業債に関する調'!I$1,'元データ'!$A$2:$K$2,0))</f>
        <v>0</v>
      </c>
      <c r="J10" s="196">
        <f>INDEX('元データ'!$A$2:$K$345,MATCH('企業債に関する調'!$A10,'元データ'!$A$2:$A$345,0),MATCH('企業債に関する調'!J$1,'元データ'!$A$2:$K$2,0))</f>
        <v>0</v>
      </c>
      <c r="K10" s="196">
        <f>INDEX('元データ'!$A$2:$K$345,MATCH('企業債に関する調'!$A10,'元データ'!$A$2:$A$345,0),MATCH('企業債に関する調'!K$1,'元データ'!$A$2:$K$2,0))</f>
        <v>0</v>
      </c>
      <c r="L10" s="196">
        <f>INDEX('元データ'!$A$2:$K$345,MATCH('企業債に関する調'!$A10,'元データ'!$A$2:$A$345,0),MATCH('企業債に関する調'!L$1,'元データ'!$A$2:$K$2,0))</f>
        <v>0</v>
      </c>
      <c r="M10" s="196">
        <f>INDEX('元データ'!$A$2:$K$345,MATCH('企業債に関する調'!$A10,'元データ'!$A$2:$A$345,0),MATCH('企業債に関する調'!M$1,'元データ'!$A$2:$K$2,0))</f>
        <v>0</v>
      </c>
      <c r="N10" s="197">
        <f>INDEX('元データ'!$A$2:$K$345,MATCH('企業債に関する調'!$A10,'元データ'!$A$2:$A$345,0),MATCH('企業債に関する調'!N$1,'元データ'!$A$2:$K$2,0))</f>
        <v>0</v>
      </c>
    </row>
    <row r="11" spans="1:14" ht="13.5" customHeight="1">
      <c r="A11" s="330" t="s">
        <v>775</v>
      </c>
      <c r="B11" s="198" t="s">
        <v>113</v>
      </c>
      <c r="C11" s="199" t="s">
        <v>330</v>
      </c>
      <c r="D11" s="360">
        <f t="shared" si="0"/>
        <v>0</v>
      </c>
      <c r="E11" s="195">
        <f>INDEX('元データ'!$A$2:$K$345,MATCH('企業債に関する調'!$A11,'元データ'!$A$2:$A$345,0),MATCH('企業債に関する調'!E$1,'元データ'!$A$2:$K$2,0))</f>
        <v>0</v>
      </c>
      <c r="F11" s="196">
        <f>INDEX('元データ'!$A$2:$K$345,MATCH('企業債に関する調'!$A11,'元データ'!$A$2:$A$345,0),MATCH('企業債に関する調'!F$1,'元データ'!$A$2:$K$2,0))</f>
        <v>0</v>
      </c>
      <c r="G11" s="196">
        <f>INDEX('元データ'!$A$2:$K$345,MATCH('企業債に関する調'!$A11,'元データ'!$A$2:$A$345,0),MATCH('企業債に関する調'!G$1,'元データ'!$A$2:$K$2,0))</f>
        <v>0</v>
      </c>
      <c r="H11" s="196">
        <f>INDEX('元データ'!$A$2:$K$345,MATCH('企業債に関する調'!$A11,'元データ'!$A$2:$A$345,0),MATCH('企業債に関する調'!H$1,'元データ'!$A$2:$K$2,0))</f>
        <v>0</v>
      </c>
      <c r="I11" s="196">
        <f>INDEX('元データ'!$A$2:$K$345,MATCH('企業債に関する調'!$A11,'元データ'!$A$2:$A$345,0),MATCH('企業債に関する調'!I$1,'元データ'!$A$2:$K$2,0))</f>
        <v>0</v>
      </c>
      <c r="J11" s="196">
        <f>INDEX('元データ'!$A$2:$K$345,MATCH('企業債に関する調'!$A11,'元データ'!$A$2:$A$345,0),MATCH('企業債に関する調'!J$1,'元データ'!$A$2:$K$2,0))</f>
        <v>0</v>
      </c>
      <c r="K11" s="196">
        <f>INDEX('元データ'!$A$2:$K$345,MATCH('企業債に関する調'!$A11,'元データ'!$A$2:$A$345,0),MATCH('企業債に関する調'!K$1,'元データ'!$A$2:$K$2,0))</f>
        <v>0</v>
      </c>
      <c r="L11" s="196">
        <f>INDEX('元データ'!$A$2:$K$345,MATCH('企業債に関する調'!$A11,'元データ'!$A$2:$A$345,0),MATCH('企業債に関する調'!L$1,'元データ'!$A$2:$K$2,0))</f>
        <v>0</v>
      </c>
      <c r="M11" s="196">
        <f>INDEX('元データ'!$A$2:$K$345,MATCH('企業債に関する調'!$A11,'元データ'!$A$2:$A$345,0),MATCH('企業債に関する調'!M$1,'元データ'!$A$2:$K$2,0))</f>
        <v>0</v>
      </c>
      <c r="N11" s="197">
        <f>INDEX('元データ'!$A$2:$K$345,MATCH('企業債に関する調'!$A11,'元データ'!$A$2:$A$345,0),MATCH('企業債に関する調'!N$1,'元データ'!$A$2:$K$2,0))</f>
        <v>0</v>
      </c>
    </row>
    <row r="12" spans="1:14" ht="13.5" customHeight="1">
      <c r="A12" s="330" t="s">
        <v>776</v>
      </c>
      <c r="B12" s="194"/>
      <c r="C12" s="199" t="s">
        <v>416</v>
      </c>
      <c r="D12" s="360">
        <f t="shared" si="0"/>
        <v>21909348</v>
      </c>
      <c r="E12" s="195">
        <f>INDEX('元データ'!$A$2:$K$345,MATCH('企業債に関する調'!$A12,'元データ'!$A$2:$A$345,0),MATCH('企業債に関する調'!E$1,'元データ'!$A$2:$K$2,0))</f>
        <v>4247057</v>
      </c>
      <c r="F12" s="196">
        <f>INDEX('元データ'!$A$2:$K$345,MATCH('企業債に関する調'!$A12,'元データ'!$A$2:$A$345,0),MATCH('企業債に関する調'!F$1,'元データ'!$A$2:$K$2,0))</f>
        <v>2614177</v>
      </c>
      <c r="G12" s="196">
        <f>INDEX('元データ'!$A$2:$K$345,MATCH('企業債に関する調'!$A12,'元データ'!$A$2:$A$345,0),MATCH('企業債に関する調'!G$1,'元データ'!$A$2:$K$2,0))</f>
        <v>5459963</v>
      </c>
      <c r="H12" s="196">
        <f>INDEX('元データ'!$A$2:$K$345,MATCH('企業債に関する調'!$A12,'元データ'!$A$2:$A$345,0),MATCH('企業債に関する調'!H$1,'元データ'!$A$2:$K$2,0))</f>
        <v>1100674</v>
      </c>
      <c r="I12" s="196">
        <f>INDEX('元データ'!$A$2:$K$345,MATCH('企業債に関する調'!$A12,'元データ'!$A$2:$A$345,0),MATCH('企業債に関する調'!I$1,'元データ'!$A$2:$K$2,0))</f>
        <v>3202364</v>
      </c>
      <c r="J12" s="196">
        <f>INDEX('元データ'!$A$2:$K$345,MATCH('企業債に関する調'!$A12,'元データ'!$A$2:$A$345,0),MATCH('企業債に関する調'!J$1,'元データ'!$A$2:$K$2,0))</f>
        <v>1276399</v>
      </c>
      <c r="K12" s="196">
        <f>INDEX('元データ'!$A$2:$K$345,MATCH('企業債に関する調'!$A12,'元データ'!$A$2:$A$345,0),MATCH('企業債に関する調'!K$1,'元データ'!$A$2:$K$2,0))</f>
        <v>477408</v>
      </c>
      <c r="L12" s="196">
        <f>INDEX('元データ'!$A$2:$K$345,MATCH('企業債に関する調'!$A12,'元データ'!$A$2:$A$345,0),MATCH('企業債に関する調'!L$1,'元データ'!$A$2:$K$2,0))</f>
        <v>1503868</v>
      </c>
      <c r="M12" s="196">
        <f>INDEX('元データ'!$A$2:$K$345,MATCH('企業債に関する調'!$A12,'元データ'!$A$2:$A$345,0),MATCH('企業債に関する調'!M$1,'元データ'!$A$2:$K$2,0))</f>
        <v>522676</v>
      </c>
      <c r="N12" s="197">
        <f>INDEX('元データ'!$A$2:$K$345,MATCH('企業債に関する調'!$A12,'元データ'!$A$2:$A$345,0),MATCH('企業債に関する調'!N$1,'元データ'!$A$2:$K$2,0))</f>
        <v>1504762</v>
      </c>
    </row>
    <row r="13" spans="1:14" ht="13.5" customHeight="1">
      <c r="A13" s="330" t="s">
        <v>777</v>
      </c>
      <c r="B13" s="200" t="s">
        <v>92</v>
      </c>
      <c r="C13" s="199" t="s">
        <v>322</v>
      </c>
      <c r="D13" s="360">
        <f t="shared" si="0"/>
        <v>21470</v>
      </c>
      <c r="E13" s="195">
        <f>INDEX('元データ'!$A$2:$K$345,MATCH('企業債に関する調'!$A13,'元データ'!$A$2:$A$345,0),MATCH('企業債に関する調'!E$1,'元データ'!$A$2:$K$2,0))</f>
        <v>0</v>
      </c>
      <c r="F13" s="196">
        <f>INDEX('元データ'!$A$2:$K$345,MATCH('企業債に関する調'!$A13,'元データ'!$A$2:$A$345,0),MATCH('企業債に関する調'!F$1,'元データ'!$A$2:$K$2,0))</f>
        <v>0</v>
      </c>
      <c r="G13" s="196">
        <f>INDEX('元データ'!$A$2:$K$345,MATCH('企業債に関する調'!$A13,'元データ'!$A$2:$A$345,0),MATCH('企業債に関する調'!G$1,'元データ'!$A$2:$K$2,0))</f>
        <v>0</v>
      </c>
      <c r="H13" s="196">
        <f>INDEX('元データ'!$A$2:$K$345,MATCH('企業債に関する調'!$A13,'元データ'!$A$2:$A$345,0),MATCH('企業債に関する調'!H$1,'元データ'!$A$2:$K$2,0))</f>
        <v>0</v>
      </c>
      <c r="I13" s="196">
        <f>INDEX('元データ'!$A$2:$K$345,MATCH('企業債に関する調'!$A13,'元データ'!$A$2:$A$345,0),MATCH('企業債に関する調'!I$1,'元データ'!$A$2:$K$2,0))</f>
        <v>0</v>
      </c>
      <c r="J13" s="196">
        <f>INDEX('元データ'!$A$2:$K$345,MATCH('企業債に関する調'!$A13,'元データ'!$A$2:$A$345,0),MATCH('企業債に関する調'!J$1,'元データ'!$A$2:$K$2,0))</f>
        <v>0</v>
      </c>
      <c r="K13" s="196">
        <f>INDEX('元データ'!$A$2:$K$345,MATCH('企業債に関する調'!$A13,'元データ'!$A$2:$A$345,0),MATCH('企業債に関する調'!K$1,'元データ'!$A$2:$K$2,0))</f>
        <v>21470</v>
      </c>
      <c r="L13" s="196">
        <f>INDEX('元データ'!$A$2:$K$345,MATCH('企業債に関する調'!$A13,'元データ'!$A$2:$A$345,0),MATCH('企業債に関する調'!L$1,'元データ'!$A$2:$K$2,0))</f>
        <v>0</v>
      </c>
      <c r="M13" s="196">
        <f>INDEX('元データ'!$A$2:$K$345,MATCH('企業債に関する調'!$A13,'元データ'!$A$2:$A$345,0),MATCH('企業債に関する調'!M$1,'元データ'!$A$2:$K$2,0))</f>
        <v>0</v>
      </c>
      <c r="N13" s="197">
        <f>INDEX('元データ'!$A$2:$K$345,MATCH('企業債に関する調'!$A13,'元データ'!$A$2:$A$345,0),MATCH('企業債に関する調'!N$1,'元データ'!$A$2:$K$2,0))</f>
        <v>0</v>
      </c>
    </row>
    <row r="14" spans="1:14" ht="13.5" customHeight="1">
      <c r="A14" s="330" t="s">
        <v>778</v>
      </c>
      <c r="B14" s="194"/>
      <c r="C14" s="199" t="s">
        <v>332</v>
      </c>
      <c r="D14" s="360">
        <f t="shared" si="0"/>
        <v>55590</v>
      </c>
      <c r="E14" s="195">
        <f>INDEX('元データ'!$A$2:$K$345,MATCH('企業債に関する調'!$A14,'元データ'!$A$2:$A$345,0),MATCH('企業債に関する調'!E$1,'元データ'!$A$2:$K$2,0))</f>
        <v>0</v>
      </c>
      <c r="F14" s="196">
        <f>INDEX('元データ'!$A$2:$K$345,MATCH('企業債に関する調'!$A14,'元データ'!$A$2:$A$345,0),MATCH('企業債に関する調'!F$1,'元データ'!$A$2:$K$2,0))</f>
        <v>0</v>
      </c>
      <c r="G14" s="196">
        <f>INDEX('元データ'!$A$2:$K$345,MATCH('企業債に関する調'!$A14,'元データ'!$A$2:$A$345,0),MATCH('企業債に関する調'!G$1,'元データ'!$A$2:$K$2,0))</f>
        <v>18450</v>
      </c>
      <c r="H14" s="196">
        <f>INDEX('元データ'!$A$2:$K$345,MATCH('企業債に関する調'!$A14,'元データ'!$A$2:$A$345,0),MATCH('企業債に関する調'!H$1,'元データ'!$A$2:$K$2,0))</f>
        <v>0</v>
      </c>
      <c r="I14" s="196">
        <f>INDEX('元データ'!$A$2:$K$345,MATCH('企業債に関する調'!$A14,'元データ'!$A$2:$A$345,0),MATCH('企業債に関する調'!I$1,'元データ'!$A$2:$K$2,0))</f>
        <v>0</v>
      </c>
      <c r="J14" s="196">
        <f>INDEX('元データ'!$A$2:$K$345,MATCH('企業債に関する調'!$A14,'元データ'!$A$2:$A$345,0),MATCH('企業債に関する調'!J$1,'元データ'!$A$2:$K$2,0))</f>
        <v>0</v>
      </c>
      <c r="K14" s="196">
        <f>INDEX('元データ'!$A$2:$K$345,MATCH('企業債に関する調'!$A14,'元データ'!$A$2:$A$345,0),MATCH('企業債に関する調'!K$1,'元データ'!$A$2:$K$2,0))</f>
        <v>0</v>
      </c>
      <c r="L14" s="196">
        <f>INDEX('元データ'!$A$2:$K$345,MATCH('企業債に関する調'!$A14,'元データ'!$A$2:$A$345,0),MATCH('企業債に関する調'!L$1,'元データ'!$A$2:$K$2,0))</f>
        <v>0</v>
      </c>
      <c r="M14" s="196">
        <f>INDEX('元データ'!$A$2:$K$345,MATCH('企業債に関する調'!$A14,'元データ'!$A$2:$A$345,0),MATCH('企業債に関する調'!M$1,'元データ'!$A$2:$K$2,0))</f>
        <v>0</v>
      </c>
      <c r="N14" s="197">
        <f>INDEX('元データ'!$A$2:$K$345,MATCH('企業債に関する調'!$A14,'元データ'!$A$2:$A$345,0),MATCH('企業債に関する調'!N$1,'元データ'!$A$2:$K$2,0))</f>
        <v>37140</v>
      </c>
    </row>
    <row r="15" spans="1:14" ht="13.5" customHeight="1">
      <c r="A15" s="330" t="s">
        <v>779</v>
      </c>
      <c r="B15" s="200" t="s">
        <v>114</v>
      </c>
      <c r="C15" s="199" t="s">
        <v>323</v>
      </c>
      <c r="D15" s="360">
        <f t="shared" si="0"/>
        <v>0</v>
      </c>
      <c r="E15" s="195">
        <f>INDEX('元データ'!$A$2:$K$345,MATCH('企業債に関する調'!$A15,'元データ'!$A$2:$A$345,0),MATCH('企業債に関する調'!E$1,'元データ'!$A$2:$K$2,0))</f>
        <v>0</v>
      </c>
      <c r="F15" s="196">
        <f>INDEX('元データ'!$A$2:$K$345,MATCH('企業債に関する調'!$A15,'元データ'!$A$2:$A$345,0),MATCH('企業債に関する調'!F$1,'元データ'!$A$2:$K$2,0))</f>
        <v>0</v>
      </c>
      <c r="G15" s="196">
        <f>INDEX('元データ'!$A$2:$K$345,MATCH('企業債に関する調'!$A15,'元データ'!$A$2:$A$345,0),MATCH('企業債に関する調'!G$1,'元データ'!$A$2:$K$2,0))</f>
        <v>0</v>
      </c>
      <c r="H15" s="196">
        <f>INDEX('元データ'!$A$2:$K$345,MATCH('企業債に関する調'!$A15,'元データ'!$A$2:$A$345,0),MATCH('企業債に関する調'!H$1,'元データ'!$A$2:$K$2,0))</f>
        <v>0</v>
      </c>
      <c r="I15" s="196">
        <f>INDEX('元データ'!$A$2:$K$345,MATCH('企業債に関する調'!$A15,'元データ'!$A$2:$A$345,0),MATCH('企業債に関する調'!I$1,'元データ'!$A$2:$K$2,0))</f>
        <v>0</v>
      </c>
      <c r="J15" s="196">
        <f>INDEX('元データ'!$A$2:$K$345,MATCH('企業債に関する調'!$A15,'元データ'!$A$2:$A$345,0),MATCH('企業債に関する調'!J$1,'元データ'!$A$2:$K$2,0))</f>
        <v>0</v>
      </c>
      <c r="K15" s="196">
        <f>INDEX('元データ'!$A$2:$K$345,MATCH('企業債に関する調'!$A15,'元データ'!$A$2:$A$345,0),MATCH('企業債に関する調'!K$1,'元データ'!$A$2:$K$2,0))</f>
        <v>0</v>
      </c>
      <c r="L15" s="196">
        <f>INDEX('元データ'!$A$2:$K$345,MATCH('企業債に関する調'!$A15,'元データ'!$A$2:$A$345,0),MATCH('企業債に関する調'!L$1,'元データ'!$A$2:$K$2,0))</f>
        <v>0</v>
      </c>
      <c r="M15" s="196">
        <f>INDEX('元データ'!$A$2:$K$345,MATCH('企業債に関する調'!$A15,'元データ'!$A$2:$A$345,0),MATCH('企業債に関する調'!M$1,'元データ'!$A$2:$K$2,0))</f>
        <v>0</v>
      </c>
      <c r="N15" s="197">
        <f>INDEX('元データ'!$A$2:$K$345,MATCH('企業債に関する調'!$A15,'元データ'!$A$2:$A$345,0),MATCH('企業債に関する調'!N$1,'元データ'!$A$2:$K$2,0))</f>
        <v>0</v>
      </c>
    </row>
    <row r="16" spans="1:14" ht="13.5" customHeight="1">
      <c r="A16" s="330" t="s">
        <v>780</v>
      </c>
      <c r="B16" s="194"/>
      <c r="C16" s="199" t="s">
        <v>324</v>
      </c>
      <c r="D16" s="360">
        <f t="shared" si="0"/>
        <v>0</v>
      </c>
      <c r="E16" s="195">
        <f>INDEX('元データ'!$A$2:$K$345,MATCH('企業債に関する調'!$A16,'元データ'!$A$2:$A$345,0),MATCH('企業債に関する調'!E$1,'元データ'!$A$2:$K$2,0))</f>
        <v>0</v>
      </c>
      <c r="F16" s="196">
        <f>INDEX('元データ'!$A$2:$K$345,MATCH('企業債に関する調'!$A16,'元データ'!$A$2:$A$345,0),MATCH('企業債に関する調'!F$1,'元データ'!$A$2:$K$2,0))</f>
        <v>0</v>
      </c>
      <c r="G16" s="196">
        <f>INDEX('元データ'!$A$2:$K$345,MATCH('企業債に関する調'!$A16,'元データ'!$A$2:$A$345,0),MATCH('企業債に関する調'!G$1,'元データ'!$A$2:$K$2,0))</f>
        <v>0</v>
      </c>
      <c r="H16" s="196">
        <f>INDEX('元データ'!$A$2:$K$345,MATCH('企業債に関する調'!$A16,'元データ'!$A$2:$A$345,0),MATCH('企業債に関する調'!H$1,'元データ'!$A$2:$K$2,0))</f>
        <v>0</v>
      </c>
      <c r="I16" s="196">
        <f>INDEX('元データ'!$A$2:$K$345,MATCH('企業債に関する調'!$A16,'元データ'!$A$2:$A$345,0),MATCH('企業債に関する調'!I$1,'元データ'!$A$2:$K$2,0))</f>
        <v>0</v>
      </c>
      <c r="J16" s="196">
        <f>INDEX('元データ'!$A$2:$K$345,MATCH('企業債に関する調'!$A16,'元データ'!$A$2:$A$345,0),MATCH('企業債に関する調'!J$1,'元データ'!$A$2:$K$2,0))</f>
        <v>0</v>
      </c>
      <c r="K16" s="196">
        <f>INDEX('元データ'!$A$2:$K$345,MATCH('企業債に関する調'!$A16,'元データ'!$A$2:$A$345,0),MATCH('企業債に関する調'!K$1,'元データ'!$A$2:$K$2,0))</f>
        <v>0</v>
      </c>
      <c r="L16" s="196">
        <f>INDEX('元データ'!$A$2:$K$345,MATCH('企業債に関する調'!$A16,'元データ'!$A$2:$A$345,0),MATCH('企業債に関する調'!L$1,'元データ'!$A$2:$K$2,0))</f>
        <v>0</v>
      </c>
      <c r="M16" s="196">
        <f>INDEX('元データ'!$A$2:$K$345,MATCH('企業債に関する調'!$A16,'元データ'!$A$2:$A$345,0),MATCH('企業債に関する調'!M$1,'元データ'!$A$2:$K$2,0))</f>
        <v>0</v>
      </c>
      <c r="N16" s="197">
        <f>INDEX('元データ'!$A$2:$K$345,MATCH('企業債に関する調'!$A16,'元データ'!$A$2:$A$345,0),MATCH('企業債に関する調'!N$1,'元データ'!$A$2:$K$2,0))</f>
        <v>0</v>
      </c>
    </row>
    <row r="17" spans="1:14" ht="13.5" customHeight="1">
      <c r="A17" s="330" t="s">
        <v>781</v>
      </c>
      <c r="B17" s="200" t="s">
        <v>115</v>
      </c>
      <c r="C17" s="199" t="s">
        <v>327</v>
      </c>
      <c r="D17" s="360">
        <f t="shared" si="0"/>
        <v>0</v>
      </c>
      <c r="E17" s="195">
        <f>INDEX('元データ'!$A$2:$K$345,MATCH('企業債に関する調'!$A17,'元データ'!$A$2:$A$345,0),MATCH('企業債に関する調'!E$1,'元データ'!$A$2:$K$2,0))</f>
        <v>0</v>
      </c>
      <c r="F17" s="196">
        <f>INDEX('元データ'!$A$2:$K$345,MATCH('企業債に関する調'!$A17,'元データ'!$A$2:$A$345,0),MATCH('企業債に関する調'!F$1,'元データ'!$A$2:$K$2,0))</f>
        <v>0</v>
      </c>
      <c r="G17" s="196">
        <f>INDEX('元データ'!$A$2:$K$345,MATCH('企業債に関する調'!$A17,'元データ'!$A$2:$A$345,0),MATCH('企業債に関する調'!G$1,'元データ'!$A$2:$K$2,0))</f>
        <v>0</v>
      </c>
      <c r="H17" s="196">
        <f>INDEX('元データ'!$A$2:$K$345,MATCH('企業債に関する調'!$A17,'元データ'!$A$2:$A$345,0),MATCH('企業債に関する調'!H$1,'元データ'!$A$2:$K$2,0))</f>
        <v>0</v>
      </c>
      <c r="I17" s="196">
        <f>INDEX('元データ'!$A$2:$K$345,MATCH('企業債に関する調'!$A17,'元データ'!$A$2:$A$345,0),MATCH('企業債に関する調'!I$1,'元データ'!$A$2:$K$2,0))</f>
        <v>0</v>
      </c>
      <c r="J17" s="196">
        <f>INDEX('元データ'!$A$2:$K$345,MATCH('企業債に関する調'!$A17,'元データ'!$A$2:$A$345,0),MATCH('企業債に関する調'!J$1,'元データ'!$A$2:$K$2,0))</f>
        <v>0</v>
      </c>
      <c r="K17" s="196">
        <f>INDEX('元データ'!$A$2:$K$345,MATCH('企業債に関する調'!$A17,'元データ'!$A$2:$A$345,0),MATCH('企業債に関する調'!K$1,'元データ'!$A$2:$K$2,0))</f>
        <v>0</v>
      </c>
      <c r="L17" s="196">
        <f>INDEX('元データ'!$A$2:$K$345,MATCH('企業債に関する調'!$A17,'元データ'!$A$2:$A$345,0),MATCH('企業債に関する調'!L$1,'元データ'!$A$2:$K$2,0))</f>
        <v>0</v>
      </c>
      <c r="M17" s="196">
        <f>INDEX('元データ'!$A$2:$K$345,MATCH('企業債に関する調'!$A17,'元データ'!$A$2:$A$345,0),MATCH('企業債に関する調'!M$1,'元データ'!$A$2:$K$2,0))</f>
        <v>0</v>
      </c>
      <c r="N17" s="197">
        <f>INDEX('元データ'!$A$2:$K$345,MATCH('企業債に関する調'!$A17,'元データ'!$A$2:$A$345,0),MATCH('企業債に関する調'!N$1,'元データ'!$A$2:$K$2,0))</f>
        <v>0</v>
      </c>
    </row>
    <row r="18" spans="1:14" ht="13.5" customHeight="1">
      <c r="A18" s="330" t="s">
        <v>782</v>
      </c>
      <c r="B18" s="361"/>
      <c r="C18" s="199" t="s">
        <v>325</v>
      </c>
      <c r="D18" s="360">
        <f t="shared" si="0"/>
        <v>0</v>
      </c>
      <c r="E18" s="195">
        <f>INDEX('元データ'!$A$2:$K$345,MATCH('企業債に関する調'!$A18,'元データ'!$A$2:$A$345,0),MATCH('企業債に関する調'!E$1,'元データ'!$A$2:$K$2,0))</f>
        <v>0</v>
      </c>
      <c r="F18" s="196">
        <f>INDEX('元データ'!$A$2:$K$345,MATCH('企業債に関する調'!$A18,'元データ'!$A$2:$A$345,0),MATCH('企業債に関する調'!F$1,'元データ'!$A$2:$K$2,0))</f>
        <v>0</v>
      </c>
      <c r="G18" s="196">
        <f>INDEX('元データ'!$A$2:$K$345,MATCH('企業債に関する調'!$A18,'元データ'!$A$2:$A$345,0),MATCH('企業債に関する調'!G$1,'元データ'!$A$2:$K$2,0))</f>
        <v>0</v>
      </c>
      <c r="H18" s="196">
        <f>INDEX('元データ'!$A$2:$K$345,MATCH('企業債に関する調'!$A18,'元データ'!$A$2:$A$345,0),MATCH('企業債に関する調'!H$1,'元データ'!$A$2:$K$2,0))</f>
        <v>0</v>
      </c>
      <c r="I18" s="196">
        <f>INDEX('元データ'!$A$2:$K$345,MATCH('企業債に関する調'!$A18,'元データ'!$A$2:$A$345,0),MATCH('企業債に関する調'!I$1,'元データ'!$A$2:$K$2,0))</f>
        <v>0</v>
      </c>
      <c r="J18" s="196">
        <f>INDEX('元データ'!$A$2:$K$345,MATCH('企業債に関する調'!$A18,'元データ'!$A$2:$A$345,0),MATCH('企業債に関する調'!J$1,'元データ'!$A$2:$K$2,0))</f>
        <v>0</v>
      </c>
      <c r="K18" s="196">
        <f>INDEX('元データ'!$A$2:$K$345,MATCH('企業債に関する調'!$A18,'元データ'!$A$2:$A$345,0),MATCH('企業債に関する調'!K$1,'元データ'!$A$2:$K$2,0))</f>
        <v>0</v>
      </c>
      <c r="L18" s="196">
        <f>INDEX('元データ'!$A$2:$K$345,MATCH('企業債に関する調'!$A18,'元データ'!$A$2:$A$345,0),MATCH('企業債に関する調'!L$1,'元データ'!$A$2:$K$2,0))</f>
        <v>0</v>
      </c>
      <c r="M18" s="196">
        <f>INDEX('元データ'!$A$2:$K$345,MATCH('企業債に関する調'!$A18,'元データ'!$A$2:$A$345,0),MATCH('企業債に関する調'!M$1,'元データ'!$A$2:$K$2,0))</f>
        <v>0</v>
      </c>
      <c r="N18" s="197">
        <f>INDEX('元データ'!$A$2:$K$345,MATCH('企業債に関する調'!$A18,'元データ'!$A$2:$A$345,0),MATCH('企業債に関する調'!N$1,'元データ'!$A$2:$K$2,0))</f>
        <v>0</v>
      </c>
    </row>
    <row r="19" spans="1:14" ht="13.5" customHeight="1">
      <c r="A19" s="330" t="s">
        <v>783</v>
      </c>
      <c r="B19" s="201"/>
      <c r="C19" s="202" t="s">
        <v>326</v>
      </c>
      <c r="D19" s="362">
        <f t="shared" si="0"/>
        <v>720816</v>
      </c>
      <c r="E19" s="203">
        <f>INDEX('元データ'!$A$2:$K$345,MATCH('企業債に関する調'!$A19,'元データ'!$A$2:$A$345,0),MATCH('企業債に関する調'!E$1,'元データ'!$A$2:$K$2,0))</f>
        <v>95958</v>
      </c>
      <c r="F19" s="204">
        <f>INDEX('元データ'!$A$2:$K$345,MATCH('企業債に関する調'!$A19,'元データ'!$A$2:$A$345,0),MATCH('企業債に関する調'!F$1,'元データ'!$A$2:$K$2,0))</f>
        <v>0</v>
      </c>
      <c r="G19" s="204">
        <f>INDEX('元データ'!$A$2:$K$345,MATCH('企業債に関する調'!$A19,'元データ'!$A$2:$A$345,0),MATCH('企業債に関する調'!G$1,'元データ'!$A$2:$K$2,0))</f>
        <v>0</v>
      </c>
      <c r="H19" s="204">
        <f>INDEX('元データ'!$A$2:$K$345,MATCH('企業債に関する調'!$A19,'元データ'!$A$2:$A$345,0),MATCH('企業債に関する調'!H$1,'元データ'!$A$2:$K$2,0))</f>
        <v>0</v>
      </c>
      <c r="I19" s="204">
        <f>INDEX('元データ'!$A$2:$K$345,MATCH('企業債に関する調'!$A19,'元データ'!$A$2:$A$345,0),MATCH('企業債に関する調'!I$1,'元データ'!$A$2:$K$2,0))</f>
        <v>410314</v>
      </c>
      <c r="J19" s="204">
        <f>INDEX('元データ'!$A$2:$K$345,MATCH('企業債に関する調'!$A19,'元データ'!$A$2:$A$345,0),MATCH('企業債に関する調'!J$1,'元データ'!$A$2:$K$2,0))</f>
        <v>87456</v>
      </c>
      <c r="K19" s="204">
        <f>INDEX('元データ'!$A$2:$K$345,MATCH('企業債に関する調'!$A19,'元データ'!$A$2:$A$345,0),MATCH('企業債に関する調'!K$1,'元データ'!$A$2:$K$2,0))</f>
        <v>16481</v>
      </c>
      <c r="L19" s="204">
        <f>INDEX('元データ'!$A$2:$K$345,MATCH('企業債に関する調'!$A19,'元データ'!$A$2:$A$345,0),MATCH('企業債に関する調'!L$1,'元データ'!$A$2:$K$2,0))</f>
        <v>0</v>
      </c>
      <c r="M19" s="204">
        <f>INDEX('元データ'!$A$2:$K$345,MATCH('企業債に関する調'!$A19,'元データ'!$A$2:$A$345,0),MATCH('企業債に関する調'!M$1,'元データ'!$A$2:$K$2,0))</f>
        <v>0</v>
      </c>
      <c r="N19" s="205">
        <f>INDEX('元データ'!$A$2:$K$345,MATCH('企業債に関する調'!$A19,'元データ'!$A$2:$A$345,0),MATCH('企業債に関する調'!N$1,'元データ'!$A$2:$K$2,0))</f>
        <v>110607</v>
      </c>
    </row>
    <row r="20" spans="1:14" ht="13.5" customHeight="1">
      <c r="A20" s="330" t="s">
        <v>784</v>
      </c>
      <c r="B20" s="200"/>
      <c r="C20" s="199" t="s">
        <v>399</v>
      </c>
      <c r="D20" s="360">
        <f t="shared" si="0"/>
        <v>0</v>
      </c>
      <c r="E20" s="195">
        <f>INDEX('元データ'!$A$2:$K$345,MATCH('企業債に関する調'!$A20,'元データ'!$A$2:$A$345,0),MATCH('企業債に関する調'!E$1,'元データ'!$A$2:$K$2,0))</f>
        <v>0</v>
      </c>
      <c r="F20" s="196">
        <f>INDEX('元データ'!$A$2:$K$345,MATCH('企業債に関する調'!$A20,'元データ'!$A$2:$A$345,0),MATCH('企業債に関する調'!F$1,'元データ'!$A$2:$K$2,0))</f>
        <v>0</v>
      </c>
      <c r="G20" s="196">
        <f>INDEX('元データ'!$A$2:$K$345,MATCH('企業債に関する調'!$A20,'元データ'!$A$2:$A$345,0),MATCH('企業債に関する調'!G$1,'元データ'!$A$2:$K$2,0))</f>
        <v>0</v>
      </c>
      <c r="H20" s="196">
        <f>INDEX('元データ'!$A$2:$K$345,MATCH('企業債に関する調'!$A20,'元データ'!$A$2:$A$345,0),MATCH('企業債に関する調'!H$1,'元データ'!$A$2:$K$2,0))</f>
        <v>0</v>
      </c>
      <c r="I20" s="196">
        <f>INDEX('元データ'!$A$2:$K$345,MATCH('企業債に関する調'!$A20,'元データ'!$A$2:$A$345,0),MATCH('企業債に関する調'!I$1,'元データ'!$A$2:$K$2,0))</f>
        <v>0</v>
      </c>
      <c r="J20" s="196">
        <f>INDEX('元データ'!$A$2:$K$345,MATCH('企業債に関する調'!$A20,'元データ'!$A$2:$A$345,0),MATCH('企業債に関する調'!J$1,'元データ'!$A$2:$K$2,0))</f>
        <v>0</v>
      </c>
      <c r="K20" s="196">
        <f>INDEX('元データ'!$A$2:$K$345,MATCH('企業債に関する調'!$A20,'元データ'!$A$2:$A$345,0),MATCH('企業債に関する調'!K$1,'元データ'!$A$2:$K$2,0))</f>
        <v>0</v>
      </c>
      <c r="L20" s="196">
        <f>INDEX('元データ'!$A$2:$K$345,MATCH('企業債に関する調'!$A20,'元データ'!$A$2:$A$345,0),MATCH('企業債に関する調'!L$1,'元データ'!$A$2:$K$2,0))</f>
        <v>0</v>
      </c>
      <c r="M20" s="196">
        <f>INDEX('元データ'!$A$2:$K$345,MATCH('企業債に関する調'!$A20,'元データ'!$A$2:$A$345,0),MATCH('企業債に関する調'!M$1,'元データ'!$A$2:$K$2,0))</f>
        <v>0</v>
      </c>
      <c r="N20" s="197">
        <f>INDEX('元データ'!$A$2:$K$345,MATCH('企業債に関する調'!$A20,'元データ'!$A$2:$A$345,0),MATCH('企業債に関する調'!N$1,'元データ'!$A$2:$K$2,0))</f>
        <v>0</v>
      </c>
    </row>
    <row r="21" spans="1:14" ht="13.5" customHeight="1">
      <c r="A21" s="330" t="s">
        <v>785</v>
      </c>
      <c r="B21" s="194"/>
      <c r="C21" s="199" t="s">
        <v>400</v>
      </c>
      <c r="D21" s="360">
        <f t="shared" si="0"/>
        <v>1713515</v>
      </c>
      <c r="E21" s="195">
        <f>INDEX('元データ'!$A$2:$K$345,MATCH('企業債に関する調'!$A21,'元データ'!$A$2:$A$345,0),MATCH('企業債に関する調'!E$1,'元データ'!$A$2:$K$2,0))</f>
        <v>122624</v>
      </c>
      <c r="F21" s="196">
        <f>INDEX('元データ'!$A$2:$K$345,MATCH('企業債に関する調'!$A21,'元データ'!$A$2:$A$345,0),MATCH('企業債に関する調'!F$1,'元データ'!$A$2:$K$2,0))</f>
        <v>0</v>
      </c>
      <c r="G21" s="196">
        <f>INDEX('元データ'!$A$2:$K$345,MATCH('企業債に関する調'!$A21,'元データ'!$A$2:$A$345,0),MATCH('企業債に関する調'!G$1,'元データ'!$A$2:$K$2,0))</f>
        <v>978138</v>
      </c>
      <c r="H21" s="196">
        <f>INDEX('元データ'!$A$2:$K$345,MATCH('企業債に関する調'!$A21,'元データ'!$A$2:$A$345,0),MATCH('企業債に関する調'!H$1,'元データ'!$A$2:$K$2,0))</f>
        <v>0</v>
      </c>
      <c r="I21" s="196">
        <f>INDEX('元データ'!$A$2:$K$345,MATCH('企業債に関する調'!$A21,'元データ'!$A$2:$A$345,0),MATCH('企業債に関する調'!I$1,'元データ'!$A$2:$K$2,0))</f>
        <v>105928</v>
      </c>
      <c r="J21" s="196">
        <f>INDEX('元データ'!$A$2:$K$345,MATCH('企業債に関する調'!$A21,'元データ'!$A$2:$A$345,0),MATCH('企業債に関する調'!J$1,'元データ'!$A$2:$K$2,0))</f>
        <v>251496</v>
      </c>
      <c r="K21" s="196">
        <f>INDEX('元データ'!$A$2:$K$345,MATCH('企業債に関する調'!$A21,'元データ'!$A$2:$A$345,0),MATCH('企業債に関する調'!K$1,'元データ'!$A$2:$K$2,0))</f>
        <v>87270</v>
      </c>
      <c r="L21" s="196">
        <f>INDEX('元データ'!$A$2:$K$345,MATCH('企業債に関する調'!$A21,'元データ'!$A$2:$A$345,0),MATCH('企業債に関する調'!L$1,'元データ'!$A$2:$K$2,0))</f>
        <v>51680</v>
      </c>
      <c r="M21" s="196">
        <f>INDEX('元データ'!$A$2:$K$345,MATCH('企業債に関する調'!$A21,'元データ'!$A$2:$A$345,0),MATCH('企業債に関する調'!M$1,'元データ'!$A$2:$K$2,0))</f>
        <v>0</v>
      </c>
      <c r="N21" s="197">
        <f>INDEX('元データ'!$A$2:$K$345,MATCH('企業債に関する調'!$A21,'元データ'!$A$2:$A$345,0),MATCH('企業債に関する調'!N$1,'元データ'!$A$2:$K$2,0))</f>
        <v>116379</v>
      </c>
    </row>
    <row r="22" spans="1:14" ht="13.5" customHeight="1">
      <c r="A22" s="330" t="s">
        <v>786</v>
      </c>
      <c r="B22" s="200" t="s">
        <v>116</v>
      </c>
      <c r="C22" s="199" t="s">
        <v>401</v>
      </c>
      <c r="D22" s="360">
        <f t="shared" si="0"/>
        <v>14584574</v>
      </c>
      <c r="E22" s="195">
        <f>INDEX('元データ'!$A$2:$K$345,MATCH('企業債に関する調'!$A22,'元データ'!$A$2:$A$345,0),MATCH('企業債に関する調'!E$1,'元データ'!$A$2:$K$2,0))</f>
        <v>3073731</v>
      </c>
      <c r="F22" s="196">
        <f>INDEX('元データ'!$A$2:$K$345,MATCH('企業債に関する調'!$A22,'元データ'!$A$2:$A$345,0),MATCH('企業債に関する調'!F$1,'元データ'!$A$2:$K$2,0))</f>
        <v>701403</v>
      </c>
      <c r="G22" s="196">
        <f>INDEX('元データ'!$A$2:$K$345,MATCH('企業債に関する調'!$A22,'元データ'!$A$2:$A$345,0),MATCH('企業債に関する調'!G$1,'元データ'!$A$2:$K$2,0))</f>
        <v>2998138</v>
      </c>
      <c r="H22" s="196">
        <f>INDEX('元データ'!$A$2:$K$345,MATCH('企業債に関する調'!$A22,'元データ'!$A$2:$A$345,0),MATCH('企業債に関する調'!H$1,'元データ'!$A$2:$K$2,0))</f>
        <v>749568</v>
      </c>
      <c r="I22" s="196">
        <f>INDEX('元データ'!$A$2:$K$345,MATCH('企業債に関する調'!$A22,'元データ'!$A$2:$A$345,0),MATCH('企業債に関する調'!I$1,'元データ'!$A$2:$K$2,0))</f>
        <v>2347697</v>
      </c>
      <c r="J22" s="196">
        <f>INDEX('元データ'!$A$2:$K$345,MATCH('企業債に関する調'!$A22,'元データ'!$A$2:$A$345,0),MATCH('企業債に関する調'!J$1,'元データ'!$A$2:$K$2,0))</f>
        <v>1098636</v>
      </c>
      <c r="K22" s="196">
        <f>INDEX('元データ'!$A$2:$K$345,MATCH('企業債に関する調'!$A22,'元データ'!$A$2:$A$345,0),MATCH('企業債に関する調'!K$1,'元データ'!$A$2:$K$2,0))</f>
        <v>739217</v>
      </c>
      <c r="L22" s="196">
        <f>INDEX('元データ'!$A$2:$K$345,MATCH('企業債に関する調'!$A22,'元データ'!$A$2:$A$345,0),MATCH('企業債に関する調'!L$1,'元データ'!$A$2:$K$2,0))</f>
        <v>1016358</v>
      </c>
      <c r="M22" s="196">
        <f>INDEX('元データ'!$A$2:$K$345,MATCH('企業債に関する調'!$A22,'元データ'!$A$2:$A$345,0),MATCH('企業債に関する調'!M$1,'元データ'!$A$2:$K$2,0))</f>
        <v>367865</v>
      </c>
      <c r="N22" s="197">
        <f>INDEX('元データ'!$A$2:$K$345,MATCH('企業債に関する調'!$A22,'元データ'!$A$2:$A$345,0),MATCH('企業債に関する調'!N$1,'元データ'!$A$2:$K$2,0))</f>
        <v>1491961</v>
      </c>
    </row>
    <row r="23" spans="1:14" ht="13.5" customHeight="1">
      <c r="A23" s="330" t="s">
        <v>787</v>
      </c>
      <c r="B23" s="194"/>
      <c r="C23" s="199" t="s">
        <v>402</v>
      </c>
      <c r="D23" s="360">
        <f t="shared" si="0"/>
        <v>26896944</v>
      </c>
      <c r="E23" s="195">
        <f>INDEX('元データ'!$A$2:$K$345,MATCH('企業債に関する調'!$A23,'元データ'!$A$2:$A$345,0),MATCH('企業債に関する調'!E$1,'元データ'!$A$2:$K$2,0))</f>
        <v>5290014</v>
      </c>
      <c r="F23" s="196">
        <f>INDEX('元データ'!$A$2:$K$345,MATCH('企業債に関する調'!$A23,'元データ'!$A$2:$A$345,0),MATCH('企業債に関する調'!F$1,'元データ'!$A$2:$K$2,0))</f>
        <v>3350223</v>
      </c>
      <c r="G23" s="196">
        <f>INDEX('元データ'!$A$2:$K$345,MATCH('企業債に関する調'!$A23,'元データ'!$A$2:$A$345,0),MATCH('企業債に関する調'!G$1,'元データ'!$A$2:$K$2,0))</f>
        <v>4850480</v>
      </c>
      <c r="H23" s="196">
        <f>INDEX('元データ'!$A$2:$K$345,MATCH('企業債に関する調'!$A23,'元データ'!$A$2:$A$345,0),MATCH('企業債に関する調'!H$1,'元データ'!$A$2:$K$2,0))</f>
        <v>1868915</v>
      </c>
      <c r="I23" s="196">
        <f>INDEX('元データ'!$A$2:$K$345,MATCH('企業債に関する調'!$A23,'元データ'!$A$2:$A$345,0),MATCH('企業債に関する調'!I$1,'元データ'!$A$2:$K$2,0))</f>
        <v>3604198</v>
      </c>
      <c r="J23" s="196">
        <f>INDEX('元データ'!$A$2:$K$345,MATCH('企業債に関する調'!$A23,'元データ'!$A$2:$A$345,0),MATCH('企業債に関する調'!J$1,'元データ'!$A$2:$K$2,0))</f>
        <v>683608</v>
      </c>
      <c r="K23" s="196">
        <f>INDEX('元データ'!$A$2:$K$345,MATCH('企業債に関する調'!$A23,'元データ'!$A$2:$A$345,0),MATCH('企業債に関する調'!K$1,'元データ'!$A$2:$K$2,0))</f>
        <v>1512828</v>
      </c>
      <c r="L23" s="196">
        <f>INDEX('元データ'!$A$2:$K$345,MATCH('企業債に関する調'!$A23,'元データ'!$A$2:$A$345,0),MATCH('企業債に関する調'!L$1,'元データ'!$A$2:$K$2,0))</f>
        <v>3320447</v>
      </c>
      <c r="M23" s="196">
        <f>INDEX('元データ'!$A$2:$K$345,MATCH('企業債に関する調'!$A23,'元データ'!$A$2:$A$345,0),MATCH('企業債に関する調'!M$1,'元データ'!$A$2:$K$2,0))</f>
        <v>1036770</v>
      </c>
      <c r="N23" s="197">
        <f>INDEX('元データ'!$A$2:$K$345,MATCH('企業債に関する調'!$A23,'元データ'!$A$2:$A$345,0),MATCH('企業債に関する調'!N$1,'元データ'!$A$2:$K$2,0))</f>
        <v>1379461</v>
      </c>
    </row>
    <row r="24" spans="1:14" ht="13.5" customHeight="1">
      <c r="A24" s="330" t="s">
        <v>788</v>
      </c>
      <c r="B24" s="194"/>
      <c r="C24" s="199" t="s">
        <v>403</v>
      </c>
      <c r="D24" s="360">
        <f t="shared" si="0"/>
        <v>2387201</v>
      </c>
      <c r="E24" s="195">
        <f>INDEX('元データ'!$A$2:$K$345,MATCH('企業債に関する調'!$A24,'元データ'!$A$2:$A$345,0),MATCH('企業債に関する調'!E$1,'元データ'!$A$2:$K$2,0))</f>
        <v>500998</v>
      </c>
      <c r="F24" s="196">
        <f>INDEX('元データ'!$A$2:$K$345,MATCH('企業債に関する調'!$A24,'元データ'!$A$2:$A$345,0),MATCH('企業債に関する調'!F$1,'元データ'!$A$2:$K$2,0))</f>
        <v>403928</v>
      </c>
      <c r="G24" s="196">
        <f>INDEX('元データ'!$A$2:$K$345,MATCH('企業債に関する調'!$A24,'元データ'!$A$2:$A$345,0),MATCH('企業債に関する調'!G$1,'元データ'!$A$2:$K$2,0))</f>
        <v>84516</v>
      </c>
      <c r="H24" s="196">
        <f>INDEX('元データ'!$A$2:$K$345,MATCH('企業債に関する調'!$A24,'元データ'!$A$2:$A$345,0),MATCH('企業債に関する調'!H$1,'元データ'!$A$2:$K$2,0))</f>
        <v>209982</v>
      </c>
      <c r="I24" s="196">
        <f>INDEX('元データ'!$A$2:$K$345,MATCH('企業債に関する調'!$A24,'元データ'!$A$2:$A$345,0),MATCH('企業債に関する調'!I$1,'元データ'!$A$2:$K$2,0))</f>
        <v>170495</v>
      </c>
      <c r="J24" s="196">
        <f>INDEX('元データ'!$A$2:$K$345,MATCH('企業債に関する調'!$A24,'元データ'!$A$2:$A$345,0),MATCH('企業債に関する調'!J$1,'元データ'!$A$2:$K$2,0))</f>
        <v>176494</v>
      </c>
      <c r="K24" s="196">
        <f>INDEX('元データ'!$A$2:$K$345,MATCH('企業債に関する調'!$A24,'元データ'!$A$2:$A$345,0),MATCH('企業債に関する調'!K$1,'元データ'!$A$2:$K$2,0))</f>
        <v>87439</v>
      </c>
      <c r="L24" s="196">
        <f>INDEX('元データ'!$A$2:$K$345,MATCH('企業債に関する調'!$A24,'元データ'!$A$2:$A$345,0),MATCH('企業債に関する調'!L$1,'元データ'!$A$2:$K$2,0))</f>
        <v>172104</v>
      </c>
      <c r="M24" s="196">
        <f>INDEX('元データ'!$A$2:$K$345,MATCH('企業債に関する調'!$A24,'元データ'!$A$2:$A$345,0),MATCH('企業債に関する調'!M$1,'元データ'!$A$2:$K$2,0))</f>
        <v>224010</v>
      </c>
      <c r="N24" s="197">
        <f>INDEX('元データ'!$A$2:$K$345,MATCH('企業債に関する調'!$A24,'元データ'!$A$2:$A$345,0),MATCH('企業債に関する調'!N$1,'元データ'!$A$2:$K$2,0))</f>
        <v>357235</v>
      </c>
    </row>
    <row r="25" spans="1:14" ht="13.5" customHeight="1">
      <c r="A25" s="330" t="s">
        <v>789</v>
      </c>
      <c r="B25" s="198" t="s">
        <v>78</v>
      </c>
      <c r="C25" s="199" t="s">
        <v>404</v>
      </c>
      <c r="D25" s="360">
        <f t="shared" si="0"/>
        <v>3698704</v>
      </c>
      <c r="E25" s="195">
        <f>INDEX('元データ'!$A$2:$K$345,MATCH('企業債に関する調'!$A25,'元データ'!$A$2:$A$345,0),MATCH('企業債に関する調'!E$1,'元データ'!$A$2:$K$2,0))</f>
        <v>521099</v>
      </c>
      <c r="F25" s="196">
        <f>INDEX('元データ'!$A$2:$K$345,MATCH('企業債に関する調'!$A25,'元データ'!$A$2:$A$345,0),MATCH('企業債に関する調'!F$1,'元データ'!$A$2:$K$2,0))</f>
        <v>264273</v>
      </c>
      <c r="G25" s="196">
        <f>INDEX('元データ'!$A$2:$K$345,MATCH('企業債に関する調'!$A25,'元データ'!$A$2:$A$345,0),MATCH('企業債に関する調'!G$1,'元データ'!$A$2:$K$2,0))</f>
        <v>86420</v>
      </c>
      <c r="H25" s="196">
        <f>INDEX('元データ'!$A$2:$K$345,MATCH('企業債に関する調'!$A25,'元データ'!$A$2:$A$345,0),MATCH('企業債に関する調'!H$1,'元データ'!$A$2:$K$2,0))</f>
        <v>761710</v>
      </c>
      <c r="I25" s="196">
        <f>INDEX('元データ'!$A$2:$K$345,MATCH('企業債に関する調'!$A25,'元データ'!$A$2:$A$345,0),MATCH('企業債に関する調'!I$1,'元データ'!$A$2:$K$2,0))</f>
        <v>379400</v>
      </c>
      <c r="J25" s="196">
        <f>INDEX('元データ'!$A$2:$K$345,MATCH('企業債に関する調'!$A25,'元データ'!$A$2:$A$345,0),MATCH('企業債に関する調'!J$1,'元データ'!$A$2:$K$2,0))</f>
        <v>221203</v>
      </c>
      <c r="K25" s="196">
        <f>INDEX('元データ'!$A$2:$K$345,MATCH('企業債に関する調'!$A25,'元データ'!$A$2:$A$345,0),MATCH('企業債に関する調'!K$1,'元データ'!$A$2:$K$2,0))</f>
        <v>54799</v>
      </c>
      <c r="L25" s="196">
        <f>INDEX('元データ'!$A$2:$K$345,MATCH('企業債に関する調'!$A25,'元データ'!$A$2:$A$345,0),MATCH('企業債に関する調'!L$1,'元データ'!$A$2:$K$2,0))</f>
        <v>295379</v>
      </c>
      <c r="M25" s="196">
        <f>INDEX('元データ'!$A$2:$K$345,MATCH('企業債に関する調'!$A25,'元データ'!$A$2:$A$345,0),MATCH('企業債に関する調'!M$1,'元データ'!$A$2:$K$2,0))</f>
        <v>164852</v>
      </c>
      <c r="N25" s="197">
        <f>INDEX('元データ'!$A$2:$K$345,MATCH('企業債に関する調'!$A25,'元データ'!$A$2:$A$345,0),MATCH('企業債に関する調'!N$1,'元データ'!$A$2:$K$2,0))</f>
        <v>949569</v>
      </c>
    </row>
    <row r="26" spans="1:14" ht="13.5" customHeight="1">
      <c r="A26" s="330" t="s">
        <v>790</v>
      </c>
      <c r="B26" s="198"/>
      <c r="C26" s="199" t="s">
        <v>405</v>
      </c>
      <c r="D26" s="360">
        <f t="shared" si="0"/>
        <v>5565</v>
      </c>
      <c r="E26" s="195">
        <f>INDEX('元データ'!$A$2:$K$345,MATCH('企業債に関する調'!$A26,'元データ'!$A$2:$A$345,0),MATCH('企業債に関する調'!E$1,'元データ'!$A$2:$K$2,0))</f>
        <v>0</v>
      </c>
      <c r="F26" s="196">
        <f>INDEX('元データ'!$A$2:$K$345,MATCH('企業債に関する調'!$A26,'元データ'!$A$2:$A$345,0),MATCH('企業債に関する調'!F$1,'元データ'!$A$2:$K$2,0))</f>
        <v>0</v>
      </c>
      <c r="G26" s="196">
        <f>INDEX('元データ'!$A$2:$K$345,MATCH('企業債に関する調'!$A26,'元データ'!$A$2:$A$345,0),MATCH('企業債に関する調'!G$1,'元データ'!$A$2:$K$2,0))</f>
        <v>0</v>
      </c>
      <c r="H26" s="196">
        <f>INDEX('元データ'!$A$2:$K$345,MATCH('企業債に関する調'!$A26,'元データ'!$A$2:$A$345,0),MATCH('企業債に関する調'!H$1,'元データ'!$A$2:$K$2,0))</f>
        <v>5350</v>
      </c>
      <c r="I26" s="196">
        <f>INDEX('元データ'!$A$2:$K$345,MATCH('企業債に関する調'!$A26,'元データ'!$A$2:$A$345,0),MATCH('企業債に関する調'!I$1,'元データ'!$A$2:$K$2,0))</f>
        <v>0</v>
      </c>
      <c r="J26" s="196">
        <f>INDEX('元データ'!$A$2:$K$345,MATCH('企業債に関する調'!$A26,'元データ'!$A$2:$A$345,0),MATCH('企業債に関する調'!J$1,'元データ'!$A$2:$K$2,0))</f>
        <v>0</v>
      </c>
      <c r="K26" s="196">
        <f>INDEX('元データ'!$A$2:$K$345,MATCH('企業債に関する調'!$A26,'元データ'!$A$2:$A$345,0),MATCH('企業債に関する調'!K$1,'元データ'!$A$2:$K$2,0))</f>
        <v>0</v>
      </c>
      <c r="L26" s="196">
        <f>INDEX('元データ'!$A$2:$K$345,MATCH('企業債に関する調'!$A26,'元データ'!$A$2:$A$345,0),MATCH('企業債に関する調'!L$1,'元データ'!$A$2:$K$2,0))</f>
        <v>0</v>
      </c>
      <c r="M26" s="196">
        <f>INDEX('元データ'!$A$2:$K$345,MATCH('企業債に関する調'!$A26,'元データ'!$A$2:$A$345,0),MATCH('企業債に関する調'!M$1,'元データ'!$A$2:$K$2,0))</f>
        <v>215</v>
      </c>
      <c r="N26" s="197">
        <f>INDEX('元データ'!$A$2:$K$345,MATCH('企業債に関する調'!$A26,'元データ'!$A$2:$A$345,0),MATCH('企業債に関する調'!N$1,'元データ'!$A$2:$K$2,0))</f>
        <v>0</v>
      </c>
    </row>
    <row r="27" spans="1:14" ht="13.5" customHeight="1">
      <c r="A27" s="330" t="s">
        <v>791</v>
      </c>
      <c r="B27" s="198"/>
      <c r="C27" s="199" t="s">
        <v>406</v>
      </c>
      <c r="D27" s="360">
        <f t="shared" si="0"/>
        <v>0</v>
      </c>
      <c r="E27" s="195">
        <f>INDEX('元データ'!$A$2:$K$345,MATCH('企業債に関する調'!$A27,'元データ'!$A$2:$A$345,0),MATCH('企業債に関する調'!E$1,'元データ'!$A$2:$K$2,0))</f>
        <v>0</v>
      </c>
      <c r="F27" s="196">
        <f>INDEX('元データ'!$A$2:$K$345,MATCH('企業債に関する調'!$A27,'元データ'!$A$2:$A$345,0),MATCH('企業債に関する調'!F$1,'元データ'!$A$2:$K$2,0))</f>
        <v>0</v>
      </c>
      <c r="G27" s="196">
        <f>INDEX('元データ'!$A$2:$K$345,MATCH('企業債に関する調'!$A27,'元データ'!$A$2:$A$345,0),MATCH('企業債に関する調'!G$1,'元データ'!$A$2:$K$2,0))</f>
        <v>0</v>
      </c>
      <c r="H27" s="196">
        <f>INDEX('元データ'!$A$2:$K$345,MATCH('企業債に関する調'!$A27,'元データ'!$A$2:$A$345,0),MATCH('企業債に関する調'!H$1,'元データ'!$A$2:$K$2,0))</f>
        <v>0</v>
      </c>
      <c r="I27" s="196">
        <f>INDEX('元データ'!$A$2:$K$345,MATCH('企業債に関する調'!$A27,'元データ'!$A$2:$A$345,0),MATCH('企業債に関する調'!I$1,'元データ'!$A$2:$K$2,0))</f>
        <v>0</v>
      </c>
      <c r="J27" s="196">
        <f>INDEX('元データ'!$A$2:$K$345,MATCH('企業債に関する調'!$A27,'元データ'!$A$2:$A$345,0),MATCH('企業債に関する調'!J$1,'元データ'!$A$2:$K$2,0))</f>
        <v>0</v>
      </c>
      <c r="K27" s="196">
        <f>INDEX('元データ'!$A$2:$K$345,MATCH('企業債に関する調'!$A27,'元データ'!$A$2:$A$345,0),MATCH('企業債に関する調'!K$1,'元データ'!$A$2:$K$2,0))</f>
        <v>0</v>
      </c>
      <c r="L27" s="196">
        <f>INDEX('元データ'!$A$2:$K$345,MATCH('企業債に関する調'!$A27,'元データ'!$A$2:$A$345,0),MATCH('企業債に関する調'!L$1,'元データ'!$A$2:$K$2,0))</f>
        <v>0</v>
      </c>
      <c r="M27" s="196">
        <f>INDEX('元データ'!$A$2:$K$345,MATCH('企業債に関する調'!$A27,'元データ'!$A$2:$A$345,0),MATCH('企業債に関する調'!M$1,'元データ'!$A$2:$K$2,0))</f>
        <v>0</v>
      </c>
      <c r="N27" s="197">
        <f>INDEX('元データ'!$A$2:$K$345,MATCH('企業債に関する調'!$A27,'元データ'!$A$2:$A$345,0),MATCH('企業債に関する調'!N$1,'元データ'!$A$2:$K$2,0))</f>
        <v>0</v>
      </c>
    </row>
    <row r="28" spans="1:14" ht="13.5" customHeight="1">
      <c r="A28" s="330" t="s">
        <v>792</v>
      </c>
      <c r="B28" s="200" t="s">
        <v>115</v>
      </c>
      <c r="C28" s="199" t="s">
        <v>407</v>
      </c>
      <c r="D28" s="360">
        <f t="shared" si="0"/>
        <v>6141</v>
      </c>
      <c r="E28" s="195">
        <f>INDEX('元データ'!$A$2:$K$345,MATCH('企業債に関する調'!$A28,'元データ'!$A$2:$A$345,0),MATCH('企業債に関する調'!E$1,'元データ'!$A$2:$K$2,0))</f>
        <v>0</v>
      </c>
      <c r="F28" s="196">
        <f>INDEX('元データ'!$A$2:$K$345,MATCH('企業債に関する調'!$A28,'元データ'!$A$2:$A$345,0),MATCH('企業債に関する調'!F$1,'元データ'!$A$2:$K$2,0))</f>
        <v>0</v>
      </c>
      <c r="G28" s="196">
        <f>INDEX('元データ'!$A$2:$K$345,MATCH('企業債に関する調'!$A28,'元データ'!$A$2:$A$345,0),MATCH('企業債に関する調'!G$1,'元データ'!$A$2:$K$2,0))</f>
        <v>0</v>
      </c>
      <c r="H28" s="196">
        <f>INDEX('元データ'!$A$2:$K$345,MATCH('企業債に関する調'!$A28,'元データ'!$A$2:$A$345,0),MATCH('企業債に関する調'!H$1,'元データ'!$A$2:$K$2,0))</f>
        <v>6141</v>
      </c>
      <c r="I28" s="196">
        <f>INDEX('元データ'!$A$2:$K$345,MATCH('企業債に関する調'!$A28,'元データ'!$A$2:$A$345,0),MATCH('企業債に関する調'!I$1,'元データ'!$A$2:$K$2,0))</f>
        <v>0</v>
      </c>
      <c r="J28" s="196">
        <f>INDEX('元データ'!$A$2:$K$345,MATCH('企業債に関する調'!$A28,'元データ'!$A$2:$A$345,0),MATCH('企業債に関する調'!J$1,'元データ'!$A$2:$K$2,0))</f>
        <v>0</v>
      </c>
      <c r="K28" s="196">
        <f>INDEX('元データ'!$A$2:$K$345,MATCH('企業債に関する調'!$A28,'元データ'!$A$2:$A$345,0),MATCH('企業債に関する調'!K$1,'元データ'!$A$2:$K$2,0))</f>
        <v>0</v>
      </c>
      <c r="L28" s="196">
        <f>INDEX('元データ'!$A$2:$K$345,MATCH('企業債に関する調'!$A28,'元データ'!$A$2:$A$345,0),MATCH('企業債に関する調'!L$1,'元データ'!$A$2:$K$2,0))</f>
        <v>0</v>
      </c>
      <c r="M28" s="196">
        <f>INDEX('元データ'!$A$2:$K$345,MATCH('企業債に関する調'!$A28,'元データ'!$A$2:$A$345,0),MATCH('企業債に関する調'!M$1,'元データ'!$A$2:$K$2,0))</f>
        <v>0</v>
      </c>
      <c r="N28" s="197">
        <f>INDEX('元データ'!$A$2:$K$345,MATCH('企業債に関する調'!$A28,'元データ'!$A$2:$A$345,0),MATCH('企業債に関する調'!N$1,'元データ'!$A$2:$K$2,0))</f>
        <v>0</v>
      </c>
    </row>
    <row r="29" spans="1:14" ht="13.5" customHeight="1">
      <c r="A29" s="330" t="s">
        <v>793</v>
      </c>
      <c r="B29" s="200"/>
      <c r="C29" s="199" t="s">
        <v>408</v>
      </c>
      <c r="D29" s="360">
        <f t="shared" si="0"/>
        <v>0</v>
      </c>
      <c r="E29" s="195">
        <f>INDEX('元データ'!$A$2:$K$345,MATCH('企業債に関する調'!$A29,'元データ'!$A$2:$A$345,0),MATCH('企業債に関する調'!E$1,'元データ'!$A$2:$K$2,0))</f>
        <v>0</v>
      </c>
      <c r="F29" s="196">
        <f>INDEX('元データ'!$A$2:$K$345,MATCH('企業債に関する調'!$A29,'元データ'!$A$2:$A$345,0),MATCH('企業債に関する調'!F$1,'元データ'!$A$2:$K$2,0))</f>
        <v>0</v>
      </c>
      <c r="G29" s="196">
        <f>INDEX('元データ'!$A$2:$K$345,MATCH('企業債に関する調'!$A29,'元データ'!$A$2:$A$345,0),MATCH('企業債に関する調'!G$1,'元データ'!$A$2:$K$2,0))</f>
        <v>0</v>
      </c>
      <c r="H29" s="196">
        <f>INDEX('元データ'!$A$2:$K$345,MATCH('企業債に関する調'!$A29,'元データ'!$A$2:$A$345,0),MATCH('企業債に関する調'!H$1,'元データ'!$A$2:$K$2,0))</f>
        <v>0</v>
      </c>
      <c r="I29" s="196">
        <f>INDEX('元データ'!$A$2:$K$345,MATCH('企業債に関する調'!$A29,'元データ'!$A$2:$A$345,0),MATCH('企業債に関する調'!I$1,'元データ'!$A$2:$K$2,0))</f>
        <v>0</v>
      </c>
      <c r="J29" s="196">
        <f>INDEX('元データ'!$A$2:$K$345,MATCH('企業債に関する調'!$A29,'元データ'!$A$2:$A$345,0),MATCH('企業債に関する調'!J$1,'元データ'!$A$2:$K$2,0))</f>
        <v>0</v>
      </c>
      <c r="K29" s="196">
        <f>INDEX('元データ'!$A$2:$K$345,MATCH('企業債に関する調'!$A29,'元データ'!$A$2:$A$345,0),MATCH('企業債に関する調'!K$1,'元データ'!$A$2:$K$2,0))</f>
        <v>0</v>
      </c>
      <c r="L29" s="196">
        <f>INDEX('元データ'!$A$2:$K$345,MATCH('企業債に関する調'!$A29,'元データ'!$A$2:$A$345,0),MATCH('企業債に関する調'!L$1,'元データ'!$A$2:$K$2,0))</f>
        <v>0</v>
      </c>
      <c r="M29" s="196">
        <f>INDEX('元データ'!$A$2:$K$345,MATCH('企業債に関する調'!$A29,'元データ'!$A$2:$A$345,0),MATCH('企業債に関する調'!M$1,'元データ'!$A$2:$K$2,0))</f>
        <v>0</v>
      </c>
      <c r="N29" s="197">
        <f>INDEX('元データ'!$A$2:$K$345,MATCH('企業債に関する調'!$A29,'元データ'!$A$2:$A$345,0),MATCH('企業債に関する調'!N$1,'元データ'!$A$2:$K$2,0))</f>
        <v>0</v>
      </c>
    </row>
    <row r="30" spans="1:14" ht="13.5" customHeight="1">
      <c r="A30" s="330" t="s">
        <v>794</v>
      </c>
      <c r="B30" s="206"/>
      <c r="C30" s="207" t="s">
        <v>409</v>
      </c>
      <c r="D30" s="363">
        <f t="shared" si="0"/>
        <v>0</v>
      </c>
      <c r="E30" s="208">
        <f>INDEX('元データ'!$A$2:$K$345,MATCH('企業債に関する調'!$A30,'元データ'!$A$2:$A$345,0),MATCH('企業債に関する調'!E$1,'元データ'!$A$2:$K$2,0))</f>
        <v>0</v>
      </c>
      <c r="F30" s="209">
        <f>INDEX('元データ'!$A$2:$K$345,MATCH('企業債に関する調'!$A30,'元データ'!$A$2:$A$345,0),MATCH('企業債に関する調'!F$1,'元データ'!$A$2:$K$2,0))</f>
        <v>0</v>
      </c>
      <c r="G30" s="209">
        <f>INDEX('元データ'!$A$2:$K$345,MATCH('企業債に関する調'!$A30,'元データ'!$A$2:$A$345,0),MATCH('企業債に関する調'!G$1,'元データ'!$A$2:$K$2,0))</f>
        <v>0</v>
      </c>
      <c r="H30" s="209">
        <f>INDEX('元データ'!$A$2:$K$345,MATCH('企業債に関する調'!$A30,'元データ'!$A$2:$A$345,0),MATCH('企業債に関する調'!H$1,'元データ'!$A$2:$K$2,0))</f>
        <v>0</v>
      </c>
      <c r="I30" s="209">
        <f>INDEX('元データ'!$A$2:$K$345,MATCH('企業債に関する調'!$A30,'元データ'!$A$2:$A$345,0),MATCH('企業債に関する調'!I$1,'元データ'!$A$2:$K$2,0))</f>
        <v>0</v>
      </c>
      <c r="J30" s="209">
        <f>INDEX('元データ'!$A$2:$K$345,MATCH('企業債に関する調'!$A30,'元データ'!$A$2:$A$345,0),MATCH('企業債に関する調'!J$1,'元データ'!$A$2:$K$2,0))</f>
        <v>0</v>
      </c>
      <c r="K30" s="209">
        <f>INDEX('元データ'!$A$2:$K$345,MATCH('企業債に関する調'!$A30,'元データ'!$A$2:$A$345,0),MATCH('企業債に関する調'!K$1,'元データ'!$A$2:$K$2,0))</f>
        <v>0</v>
      </c>
      <c r="L30" s="209">
        <f>INDEX('元データ'!$A$2:$K$345,MATCH('企業債に関する調'!$A30,'元データ'!$A$2:$A$345,0),MATCH('企業債に関する調'!L$1,'元データ'!$A$2:$K$2,0))</f>
        <v>0</v>
      </c>
      <c r="M30" s="209">
        <f>INDEX('元データ'!$A$2:$K$345,MATCH('企業債に関する調'!$A30,'元データ'!$A$2:$A$345,0),MATCH('企業債に関する調'!M$1,'元データ'!$A$2:$K$2,0))</f>
        <v>0</v>
      </c>
      <c r="N30" s="210">
        <f>INDEX('元データ'!$A$2:$K$345,MATCH('企業債に関する調'!$A30,'元データ'!$A$2:$A$345,0),MATCH('企業債に関する調'!N$1,'元データ'!$A$2:$K$2,0))</f>
        <v>0</v>
      </c>
    </row>
  </sheetData>
  <sheetProtection/>
  <mergeCells count="1">
    <mergeCell ref="N5:N7"/>
  </mergeCells>
  <printOptions/>
  <pageMargins left="0.1968503937007874" right="0.1968503937007874" top="0.984251968503937" bottom="0.3937007874015748" header="0.5118110236220472" footer="0.5118110236220472"/>
  <pageSetup horizontalDpi="300" verticalDpi="300" orientation="landscape" paperSize="9" scale="85" r:id="rId1"/>
  <headerFooter alignWithMargins="0">
    <oddHeader>&amp;C&amp;14法適第１表　水道事業会計決算の状況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showGridLines="0" zoomScale="85" zoomScaleNormal="85" zoomScaleSheetLayoutView="85" workbookViewId="0" topLeftCell="A1">
      <selection activeCell="A1" sqref="A1"/>
    </sheetView>
  </sheetViews>
  <sheetFormatPr defaultColWidth="8.796875" defaultRowHeight="13.5" customHeight="1"/>
  <cols>
    <col min="1" max="1" width="28.59765625" style="300" customWidth="1"/>
    <col min="2" max="2" width="3.09765625" style="300" customWidth="1"/>
    <col min="3" max="4" width="11.59765625" style="355" customWidth="1"/>
    <col min="5" max="12" width="11.59765625" style="292" customWidth="1"/>
    <col min="13" max="16384" width="9" style="292" customWidth="1"/>
  </cols>
  <sheetData>
    <row r="1" spans="1:4" s="300" customFormat="1" ht="13.5" customHeight="1">
      <c r="A1" s="300" t="s">
        <v>748</v>
      </c>
      <c r="C1" s="333"/>
      <c r="D1" s="333"/>
    </row>
    <row r="2" spans="3:4" s="300" customFormat="1" ht="13.5" customHeight="1">
      <c r="C2" s="333"/>
      <c r="D2" s="333"/>
    </row>
    <row r="3" spans="1:4" s="300" customFormat="1" ht="13.5" customHeight="1">
      <c r="A3" s="301" t="s">
        <v>117</v>
      </c>
      <c r="B3" s="301"/>
      <c r="C3" s="333"/>
      <c r="D3" s="333"/>
    </row>
    <row r="4" spans="1:12" ht="13.5" customHeight="1">
      <c r="A4" s="41"/>
      <c r="B4" s="131" t="s">
        <v>16</v>
      </c>
      <c r="C4" s="400" t="s">
        <v>23</v>
      </c>
      <c r="D4" s="402" t="s">
        <v>24</v>
      </c>
      <c r="E4" s="400" t="s">
        <v>25</v>
      </c>
      <c r="F4" s="400" t="s">
        <v>26</v>
      </c>
      <c r="G4" s="400" t="s">
        <v>27</v>
      </c>
      <c r="H4" s="400" t="s">
        <v>28</v>
      </c>
      <c r="I4" s="400" t="s">
        <v>29</v>
      </c>
      <c r="J4" s="400" t="s">
        <v>341</v>
      </c>
      <c r="K4" s="400" t="s">
        <v>335</v>
      </c>
      <c r="L4" s="146" t="s">
        <v>373</v>
      </c>
    </row>
    <row r="5" spans="1:12" ht="13.5" customHeight="1">
      <c r="A5" s="44" t="s">
        <v>17</v>
      </c>
      <c r="B5" s="46"/>
      <c r="C5" s="401"/>
      <c r="D5" s="403"/>
      <c r="E5" s="401"/>
      <c r="F5" s="401"/>
      <c r="G5" s="401"/>
      <c r="H5" s="401"/>
      <c r="I5" s="401"/>
      <c r="J5" s="401"/>
      <c r="K5" s="401"/>
      <c r="L5" s="147" t="s">
        <v>127</v>
      </c>
    </row>
    <row r="6" spans="1:12" ht="13.5" customHeight="1">
      <c r="A6" s="135"/>
      <c r="B6" s="334">
        <v>23</v>
      </c>
      <c r="C6" s="234">
        <v>254.3469742791037</v>
      </c>
      <c r="D6" s="234">
        <v>293.6745205479452</v>
      </c>
      <c r="E6" s="234">
        <v>298.15392204215436</v>
      </c>
      <c r="F6" s="234">
        <v>322.18128596739956</v>
      </c>
      <c r="G6" s="234">
        <v>166.17196248996075</v>
      </c>
      <c r="H6" s="234">
        <v>226.45628468314644</v>
      </c>
      <c r="I6" s="234">
        <v>247.55867802749447</v>
      </c>
      <c r="J6" s="234">
        <v>244.60739038276589</v>
      </c>
      <c r="K6" s="234">
        <v>337.61898037000424</v>
      </c>
      <c r="L6" s="278">
        <v>303.56621004566205</v>
      </c>
    </row>
    <row r="7" spans="1:12" ht="13.5" customHeight="1">
      <c r="A7" s="133" t="s">
        <v>128</v>
      </c>
      <c r="B7" s="335">
        <v>24</v>
      </c>
      <c r="C7" s="229">
        <v>252.2295359433399</v>
      </c>
      <c r="D7" s="229">
        <v>291.9106849315068</v>
      </c>
      <c r="E7" s="229">
        <v>303.29815330544966</v>
      </c>
      <c r="F7" s="229">
        <v>319.47159039720816</v>
      </c>
      <c r="G7" s="229">
        <v>166.28734318971075</v>
      </c>
      <c r="H7" s="229">
        <v>226.61088905273778</v>
      </c>
      <c r="I7" s="229">
        <v>255.1866101404171</v>
      </c>
      <c r="J7" s="229">
        <v>241.69675907358535</v>
      </c>
      <c r="K7" s="229">
        <v>332.4022030786612</v>
      </c>
      <c r="L7" s="279">
        <v>291.0487671232877</v>
      </c>
    </row>
    <row r="8" spans="1:16" ht="13.5" customHeight="1">
      <c r="A8" s="136"/>
      <c r="B8" s="336">
        <v>25</v>
      </c>
      <c r="C8" s="237">
        <f>+'施設及び業務概況に関する調'!F34</f>
        <v>252.76847745529102</v>
      </c>
      <c r="D8" s="337">
        <f>+'施設及び業務概況に関する調'!G34</f>
        <v>285.24657534246575</v>
      </c>
      <c r="E8" s="337">
        <f>+'施設及び業務概況に関する調'!H34</f>
        <v>299.47384106300547</v>
      </c>
      <c r="F8" s="337">
        <f>+'施設及び業務概況に関する調'!I34</f>
        <v>319.21993071920593</v>
      </c>
      <c r="G8" s="337">
        <f>+'施設及び業務概況に関する調'!J34</f>
        <v>165.23025236700113</v>
      </c>
      <c r="H8" s="337">
        <f>+'施設及び業務概況に関する調'!K34</f>
        <v>296.11913283146157</v>
      </c>
      <c r="I8" s="337">
        <f>+'施設及び業務概況に関する調'!L34</f>
        <v>247.4894013282035</v>
      </c>
      <c r="J8" s="337">
        <f>+'施設及び業務概況に関する調'!M34</f>
        <v>236.35517484833346</v>
      </c>
      <c r="K8" s="337">
        <f>+'施設及び業務概況に関する調'!N34</f>
        <v>359.1504112629803</v>
      </c>
      <c r="L8" s="338">
        <f>+'施設及び業務概況に関する調'!O34</f>
        <v>293.32164383561644</v>
      </c>
      <c r="M8" s="237"/>
      <c r="N8" s="237"/>
      <c r="O8" s="237"/>
      <c r="P8" s="300"/>
    </row>
    <row r="9" spans="1:12" ht="13.5" customHeight="1">
      <c r="A9" s="137"/>
      <c r="B9" s="339">
        <v>23</v>
      </c>
      <c r="C9" s="230">
        <v>92.78751916383817</v>
      </c>
      <c r="D9" s="230">
        <v>80.51243763904934</v>
      </c>
      <c r="E9" s="230">
        <v>91.42169853116802</v>
      </c>
      <c r="F9" s="230">
        <v>79.23696003035118</v>
      </c>
      <c r="G9" s="230">
        <v>77.43695441319107</v>
      </c>
      <c r="H9" s="230">
        <v>87.31255386383224</v>
      </c>
      <c r="I9" s="230">
        <v>85.11103310516594</v>
      </c>
      <c r="J9" s="230">
        <v>89.47336313803412</v>
      </c>
      <c r="K9" s="230">
        <v>83.9182538735336</v>
      </c>
      <c r="L9" s="280">
        <v>90.06231655001129</v>
      </c>
    </row>
    <row r="10" spans="1:12" ht="13.5" customHeight="1">
      <c r="A10" s="142" t="s">
        <v>126</v>
      </c>
      <c r="B10" s="339">
        <v>24</v>
      </c>
      <c r="C10" s="231">
        <v>92.64008730943692</v>
      </c>
      <c r="D10" s="231">
        <v>78.19659786959528</v>
      </c>
      <c r="E10" s="231">
        <v>91.12945208651753</v>
      </c>
      <c r="F10" s="231">
        <v>78.7609709110123</v>
      </c>
      <c r="G10" s="231">
        <v>81.06261545672612</v>
      </c>
      <c r="H10" s="231">
        <v>86.85835727086015</v>
      </c>
      <c r="I10" s="231">
        <v>85.58196872881182</v>
      </c>
      <c r="J10" s="231">
        <v>91.25251489447189</v>
      </c>
      <c r="K10" s="231">
        <v>79.60214821027569</v>
      </c>
      <c r="L10" s="281">
        <v>90.47742339899297</v>
      </c>
    </row>
    <row r="11" spans="1:17" ht="13.5" customHeight="1">
      <c r="A11" s="138" t="s">
        <v>129</v>
      </c>
      <c r="B11" s="340">
        <v>25</v>
      </c>
      <c r="C11" s="341">
        <f>+'施設及び業務概況に関する調'!F35/'施設及び業務概況に関する調'!F30*100</f>
        <v>93.42947884125897</v>
      </c>
      <c r="D11" s="341">
        <f>+'施設及び業務概況に関する調'!G35/'施設及び業務概況に関する調'!G30*100</f>
        <v>79.54219025034226</v>
      </c>
      <c r="E11" s="341">
        <f>+'施設及び業務概況に関する調'!H35/'施設及び業務概況に関する調'!H30*100</f>
        <v>91.60853669654112</v>
      </c>
      <c r="F11" s="341">
        <f>+'施設及び業務概況に関する調'!I35/'施設及び業務概況に関する調'!I30*100</f>
        <v>79.89308083929629</v>
      </c>
      <c r="G11" s="341">
        <f>+'施設及び業務概況に関する調'!J35/'施設及び業務概況に関する調'!J30*100</f>
        <v>91.23408056063909</v>
      </c>
      <c r="H11" s="341">
        <f>+'施設及び業務概況に関する調'!K35/'施設及び業務概況に関する調'!K30*100</f>
        <v>86.46886411685566</v>
      </c>
      <c r="I11" s="341">
        <f>+'施設及び業務概況に関する調'!L35/'施設及び業務概況に関する調'!L30*100</f>
        <v>84.75091155503527</v>
      </c>
      <c r="J11" s="341">
        <f>+'施設及び業務概況に関する調'!M35/'施設及び業務概況に関する調'!M30*100</f>
        <v>90.93667405087464</v>
      </c>
      <c r="K11" s="341">
        <f>+'施設及び業務概況に関する調'!N35/'施設及び業務概況に関する調'!N30*100</f>
        <v>81.26152406637863</v>
      </c>
      <c r="L11" s="342">
        <f>+'施設及び業務概況に関する調'!O35/'施設及び業務概況に関する調'!O30*100</f>
        <v>89.85785554578233</v>
      </c>
      <c r="M11" s="300"/>
      <c r="N11" s="300"/>
      <c r="O11" s="300"/>
      <c r="P11" s="300"/>
      <c r="Q11" s="300"/>
    </row>
    <row r="12" spans="1:12" ht="13.5" customHeight="1">
      <c r="A12" s="136"/>
      <c r="B12" s="343">
        <v>23</v>
      </c>
      <c r="C12" s="230">
        <v>89.8544448487515</v>
      </c>
      <c r="D12" s="230">
        <v>88.31881654449568</v>
      </c>
      <c r="E12" s="230">
        <v>84.74303719725492</v>
      </c>
      <c r="F12" s="230">
        <v>86.78200934831655</v>
      </c>
      <c r="G12" s="230">
        <v>95.1028337239469</v>
      </c>
      <c r="H12" s="230">
        <v>89.00593841689093</v>
      </c>
      <c r="I12" s="230">
        <v>79.38139713090078</v>
      </c>
      <c r="J12" s="230">
        <v>82.3331320294422</v>
      </c>
      <c r="K12" s="230">
        <v>84.8737092362969</v>
      </c>
      <c r="L12" s="280">
        <v>88.68766682752862</v>
      </c>
    </row>
    <row r="13" spans="1:12" ht="13.5" customHeight="1">
      <c r="A13" s="142" t="s">
        <v>125</v>
      </c>
      <c r="B13" s="339">
        <v>24</v>
      </c>
      <c r="C13" s="231">
        <v>87.4219574266624</v>
      </c>
      <c r="D13" s="231">
        <v>87.1919376007464</v>
      </c>
      <c r="E13" s="231">
        <v>87.22121005239494</v>
      </c>
      <c r="F13" s="231">
        <v>88.09510569015268</v>
      </c>
      <c r="G13" s="231">
        <v>97.39965035058933</v>
      </c>
      <c r="H13" s="231">
        <v>84.51095427823243</v>
      </c>
      <c r="I13" s="231">
        <v>80.28007554452262</v>
      </c>
      <c r="J13" s="231">
        <v>77.38919679642098</v>
      </c>
      <c r="K13" s="231">
        <v>83.2926289933211</v>
      </c>
      <c r="L13" s="281">
        <v>87.73120797011207</v>
      </c>
    </row>
    <row r="14" spans="1:12" ht="13.5" customHeight="1">
      <c r="A14" s="139" t="s">
        <v>130</v>
      </c>
      <c r="B14" s="344">
        <v>25</v>
      </c>
      <c r="C14" s="341">
        <f>+'施設及び業務概況に関する調'!F48</f>
        <v>91.1794105437941</v>
      </c>
      <c r="D14" s="341">
        <f>+'施設及び業務概況に関する調'!G48</f>
        <v>86.39133003105374</v>
      </c>
      <c r="E14" s="341">
        <f>+'施設及び業務概況に関する調'!H48</f>
        <v>88.67661492941893</v>
      </c>
      <c r="F14" s="341">
        <f>+'施設及び業務概況に関する調'!I48</f>
        <v>87.26477090988958</v>
      </c>
      <c r="G14" s="341">
        <f>+'施設及び業務概況に関する調'!J48</f>
        <v>85.26355450760687</v>
      </c>
      <c r="H14" s="341">
        <f>+'施設及び業務概況に関する調'!K48</f>
        <v>87.3723231415749</v>
      </c>
      <c r="I14" s="341">
        <f>+'施設及び業務概況に関する調'!L48</f>
        <v>83.08387382409487</v>
      </c>
      <c r="J14" s="341">
        <f>+'施設及び業務概況に関する調'!M48</f>
        <v>79.4967493232058</v>
      </c>
      <c r="K14" s="341">
        <f>+'施設及び業務概況に関する調'!N48</f>
        <v>78.57413153712254</v>
      </c>
      <c r="L14" s="342">
        <f>+'施設及び業務概況に関する調'!O48</f>
        <v>77.14310872920774</v>
      </c>
    </row>
    <row r="15" spans="1:12" ht="13.5" customHeight="1">
      <c r="A15" s="137"/>
      <c r="B15" s="339">
        <v>23</v>
      </c>
      <c r="C15" s="235">
        <v>53.35385519490771</v>
      </c>
      <c r="D15" s="230">
        <v>62.88908833254605</v>
      </c>
      <c r="E15" s="230">
        <v>71.51369975685438</v>
      </c>
      <c r="F15" s="230">
        <v>74.35632855670418</v>
      </c>
      <c r="G15" s="230">
        <v>55.444525954914646</v>
      </c>
      <c r="H15" s="230">
        <v>52.98325722983257</v>
      </c>
      <c r="I15" s="230">
        <v>68.87393202060191</v>
      </c>
      <c r="J15" s="230">
        <v>62.737046989773184</v>
      </c>
      <c r="K15" s="230">
        <v>55.11995975543689</v>
      </c>
      <c r="L15" s="280">
        <v>60.34536789010576</v>
      </c>
    </row>
    <row r="16" spans="1:12" ht="13.5" customHeight="1">
      <c r="A16" s="142" t="s">
        <v>124</v>
      </c>
      <c r="B16" s="339">
        <v>24</v>
      </c>
      <c r="C16" s="236">
        <v>52.3756218838147</v>
      </c>
      <c r="D16" s="231">
        <v>64.36268304204063</v>
      </c>
      <c r="E16" s="231">
        <v>72.98086608513026</v>
      </c>
      <c r="F16" s="231">
        <v>81.25747244062576</v>
      </c>
      <c r="G16" s="231">
        <v>53.00145257503266</v>
      </c>
      <c r="H16" s="231">
        <v>53.296676813800104</v>
      </c>
      <c r="I16" s="231">
        <v>70.3817193494416</v>
      </c>
      <c r="J16" s="231">
        <v>60.78189626656971</v>
      </c>
      <c r="K16" s="231">
        <v>57.2107422026159</v>
      </c>
      <c r="L16" s="281">
        <v>60.00020440631888</v>
      </c>
    </row>
    <row r="17" spans="1:14" ht="13.5" customHeight="1">
      <c r="A17" s="138" t="s">
        <v>131</v>
      </c>
      <c r="B17" s="340">
        <v>25</v>
      </c>
      <c r="C17" s="341">
        <f>+'施設及び業務概況に関する調'!F49</f>
        <v>52.017336694433446</v>
      </c>
      <c r="D17" s="341">
        <f>+'施設及び業務概況に関する調'!G49</f>
        <v>61.82938119981105</v>
      </c>
      <c r="E17" s="341">
        <f>+'施設及び業務概況に関する調'!H49</f>
        <v>71.68378901540673</v>
      </c>
      <c r="F17" s="341">
        <f>+'施設及び業務概況に関する調'!I49</f>
        <v>85.43971037570857</v>
      </c>
      <c r="G17" s="341">
        <f>+'施設及び業務概況に関する調'!J49</f>
        <v>46.79308258634345</v>
      </c>
      <c r="H17" s="341">
        <f>+'施設及び業務概況に関する調'!K49</f>
        <v>52.795535261288684</v>
      </c>
      <c r="I17" s="341">
        <f>+'施設及び業務概況に関する調'!L49</f>
        <v>68.92812882756905</v>
      </c>
      <c r="J17" s="341">
        <f>+'施設及び業務概況に関する調'!M49</f>
        <v>59.645036627182755</v>
      </c>
      <c r="K17" s="341">
        <f>+'施設及び業務概況に関する調'!N49</f>
        <v>65.76609391084013</v>
      </c>
      <c r="L17" s="342">
        <f>+'施設及び業務概況に関する調'!O49</f>
        <v>68.00593607305937</v>
      </c>
      <c r="M17" s="300"/>
      <c r="N17" s="300"/>
    </row>
    <row r="18" spans="1:12" ht="13.5" customHeight="1">
      <c r="A18" s="136"/>
      <c r="B18" s="343">
        <v>23</v>
      </c>
      <c r="C18" s="230">
        <v>59.378092296620586</v>
      </c>
      <c r="D18" s="230">
        <v>71.20689655172414</v>
      </c>
      <c r="E18" s="230">
        <v>84.38887974995887</v>
      </c>
      <c r="F18" s="230">
        <v>85.68173186479301</v>
      </c>
      <c r="G18" s="230">
        <v>58.29955195220824</v>
      </c>
      <c r="H18" s="230">
        <v>59.52777777777778</v>
      </c>
      <c r="I18" s="230">
        <v>86.76331547431452</v>
      </c>
      <c r="J18" s="230">
        <v>76.19902880329941</v>
      </c>
      <c r="K18" s="230">
        <v>64.94350282485875</v>
      </c>
      <c r="L18" s="280">
        <v>68.04257012134474</v>
      </c>
    </row>
    <row r="19" spans="1:12" ht="13.5" customHeight="1">
      <c r="A19" s="142" t="s">
        <v>123</v>
      </c>
      <c r="B19" s="339">
        <v>24</v>
      </c>
      <c r="C19" s="231">
        <v>59.911289366578416</v>
      </c>
      <c r="D19" s="231">
        <v>73.81724137931035</v>
      </c>
      <c r="E19" s="231">
        <v>83.67330152985689</v>
      </c>
      <c r="F19" s="231">
        <v>92.23835059171599</v>
      </c>
      <c r="G19" s="231">
        <v>54.41647109024963</v>
      </c>
      <c r="H19" s="231">
        <v>63.06481481481482</v>
      </c>
      <c r="I19" s="231">
        <v>87.67022062704528</v>
      </c>
      <c r="J19" s="231">
        <v>78.54054413623362</v>
      </c>
      <c r="K19" s="231">
        <v>68.6864406779661</v>
      </c>
      <c r="L19" s="281">
        <v>68.39094752549117</v>
      </c>
    </row>
    <row r="20" spans="1:12" ht="13.5" customHeight="1">
      <c r="A20" s="139" t="s">
        <v>132</v>
      </c>
      <c r="B20" s="344">
        <v>25</v>
      </c>
      <c r="C20" s="345">
        <f>+'施設及び業務概況に関する調'!F50</f>
        <v>57.04943296321176</v>
      </c>
      <c r="D20" s="312">
        <f>+'施設及び業務概況に関する調'!G50</f>
        <v>71.56896551724138</v>
      </c>
      <c r="E20" s="231">
        <f>+'施設及び業務概況に関する調'!H50</f>
        <v>80.83730876788945</v>
      </c>
      <c r="F20" s="312">
        <f>+'施設及び業務概況に関する調'!I50</f>
        <v>97.90859413810233</v>
      </c>
      <c r="G20" s="312">
        <f>+'施設及び業務概況に関する調'!J50</f>
        <v>54.880520588862815</v>
      </c>
      <c r="H20" s="231">
        <f>+'施設及び業務概況に関する調'!K50</f>
        <v>60.425925925925924</v>
      </c>
      <c r="I20" s="312">
        <f>+'施設及び業務概況に関する調'!L50</f>
        <v>82.96210281853689</v>
      </c>
      <c r="J20" s="231">
        <f>+'施設及び業務概況に関する調'!M50</f>
        <v>75.0282711368323</v>
      </c>
      <c r="K20" s="312">
        <f>+'施設及び業務概況に関する調'!N50</f>
        <v>83.69942196531792</v>
      </c>
      <c r="L20" s="314">
        <f>+'施設及び業務概況に関する調'!O50</f>
        <v>88.15555555555555</v>
      </c>
    </row>
    <row r="21" spans="1:12" ht="13.5" customHeight="1">
      <c r="A21" s="137"/>
      <c r="B21" s="339">
        <v>23</v>
      </c>
      <c r="C21" s="232">
        <v>20.920327280926866</v>
      </c>
      <c r="D21" s="232">
        <v>14.721918747373776</v>
      </c>
      <c r="E21" s="232">
        <v>13.224744759761636</v>
      </c>
      <c r="F21" s="232">
        <v>10.996819642979275</v>
      </c>
      <c r="G21" s="232">
        <v>11.26709033675833</v>
      </c>
      <c r="H21" s="232">
        <v>12.381658120164804</v>
      </c>
      <c r="I21" s="232">
        <v>8.767421411299187</v>
      </c>
      <c r="J21" s="232">
        <v>6.379558932542624</v>
      </c>
      <c r="K21" s="232">
        <v>16.037041206935374</v>
      </c>
      <c r="L21" s="286">
        <v>10.114181319936058</v>
      </c>
    </row>
    <row r="22" spans="1:12" ht="13.5" customHeight="1">
      <c r="A22" s="142" t="s">
        <v>122</v>
      </c>
      <c r="B22" s="339">
        <v>24</v>
      </c>
      <c r="C22" s="233">
        <v>20.72665931217668</v>
      </c>
      <c r="D22" s="233">
        <v>15.034625060687647</v>
      </c>
      <c r="E22" s="233">
        <v>10.927725478287275</v>
      </c>
      <c r="F22" s="233">
        <v>10.693228220470342</v>
      </c>
      <c r="G22" s="233">
        <v>10.707348035308359</v>
      </c>
      <c r="H22" s="233">
        <v>12.31798194183865</v>
      </c>
      <c r="I22" s="233">
        <v>8.821365135752346</v>
      </c>
      <c r="J22" s="233">
        <v>6.154852639932087</v>
      </c>
      <c r="K22" s="233">
        <v>16.36891054030115</v>
      </c>
      <c r="L22" s="287">
        <v>9.986867174741427</v>
      </c>
    </row>
    <row r="23" spans="1:17" ht="13.5" customHeight="1">
      <c r="A23" s="138" t="s">
        <v>133</v>
      </c>
      <c r="B23" s="340">
        <v>25</v>
      </c>
      <c r="C23" s="346">
        <f>+'施設及び業務概況に関する調'!F51</f>
        <v>20.589285140390157</v>
      </c>
      <c r="D23" s="346">
        <f>+'施設及び業務概況に関する調'!G51</f>
        <v>14.442546618117621</v>
      </c>
      <c r="E23" s="346">
        <f>+'施設及び業務概況に関する調'!H51</f>
        <v>10.991942004547308</v>
      </c>
      <c r="F23" s="346">
        <f>+'施設及び業務概況に関する調'!I51</f>
        <v>10.361706693075844</v>
      </c>
      <c r="G23" s="346">
        <f>+'施設及び業務概況に関する調'!J51</f>
        <v>9.086693720026107</v>
      </c>
      <c r="H23" s="346">
        <f>+'施設及び業務概況に関する調'!K51</f>
        <v>12.331575516975766</v>
      </c>
      <c r="I23" s="346">
        <f>+'施設及び業務概況に関する調'!L51</f>
        <v>8.481760916758603</v>
      </c>
      <c r="J23" s="346">
        <f>+'施設及び業務概況に関する調'!M51</f>
        <v>5.957278337004205</v>
      </c>
      <c r="K23" s="346">
        <f>+'施設及び業務概況に関する調'!N51</f>
        <v>15.679395900755123</v>
      </c>
      <c r="L23" s="347">
        <f>+'施設及び業務概況に関する調'!O51</f>
        <v>10.079158113199034</v>
      </c>
      <c r="M23" s="300"/>
      <c r="N23" s="300"/>
      <c r="O23" s="300"/>
      <c r="P23" s="300"/>
      <c r="Q23" s="300"/>
    </row>
    <row r="24" spans="1:12" ht="13.5" customHeight="1">
      <c r="A24" s="136"/>
      <c r="B24" s="343">
        <v>23</v>
      </c>
      <c r="C24" s="232">
        <v>7.169133894241154</v>
      </c>
      <c r="D24" s="232">
        <v>4.474011715564635</v>
      </c>
      <c r="E24" s="232">
        <v>5.548223873316363</v>
      </c>
      <c r="F24" s="232">
        <v>6.805348173357139</v>
      </c>
      <c r="G24" s="232">
        <v>3.432779603458077</v>
      </c>
      <c r="H24" s="232">
        <v>6.974138488038432</v>
      </c>
      <c r="I24" s="232">
        <v>3.798994821702936</v>
      </c>
      <c r="J24" s="232">
        <v>2.886591350866994</v>
      </c>
      <c r="K24" s="232">
        <v>5.175282206041202</v>
      </c>
      <c r="L24" s="286">
        <v>5.85501455755708</v>
      </c>
    </row>
    <row r="25" spans="1:12" ht="13.5" customHeight="1">
      <c r="A25" s="142" t="s">
        <v>121</v>
      </c>
      <c r="B25" s="339">
        <v>24</v>
      </c>
      <c r="C25" s="233">
        <v>7.2156302599592035</v>
      </c>
      <c r="D25" s="233">
        <v>4.61106251887917</v>
      </c>
      <c r="E25" s="233">
        <v>5.479276520635639</v>
      </c>
      <c r="F25" s="233">
        <v>6.568350379998761</v>
      </c>
      <c r="G25" s="233">
        <v>3.2767133812214664</v>
      </c>
      <c r="H25" s="233">
        <v>7.025726547916748</v>
      </c>
      <c r="I25" s="233">
        <v>3.820071800490705</v>
      </c>
      <c r="J25" s="233">
        <v>2.7933053070062073</v>
      </c>
      <c r="K25" s="233">
        <v>5.188539197609068</v>
      </c>
      <c r="L25" s="287">
        <v>5.889705318767704</v>
      </c>
    </row>
    <row r="26" spans="1:12" ht="13.5" customHeight="1">
      <c r="A26" s="139" t="s">
        <v>134</v>
      </c>
      <c r="B26" s="344">
        <v>25</v>
      </c>
      <c r="C26" s="238">
        <f>+'施設及び業務概況に関する調'!F52</f>
        <v>7.588501316909087</v>
      </c>
      <c r="D26" s="238">
        <f>+'施設及び業務概況に関する調'!G52</f>
        <v>4.480506499659065</v>
      </c>
      <c r="E26" s="238">
        <f>+'施設及び業務概況に関する調'!H52</f>
        <v>5.445275536327348</v>
      </c>
      <c r="F26" s="238">
        <f>+'施設及び業務概況に関する調'!I52</f>
        <v>6.237067873482993</v>
      </c>
      <c r="G26" s="238">
        <f>+'施設及び業務概況に関する調'!J52</f>
        <v>3.6500300078824126</v>
      </c>
      <c r="H26" s="238">
        <f>+'施設及び業務概況に関する調'!K52</f>
        <v>7.910390464353451</v>
      </c>
      <c r="I26" s="238">
        <f>+'施設及び業務概況に関する調'!L52</f>
        <v>3.653871037573107</v>
      </c>
      <c r="J26" s="238">
        <f>+'施設及び業務概況に関する調'!M52</f>
        <v>2.697309053554617</v>
      </c>
      <c r="K26" s="238">
        <f>+'施設及び業務概況に関する調'!N52</f>
        <v>5.015334332618375</v>
      </c>
      <c r="L26" s="348">
        <f>+'施設及び業務概況に関する調'!O52</f>
        <v>5.896415530887098</v>
      </c>
    </row>
    <row r="27" spans="1:12" ht="13.5" customHeight="1">
      <c r="A27" s="137"/>
      <c r="B27" s="339">
        <v>23</v>
      </c>
      <c r="C27" s="232">
        <v>208.21187869508265</v>
      </c>
      <c r="D27" s="232">
        <v>156.5445670913284</v>
      </c>
      <c r="E27" s="232">
        <v>145.87747724645382</v>
      </c>
      <c r="F27" s="232">
        <v>160.4358687056395</v>
      </c>
      <c r="G27" s="232">
        <v>252.56124873213935</v>
      </c>
      <c r="H27" s="232">
        <v>155.25797730874476</v>
      </c>
      <c r="I27" s="232">
        <v>235.93183056822588</v>
      </c>
      <c r="J27" s="232">
        <v>209.11124530850248</v>
      </c>
      <c r="K27" s="232">
        <v>217.72131778406145</v>
      </c>
      <c r="L27" s="286">
        <v>142.40860797320536</v>
      </c>
    </row>
    <row r="28" spans="1:12" ht="13.5" customHeight="1">
      <c r="A28" s="142" t="s">
        <v>120</v>
      </c>
      <c r="B28" s="339">
        <v>24</v>
      </c>
      <c r="C28" s="233">
        <v>208.84765261122806</v>
      </c>
      <c r="D28" s="233">
        <v>156.71691660237605</v>
      </c>
      <c r="E28" s="233">
        <v>157.93063817272287</v>
      </c>
      <c r="F28" s="233">
        <v>160.44384020327834</v>
      </c>
      <c r="G28" s="233">
        <v>252.4468888390033</v>
      </c>
      <c r="H28" s="233">
        <v>155.5233155510986</v>
      </c>
      <c r="I28" s="233">
        <v>235.0461904853362</v>
      </c>
      <c r="J28" s="233">
        <v>208.39918643354943</v>
      </c>
      <c r="K28" s="233">
        <v>218.3240289921572</v>
      </c>
      <c r="L28" s="287">
        <v>142.86836708311054</v>
      </c>
    </row>
    <row r="29" spans="1:13" ht="13.5" customHeight="1">
      <c r="A29" s="138" t="s">
        <v>135</v>
      </c>
      <c r="B29" s="340">
        <v>25</v>
      </c>
      <c r="C29" s="346">
        <f>+'施設及び業務概況に関する調'!F53</f>
        <v>209.30122862492246</v>
      </c>
      <c r="D29" s="346">
        <f>+'施設及び業務概況に関する調'!G53</f>
        <v>156.07184363444267</v>
      </c>
      <c r="E29" s="346">
        <f>+'施設及び業務概況に関する調'!H53</f>
        <v>160.21165691539557</v>
      </c>
      <c r="F29" s="346">
        <f>+'施設及び業務概況に関する調'!I53</f>
        <v>160.87988993898793</v>
      </c>
      <c r="G29" s="346">
        <f>+'施設及び業務概況に関する調'!J53</f>
        <v>252.78824661032326</v>
      </c>
      <c r="H29" s="346">
        <f>+'施設及び業務概況に関する調'!K53</f>
        <v>155.7393628548725</v>
      </c>
      <c r="I29" s="346">
        <f>+'施設及び業務概況に関する調'!L53</f>
        <v>236.03121008386722</v>
      </c>
      <c r="J29" s="346">
        <f>+'施設及び業務概況に関する調'!M53</f>
        <v>208.81547513045464</v>
      </c>
      <c r="K29" s="346">
        <f>+'施設及び業務概況に関する調'!N53</f>
        <v>218.8211189379572</v>
      </c>
      <c r="L29" s="347">
        <f>+'施設及び業務概況に関する調'!O53</f>
        <v>142.16980004184475</v>
      </c>
      <c r="M29" s="238"/>
    </row>
    <row r="30" spans="1:12" ht="13.5" customHeight="1">
      <c r="A30" s="136"/>
      <c r="B30" s="343">
        <v>23</v>
      </c>
      <c r="C30" s="232">
        <v>198.94911406521047</v>
      </c>
      <c r="D30" s="232">
        <v>155.98164774720314</v>
      </c>
      <c r="E30" s="232">
        <v>151.57118897489613</v>
      </c>
      <c r="F30" s="232">
        <v>163.58361312629634</v>
      </c>
      <c r="G30" s="232">
        <v>293.2580445333933</v>
      </c>
      <c r="H30" s="232">
        <v>150.7707240034876</v>
      </c>
      <c r="I30" s="232">
        <v>252.7738634745592</v>
      </c>
      <c r="J30" s="232">
        <v>241.91698809106376</v>
      </c>
      <c r="K30" s="232">
        <v>218.07184566734153</v>
      </c>
      <c r="L30" s="286">
        <v>156.13959878260957</v>
      </c>
    </row>
    <row r="31" spans="1:12" ht="13.5" customHeight="1">
      <c r="A31" s="142" t="s">
        <v>119</v>
      </c>
      <c r="B31" s="339">
        <v>24</v>
      </c>
      <c r="C31" s="233">
        <v>207.4662057009368</v>
      </c>
      <c r="D31" s="233">
        <v>159.79817433367685</v>
      </c>
      <c r="E31" s="233">
        <v>160.30581114359325</v>
      </c>
      <c r="F31" s="233">
        <v>158.9103473661088</v>
      </c>
      <c r="G31" s="233">
        <v>290.2916947273185</v>
      </c>
      <c r="H31" s="233">
        <v>151.36846489173112</v>
      </c>
      <c r="I31" s="233">
        <v>245.27771909270749</v>
      </c>
      <c r="J31" s="233">
        <v>239.9097716690927</v>
      </c>
      <c r="K31" s="233">
        <v>227.2952832513362</v>
      </c>
      <c r="L31" s="287">
        <v>167.87884721103086</v>
      </c>
    </row>
    <row r="32" spans="1:14" ht="13.5" customHeight="1">
      <c r="A32" s="138" t="s">
        <v>136</v>
      </c>
      <c r="B32" s="344">
        <v>25</v>
      </c>
      <c r="C32" s="346">
        <f>+'施設及び業務概況に関する調'!F54</f>
        <v>198.96133245269442</v>
      </c>
      <c r="D32" s="346">
        <f>+'施設及び業務概況に関する調'!G54</f>
        <v>160.33924026317052</v>
      </c>
      <c r="E32" s="346">
        <f>+'施設及び業務概況に関する調'!H54</f>
        <v>159.59857934560677</v>
      </c>
      <c r="F32" s="346">
        <f>+'施設及び業務概況に関する調'!I54</f>
        <v>163.80886868445188</v>
      </c>
      <c r="G32" s="346">
        <f>+'施設及び業務概況に関する調'!J54</f>
        <v>291.71587303217325</v>
      </c>
      <c r="H32" s="346">
        <f>+'施設及び業務概況に関する調'!K54</f>
        <v>146.71591862590924</v>
      </c>
      <c r="I32" s="346">
        <f>+'施設及び業務概況に関する調'!L54</f>
        <v>257.37130296159137</v>
      </c>
      <c r="J32" s="346">
        <f>+'施設及び業務概況に関する調'!M54</f>
        <v>246.348109793591</v>
      </c>
      <c r="K32" s="346">
        <f>+'施設及び業務概況に関する調'!N54</f>
        <v>229.56431183960987</v>
      </c>
      <c r="L32" s="347">
        <f>+'施設及び業務概況に関する調'!O54</f>
        <v>165.56774367098066</v>
      </c>
      <c r="M32" s="238"/>
      <c r="N32" s="238"/>
    </row>
    <row r="33" spans="1:12" ht="13.5" customHeight="1">
      <c r="A33" s="140"/>
      <c r="B33" s="339">
        <v>23</v>
      </c>
      <c r="C33" s="284">
        <v>2525.318181818182</v>
      </c>
      <c r="D33" s="284">
        <v>2385.222222222222</v>
      </c>
      <c r="E33" s="284">
        <v>4159.8</v>
      </c>
      <c r="F33" s="284">
        <v>1899.5217391304348</v>
      </c>
      <c r="G33" s="284">
        <v>2377.846153846154</v>
      </c>
      <c r="H33" s="284">
        <v>2743.5</v>
      </c>
      <c r="I33" s="284">
        <v>3533.8333333333335</v>
      </c>
      <c r="J33" s="284">
        <v>5280.166666666667</v>
      </c>
      <c r="K33" s="284">
        <v>1930.2</v>
      </c>
      <c r="L33" s="288">
        <v>4582.375</v>
      </c>
    </row>
    <row r="34" spans="1:12" ht="13.5" customHeight="1">
      <c r="A34" s="132" t="s">
        <v>118</v>
      </c>
      <c r="B34" s="339">
        <v>24</v>
      </c>
      <c r="C34" s="285">
        <v>2560.7076923076925</v>
      </c>
      <c r="D34" s="285">
        <v>2512.235294117647</v>
      </c>
      <c r="E34" s="285">
        <v>4344.4</v>
      </c>
      <c r="F34" s="285">
        <v>2065.4761904761904</v>
      </c>
      <c r="G34" s="285">
        <v>2764.181818181818</v>
      </c>
      <c r="H34" s="285">
        <v>2483.5384615384614</v>
      </c>
      <c r="I34" s="285">
        <v>3502.5</v>
      </c>
      <c r="J34" s="285">
        <v>5195.833333333333</v>
      </c>
      <c r="K34" s="285">
        <v>1912.4</v>
      </c>
      <c r="L34" s="289">
        <v>4583.375</v>
      </c>
    </row>
    <row r="35" spans="1:12" ht="13.5" customHeight="1">
      <c r="A35" s="138" t="s">
        <v>137</v>
      </c>
      <c r="B35" s="340">
        <v>25</v>
      </c>
      <c r="C35" s="337">
        <f>+'施設及び業務概況に関する調'!F55</f>
        <v>2640.1111111111113</v>
      </c>
      <c r="D35" s="32">
        <f>+'施設及び業務概況に関する調'!G55</f>
        <v>2482.8823529411766</v>
      </c>
      <c r="E35" s="349">
        <f>+'施設及び業務概況に関する調'!H55</f>
        <v>4349.533333333334</v>
      </c>
      <c r="F35" s="32">
        <f>+'施設及び業務概況に関する調'!I55</f>
        <v>2052.5238095238096</v>
      </c>
      <c r="G35" s="32">
        <f>+'施設及び業務概況に関する調'!J55</f>
        <v>2985.8</v>
      </c>
      <c r="H35" s="349">
        <f>+'施設及び業務概況に関する調'!K55</f>
        <v>2464.769230769231</v>
      </c>
      <c r="I35" s="32">
        <f>+'施設及び業務概況に関する調'!L55</f>
        <v>3450.3333333333335</v>
      </c>
      <c r="J35" s="349">
        <f>+'施設及び業務概況に関する調'!M55</f>
        <v>5150.833333333333</v>
      </c>
      <c r="K35" s="32">
        <f>+'施設及び業務概況に関する調'!N55</f>
        <v>1897</v>
      </c>
      <c r="L35" s="34">
        <f>+'施設及び業務概況に関する調'!O55</f>
        <v>5283.857142857143</v>
      </c>
    </row>
    <row r="36" spans="1:12" ht="13.5" customHeight="1">
      <c r="A36" s="134"/>
      <c r="B36" s="343">
        <v>23</v>
      </c>
      <c r="C36" s="282">
        <v>273.91030303030306</v>
      </c>
      <c r="D36" s="282">
        <v>297.75333333333333</v>
      </c>
      <c r="E36" s="282">
        <v>483.551</v>
      </c>
      <c r="F36" s="282">
        <v>221.56652173913042</v>
      </c>
      <c r="G36" s="282">
        <v>226.00153846153847</v>
      </c>
      <c r="H36" s="282">
        <v>303.935</v>
      </c>
      <c r="I36" s="282">
        <v>339.4483333333333</v>
      </c>
      <c r="J36" s="282">
        <v>513.34</v>
      </c>
      <c r="K36" s="282">
        <v>239.068</v>
      </c>
      <c r="L36" s="290">
        <v>498.6075</v>
      </c>
    </row>
    <row r="37" spans="1:12" ht="13.5" customHeight="1">
      <c r="A37" s="133" t="s">
        <v>138</v>
      </c>
      <c r="B37" s="339">
        <v>24</v>
      </c>
      <c r="C37" s="283">
        <v>275.80892307692307</v>
      </c>
      <c r="D37" s="283">
        <v>313.37470588235294</v>
      </c>
      <c r="E37" s="283">
        <v>491.894</v>
      </c>
      <c r="F37" s="283">
        <v>240.62714285714287</v>
      </c>
      <c r="G37" s="283">
        <v>267.27818181818185</v>
      </c>
      <c r="H37" s="283">
        <v>280.74692307692305</v>
      </c>
      <c r="I37" s="283">
        <v>347.1133333333333</v>
      </c>
      <c r="J37" s="283">
        <v>507.2316666666667</v>
      </c>
      <c r="K37" s="283">
        <v>235.374</v>
      </c>
      <c r="L37" s="291">
        <v>497.96625</v>
      </c>
    </row>
    <row r="38" spans="1:12" ht="13.5" customHeight="1">
      <c r="A38" s="143" t="s">
        <v>139</v>
      </c>
      <c r="B38" s="344">
        <v>25</v>
      </c>
      <c r="C38" s="345">
        <f>+'施設及び業務概況に関する調'!F56/1000</f>
        <v>285.0263492063492</v>
      </c>
      <c r="D38" s="345">
        <f>+'施設及び業務概況に関する調'!G56/1000</f>
        <v>306.2205882352941</v>
      </c>
      <c r="E38" s="345">
        <f>+'施設及び業務概況に関する調'!H56/1000</f>
        <v>485.69166666666666</v>
      </c>
      <c r="F38" s="345">
        <f>+'施設及び業務概況に関する調'!I56/1000</f>
        <v>238.82857142857142</v>
      </c>
      <c r="G38" s="345">
        <f>+'施設及び業務概況に関する調'!J56/1000</f>
        <v>292.137</v>
      </c>
      <c r="H38" s="345">
        <f>+'施設及び業務概況に関する調'!K56/1000</f>
        <v>276.86</v>
      </c>
      <c r="I38" s="345">
        <f>+'施設及び業務概況に関する調'!L56/1000</f>
        <v>336.6433333333333</v>
      </c>
      <c r="J38" s="345">
        <f>+'施設及び業務概況に関する調'!M56/1000</f>
        <v>496.0216666666667</v>
      </c>
      <c r="K38" s="345">
        <f>+'施設及び業務概況に関する調'!N56/1000</f>
        <v>236.224</v>
      </c>
      <c r="L38" s="350">
        <f>+'施設及び業務概況に関する調'!O56/1000</f>
        <v>573.5485714285714</v>
      </c>
    </row>
    <row r="39" spans="1:12" ht="13.5" customHeight="1">
      <c r="A39" s="144"/>
      <c r="B39" s="339">
        <v>23</v>
      </c>
      <c r="C39" s="284">
        <v>58366.40909090909</v>
      </c>
      <c r="D39" s="284">
        <v>47675.22222222222</v>
      </c>
      <c r="E39" s="284">
        <v>73866.1</v>
      </c>
      <c r="F39" s="284">
        <v>36786.82608695652</v>
      </c>
      <c r="G39" s="284">
        <v>57394.07692307692</v>
      </c>
      <c r="H39" s="284">
        <v>48998.833333333336</v>
      </c>
      <c r="I39" s="284">
        <v>80323.83333333333</v>
      </c>
      <c r="J39" s="284">
        <v>110419.83333333333</v>
      </c>
      <c r="K39" s="284">
        <v>53173.4</v>
      </c>
      <c r="L39" s="288">
        <v>76334.375</v>
      </c>
    </row>
    <row r="40" spans="1:12" ht="13.5" customHeight="1">
      <c r="A40" s="142" t="s">
        <v>140</v>
      </c>
      <c r="B40" s="339">
        <v>24</v>
      </c>
      <c r="C40" s="285">
        <v>59799.13846153846</v>
      </c>
      <c r="D40" s="285">
        <v>50352.294117647056</v>
      </c>
      <c r="E40" s="285">
        <v>81140.06666666667</v>
      </c>
      <c r="F40" s="285">
        <v>39875.619047619046</v>
      </c>
      <c r="G40" s="285">
        <v>67842.63636363637</v>
      </c>
      <c r="H40" s="285">
        <v>45999.46153846154</v>
      </c>
      <c r="I40" s="285">
        <v>81785.83333333333</v>
      </c>
      <c r="J40" s="285">
        <v>108336.5</v>
      </c>
      <c r="K40" s="285">
        <v>52465.8</v>
      </c>
      <c r="L40" s="289">
        <v>76993.75</v>
      </c>
    </row>
    <row r="41" spans="1:12" ht="13.5" customHeight="1">
      <c r="A41" s="138" t="s">
        <v>141</v>
      </c>
      <c r="B41" s="340">
        <v>25</v>
      </c>
      <c r="C41" s="337">
        <f>+'施設及び業務概況に関する調'!F57</f>
        <v>61745.269841269845</v>
      </c>
      <c r="D41" s="32">
        <f>+'施設及び業務概況に関する調'!G57</f>
        <v>49550.705882352944</v>
      </c>
      <c r="E41" s="349">
        <f>+'施設及び業務概況に関する調'!H57</f>
        <v>80960.3</v>
      </c>
      <c r="F41" s="32">
        <f>+'施設及び業務概況に関する調'!I57</f>
        <v>39782.04761904762</v>
      </c>
      <c r="G41" s="32">
        <f>+'施設及び業務概況に関する調'!J57</f>
        <v>74233.7</v>
      </c>
      <c r="H41" s="349">
        <f>+'施設及び業務概況に関する調'!K57</f>
        <v>45012.769230769234</v>
      </c>
      <c r="I41" s="32">
        <f>+'施設及び業務概況に関する調'!L57</f>
        <v>79701.5</v>
      </c>
      <c r="J41" s="349">
        <f>+'施設及び業務概況に関する調'!M57</f>
        <v>106102.5</v>
      </c>
      <c r="K41" s="32">
        <f>+'施設及び業務概況に関する調'!N57</f>
        <v>53102</v>
      </c>
      <c r="L41" s="34">
        <f>+'施設及び業務概況に関する調'!O57</f>
        <v>89098.85714285714</v>
      </c>
    </row>
    <row r="42" spans="1:12" ht="13.5" customHeight="1">
      <c r="A42" s="145" t="s">
        <v>142</v>
      </c>
      <c r="B42" s="343">
        <v>23</v>
      </c>
      <c r="C42" s="284">
        <v>13.325530144794136</v>
      </c>
      <c r="D42" s="284">
        <v>12.258468978796765</v>
      </c>
      <c r="E42" s="284">
        <v>7.5483247889054095</v>
      </c>
      <c r="F42" s="284">
        <v>16.47360788692374</v>
      </c>
      <c r="G42" s="284">
        <v>16.150332536878576</v>
      </c>
      <c r="H42" s="284">
        <v>12.009146692549395</v>
      </c>
      <c r="I42" s="284">
        <v>10.752740966961097</v>
      </c>
      <c r="J42" s="284">
        <v>7.110297268866638</v>
      </c>
      <c r="K42" s="284">
        <v>15.26762260110094</v>
      </c>
      <c r="L42" s="288">
        <v>7.32038727857082</v>
      </c>
    </row>
    <row r="43" spans="1:12" ht="13.5" customHeight="1">
      <c r="A43" s="142" t="s">
        <v>143</v>
      </c>
      <c r="B43" s="339">
        <v>24</v>
      </c>
      <c r="C43" s="285">
        <v>13.233799542381067</v>
      </c>
      <c r="D43" s="285">
        <v>11.647398247165112</v>
      </c>
      <c r="E43" s="285">
        <v>7.420297869053088</v>
      </c>
      <c r="F43" s="285">
        <v>15.168696085823353</v>
      </c>
      <c r="G43" s="285">
        <v>13.65618388740366</v>
      </c>
      <c r="H43" s="285">
        <v>13.001032958783027</v>
      </c>
      <c r="I43" s="285">
        <v>10.515297597326521</v>
      </c>
      <c r="J43" s="285">
        <v>7.195922967480343</v>
      </c>
      <c r="K43" s="285">
        <v>15.507235293617818</v>
      </c>
      <c r="L43" s="289">
        <v>7.329814018520332</v>
      </c>
    </row>
    <row r="44" spans="1:12" ht="13.5" customHeight="1">
      <c r="A44" s="139" t="s">
        <v>144</v>
      </c>
      <c r="B44" s="344">
        <v>25</v>
      </c>
      <c r="C44" s="237">
        <f>+'施設及び業務概況に関する調'!F45/('施設及び業務概況に関する調'!F35/1000/365)</f>
        <v>12.805833601571786</v>
      </c>
      <c r="D44" s="237">
        <f>+'施設及び業務概況に関する調'!G45/('施設及び業務概況に関する調'!G35/1000/365)</f>
        <v>11.919512077990682</v>
      </c>
      <c r="E44" s="237">
        <f>+'施設及び業務概況に関する調'!H45/('施設及び業務概況に関する調'!H35/1000/365)</f>
        <v>7.515055848189009</v>
      </c>
      <c r="F44" s="237">
        <f>+'施設及び業務概況に関する調'!I45/('施設及び業務概況に関する調'!I35/1000/365)</f>
        <v>15.282928579973682</v>
      </c>
      <c r="G44" s="237">
        <f>+'施設及び業務概況に関する調'!J45/('施設及び業務概況に関する調'!J35/1000/365)</f>
        <v>12.494138024283126</v>
      </c>
      <c r="H44" s="237">
        <f>+'施設及び業務概況に関する調'!K45/('施設及び業務概況に関する調'!K35/1000/365)</f>
        <v>13.183558477208697</v>
      </c>
      <c r="I44" s="237">
        <f>+'施設及び業務概況に関する調'!L45/('施設及び業務概況に関する調'!L35/1000/365)</f>
        <v>10.842335607418336</v>
      </c>
      <c r="J44" s="237">
        <f>+'施設及び業務概況に関する調'!M45/('施設及び業務概況に関する調'!M35/1000/365)</f>
        <v>7.358549525726362</v>
      </c>
      <c r="K44" s="237">
        <f>+'施設及び業務概況に関する調'!N45/('施設及び業務概況に関する調'!N35/1000/365)</f>
        <v>15.451435925223517</v>
      </c>
      <c r="L44" s="351">
        <f>+'施設及び業務概況に関する調'!O45/('施設及び業務概況に関する調'!O35/1000/365)</f>
        <v>6.3638899682179115</v>
      </c>
    </row>
    <row r="45" spans="1:12" ht="13.5" customHeight="1">
      <c r="A45" s="144" t="s">
        <v>145</v>
      </c>
      <c r="B45" s="339">
        <v>23</v>
      </c>
      <c r="C45" s="282">
        <v>32.33540287464155</v>
      </c>
      <c r="D45" s="282">
        <v>25.225205054146233</v>
      </c>
      <c r="E45" s="282">
        <v>14.714959401042151</v>
      </c>
      <c r="F45" s="282">
        <v>33.93249254812079</v>
      </c>
      <c r="G45" s="282">
        <v>36.95550064329038</v>
      </c>
      <c r="H45" s="282">
        <v>25.77250618279128</v>
      </c>
      <c r="I45" s="282">
        <v>23.204316808154406</v>
      </c>
      <c r="J45" s="282">
        <v>13.141387774184752</v>
      </c>
      <c r="K45" s="282">
        <v>34.585138956280225</v>
      </c>
      <c r="L45" s="290">
        <v>11.425570213043326</v>
      </c>
    </row>
    <row r="46" spans="1:12" ht="13.5" customHeight="1">
      <c r="A46" s="142" t="s">
        <v>146</v>
      </c>
      <c r="B46" s="339">
        <v>24</v>
      </c>
      <c r="C46" s="283">
        <v>34.004478016553264</v>
      </c>
      <c r="D46" s="283">
        <v>24.87812935838885</v>
      </c>
      <c r="E46" s="283">
        <v>14.506851747192146</v>
      </c>
      <c r="F46" s="283">
        <v>31.925702084038335</v>
      </c>
      <c r="G46" s="283">
        <v>33.214968402005404</v>
      </c>
      <c r="H46" s="283">
        <v>27.607124949653535</v>
      </c>
      <c r="I46" s="283">
        <v>23.06019167610963</v>
      </c>
      <c r="J46" s="283">
        <v>13.661739047575237</v>
      </c>
      <c r="K46" s="283">
        <v>34.2569697587669</v>
      </c>
      <c r="L46" s="291">
        <v>13.540074252020093</v>
      </c>
    </row>
    <row r="47" spans="1:12" ht="13.5" customHeight="1">
      <c r="A47" s="138" t="s">
        <v>147</v>
      </c>
      <c r="B47" s="340">
        <v>25</v>
      </c>
      <c r="C47" s="341">
        <f>+'費用構成表'!F13/('施設及び業務概況に関する調'!F35/100)</f>
        <v>28.761306389941115</v>
      </c>
      <c r="D47" s="341">
        <f>+'費用構成表'!G13/('施設及び業務概況に関する調'!G35/100)</f>
        <v>24.78086731018585</v>
      </c>
      <c r="E47" s="341">
        <f>+'費用構成表'!H13/('施設及び業務概況に関する調'!H35/100)</f>
        <v>15.12097867302644</v>
      </c>
      <c r="F47" s="341">
        <f>+'費用構成表'!I13/('施設及び業務概況に関する調'!I35/100)</f>
        <v>33.081309566535076</v>
      </c>
      <c r="G47" s="341">
        <f>+'費用構成表'!J13/('施設及び業務概況に関する調'!J35/100)</f>
        <v>28.390446947836118</v>
      </c>
      <c r="H47" s="341">
        <f>+'費用構成表'!K13/('施設及び業務概況に関する調'!K35/100)</f>
        <v>26.087608844236744</v>
      </c>
      <c r="I47" s="341">
        <f>+'費用構成表'!L13/('施設及び業務概況に関する調'!L35/100)</f>
        <v>23.032784450407455</v>
      </c>
      <c r="J47" s="341">
        <f>+'費用構成表'!M13/('施設及び業務概況に関する調'!M35/100)</f>
        <v>14.08204614717771</v>
      </c>
      <c r="K47" s="341">
        <f>+'費用構成表'!N13/('施設及び業務概況に関する調'!N35/100)</f>
        <v>35.085342725548635</v>
      </c>
      <c r="L47" s="342">
        <f>+'費用構成表'!O13/('施設及び業務概況に関する調'!O35/100)</f>
        <v>13.290940610335655</v>
      </c>
    </row>
    <row r="48" spans="1:12" ht="13.5" customHeight="1">
      <c r="A48" s="145" t="s">
        <v>148</v>
      </c>
      <c r="B48" s="343">
        <v>23</v>
      </c>
      <c r="C48" s="282">
        <v>61.054547828087934</v>
      </c>
      <c r="D48" s="282">
        <v>61.068445917202155</v>
      </c>
      <c r="E48" s="282">
        <v>68.24843708316186</v>
      </c>
      <c r="F48" s="282">
        <v>58.365825946864526</v>
      </c>
      <c r="G48" s="282">
        <v>93.71243218221795</v>
      </c>
      <c r="H48" s="282">
        <v>39.97702359605398</v>
      </c>
      <c r="I48" s="282">
        <v>50.34001247121555</v>
      </c>
      <c r="J48" s="282">
        <v>127.12529707406398</v>
      </c>
      <c r="K48" s="282">
        <v>91.90355882008467</v>
      </c>
      <c r="L48" s="290">
        <v>64.90751743605942</v>
      </c>
    </row>
    <row r="49" spans="1:12" ht="13.5" customHeight="1">
      <c r="A49" s="142" t="s">
        <v>149</v>
      </c>
      <c r="B49" s="339">
        <v>24</v>
      </c>
      <c r="C49" s="283">
        <v>62.96181637454692</v>
      </c>
      <c r="D49" s="283">
        <v>65.12331600771113</v>
      </c>
      <c r="E49" s="283">
        <v>71.70108465102915</v>
      </c>
      <c r="F49" s="283">
        <v>58.7890373765379</v>
      </c>
      <c r="G49" s="283">
        <v>94.44739223009054</v>
      </c>
      <c r="H49" s="283">
        <v>39.878236901014056</v>
      </c>
      <c r="I49" s="283">
        <v>55.96298999366201</v>
      </c>
      <c r="J49" s="283">
        <v>128.246462004541</v>
      </c>
      <c r="K49" s="283">
        <v>91.8971509172636</v>
      </c>
      <c r="L49" s="291">
        <v>79.51166369206749</v>
      </c>
    </row>
    <row r="50" spans="1:12" ht="13.5" customHeight="1">
      <c r="A50" s="139" t="s">
        <v>147</v>
      </c>
      <c r="B50" s="344">
        <v>25</v>
      </c>
      <c r="C50" s="345">
        <f>+'費用構成表'!F16/('施設及び業務概況に関する調'!F35/100)+'費用構成表'!F18/('施設及び業務概況に関する調'!F35/100)</f>
        <v>66.01589605193838</v>
      </c>
      <c r="D50" s="345">
        <f>+'費用構成表'!G16/('施設及び業務概況に関する調'!G35/100)+'費用構成表'!G18/('施設及び業務概況に関する調'!G35/100)</f>
        <v>67.03529750756375</v>
      </c>
      <c r="E50" s="345">
        <f>+'費用構成表'!H16/('施設及び業務概況に関する調'!H35/100)+'費用構成表'!H18/('施設及び業務概況に関する調'!H35/100)</f>
        <v>72.82384228677316</v>
      </c>
      <c r="F50" s="345">
        <f>+'費用構成表'!I16/('施設及び業務概況に関する調'!I35/100)+'費用構成表'!I18/('施設及び業務概況に関する調'!I35/100)</f>
        <v>59.946365195198794</v>
      </c>
      <c r="G50" s="345">
        <f>+'費用構成表'!J16/('施設及び業務概況に関する調'!J35/100)+'費用構成表'!J18/('施設及び業務概況に関する調'!J35/100)</f>
        <v>106.80126105217758</v>
      </c>
      <c r="H50" s="345">
        <f>+'費用構成表'!K16/('施設及び業務概況に関する調'!K35/100)+'費用構成表'!K18/('施設及び業務概況に関する調'!K35/100)</f>
        <v>40.15803599708823</v>
      </c>
      <c r="I50" s="345">
        <f>+'費用構成表'!L16/('施設及び業務概況に関する調'!L35/100)+'費用構成表'!L18/('施設及び業務概況に関する調'!L35/100)</f>
        <v>58.76892457893121</v>
      </c>
      <c r="J50" s="345">
        <f>+'費用構成表'!M16/('施設及び業務概況に関する調'!M35/100)+'費用構成表'!M18/('施設及び業務概況に関する調'!M35/100)</f>
        <v>133.9198892521496</v>
      </c>
      <c r="K50" s="345">
        <f>+'費用構成表'!N16/('施設及び業務概況に関する調'!N35/100)+'費用構成表'!N18/('施設及び業務概況に関する調'!N35/100)</f>
        <v>103.38915605526958</v>
      </c>
      <c r="L50" s="350">
        <f>+'費用構成表'!O16/('施設及び業務概況に関する調'!O35/100)+'費用構成表'!O18/('施設及び業務概況に関する調'!O35/100)</f>
        <v>78.92593478195893</v>
      </c>
    </row>
    <row r="51" spans="1:12" ht="13.5" customHeight="1">
      <c r="A51" s="144"/>
      <c r="B51" s="339">
        <v>23</v>
      </c>
      <c r="C51" s="230">
        <v>0</v>
      </c>
      <c r="D51" s="230">
        <v>0</v>
      </c>
      <c r="E51" s="230">
        <v>0</v>
      </c>
      <c r="F51" s="230">
        <v>0</v>
      </c>
      <c r="G51" s="230">
        <v>0</v>
      </c>
      <c r="H51" s="230">
        <v>0</v>
      </c>
      <c r="I51" s="230">
        <v>0</v>
      </c>
      <c r="J51" s="230">
        <v>0</v>
      </c>
      <c r="K51" s="230">
        <v>0</v>
      </c>
      <c r="L51" s="280">
        <v>0</v>
      </c>
    </row>
    <row r="52" spans="1:12" ht="13.5" customHeight="1">
      <c r="A52" s="142" t="s">
        <v>150</v>
      </c>
      <c r="B52" s="339">
        <v>24</v>
      </c>
      <c r="C52" s="231">
        <v>0</v>
      </c>
      <c r="D52" s="231">
        <v>0</v>
      </c>
      <c r="E52" s="231">
        <v>0</v>
      </c>
      <c r="F52" s="231">
        <v>0</v>
      </c>
      <c r="G52" s="231">
        <v>0</v>
      </c>
      <c r="H52" s="231">
        <v>0</v>
      </c>
      <c r="I52" s="231">
        <v>0</v>
      </c>
      <c r="J52" s="231">
        <v>0</v>
      </c>
      <c r="K52" s="231">
        <v>0</v>
      </c>
      <c r="L52" s="281">
        <v>0</v>
      </c>
    </row>
    <row r="53" spans="1:12" ht="13.5" customHeight="1">
      <c r="A53" s="138" t="s">
        <v>151</v>
      </c>
      <c r="B53" s="340">
        <v>25</v>
      </c>
      <c r="C53" s="341">
        <f>+'貸借対照表及び財務分析'!F68</f>
        <v>0</v>
      </c>
      <c r="D53" s="341">
        <f>+'貸借対照表及び財務分析'!G68</f>
        <v>0</v>
      </c>
      <c r="E53" s="341">
        <f>+'貸借対照表及び財務分析'!H68</f>
        <v>0</v>
      </c>
      <c r="F53" s="341">
        <f>+'貸借対照表及び財務分析'!I68</f>
        <v>0</v>
      </c>
      <c r="G53" s="341">
        <f>+'貸借対照表及び財務分析'!J68</f>
        <v>0</v>
      </c>
      <c r="H53" s="341">
        <f>+'貸借対照表及び財務分析'!K68</f>
        <v>0</v>
      </c>
      <c r="I53" s="341">
        <f>+'貸借対照表及び財務分析'!L68</f>
        <v>0</v>
      </c>
      <c r="J53" s="341">
        <f>+'貸借対照表及び財務分析'!M68</f>
        <v>0</v>
      </c>
      <c r="K53" s="341">
        <f>+'貸借対照表及び財務分析'!N68</f>
        <v>0</v>
      </c>
      <c r="L53" s="342">
        <f>+'貸借対照表及び財務分析'!O68</f>
        <v>0</v>
      </c>
    </row>
    <row r="54" spans="1:12" ht="13.5" customHeight="1">
      <c r="A54" s="145"/>
      <c r="B54" s="343">
        <v>23</v>
      </c>
      <c r="C54" s="282">
        <v>108.35359462815761</v>
      </c>
      <c r="D54" s="282">
        <v>108.41753459658155</v>
      </c>
      <c r="E54" s="282">
        <v>104.04570591592437</v>
      </c>
      <c r="F54" s="282">
        <v>105.61459845662016</v>
      </c>
      <c r="G54" s="282">
        <v>104.20832081340296</v>
      </c>
      <c r="H54" s="282">
        <v>107.17201416614621</v>
      </c>
      <c r="I54" s="282">
        <v>105.35291809596326</v>
      </c>
      <c r="J54" s="282">
        <v>100.66037623123525</v>
      </c>
      <c r="K54" s="282">
        <v>104.1796140714313</v>
      </c>
      <c r="L54" s="290">
        <v>100.75736289355335</v>
      </c>
    </row>
    <row r="55" spans="1:12" ht="13.5" customHeight="1">
      <c r="A55" s="142" t="s">
        <v>152</v>
      </c>
      <c r="B55" s="339">
        <v>24</v>
      </c>
      <c r="C55" s="283">
        <v>105.62781677681701</v>
      </c>
      <c r="D55" s="283">
        <v>105.88532416152161</v>
      </c>
      <c r="E55" s="283">
        <v>106.83392837723278</v>
      </c>
      <c r="F55" s="283">
        <v>108.83549962210112</v>
      </c>
      <c r="G55" s="283">
        <v>102.74399816301379</v>
      </c>
      <c r="H55" s="283">
        <v>107.36519735322587</v>
      </c>
      <c r="I55" s="283">
        <v>107.99749429855041</v>
      </c>
      <c r="J55" s="283">
        <v>99.24634416084189</v>
      </c>
      <c r="K55" s="283">
        <v>100.06803814622221</v>
      </c>
      <c r="L55" s="291">
        <v>94.44678700447379</v>
      </c>
    </row>
    <row r="56" spans="1:12" ht="13.5" customHeight="1">
      <c r="A56" s="139" t="s">
        <v>151</v>
      </c>
      <c r="B56" s="344">
        <v>25</v>
      </c>
      <c r="C56" s="345">
        <f>+'貸借対照表及び財務分析'!F73</f>
        <v>118.6215208523348</v>
      </c>
      <c r="D56" s="345">
        <f>+'貸借対照表及び財務分析'!G73</f>
        <v>106.12709450020725</v>
      </c>
      <c r="E56" s="345">
        <f>+'貸借対照表及び財務分析'!H73</f>
        <v>108.2926337748483</v>
      </c>
      <c r="F56" s="345">
        <f>+'貸借対照表及び財務分析'!I73</f>
        <v>105.50413151235828</v>
      </c>
      <c r="G56" s="345">
        <f>+'貸借対照表及び財務分析'!J73</f>
        <v>101.4235948203059</v>
      </c>
      <c r="H56" s="345">
        <f>+'貸借対照表及び財務分析'!K73</f>
        <v>113.39981174804059</v>
      </c>
      <c r="I56" s="345">
        <f>+'貸借対照表及び財務分析'!L73</f>
        <v>104.70343596471317</v>
      </c>
      <c r="J56" s="345">
        <f>+'貸借対照表及び財務分析'!M73</f>
        <v>97.14862897553476</v>
      </c>
      <c r="K56" s="345">
        <f>+'貸借対照表及び財務分析'!N73</f>
        <v>99.655163511505</v>
      </c>
      <c r="L56" s="350">
        <f>+'貸借対照表及び財務分析'!O73</f>
        <v>96.26042531682131</v>
      </c>
    </row>
    <row r="57" spans="1:12" ht="13.5" customHeight="1">
      <c r="A57" s="144" t="s">
        <v>153</v>
      </c>
      <c r="B57" s="339">
        <v>23</v>
      </c>
      <c r="C57" s="282">
        <v>41.85652716333152</v>
      </c>
      <c r="D57" s="282">
        <v>60.432325084020775</v>
      </c>
      <c r="E57" s="282">
        <v>81.84189049419827</v>
      </c>
      <c r="F57" s="282">
        <v>97.30662936987702</v>
      </c>
      <c r="G57" s="282">
        <v>158.28445241874266</v>
      </c>
      <c r="H57" s="282">
        <v>124.32152532492027</v>
      </c>
      <c r="I57" s="282">
        <v>100.46036653759498</v>
      </c>
      <c r="J57" s="282">
        <v>45.6576537922263</v>
      </c>
      <c r="K57" s="282">
        <v>100.47971890474803</v>
      </c>
      <c r="L57" s="290">
        <v>72.22786560425172</v>
      </c>
    </row>
    <row r="58" spans="1:12" ht="13.5" customHeight="1">
      <c r="A58" s="142" t="s">
        <v>154</v>
      </c>
      <c r="B58" s="339">
        <v>24</v>
      </c>
      <c r="C58" s="283">
        <v>43.86433524429171</v>
      </c>
      <c r="D58" s="283">
        <v>61.4046971199299</v>
      </c>
      <c r="E58" s="283">
        <v>83.53054589445033</v>
      </c>
      <c r="F58" s="283">
        <v>126.88044272244683</v>
      </c>
      <c r="G58" s="283">
        <v>165.38113878875401</v>
      </c>
      <c r="H58" s="283">
        <v>132.99552025504315</v>
      </c>
      <c r="I58" s="283">
        <v>91.49657237479944</v>
      </c>
      <c r="J58" s="283">
        <v>49.32104205952284</v>
      </c>
      <c r="K58" s="283">
        <v>129.64188958030903</v>
      </c>
      <c r="L58" s="291">
        <v>60.94780475638747</v>
      </c>
    </row>
    <row r="59" spans="1:12" ht="13.5" customHeight="1">
      <c r="A59" s="138" t="s">
        <v>151</v>
      </c>
      <c r="B59" s="340">
        <v>25</v>
      </c>
      <c r="C59" s="341">
        <f>+'貸借対照表及び財務分析'!F75</f>
        <v>41.432482021216025</v>
      </c>
      <c r="D59" s="341">
        <f>+'貸借対照表及び財務分析'!G75</f>
        <v>66.65864303132943</v>
      </c>
      <c r="E59" s="341">
        <f>+'貸借対照表及び財務分析'!H75</f>
        <v>30.01117710145528</v>
      </c>
      <c r="F59" s="341">
        <f>+'貸借対照表及び財務分析'!I75</f>
        <v>72.10091300660225</v>
      </c>
      <c r="G59" s="341">
        <f>+'貸借対照表及び財務分析'!J75</f>
        <v>151.43490830304543</v>
      </c>
      <c r="H59" s="341">
        <f>+'貸借対照表及び財務分析'!K75</f>
        <v>103.55897492666186</v>
      </c>
      <c r="I59" s="341">
        <f>+'貸借対照表及び財務分析'!L75</f>
        <v>89.50086348511014</v>
      </c>
      <c r="J59" s="341">
        <f>+'貸借対照表及び財務分析'!M75</f>
        <v>51.821669347129564</v>
      </c>
      <c r="K59" s="341">
        <f>+'貸借対照表及び財務分析'!N75</f>
        <v>87.99410391843753</v>
      </c>
      <c r="L59" s="342">
        <f>+'貸借対照表及び財務分析'!O75</f>
        <v>64.45254437869824</v>
      </c>
    </row>
    <row r="60" spans="1:12" ht="13.5" customHeight="1">
      <c r="A60" s="136"/>
      <c r="B60" s="343">
        <v>23</v>
      </c>
      <c r="C60" s="230">
        <v>0</v>
      </c>
      <c r="D60" s="230">
        <v>0</v>
      </c>
      <c r="E60" s="230">
        <v>0</v>
      </c>
      <c r="F60" s="230">
        <v>0</v>
      </c>
      <c r="G60" s="230">
        <v>0</v>
      </c>
      <c r="H60" s="230">
        <v>0</v>
      </c>
      <c r="I60" s="230">
        <v>0</v>
      </c>
      <c r="J60" s="230">
        <v>0</v>
      </c>
      <c r="K60" s="230">
        <v>0</v>
      </c>
      <c r="L60" s="280">
        <v>0</v>
      </c>
    </row>
    <row r="61" spans="1:12" ht="13.5" customHeight="1">
      <c r="A61" s="142" t="s">
        <v>155</v>
      </c>
      <c r="B61" s="339">
        <v>24</v>
      </c>
      <c r="C61" s="231">
        <v>0</v>
      </c>
      <c r="D61" s="231">
        <v>0</v>
      </c>
      <c r="E61" s="231">
        <v>0</v>
      </c>
      <c r="F61" s="231">
        <v>0</v>
      </c>
      <c r="G61" s="231">
        <v>0</v>
      </c>
      <c r="H61" s="231">
        <v>0</v>
      </c>
      <c r="I61" s="231">
        <v>0</v>
      </c>
      <c r="J61" s="231">
        <v>0</v>
      </c>
      <c r="K61" s="231">
        <v>0</v>
      </c>
      <c r="L61" s="281">
        <v>0</v>
      </c>
    </row>
    <row r="62" spans="1:12" ht="13.5" customHeight="1">
      <c r="A62" s="141" t="s">
        <v>151</v>
      </c>
      <c r="B62" s="344">
        <v>25</v>
      </c>
      <c r="C62" s="352">
        <f>+'資本的収支に関する調'!E46</f>
        <v>0</v>
      </c>
      <c r="D62" s="352">
        <f>+'資本的収支に関する調'!F46</f>
        <v>0</v>
      </c>
      <c r="E62" s="352">
        <f>+'資本的収支に関する調'!G46</f>
        <v>0</v>
      </c>
      <c r="F62" s="352">
        <f>+'資本的収支に関する調'!H46</f>
        <v>0</v>
      </c>
      <c r="G62" s="352">
        <f>+'資本的収支に関する調'!I46</f>
        <v>0</v>
      </c>
      <c r="H62" s="352">
        <f>+'資本的収支に関する調'!J46</f>
        <v>0</v>
      </c>
      <c r="I62" s="352">
        <f>+'資本的収支に関する調'!K46</f>
        <v>0</v>
      </c>
      <c r="J62" s="352">
        <f>+'資本的収支に関する調'!L46</f>
        <v>0</v>
      </c>
      <c r="K62" s="352">
        <f>+'資本的収支に関する調'!M46</f>
        <v>0</v>
      </c>
      <c r="L62" s="353">
        <f>+'資本的収支に関する調'!N46</f>
        <v>0</v>
      </c>
    </row>
    <row r="63" spans="2:3" ht="13.5" customHeight="1">
      <c r="B63" s="248"/>
      <c r="C63" s="354"/>
    </row>
  </sheetData>
  <sheetProtection/>
  <mergeCells count="9">
    <mergeCell ref="C4:C5"/>
    <mergeCell ref="D4:D5"/>
    <mergeCell ref="E4:E5"/>
    <mergeCell ref="F4:F5"/>
    <mergeCell ref="K4:K5"/>
    <mergeCell ref="J4:J5"/>
    <mergeCell ref="G4:G5"/>
    <mergeCell ref="H4:H5"/>
    <mergeCell ref="I4:I5"/>
  </mergeCells>
  <printOptions/>
  <pageMargins left="0.5905511811023623" right="0.5905511811023623" top="0.7874015748031497" bottom="0.3937007874015748" header="0.5118110236220472" footer="0.5118110236220472"/>
  <pageSetup fitToHeight="1" fitToWidth="1" horizontalDpi="300" verticalDpi="300" orientation="landscape" paperSize="9" scale="68" r:id="rId1"/>
  <headerFooter alignWithMargins="0">
    <oddHeader>&amp;C&amp;14法適第１表　水道事業会計決算の状況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2015-01-06T02:52:38Z</cp:lastPrinted>
  <dcterms:created xsi:type="dcterms:W3CDTF">2002-03-09T07:04:48Z</dcterms:created>
  <dcterms:modified xsi:type="dcterms:W3CDTF">2015-01-09T00:16:51Z</dcterms:modified>
  <cp:category/>
  <cp:version/>
  <cp:contentType/>
  <cp:contentStatus/>
</cp:coreProperties>
</file>