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2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'2表'!$A$3:$AL$29</definedName>
    <definedName name="_xlnm.Print_Titles" localSheetId="0">'2表'!$A:$B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<sst xmlns="http://schemas.openxmlformats.org/spreadsheetml/2006/main" count="118" uniqueCount="95">
  <si>
    <t>住民基本台帳人口</t>
  </si>
  <si>
    <t>財　政　指　数　等</t>
  </si>
  <si>
    <t>実質単年度</t>
  </si>
  <si>
    <t>類</t>
  </si>
  <si>
    <t>コード</t>
  </si>
  <si>
    <t>面　積</t>
  </si>
  <si>
    <t>財政力</t>
  </si>
  <si>
    <t>経常一</t>
  </si>
  <si>
    <t>実 質</t>
  </si>
  <si>
    <t>経 常</t>
  </si>
  <si>
    <t>標 準 税</t>
  </si>
  <si>
    <t>標準財政</t>
  </si>
  <si>
    <t>歳入総額</t>
  </si>
  <si>
    <t>歳出総額</t>
  </si>
  <si>
    <t>歳入歳出差引</t>
  </si>
  <si>
    <t>翌年度へ繰越</t>
  </si>
  <si>
    <t>実質収支</t>
  </si>
  <si>
    <t>単年度収支</t>
  </si>
  <si>
    <t>繰上償還金</t>
  </si>
  <si>
    <t>積 立 金</t>
  </si>
  <si>
    <t>収      支</t>
  </si>
  <si>
    <t>指　数</t>
  </si>
  <si>
    <t>般財源</t>
  </si>
  <si>
    <t>収 支</t>
  </si>
  <si>
    <t>比　率</t>
  </si>
  <si>
    <t>(A)-(B)</t>
  </si>
  <si>
    <t>(C)-(D)</t>
  </si>
  <si>
    <t>取崩し額</t>
  </si>
  <si>
    <t>型</t>
  </si>
  <si>
    <t>三年</t>
  </si>
  <si>
    <t>比 率</t>
  </si>
  <si>
    <t>収入額等</t>
  </si>
  <si>
    <t>すべき財源</t>
  </si>
  <si>
    <t>(人)</t>
  </si>
  <si>
    <t>(%)</t>
  </si>
  <si>
    <t>(戸)</t>
  </si>
  <si>
    <t>(k㎡)</t>
  </si>
  <si>
    <t>平均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</si>
  <si>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</si>
  <si>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</si>
  <si>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</si>
  <si>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</si>
  <si>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</si>
  <si>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</si>
  <si>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</si>
  <si>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</si>
  <si>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</si>
  <si>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</si>
  <si>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津和野町</t>
  </si>
  <si>
    <t>西ノ島町</t>
  </si>
  <si>
    <t>第２表　市町村別決算状況内訳表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</si>
  <si>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</si>
  <si>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</si>
  <si>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</si>
  <si>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</si>
  <si>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</si>
  <si>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</si>
  <si>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</si>
  <si>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</si>
  <si>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</si>
  <si>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</si>
  <si>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</si>
  <si>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</si>
  <si>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</si>
  <si>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</si>
  <si>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</si>
  <si>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</si>
  <si>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吉 賀 町</t>
  </si>
  <si>
    <t>海 士 町</t>
  </si>
  <si>
    <t>知 夫 村</t>
  </si>
  <si>
    <t>隠岐の島町</t>
  </si>
  <si>
    <t>番　号</t>
  </si>
  <si>
    <t>国　　勢　　調　　査　　人　　口</t>
  </si>
  <si>
    <t>人 口 密 度</t>
  </si>
  <si>
    <t>差　引　増　減</t>
  </si>
  <si>
    <t>増　減　率</t>
  </si>
  <si>
    <t>世 帯 数</t>
  </si>
  <si>
    <t>住民基本</t>
  </si>
  <si>
    <t>積 立 金</t>
  </si>
  <si>
    <t>22年</t>
  </si>
  <si>
    <t>17年</t>
  </si>
  <si>
    <t>12年</t>
  </si>
  <si>
    <t>7年</t>
  </si>
  <si>
    <t>2年</t>
  </si>
  <si>
    <t>22-17</t>
  </si>
  <si>
    <t>17-12</t>
  </si>
  <si>
    <t>12-7</t>
  </si>
  <si>
    <t>7-2</t>
  </si>
  <si>
    <t>22 国 調</t>
  </si>
  <si>
    <t>(22.10.1)</t>
  </si>
  <si>
    <t>22国調(人)</t>
  </si>
  <si>
    <t>台帳(人)</t>
  </si>
  <si>
    <t>(F)+(G)+(H)-(I)</t>
  </si>
  <si>
    <t>面積(k㎡)</t>
  </si>
  <si>
    <t>規　　模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</si>
</sst>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50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62" applyFont="1" applyAlignment="1">
      <alignment/>
      <protection/>
    </xf>
    <xf numFmtId="184" fontId="5" fillId="0" borderId="0" xfId="62" applyNumberFormat="1" applyFont="1" applyBorder="1" applyAlignment="1">
      <alignment/>
      <protection/>
    </xf>
    <xf numFmtId="0" fontId="5" fillId="0" borderId="0" xfId="62" applyFont="1" applyBorder="1" applyAlignment="1">
      <alignment/>
      <protection/>
    </xf>
    <xf numFmtId="184" fontId="5" fillId="0" borderId="0" xfId="62" applyNumberFormat="1" applyFont="1" applyAlignment="1">
      <alignment/>
      <protection/>
    </xf>
    <xf numFmtId="41" fontId="5" fillId="0" borderId="0" xfId="62" applyNumberFormat="1" applyFont="1" applyAlignment="1">
      <alignment/>
      <protection/>
    </xf>
    <xf numFmtId="0" fontId="10" fillId="0" borderId="0" xfId="62" applyFont="1">
      <alignment/>
      <protection/>
    </xf>
    <xf numFmtId="0" fontId="5" fillId="0" borderId="10" xfId="62" applyBorder="1">
      <alignment/>
      <protection/>
    </xf>
    <xf numFmtId="0" fontId="10" fillId="0" borderId="11" xfId="62" applyFont="1" applyBorder="1">
      <alignment/>
      <protection/>
    </xf>
    <xf numFmtId="0" fontId="10" fillId="0" borderId="12" xfId="62" applyFont="1" applyBorder="1" applyAlignment="1">
      <alignment horizontal="center"/>
      <protection/>
    </xf>
    <xf numFmtId="0" fontId="10" fillId="0" borderId="13" xfId="62" applyFont="1" applyFill="1" applyBorder="1" applyAlignment="1">
      <alignment horizontal="centerContinuous"/>
      <protection/>
    </xf>
    <xf numFmtId="0" fontId="10" fillId="0" borderId="14" xfId="62" applyFont="1" applyFill="1" applyBorder="1" applyAlignment="1">
      <alignment horizontal="centerContinuous"/>
      <protection/>
    </xf>
    <xf numFmtId="0" fontId="10" fillId="0" borderId="11" xfId="62" applyFont="1" applyFill="1" applyBorder="1">
      <alignment/>
      <protection/>
    </xf>
    <xf numFmtId="2" fontId="10" fillId="0" borderId="15" xfId="62" applyNumberFormat="1" applyFont="1" applyFill="1" applyBorder="1" applyAlignment="1">
      <alignment horizontal="centerContinuous"/>
      <protection/>
    </xf>
    <xf numFmtId="184" fontId="10" fillId="0" borderId="14" xfId="62" applyNumberFormat="1" applyFont="1" applyFill="1" applyBorder="1" applyAlignment="1" quotePrefix="1">
      <alignment horizontal="centerContinuous"/>
      <protection/>
    </xf>
    <xf numFmtId="0" fontId="10" fillId="0" borderId="11" xfId="62" applyFont="1" applyBorder="1" applyAlignment="1">
      <alignment horizontal="center"/>
      <protection/>
    </xf>
    <xf numFmtId="0" fontId="5" fillId="0" borderId="16" xfId="62" applyBorder="1">
      <alignment/>
      <protection/>
    </xf>
    <xf numFmtId="0" fontId="10" fillId="0" borderId="17" xfId="62" applyFont="1" applyBorder="1" applyAlignment="1">
      <alignment horizontal="center"/>
      <protection/>
    </xf>
    <xf numFmtId="0" fontId="10" fillId="0" borderId="18" xfId="62" applyFont="1" applyBorder="1" applyAlignment="1">
      <alignment horizontal="center"/>
      <protection/>
    </xf>
    <xf numFmtId="0" fontId="10" fillId="0" borderId="17" xfId="62" applyFont="1" applyFill="1" applyBorder="1">
      <alignment/>
      <protection/>
    </xf>
    <xf numFmtId="57" fontId="10" fillId="0" borderId="17" xfId="62" applyNumberFormat="1" applyFont="1" applyFill="1" applyBorder="1" applyAlignment="1">
      <alignment horizontal="center"/>
      <protection/>
    </xf>
    <xf numFmtId="0" fontId="10" fillId="0" borderId="17" xfId="62" applyFont="1" applyFill="1" applyBorder="1" applyAlignment="1">
      <alignment horizontal="center"/>
      <protection/>
    </xf>
    <xf numFmtId="0" fontId="10" fillId="0" borderId="17" xfId="62" applyFont="1" applyFill="1" applyBorder="1" applyAlignment="1" quotePrefix="1">
      <alignment horizontal="center"/>
      <protection/>
    </xf>
    <xf numFmtId="2" fontId="10" fillId="0" borderId="17" xfId="62" applyNumberFormat="1" applyFont="1" applyFill="1" applyBorder="1" applyAlignment="1">
      <alignment horizontal="center"/>
      <protection/>
    </xf>
    <xf numFmtId="184" fontId="10" fillId="0" borderId="17" xfId="62" applyNumberFormat="1" applyFont="1" applyFill="1" applyBorder="1" applyAlignment="1">
      <alignment horizontal="center"/>
      <protection/>
    </xf>
    <xf numFmtId="0" fontId="10" fillId="0" borderId="17" xfId="62" applyFont="1" applyBorder="1" applyAlignment="1" quotePrefix="1">
      <alignment horizontal="center"/>
      <protection/>
    </xf>
    <xf numFmtId="0" fontId="11" fillId="0" borderId="17" xfId="62" applyFont="1" applyFill="1" applyBorder="1" applyAlignment="1">
      <alignment horizontal="center"/>
      <protection/>
    </xf>
    <xf numFmtId="2" fontId="11" fillId="0" borderId="17" xfId="62" applyNumberFormat="1" applyFont="1" applyFill="1" applyBorder="1" applyAlignment="1">
      <alignment horizontal="center"/>
      <protection/>
    </xf>
    <xf numFmtId="0" fontId="10" fillId="0" borderId="19" xfId="62" applyFont="1" applyBorder="1">
      <alignment/>
      <protection/>
    </xf>
    <xf numFmtId="0" fontId="10" fillId="0" borderId="20" xfId="62" applyFont="1" applyBorder="1" applyAlignment="1">
      <alignment horizontal="center"/>
      <protection/>
    </xf>
    <xf numFmtId="0" fontId="10" fillId="0" borderId="19" xfId="62" applyFont="1" applyFill="1" applyBorder="1" applyAlignment="1">
      <alignment horizontal="right"/>
      <protection/>
    </xf>
    <xf numFmtId="0" fontId="10" fillId="0" borderId="19" xfId="62" applyFont="1" applyFill="1" applyBorder="1" applyAlignment="1" quotePrefix="1">
      <alignment horizontal="right"/>
      <protection/>
    </xf>
    <xf numFmtId="0" fontId="10" fillId="0" borderId="19" xfId="62" applyFont="1" applyFill="1" applyBorder="1">
      <alignment/>
      <protection/>
    </xf>
    <xf numFmtId="184" fontId="10" fillId="0" borderId="19" xfId="62" applyNumberFormat="1" applyFont="1" applyFill="1" applyBorder="1" applyAlignment="1">
      <alignment horizontal="center"/>
      <protection/>
    </xf>
    <xf numFmtId="0" fontId="10" fillId="0" borderId="19" xfId="62" applyFont="1" applyBorder="1" applyAlignment="1">
      <alignment horizontal="center"/>
      <protection/>
    </xf>
    <xf numFmtId="0" fontId="12" fillId="0" borderId="0" xfId="62" applyFont="1">
      <alignment/>
      <protection/>
    </xf>
    <xf numFmtId="0" fontId="5" fillId="0" borderId="0" xfId="62" applyBorder="1">
      <alignment/>
      <protection/>
    </xf>
    <xf numFmtId="41" fontId="12" fillId="0" borderId="0" xfId="62" applyNumberFormat="1" applyFont="1" applyBorder="1">
      <alignment/>
      <protection/>
    </xf>
    <xf numFmtId="3" fontId="12" fillId="0" borderId="0" xfId="42" applyNumberFormat="1" applyFont="1" applyBorder="1" applyAlignment="1">
      <alignment/>
    </xf>
    <xf numFmtId="178" fontId="12" fillId="0" borderId="21" xfId="42" applyNumberFormat="1" applyFont="1" applyBorder="1" applyAlignment="1">
      <alignment/>
    </xf>
    <xf numFmtId="41" fontId="12" fillId="33" borderId="21" xfId="62" applyNumberFormat="1" applyFont="1" applyFill="1" applyBorder="1">
      <alignment/>
      <protection/>
    </xf>
    <xf numFmtId="2" fontId="12" fillId="0" borderId="0" xfId="62" applyNumberFormat="1" applyFont="1" applyBorder="1">
      <alignment/>
      <protection/>
    </xf>
    <xf numFmtId="2" fontId="12" fillId="0" borderId="21" xfId="62" applyNumberFormat="1" applyFont="1" applyBorder="1">
      <alignment/>
      <protection/>
    </xf>
    <xf numFmtId="184" fontId="12" fillId="0" borderId="13" xfId="62" applyNumberFormat="1" applyFont="1" applyFill="1" applyBorder="1" applyProtection="1">
      <alignment/>
      <protection locked="0"/>
    </xf>
    <xf numFmtId="189" fontId="12" fillId="0" borderId="13" xfId="62" applyNumberFormat="1" applyFont="1" applyBorder="1">
      <alignment/>
      <protection/>
    </xf>
    <xf numFmtId="41" fontId="12" fillId="0" borderId="13" xfId="62" applyNumberFormat="1" applyFont="1" applyBorder="1">
      <alignment/>
      <protection/>
    </xf>
    <xf numFmtId="0" fontId="5" fillId="0" borderId="13" xfId="62" applyBorder="1">
      <alignment/>
      <protection/>
    </xf>
    <xf numFmtId="3" fontId="12" fillId="0" borderId="13" xfId="62" applyNumberFormat="1" applyFont="1" applyBorder="1">
      <alignment/>
      <protection/>
    </xf>
    <xf numFmtId="41" fontId="12" fillId="0" borderId="21" xfId="62" applyNumberFormat="1" applyFont="1" applyBorder="1">
      <alignment/>
      <protection/>
    </xf>
    <xf numFmtId="2" fontId="12" fillId="0" borderId="13" xfId="62" applyNumberFormat="1" applyFont="1" applyBorder="1">
      <alignment/>
      <protection/>
    </xf>
    <xf numFmtId="184" fontId="12" fillId="0" borderId="13" xfId="62" applyNumberFormat="1" applyFont="1" applyBorder="1" applyProtection="1">
      <alignment/>
      <protection locked="0"/>
    </xf>
    <xf numFmtId="0" fontId="10" fillId="0" borderId="16" xfId="61" applyFont="1" applyBorder="1" applyAlignment="1">
      <alignment horizontal="center"/>
      <protection/>
    </xf>
    <xf numFmtId="0" fontId="15" fillId="0" borderId="17" xfId="63" applyFont="1" applyBorder="1" applyAlignment="1">
      <alignment horizontal="center"/>
      <protection/>
    </xf>
    <xf numFmtId="0" fontId="12" fillId="0" borderId="10" xfId="62" applyFont="1" applyBorder="1">
      <alignment/>
      <protection/>
    </xf>
    <xf numFmtId="41" fontId="12" fillId="0" borderId="0" xfId="62" applyNumberFormat="1" applyFont="1" applyBorder="1" applyProtection="1">
      <alignment/>
      <protection locked="0"/>
    </xf>
    <xf numFmtId="3" fontId="12" fillId="0" borderId="0" xfId="62" applyNumberFormat="1" applyFont="1" applyBorder="1">
      <alignment/>
      <protection/>
    </xf>
    <xf numFmtId="178" fontId="12" fillId="0" borderId="0" xfId="42" applyNumberFormat="1" applyFont="1" applyBorder="1" applyAlignment="1">
      <alignment/>
    </xf>
    <xf numFmtId="2" fontId="12" fillId="0" borderId="0" xfId="62" applyNumberFormat="1" applyFont="1" applyBorder="1" applyProtection="1">
      <alignment/>
      <protection locked="0"/>
    </xf>
    <xf numFmtId="184" fontId="12" fillId="0" borderId="0" xfId="62" applyNumberFormat="1" applyFont="1" applyBorder="1" applyAlignment="1" applyProtection="1">
      <alignment horizontal="right"/>
      <protection locked="0"/>
    </xf>
    <xf numFmtId="189" fontId="12" fillId="0" borderId="0" xfId="62" applyNumberFormat="1" applyFont="1" applyBorder="1">
      <alignment/>
      <protection/>
    </xf>
    <xf numFmtId="41" fontId="12" fillId="0" borderId="18" xfId="62" applyNumberFormat="1" applyFont="1" applyBorder="1">
      <alignment/>
      <protection/>
    </xf>
    <xf numFmtId="0" fontId="12" fillId="0" borderId="16" xfId="62" applyFont="1" applyBorder="1">
      <alignment/>
      <protection/>
    </xf>
    <xf numFmtId="184" fontId="12" fillId="0" borderId="0" xfId="62" applyNumberFormat="1" applyFont="1" applyBorder="1" applyProtection="1">
      <alignment/>
      <protection locked="0"/>
    </xf>
    <xf numFmtId="0" fontId="10" fillId="0" borderId="16" xfId="61" applyFont="1" applyBorder="1" applyAlignment="1" quotePrefix="1">
      <alignment horizontal="center"/>
      <protection/>
    </xf>
    <xf numFmtId="189" fontId="12" fillId="0" borderId="21" xfId="62" applyNumberFormat="1" applyFont="1" applyBorder="1">
      <alignment/>
      <protection/>
    </xf>
    <xf numFmtId="0" fontId="12" fillId="0" borderId="14" xfId="62" applyFont="1" applyBorder="1">
      <alignment/>
      <protection/>
    </xf>
    <xf numFmtId="178" fontId="12" fillId="0" borderId="13" xfId="42" applyNumberFormat="1" applyFont="1" applyBorder="1" applyAlignment="1">
      <alignment/>
    </xf>
    <xf numFmtId="188" fontId="12" fillId="0" borderId="0" xfId="62" applyNumberFormat="1" applyFont="1" applyBorder="1" applyProtection="1">
      <alignment/>
      <protection locked="0"/>
    </xf>
    <xf numFmtId="0" fontId="10" fillId="0" borderId="22" xfId="61" applyFont="1" applyBorder="1" applyAlignment="1">
      <alignment horizontal="center"/>
      <protection/>
    </xf>
    <xf numFmtId="0" fontId="15" fillId="0" borderId="19" xfId="63" applyFont="1" applyBorder="1" applyAlignment="1">
      <alignment horizontal="center"/>
      <protection/>
    </xf>
    <xf numFmtId="0" fontId="12" fillId="0" borderId="22" xfId="62" applyFont="1" applyBorder="1">
      <alignment/>
      <protection/>
    </xf>
    <xf numFmtId="41" fontId="12" fillId="0" borderId="21" xfId="62" applyNumberFormat="1" applyFont="1" applyBorder="1" applyProtection="1">
      <alignment/>
      <protection locked="0"/>
    </xf>
    <xf numFmtId="3" fontId="12" fillId="0" borderId="21" xfId="62" applyNumberFormat="1" applyFont="1" applyBorder="1">
      <alignment/>
      <protection/>
    </xf>
    <xf numFmtId="188" fontId="12" fillId="0" borderId="21" xfId="62" applyNumberFormat="1" applyFont="1" applyBorder="1" applyProtection="1">
      <alignment/>
      <protection locked="0"/>
    </xf>
    <xf numFmtId="184" fontId="12" fillId="0" borderId="21" xfId="62" applyNumberFormat="1" applyFont="1" applyBorder="1" applyProtection="1">
      <alignment/>
      <protection locked="0"/>
    </xf>
    <xf numFmtId="41" fontId="12" fillId="0" borderId="20" xfId="62" applyNumberFormat="1" applyFont="1" applyBorder="1">
      <alignment/>
      <protection/>
    </xf>
    <xf numFmtId="0" fontId="5" fillId="0" borderId="0" xfId="62">
      <alignment/>
      <protection/>
    </xf>
    <xf numFmtId="2" fontId="5" fillId="0" borderId="0" xfId="62" applyNumberFormat="1">
      <alignment/>
      <protection/>
    </xf>
    <xf numFmtId="184" fontId="12" fillId="0" borderId="0" xfId="62" applyNumberFormat="1" applyFont="1">
      <alignment/>
      <protection/>
    </xf>
    <xf numFmtId="41" fontId="12" fillId="0" borderId="15" xfId="62" applyNumberFormat="1" applyFont="1" applyBorder="1">
      <alignment/>
      <protection/>
    </xf>
    <xf numFmtId="0" fontId="10" fillId="0" borderId="11" xfId="62" applyFont="1" applyFill="1" applyBorder="1" applyAlignment="1">
      <alignment horizontal="center"/>
      <protection/>
    </xf>
    <xf numFmtId="0" fontId="10" fillId="0" borderId="17" xfId="62" applyFont="1" applyFill="1" applyBorder="1" applyAlignment="1" quotePrefix="1">
      <alignment horizontal="center" shrinkToFit="1"/>
      <protection/>
    </xf>
    <xf numFmtId="0" fontId="10" fillId="0" borderId="17" xfId="62" applyFont="1" applyFill="1" applyBorder="1" applyAlignment="1">
      <alignment horizontal="center" shrinkToFit="1"/>
      <protection/>
    </xf>
    <xf numFmtId="0" fontId="10" fillId="0" borderId="19" xfId="62" applyFont="1" applyFill="1" applyBorder="1" applyAlignment="1">
      <alignment horizontal="center"/>
      <protection/>
    </xf>
    <xf numFmtId="188" fontId="12" fillId="0" borderId="0" xfId="62" applyNumberFormat="1" applyFont="1" applyBorder="1">
      <alignment/>
      <protection/>
    </xf>
    <xf numFmtId="188" fontId="12" fillId="0" borderId="13" xfId="62" applyNumberFormat="1" applyFont="1" applyBorder="1">
      <alignment/>
      <protection/>
    </xf>
    <xf numFmtId="2" fontId="12" fillId="0" borderId="23" xfId="62" applyNumberFormat="1" applyFont="1" applyBorder="1">
      <alignment/>
      <protection/>
    </xf>
    <xf numFmtId="0" fontId="10" fillId="0" borderId="14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14" xfId="62" applyFont="1" applyFill="1" applyBorder="1" applyAlignment="1">
      <alignment horizontal="center"/>
      <protection/>
    </xf>
    <xf numFmtId="0" fontId="10" fillId="0" borderId="13" xfId="62" applyFont="1" applyFill="1" applyBorder="1" applyAlignment="1">
      <alignment horizontal="center"/>
      <protection/>
    </xf>
    <xf numFmtId="0" fontId="10" fillId="0" borderId="15" xfId="62" applyFont="1" applyFill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5" xfId="61"/>
    <cellStyle name="標準_コピーh15_02" xfId="62"/>
    <cellStyle name="標準_コピーh15_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857250"/>
          <a:chOff x="70" y="89"/>
          <a:chExt cx="71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0" y="89"/>
            <a:ext cx="71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31"/>
          <xdr:cNvSpPr txBox="1">
            <a:spLocks noChangeArrowheads="1"/>
          </xdr:cNvSpPr>
        </xdr:nvSpPr>
        <xdr:spPr>
          <a:xfrm>
            <a:off x="73" y="105"/>
            <a:ext cx="14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32"/>
          <xdr:cNvSpPr txBox="1">
            <a:spLocks noChangeArrowheads="1"/>
          </xdr:cNvSpPr>
        </xdr:nvSpPr>
        <xdr:spPr>
          <a:xfrm>
            <a:off x="83" y="125"/>
            <a:ext cx="14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33"/>
          <xdr:cNvSpPr txBox="1">
            <a:spLocks noChangeArrowheads="1"/>
          </xdr:cNvSpPr>
        </xdr:nvSpPr>
        <xdr:spPr>
          <a:xfrm>
            <a:off x="97" y="137"/>
            <a:ext cx="13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34"/>
          <xdr:cNvSpPr txBox="1">
            <a:spLocks noChangeArrowheads="1"/>
          </xdr:cNvSpPr>
        </xdr:nvSpPr>
        <xdr:spPr>
          <a:xfrm>
            <a:off x="108" y="150"/>
            <a:ext cx="13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35"/>
          <xdr:cNvSpPr txBox="1">
            <a:spLocks noChangeArrowheads="1"/>
          </xdr:cNvSpPr>
        </xdr:nvSpPr>
        <xdr:spPr>
          <a:xfrm>
            <a:off x="106" y="102"/>
            <a:ext cx="13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36"/>
          <xdr:cNvSpPr txBox="1">
            <a:spLocks noChangeArrowheads="1"/>
          </xdr:cNvSpPr>
        </xdr:nvSpPr>
        <xdr:spPr>
          <a:xfrm>
            <a:off x="118" y="126"/>
            <a:ext cx="13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showGridLines="0" tabSelected="1" zoomScalePageLayoutView="0" workbookViewId="0" topLeftCell="A1">
      <pane xSplit="3" ySplit="7" topLeftCell="T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B23" sqref="AB23"/>
    </sheetView>
  </sheetViews>
  <sheetFormatPr defaultColWidth="9.00390625" defaultRowHeight="13.5" customHeight="1"/>
  <cols>
    <col min="1" max="1" width="10.625" style="76" customWidth="1"/>
    <col min="2" max="2" width="4.125" style="36" customWidth="1"/>
    <col min="3" max="3" width="6.125" style="36" customWidth="1"/>
    <col min="4" max="8" width="8.125" style="76" customWidth="1"/>
    <col min="9" max="12" width="7.125" style="76" customWidth="1"/>
    <col min="13" max="16" width="5.625" style="76" customWidth="1"/>
    <col min="17" max="18" width="8.625" style="76" customWidth="1"/>
    <col min="19" max="21" width="9.625" style="76" customWidth="1"/>
    <col min="22" max="22" width="9.625" style="77" customWidth="1"/>
    <col min="23" max="23" width="6.625" style="78" customWidth="1"/>
    <col min="24" max="26" width="6.625" style="35" customWidth="1"/>
    <col min="27" max="38" width="11.625" style="35" customWidth="1"/>
    <col min="39" max="16384" width="9.00390625" style="35" customWidth="1"/>
  </cols>
  <sheetData>
    <row r="1" spans="1:38" s="1" customFormat="1" ht="13.5" customHeight="1">
      <c r="A1" s="1" t="s">
        <v>50</v>
      </c>
      <c r="W1" s="2"/>
      <c r="X1" s="3"/>
      <c r="Y1" s="3"/>
      <c r="Z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3:38" s="1" customFormat="1" ht="13.5" customHeight="1">
      <c r="W2" s="4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13.5" customHeight="1">
      <c r="A3" s="7"/>
      <c r="B3" s="8"/>
      <c r="C3" s="9"/>
      <c r="D3" s="10"/>
      <c r="E3" s="10" t="s">
        <v>72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 t="s">
        <v>0</v>
      </c>
      <c r="R3" s="10"/>
      <c r="S3" s="12"/>
      <c r="T3" s="12"/>
      <c r="U3" s="10" t="s">
        <v>73</v>
      </c>
      <c r="V3" s="13"/>
      <c r="W3" s="14" t="s">
        <v>1</v>
      </c>
      <c r="X3" s="10"/>
      <c r="Y3" s="10"/>
      <c r="Z3" s="10"/>
      <c r="AA3" s="80"/>
      <c r="AB3" s="15"/>
      <c r="AC3" s="80"/>
      <c r="AD3" s="80"/>
      <c r="AE3" s="80"/>
      <c r="AF3" s="80"/>
      <c r="AG3" s="80"/>
      <c r="AH3" s="80"/>
      <c r="AI3" s="80"/>
      <c r="AJ3" s="80"/>
      <c r="AK3" s="80"/>
      <c r="AL3" s="80" t="s">
        <v>2</v>
      </c>
    </row>
    <row r="4" spans="1:38" s="6" customFormat="1" ht="13.5" customHeight="1">
      <c r="A4" s="16"/>
      <c r="B4" s="17" t="s">
        <v>3</v>
      </c>
      <c r="C4" s="18" t="s">
        <v>4</v>
      </c>
      <c r="D4" s="19"/>
      <c r="E4" s="19"/>
      <c r="F4" s="19"/>
      <c r="G4" s="19"/>
      <c r="H4" s="19"/>
      <c r="I4" s="89" t="s">
        <v>74</v>
      </c>
      <c r="J4" s="90"/>
      <c r="K4" s="90"/>
      <c r="L4" s="91"/>
      <c r="M4" s="89" t="s">
        <v>75</v>
      </c>
      <c r="N4" s="90"/>
      <c r="O4" s="90"/>
      <c r="P4" s="91"/>
      <c r="Q4" s="20">
        <v>40999</v>
      </c>
      <c r="R4" s="20">
        <v>40633</v>
      </c>
      <c r="S4" s="21" t="s">
        <v>76</v>
      </c>
      <c r="T4" s="22" t="s">
        <v>5</v>
      </c>
      <c r="U4" s="21"/>
      <c r="V4" s="23" t="s">
        <v>77</v>
      </c>
      <c r="W4" s="24" t="s">
        <v>6</v>
      </c>
      <c r="X4" s="22" t="s">
        <v>7</v>
      </c>
      <c r="Y4" s="22" t="s">
        <v>8</v>
      </c>
      <c r="Z4" s="21" t="s">
        <v>9</v>
      </c>
      <c r="AA4" s="22" t="s">
        <v>10</v>
      </c>
      <c r="AB4" s="17" t="s">
        <v>11</v>
      </c>
      <c r="AC4" s="21" t="s">
        <v>12</v>
      </c>
      <c r="AD4" s="21" t="s">
        <v>13</v>
      </c>
      <c r="AE4" s="21" t="s">
        <v>14</v>
      </c>
      <c r="AF4" s="81" t="s">
        <v>15</v>
      </c>
      <c r="AG4" s="21" t="s">
        <v>16</v>
      </c>
      <c r="AH4" s="21" t="s">
        <v>17</v>
      </c>
      <c r="AI4" s="21" t="s">
        <v>78</v>
      </c>
      <c r="AJ4" s="21" t="s">
        <v>18</v>
      </c>
      <c r="AK4" s="22" t="s">
        <v>19</v>
      </c>
      <c r="AL4" s="22" t="s">
        <v>20</v>
      </c>
    </row>
    <row r="5" spans="1:38" s="6" customFormat="1" ht="13.5" customHeight="1">
      <c r="A5" s="16"/>
      <c r="B5" s="17"/>
      <c r="C5" s="18"/>
      <c r="D5" s="22" t="s">
        <v>79</v>
      </c>
      <c r="E5" s="22" t="s">
        <v>80</v>
      </c>
      <c r="F5" s="22" t="s">
        <v>81</v>
      </c>
      <c r="G5" s="22" t="s">
        <v>82</v>
      </c>
      <c r="H5" s="22" t="s">
        <v>83</v>
      </c>
      <c r="I5" s="22" t="s">
        <v>84</v>
      </c>
      <c r="J5" s="22" t="s">
        <v>85</v>
      </c>
      <c r="K5" s="22" t="s">
        <v>86</v>
      </c>
      <c r="L5" s="22" t="s">
        <v>87</v>
      </c>
      <c r="M5" s="22" t="s">
        <v>84</v>
      </c>
      <c r="N5" s="22" t="s">
        <v>85</v>
      </c>
      <c r="O5" s="22" t="s">
        <v>86</v>
      </c>
      <c r="P5" s="22" t="s">
        <v>87</v>
      </c>
      <c r="Q5" s="19"/>
      <c r="R5" s="19"/>
      <c r="S5" s="22" t="s">
        <v>88</v>
      </c>
      <c r="T5" s="22" t="s">
        <v>89</v>
      </c>
      <c r="U5" s="26" t="s">
        <v>90</v>
      </c>
      <c r="V5" s="27" t="s">
        <v>91</v>
      </c>
      <c r="W5" s="24" t="s">
        <v>21</v>
      </c>
      <c r="X5" s="22" t="s">
        <v>22</v>
      </c>
      <c r="Y5" s="22" t="s">
        <v>23</v>
      </c>
      <c r="Z5" s="22" t="s">
        <v>23</v>
      </c>
      <c r="AA5" s="21"/>
      <c r="AB5" s="17"/>
      <c r="AC5" s="21"/>
      <c r="AD5" s="21"/>
      <c r="AE5" s="21" t="s">
        <v>25</v>
      </c>
      <c r="AF5" s="21"/>
      <c r="AG5" s="21" t="s">
        <v>26</v>
      </c>
      <c r="AH5" s="21"/>
      <c r="AI5" s="21"/>
      <c r="AJ5" s="21"/>
      <c r="AK5" s="22" t="s">
        <v>27</v>
      </c>
      <c r="AL5" s="82" t="s">
        <v>92</v>
      </c>
    </row>
    <row r="6" spans="1:38" s="6" customFormat="1" ht="13.5" customHeight="1">
      <c r="A6" s="16"/>
      <c r="B6" s="17" t="s">
        <v>28</v>
      </c>
      <c r="C6" s="18" t="s">
        <v>71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1" t="s">
        <v>93</v>
      </c>
      <c r="V6" s="23" t="s">
        <v>93</v>
      </c>
      <c r="W6" s="24" t="s">
        <v>29</v>
      </c>
      <c r="X6" s="22" t="s">
        <v>24</v>
      </c>
      <c r="Y6" s="22" t="s">
        <v>30</v>
      </c>
      <c r="Z6" s="22" t="s">
        <v>30</v>
      </c>
      <c r="AA6" s="21" t="s">
        <v>31</v>
      </c>
      <c r="AB6" s="25" t="s">
        <v>94</v>
      </c>
      <c r="AC6" s="21"/>
      <c r="AD6" s="21"/>
      <c r="AE6" s="21"/>
      <c r="AF6" s="82" t="s">
        <v>32</v>
      </c>
      <c r="AG6" s="21"/>
      <c r="AH6" s="21"/>
      <c r="AI6" s="21"/>
      <c r="AJ6" s="21"/>
      <c r="AK6" s="21"/>
      <c r="AL6" s="22"/>
    </row>
    <row r="7" spans="1:38" s="6" customFormat="1" ht="13.5" customHeight="1">
      <c r="A7" s="16"/>
      <c r="B7" s="28"/>
      <c r="C7" s="29"/>
      <c r="D7" s="30" t="s">
        <v>33</v>
      </c>
      <c r="E7" s="30" t="s">
        <v>33</v>
      </c>
      <c r="F7" s="30" t="s">
        <v>33</v>
      </c>
      <c r="G7" s="30" t="s">
        <v>33</v>
      </c>
      <c r="H7" s="30" t="s">
        <v>33</v>
      </c>
      <c r="I7" s="30" t="s">
        <v>33</v>
      </c>
      <c r="J7" s="30" t="s">
        <v>33</v>
      </c>
      <c r="K7" s="30" t="s">
        <v>33</v>
      </c>
      <c r="L7" s="30" t="s">
        <v>33</v>
      </c>
      <c r="M7" s="30" t="s">
        <v>34</v>
      </c>
      <c r="N7" s="30" t="s">
        <v>34</v>
      </c>
      <c r="O7" s="30" t="s">
        <v>34</v>
      </c>
      <c r="P7" s="30" t="s">
        <v>34</v>
      </c>
      <c r="Q7" s="30" t="s">
        <v>33</v>
      </c>
      <c r="R7" s="30" t="s">
        <v>33</v>
      </c>
      <c r="S7" s="30" t="s">
        <v>35</v>
      </c>
      <c r="T7" s="31" t="s">
        <v>36</v>
      </c>
      <c r="U7" s="32"/>
      <c r="V7" s="32"/>
      <c r="W7" s="33" t="s">
        <v>37</v>
      </c>
      <c r="X7" s="30" t="s">
        <v>34</v>
      </c>
      <c r="Y7" s="30" t="s">
        <v>34</v>
      </c>
      <c r="Z7" s="30" t="s">
        <v>34</v>
      </c>
      <c r="AA7" s="83"/>
      <c r="AB7" s="34"/>
      <c r="AC7" s="83" t="s">
        <v>38</v>
      </c>
      <c r="AD7" s="83" t="s">
        <v>39</v>
      </c>
      <c r="AE7" s="83" t="s">
        <v>40</v>
      </c>
      <c r="AF7" s="83" t="s">
        <v>41</v>
      </c>
      <c r="AG7" s="83" t="s">
        <v>42</v>
      </c>
      <c r="AH7" s="83" t="s">
        <v>43</v>
      </c>
      <c r="AI7" s="83" t="s">
        <v>44</v>
      </c>
      <c r="AJ7" s="83" t="s">
        <v>45</v>
      </c>
      <c r="AK7" s="83" t="s">
        <v>46</v>
      </c>
      <c r="AL7" s="83" t="s">
        <v>47</v>
      </c>
    </row>
    <row r="8" spans="1:38" ht="13.5" customHeight="1">
      <c r="A8" s="87" t="s">
        <v>51</v>
      </c>
      <c r="B8" s="88"/>
      <c r="D8" s="37">
        <f>D9+D18</f>
        <v>717397</v>
      </c>
      <c r="E8" s="37">
        <v>742223</v>
      </c>
      <c r="F8" s="37">
        <v>761503</v>
      </c>
      <c r="G8" s="37">
        <v>771441</v>
      </c>
      <c r="H8" s="37">
        <v>781021</v>
      </c>
      <c r="I8" s="38">
        <f>D8-E8</f>
        <v>-24826</v>
      </c>
      <c r="J8" s="38">
        <v>-19280</v>
      </c>
      <c r="K8" s="38">
        <v>-9938</v>
      </c>
      <c r="L8" s="38">
        <v>-9580</v>
      </c>
      <c r="M8" s="39">
        <v>-2.5</v>
      </c>
      <c r="N8" s="39">
        <v>-2.5</v>
      </c>
      <c r="O8" s="39">
        <v>-1.3</v>
      </c>
      <c r="P8" s="39">
        <v>-1.2</v>
      </c>
      <c r="Q8" s="40">
        <f>Q9+Q18</f>
        <v>713056</v>
      </c>
      <c r="R8" s="40">
        <f>R9+R18</f>
        <v>718218</v>
      </c>
      <c r="S8" s="37">
        <f>S9+S18</f>
        <v>262219</v>
      </c>
      <c r="T8" s="84">
        <f>T9+T18</f>
        <v>6707.95</v>
      </c>
      <c r="U8" s="42">
        <f>ROUND(D8/T8,2)</f>
        <v>106.95</v>
      </c>
      <c r="V8" s="42">
        <f>ROUND(Q8/T8,2)</f>
        <v>106.3</v>
      </c>
      <c r="W8" s="43">
        <v>0.376</v>
      </c>
      <c r="X8" s="44">
        <f>ROUND(AP8/AB8*100,1)</f>
        <v>0</v>
      </c>
      <c r="Y8" s="44">
        <v>2</v>
      </c>
      <c r="Z8" s="44">
        <v>89.8</v>
      </c>
      <c r="AA8" s="45">
        <f>AA9+AA18</f>
        <v>90484709</v>
      </c>
      <c r="AB8" s="45">
        <v>246347259</v>
      </c>
      <c r="AC8" s="45">
        <f aca="true" t="shared" si="0" ref="AB8:AL8">SUM(AC9,AC18)</f>
        <v>440614494</v>
      </c>
      <c r="AD8" s="45">
        <f t="shared" si="0"/>
        <v>434436592</v>
      </c>
      <c r="AE8" s="45">
        <f t="shared" si="0"/>
        <v>6177902</v>
      </c>
      <c r="AF8" s="45">
        <f t="shared" si="0"/>
        <v>1138496</v>
      </c>
      <c r="AG8" s="45">
        <f t="shared" si="0"/>
        <v>5039406</v>
      </c>
      <c r="AH8" s="45">
        <f t="shared" si="0"/>
        <v>-1341829</v>
      </c>
      <c r="AI8" s="45">
        <f t="shared" si="0"/>
        <v>4283530</v>
      </c>
      <c r="AJ8" s="45">
        <f t="shared" si="0"/>
        <v>7142131</v>
      </c>
      <c r="AK8" s="45">
        <f t="shared" si="0"/>
        <v>2872767</v>
      </c>
      <c r="AL8" s="79">
        <f t="shared" si="0"/>
        <v>7211065</v>
      </c>
    </row>
    <row r="9" spans="1:38" ht="13.5" customHeight="1">
      <c r="A9" s="87" t="s">
        <v>52</v>
      </c>
      <c r="B9" s="88"/>
      <c r="C9" s="46"/>
      <c r="D9" s="45">
        <f>SUM(D10:D17)</f>
        <v>639272</v>
      </c>
      <c r="E9" s="45">
        <v>615043</v>
      </c>
      <c r="F9" s="45">
        <v>629862</v>
      </c>
      <c r="G9" s="45">
        <v>637141</v>
      </c>
      <c r="H9" s="45">
        <v>642337</v>
      </c>
      <c r="I9" s="47">
        <f>D9-E9</f>
        <v>24229</v>
      </c>
      <c r="J9" s="47">
        <v>-14819</v>
      </c>
      <c r="K9" s="47">
        <v>-7279</v>
      </c>
      <c r="L9" s="47">
        <v>-5196</v>
      </c>
      <c r="M9" s="39">
        <v>-2.4</v>
      </c>
      <c r="N9" s="39">
        <v>-2.4</v>
      </c>
      <c r="O9" s="39">
        <v>-1.1</v>
      </c>
      <c r="P9" s="39">
        <v>-0.8</v>
      </c>
      <c r="Q9" s="48">
        <f>SUM(Q10:Q17)</f>
        <v>635459</v>
      </c>
      <c r="R9" s="48">
        <f>SUM(R10:R17)</f>
        <v>639132</v>
      </c>
      <c r="S9" s="45">
        <f>SUM(S10:S17)</f>
        <v>231690</v>
      </c>
      <c r="T9" s="85">
        <f>SUM(T10:T17)</f>
        <v>4298.92</v>
      </c>
      <c r="U9" s="42">
        <f>ROUND(D9/T9,2)</f>
        <v>148.71</v>
      </c>
      <c r="V9" s="42">
        <f aca="true" t="shared" si="1" ref="V9:V29">ROUND(Q9/T9,2)</f>
        <v>147.82</v>
      </c>
      <c r="W9" s="50">
        <v>0.439</v>
      </c>
      <c r="X9" s="44">
        <f>ROUND(AP9/AB9*100,1)</f>
        <v>0</v>
      </c>
      <c r="Y9" s="44">
        <v>1.9</v>
      </c>
      <c r="Z9" s="44">
        <v>90.2</v>
      </c>
      <c r="AA9" s="45">
        <f>SUM(AA10:AA17)</f>
        <v>82130908</v>
      </c>
      <c r="AB9" s="45">
        <v>195449878</v>
      </c>
      <c r="AC9" s="45">
        <f aca="true" t="shared" si="2" ref="AC9:AL9">SUM(AC10:AC17)</f>
        <v>348369497</v>
      </c>
      <c r="AD9" s="45">
        <f t="shared" si="2"/>
        <v>343858386</v>
      </c>
      <c r="AE9" s="45">
        <f t="shared" si="2"/>
        <v>4511111</v>
      </c>
      <c r="AF9" s="45">
        <f t="shared" si="2"/>
        <v>867938</v>
      </c>
      <c r="AG9" s="45">
        <f t="shared" si="2"/>
        <v>3643173</v>
      </c>
      <c r="AH9" s="45">
        <f t="shared" si="2"/>
        <v>-1170905</v>
      </c>
      <c r="AI9" s="45">
        <f t="shared" si="2"/>
        <v>3619068</v>
      </c>
      <c r="AJ9" s="45">
        <f t="shared" si="2"/>
        <v>4489519</v>
      </c>
      <c r="AK9" s="45">
        <f t="shared" si="2"/>
        <v>2242662</v>
      </c>
      <c r="AL9" s="79">
        <f t="shared" si="2"/>
        <v>4695020</v>
      </c>
    </row>
    <row r="10" spans="1:38" ht="13.5" customHeight="1">
      <c r="A10" s="51" t="s">
        <v>53</v>
      </c>
      <c r="B10" s="52"/>
      <c r="C10" s="53">
        <v>322016</v>
      </c>
      <c r="D10" s="54">
        <v>208613</v>
      </c>
      <c r="E10" s="54">
        <f>196603+14193</f>
        <v>210796</v>
      </c>
      <c r="F10" s="54">
        <f>199289+12275</f>
        <v>211564</v>
      </c>
      <c r="G10" s="54">
        <f>11365+195353</f>
        <v>206718</v>
      </c>
      <c r="H10" s="54">
        <f>11448+191850</f>
        <v>203298</v>
      </c>
      <c r="I10" s="55">
        <f>D10-E10</f>
        <v>-2183</v>
      </c>
      <c r="J10" s="55">
        <v>-2686</v>
      </c>
      <c r="K10" s="55">
        <v>3936</v>
      </c>
      <c r="L10" s="55">
        <v>3503</v>
      </c>
      <c r="M10" s="56">
        <v>-1.3</v>
      </c>
      <c r="N10" s="56">
        <v>-1.3</v>
      </c>
      <c r="O10" s="56">
        <v>2</v>
      </c>
      <c r="P10" s="56">
        <v>1.8</v>
      </c>
      <c r="Q10" s="37">
        <v>205823</v>
      </c>
      <c r="R10" s="37">
        <f>14742+191489</f>
        <v>206231</v>
      </c>
      <c r="S10" s="54">
        <v>81166</v>
      </c>
      <c r="T10" s="57">
        <v>572.99</v>
      </c>
      <c r="U10" s="41">
        <f>ROUND(D10/T10,2)</f>
        <v>364.08</v>
      </c>
      <c r="V10" s="41">
        <f>ROUND(Q10/T10,2)</f>
        <v>359.21</v>
      </c>
      <c r="W10" s="58">
        <v>0.553</v>
      </c>
      <c r="X10" s="59">
        <f>ROUND(AP10/AB10*100,1)</f>
        <v>0</v>
      </c>
      <c r="Y10" s="59">
        <v>1.1</v>
      </c>
      <c r="Z10" s="59">
        <v>89.8</v>
      </c>
      <c r="AA10" s="37">
        <v>28926366</v>
      </c>
      <c r="AB10" s="37">
        <v>55650387</v>
      </c>
      <c r="AC10" s="37">
        <v>101850824</v>
      </c>
      <c r="AD10" s="37">
        <v>101186468</v>
      </c>
      <c r="AE10" s="37">
        <v>664356</v>
      </c>
      <c r="AF10" s="37">
        <v>72156</v>
      </c>
      <c r="AG10" s="37">
        <v>592200</v>
      </c>
      <c r="AH10" s="37">
        <v>-196186</v>
      </c>
      <c r="AI10" s="37">
        <v>3212</v>
      </c>
      <c r="AJ10" s="37">
        <v>608469</v>
      </c>
      <c r="AK10" s="37">
        <v>9496</v>
      </c>
      <c r="AL10" s="60">
        <v>405999</v>
      </c>
    </row>
    <row r="11" spans="1:38" ht="13.5" customHeight="1">
      <c r="A11" s="51" t="s">
        <v>54</v>
      </c>
      <c r="B11" s="52"/>
      <c r="C11" s="61">
        <v>322024</v>
      </c>
      <c r="D11" s="54">
        <v>61713</v>
      </c>
      <c r="E11" s="54">
        <v>63046</v>
      </c>
      <c r="F11" s="54">
        <v>65463</v>
      </c>
      <c r="G11" s="54">
        <v>68103</v>
      </c>
      <c r="H11" s="54">
        <v>69411</v>
      </c>
      <c r="I11" s="55">
        <f aca="true" t="shared" si="3" ref="I11:I17">D11-E11</f>
        <v>-1333</v>
      </c>
      <c r="J11" s="55">
        <v>-2417</v>
      </c>
      <c r="K11" s="55">
        <v>-2640</v>
      </c>
      <c r="L11" s="55">
        <v>-1308</v>
      </c>
      <c r="M11" s="56">
        <v>-3.7</v>
      </c>
      <c r="N11" s="56">
        <v>-3.7</v>
      </c>
      <c r="O11" s="56">
        <v>-3.9</v>
      </c>
      <c r="P11" s="56">
        <v>-1.9</v>
      </c>
      <c r="Q11" s="37">
        <v>58411</v>
      </c>
      <c r="R11" s="37">
        <v>59023</v>
      </c>
      <c r="S11" s="54">
        <v>24972</v>
      </c>
      <c r="T11" s="57">
        <v>689.6</v>
      </c>
      <c r="U11" s="41">
        <f aca="true" t="shared" si="4" ref="U11:U17">ROUND(D11/T11,2)</f>
        <v>89.49</v>
      </c>
      <c r="V11" s="41">
        <f t="shared" si="1"/>
        <v>84.7</v>
      </c>
      <c r="W11" s="62">
        <v>0.435</v>
      </c>
      <c r="X11" s="59">
        <f aca="true" t="shared" si="5" ref="X11:X17">ROUND(AP11/AB11*100,1)</f>
        <v>0</v>
      </c>
      <c r="Y11" s="59">
        <v>1.6</v>
      </c>
      <c r="Z11" s="59">
        <v>88</v>
      </c>
      <c r="AA11" s="37">
        <v>8266370</v>
      </c>
      <c r="AB11" s="37">
        <v>20307094</v>
      </c>
      <c r="AC11" s="37">
        <v>37705418</v>
      </c>
      <c r="AD11" s="37">
        <v>37320790</v>
      </c>
      <c r="AE11" s="37">
        <v>384628</v>
      </c>
      <c r="AF11" s="37">
        <v>58911</v>
      </c>
      <c r="AG11" s="37">
        <v>325717</v>
      </c>
      <c r="AH11" s="37">
        <v>-150813</v>
      </c>
      <c r="AI11" s="37">
        <v>247697</v>
      </c>
      <c r="AJ11" s="37">
        <v>419035</v>
      </c>
      <c r="AK11" s="37"/>
      <c r="AL11" s="60">
        <v>515919</v>
      </c>
    </row>
    <row r="12" spans="1:38" ht="13.5" customHeight="1">
      <c r="A12" s="51" t="s">
        <v>55</v>
      </c>
      <c r="B12" s="52"/>
      <c r="C12" s="61">
        <v>322032</v>
      </c>
      <c r="D12" s="54">
        <v>171485</v>
      </c>
      <c r="E12" s="54">
        <f>27444+146307</f>
        <v>173751</v>
      </c>
      <c r="F12" s="54">
        <f>26816+146960</f>
        <v>173776</v>
      </c>
      <c r="G12" s="54">
        <f>25787+146214</f>
        <v>172001</v>
      </c>
      <c r="H12" s="54">
        <f>25221+146201</f>
        <v>171422</v>
      </c>
      <c r="I12" s="55">
        <f t="shared" si="3"/>
        <v>-2266</v>
      </c>
      <c r="J12" s="55">
        <v>-653</v>
      </c>
      <c r="K12" s="55">
        <v>746</v>
      </c>
      <c r="L12" s="55">
        <v>13</v>
      </c>
      <c r="M12" s="56">
        <v>-0.4</v>
      </c>
      <c r="N12" s="56">
        <v>-0.4</v>
      </c>
      <c r="O12" s="56">
        <v>0.5</v>
      </c>
      <c r="P12" s="56">
        <v>0</v>
      </c>
      <c r="Q12" s="37">
        <v>173153</v>
      </c>
      <c r="R12" s="37">
        <f>27884+145572</f>
        <v>173456</v>
      </c>
      <c r="S12" s="54">
        <v>55952</v>
      </c>
      <c r="T12" s="57">
        <v>624.12</v>
      </c>
      <c r="U12" s="41">
        <f t="shared" si="4"/>
        <v>274.76</v>
      </c>
      <c r="V12" s="41">
        <f t="shared" si="1"/>
        <v>277.44</v>
      </c>
      <c r="W12" s="62">
        <v>0.485</v>
      </c>
      <c r="X12" s="59">
        <f t="shared" si="5"/>
        <v>0</v>
      </c>
      <c r="Y12" s="59">
        <v>2.3</v>
      </c>
      <c r="Z12" s="59">
        <v>91.1</v>
      </c>
      <c r="AA12" s="37">
        <v>21915983</v>
      </c>
      <c r="AB12" s="37">
        <v>47640180</v>
      </c>
      <c r="AC12" s="37">
        <v>85945522</v>
      </c>
      <c r="AD12" s="37">
        <v>84489651</v>
      </c>
      <c r="AE12" s="37">
        <v>1455871</v>
      </c>
      <c r="AF12" s="37">
        <v>379051</v>
      </c>
      <c r="AG12" s="37">
        <v>1076820</v>
      </c>
      <c r="AH12" s="37">
        <v>-384840</v>
      </c>
      <c r="AI12" s="37">
        <v>2265378</v>
      </c>
      <c r="AJ12" s="37">
        <v>1576845</v>
      </c>
      <c r="AK12" s="37">
        <v>2233166</v>
      </c>
      <c r="AL12" s="60">
        <v>1224217</v>
      </c>
    </row>
    <row r="13" spans="1:38" ht="13.5" customHeight="1">
      <c r="A13" s="51" t="s">
        <v>56</v>
      </c>
      <c r="B13" s="52"/>
      <c r="C13" s="61">
        <v>322041</v>
      </c>
      <c r="D13" s="54">
        <v>50015</v>
      </c>
      <c r="E13" s="54">
        <v>52368</v>
      </c>
      <c r="F13" s="54">
        <v>54622</v>
      </c>
      <c r="G13" s="54">
        <v>56596</v>
      </c>
      <c r="H13" s="54">
        <v>57706</v>
      </c>
      <c r="I13" s="55">
        <f t="shared" si="3"/>
        <v>-2353</v>
      </c>
      <c r="J13" s="55">
        <v>-2254</v>
      </c>
      <c r="K13" s="55">
        <v>-1974</v>
      </c>
      <c r="L13" s="55">
        <v>-1110</v>
      </c>
      <c r="M13" s="56">
        <v>-4.1</v>
      </c>
      <c r="N13" s="56">
        <v>-4.1</v>
      </c>
      <c r="O13" s="56">
        <v>-3.5</v>
      </c>
      <c r="P13" s="56">
        <v>-1.9</v>
      </c>
      <c r="Q13" s="37">
        <v>50046</v>
      </c>
      <c r="R13" s="37">
        <v>50470</v>
      </c>
      <c r="S13" s="54">
        <v>19243</v>
      </c>
      <c r="T13" s="57">
        <v>733.24</v>
      </c>
      <c r="U13" s="41">
        <f t="shared" si="4"/>
        <v>68.21</v>
      </c>
      <c r="V13" s="41">
        <f t="shared" si="1"/>
        <v>68.25</v>
      </c>
      <c r="W13" s="62">
        <v>0.415</v>
      </c>
      <c r="X13" s="59">
        <f t="shared" si="5"/>
        <v>0</v>
      </c>
      <c r="Y13" s="59">
        <v>3.5</v>
      </c>
      <c r="Z13" s="59">
        <v>93.9</v>
      </c>
      <c r="AA13" s="37">
        <v>6148981</v>
      </c>
      <c r="AB13" s="37">
        <v>14928600</v>
      </c>
      <c r="AC13" s="37">
        <v>26464799</v>
      </c>
      <c r="AD13" s="37">
        <v>25873101</v>
      </c>
      <c r="AE13" s="37">
        <v>591698</v>
      </c>
      <c r="AF13" s="37">
        <v>75398</v>
      </c>
      <c r="AG13" s="37">
        <v>516300</v>
      </c>
      <c r="AH13" s="37">
        <v>19275</v>
      </c>
      <c r="AI13" s="37">
        <v>18559</v>
      </c>
      <c r="AJ13" s="37">
        <v>76175</v>
      </c>
      <c r="AK13" s="37"/>
      <c r="AL13" s="60">
        <v>114009</v>
      </c>
    </row>
    <row r="14" spans="1:38" ht="13.5" customHeight="1">
      <c r="A14" s="51" t="s">
        <v>57</v>
      </c>
      <c r="B14" s="52"/>
      <c r="C14" s="61">
        <v>322059</v>
      </c>
      <c r="D14" s="54">
        <v>37996</v>
      </c>
      <c r="E14" s="54">
        <v>40703</v>
      </c>
      <c r="F14" s="54">
        <v>42573</v>
      </c>
      <c r="G14" s="54">
        <v>44953</v>
      </c>
      <c r="H14" s="54">
        <v>47291</v>
      </c>
      <c r="I14" s="55">
        <f t="shared" si="3"/>
        <v>-2707</v>
      </c>
      <c r="J14" s="55">
        <v>-1870</v>
      </c>
      <c r="K14" s="55">
        <v>-2380</v>
      </c>
      <c r="L14" s="55">
        <v>-2338</v>
      </c>
      <c r="M14" s="56">
        <v>-4.4</v>
      </c>
      <c r="N14" s="56">
        <v>-4.4</v>
      </c>
      <c r="O14" s="56">
        <v>-5.3</v>
      </c>
      <c r="P14" s="56">
        <v>-4.9</v>
      </c>
      <c r="Q14" s="37">
        <v>38336</v>
      </c>
      <c r="R14" s="37">
        <v>38812</v>
      </c>
      <c r="S14" s="54">
        <v>14312</v>
      </c>
      <c r="T14" s="57">
        <v>436.12</v>
      </c>
      <c r="U14" s="41">
        <f t="shared" si="4"/>
        <v>87.12</v>
      </c>
      <c r="V14" s="41">
        <f t="shared" si="1"/>
        <v>87.9</v>
      </c>
      <c r="W14" s="62">
        <v>0.281</v>
      </c>
      <c r="X14" s="59">
        <f>ROUND(AP14/AB14*100,1)</f>
        <v>0</v>
      </c>
      <c r="Y14" s="59">
        <v>1.7</v>
      </c>
      <c r="Z14" s="59">
        <v>90.9</v>
      </c>
      <c r="AA14" s="37">
        <v>4022949</v>
      </c>
      <c r="AB14" s="37">
        <v>14081220</v>
      </c>
      <c r="AC14" s="37">
        <v>23282862</v>
      </c>
      <c r="AD14" s="37">
        <v>22977360</v>
      </c>
      <c r="AE14" s="37">
        <v>305502</v>
      </c>
      <c r="AF14" s="37">
        <v>72370</v>
      </c>
      <c r="AG14" s="37">
        <v>233132</v>
      </c>
      <c r="AH14" s="37">
        <v>-259436</v>
      </c>
      <c r="AI14" s="37">
        <v>258929</v>
      </c>
      <c r="AJ14" s="37">
        <v>445781</v>
      </c>
      <c r="AK14" s="37"/>
      <c r="AL14" s="60">
        <v>445274</v>
      </c>
    </row>
    <row r="15" spans="1:38" ht="13.5" customHeight="1">
      <c r="A15" s="51" t="s">
        <v>58</v>
      </c>
      <c r="B15" s="52"/>
      <c r="C15" s="61">
        <v>322067</v>
      </c>
      <c r="D15" s="54">
        <v>41836</v>
      </c>
      <c r="E15" s="54">
        <v>43839</v>
      </c>
      <c r="F15" s="54">
        <v>45255</v>
      </c>
      <c r="G15" s="54">
        <v>46934</v>
      </c>
      <c r="H15" s="54">
        <v>48492</v>
      </c>
      <c r="I15" s="55">
        <f t="shared" si="3"/>
        <v>-2003</v>
      </c>
      <c r="J15" s="55">
        <v>-1416</v>
      </c>
      <c r="K15" s="55">
        <v>-1679</v>
      </c>
      <c r="L15" s="55">
        <v>-1558</v>
      </c>
      <c r="M15" s="56">
        <v>-3.1</v>
      </c>
      <c r="N15" s="56">
        <v>-3.1</v>
      </c>
      <c r="O15" s="56">
        <v>-3.6</v>
      </c>
      <c r="P15" s="56">
        <v>-3.2</v>
      </c>
      <c r="Q15" s="37">
        <v>41884</v>
      </c>
      <c r="R15" s="37">
        <v>42386</v>
      </c>
      <c r="S15" s="54">
        <v>12820</v>
      </c>
      <c r="T15" s="57">
        <v>420.97</v>
      </c>
      <c r="U15" s="41">
        <f t="shared" si="4"/>
        <v>99.38</v>
      </c>
      <c r="V15" s="41">
        <f t="shared" si="1"/>
        <v>99.49</v>
      </c>
      <c r="W15" s="62">
        <v>0.382</v>
      </c>
      <c r="X15" s="59">
        <f t="shared" si="5"/>
        <v>0</v>
      </c>
      <c r="Y15" s="59">
        <v>2.9</v>
      </c>
      <c r="Z15" s="59">
        <v>87.7</v>
      </c>
      <c r="AA15" s="37">
        <v>5204011</v>
      </c>
      <c r="AB15" s="37">
        <v>14713060</v>
      </c>
      <c r="AC15" s="37">
        <v>26447754</v>
      </c>
      <c r="AD15" s="37">
        <v>25899882</v>
      </c>
      <c r="AE15" s="37">
        <v>547872</v>
      </c>
      <c r="AF15" s="37">
        <v>122067</v>
      </c>
      <c r="AG15" s="37">
        <v>425805</v>
      </c>
      <c r="AH15" s="37">
        <v>-128770</v>
      </c>
      <c r="AI15" s="37">
        <v>540253</v>
      </c>
      <c r="AJ15" s="37"/>
      <c r="AK15" s="37"/>
      <c r="AL15" s="60">
        <v>411483</v>
      </c>
    </row>
    <row r="16" spans="1:38" ht="13.5" customHeight="1">
      <c r="A16" s="63" t="s">
        <v>59</v>
      </c>
      <c r="B16" s="52"/>
      <c r="C16" s="61">
        <v>322075</v>
      </c>
      <c r="D16" s="54">
        <v>25697</v>
      </c>
      <c r="E16" s="54">
        <v>27774</v>
      </c>
      <c r="F16" s="54">
        <v>29377</v>
      </c>
      <c r="G16" s="54">
        <v>30740</v>
      </c>
      <c r="H16" s="54">
        <v>31774</v>
      </c>
      <c r="I16" s="55">
        <f t="shared" si="3"/>
        <v>-2077</v>
      </c>
      <c r="J16" s="55">
        <v>-1603</v>
      </c>
      <c r="K16" s="55">
        <v>-1363</v>
      </c>
      <c r="L16" s="55">
        <v>-1034</v>
      </c>
      <c r="M16" s="56">
        <v>-5.5</v>
      </c>
      <c r="N16" s="56">
        <v>-5.5</v>
      </c>
      <c r="O16" s="56">
        <v>-4.4</v>
      </c>
      <c r="P16" s="56">
        <v>-3.3</v>
      </c>
      <c r="Q16" s="37">
        <v>25529</v>
      </c>
      <c r="R16" s="37">
        <v>25797</v>
      </c>
      <c r="S16" s="54">
        <v>10320</v>
      </c>
      <c r="T16" s="57">
        <v>268.51</v>
      </c>
      <c r="U16" s="41">
        <f t="shared" si="4"/>
        <v>95.7</v>
      </c>
      <c r="V16" s="41">
        <f t="shared" si="1"/>
        <v>95.08</v>
      </c>
      <c r="W16" s="62">
        <v>0.339</v>
      </c>
      <c r="X16" s="59">
        <f>ROUND(AP16/AB16*100,1)</f>
        <v>0</v>
      </c>
      <c r="Y16" s="59">
        <v>2.5</v>
      </c>
      <c r="Z16" s="59">
        <v>94</v>
      </c>
      <c r="AA16" s="37">
        <v>3036292</v>
      </c>
      <c r="AB16" s="37">
        <v>8684453</v>
      </c>
      <c r="AC16" s="37">
        <v>16824357</v>
      </c>
      <c r="AD16" s="37">
        <v>16568876</v>
      </c>
      <c r="AE16" s="37">
        <v>255481</v>
      </c>
      <c r="AF16" s="37">
        <v>36828</v>
      </c>
      <c r="AG16" s="37">
        <v>218653</v>
      </c>
      <c r="AH16" s="37">
        <v>-68250</v>
      </c>
      <c r="AI16" s="37">
        <v>35040</v>
      </c>
      <c r="AJ16" s="37"/>
      <c r="AK16" s="37"/>
      <c r="AL16" s="60">
        <v>-33210</v>
      </c>
    </row>
    <row r="17" spans="1:38" ht="13.5" customHeight="1">
      <c r="A17" s="51" t="s">
        <v>60</v>
      </c>
      <c r="B17" s="52"/>
      <c r="C17" s="61">
        <v>322091</v>
      </c>
      <c r="D17" s="54">
        <v>41917</v>
      </c>
      <c r="E17" s="54">
        <v>44403</v>
      </c>
      <c r="F17" s="54">
        <v>46323</v>
      </c>
      <c r="G17" s="54">
        <v>48248</v>
      </c>
      <c r="H17" s="54">
        <v>49612</v>
      </c>
      <c r="I17" s="55">
        <f t="shared" si="3"/>
        <v>-2486</v>
      </c>
      <c r="J17" s="55">
        <v>-1920</v>
      </c>
      <c r="K17" s="55">
        <v>-1925</v>
      </c>
      <c r="L17" s="55">
        <v>-1364</v>
      </c>
      <c r="M17" s="56">
        <v>-4.1</v>
      </c>
      <c r="N17" s="56">
        <v>-4.1</v>
      </c>
      <c r="O17" s="56">
        <v>-4</v>
      </c>
      <c r="P17" s="56">
        <v>-2.7</v>
      </c>
      <c r="Q17" s="37">
        <v>42277</v>
      </c>
      <c r="R17" s="37">
        <v>42957</v>
      </c>
      <c r="S17" s="54">
        <v>12905</v>
      </c>
      <c r="T17" s="57">
        <v>553.37</v>
      </c>
      <c r="U17" s="41">
        <f t="shared" si="4"/>
        <v>75.75</v>
      </c>
      <c r="V17" s="41">
        <f t="shared" si="1"/>
        <v>76.4</v>
      </c>
      <c r="W17" s="62">
        <v>0.249</v>
      </c>
      <c r="X17" s="64">
        <f t="shared" si="5"/>
        <v>0</v>
      </c>
      <c r="Y17" s="64">
        <v>1.3</v>
      </c>
      <c r="Z17" s="64">
        <v>88.1</v>
      </c>
      <c r="AA17" s="37">
        <v>4609956</v>
      </c>
      <c r="AB17" s="37">
        <v>19444884</v>
      </c>
      <c r="AC17" s="37">
        <v>29847961</v>
      </c>
      <c r="AD17" s="37">
        <v>29542258</v>
      </c>
      <c r="AE17" s="37">
        <v>305703</v>
      </c>
      <c r="AF17" s="37">
        <v>51157</v>
      </c>
      <c r="AG17" s="37">
        <v>254546</v>
      </c>
      <c r="AH17" s="37">
        <v>-1885</v>
      </c>
      <c r="AI17" s="37">
        <v>250000</v>
      </c>
      <c r="AJ17" s="37">
        <v>1363214</v>
      </c>
      <c r="AK17" s="37"/>
      <c r="AL17" s="60">
        <v>1611329</v>
      </c>
    </row>
    <row r="18" spans="1:38" ht="13.5" customHeight="1">
      <c r="A18" s="87" t="s">
        <v>61</v>
      </c>
      <c r="B18" s="88"/>
      <c r="C18" s="65"/>
      <c r="D18" s="45">
        <f>SUM(D19:D29)</f>
        <v>78125</v>
      </c>
      <c r="E18" s="45">
        <v>127180</v>
      </c>
      <c r="F18" s="45">
        <v>131641</v>
      </c>
      <c r="G18" s="45">
        <v>134300</v>
      </c>
      <c r="H18" s="45">
        <v>138684</v>
      </c>
      <c r="I18" s="47">
        <f>D18-E18</f>
        <v>-49055</v>
      </c>
      <c r="J18" s="47">
        <v>-4461</v>
      </c>
      <c r="K18" s="47">
        <v>-2659</v>
      </c>
      <c r="L18" s="47">
        <v>-4384</v>
      </c>
      <c r="M18" s="66">
        <v>-3.4</v>
      </c>
      <c r="N18" s="66">
        <v>-3.4</v>
      </c>
      <c r="O18" s="66">
        <v>-2</v>
      </c>
      <c r="P18" s="66">
        <v>-3.2</v>
      </c>
      <c r="Q18" s="45">
        <f>SUM(Q19:Q29)</f>
        <v>77597</v>
      </c>
      <c r="R18" s="45">
        <f>SUM(R19:R29)</f>
        <v>79086</v>
      </c>
      <c r="S18" s="45">
        <f>SUM(S19:S29)</f>
        <v>30529</v>
      </c>
      <c r="T18" s="85">
        <f>SUM(T19:T29)</f>
        <v>2409.0299999999997</v>
      </c>
      <c r="U18" s="49">
        <f>ROUND(D18/T18,2)</f>
        <v>32.43</v>
      </c>
      <c r="V18" s="49">
        <f t="shared" si="1"/>
        <v>32.21</v>
      </c>
      <c r="W18" s="50">
        <v>0.158</v>
      </c>
      <c r="X18" s="44">
        <f>ROUND(AP18/AB18*100,1)</f>
        <v>0</v>
      </c>
      <c r="Y18" s="44">
        <v>2.7</v>
      </c>
      <c r="Z18" s="44">
        <v>88.3</v>
      </c>
      <c r="AA18" s="45">
        <f aca="true" t="shared" si="6" ref="AA18:AL18">SUM(AA19:AA29)</f>
        <v>8353801</v>
      </c>
      <c r="AB18" s="45">
        <v>50897381</v>
      </c>
      <c r="AC18" s="45">
        <f t="shared" si="6"/>
        <v>92244997</v>
      </c>
      <c r="AD18" s="45">
        <f t="shared" si="6"/>
        <v>90578206</v>
      </c>
      <c r="AE18" s="45">
        <f t="shared" si="6"/>
        <v>1666791</v>
      </c>
      <c r="AF18" s="45">
        <f t="shared" si="6"/>
        <v>270558</v>
      </c>
      <c r="AG18" s="45">
        <f t="shared" si="6"/>
        <v>1396233</v>
      </c>
      <c r="AH18" s="45">
        <f t="shared" si="6"/>
        <v>-170924</v>
      </c>
      <c r="AI18" s="45">
        <f t="shared" si="6"/>
        <v>664462</v>
      </c>
      <c r="AJ18" s="45">
        <f t="shared" si="6"/>
        <v>2652612</v>
      </c>
      <c r="AK18" s="45">
        <f t="shared" si="6"/>
        <v>630105</v>
      </c>
      <c r="AL18" s="79">
        <f t="shared" si="6"/>
        <v>2516045</v>
      </c>
    </row>
    <row r="19" spans="1:38" ht="13.5" customHeight="1">
      <c r="A19" s="51" t="s">
        <v>62</v>
      </c>
      <c r="B19" s="52"/>
      <c r="C19" s="61">
        <v>323438</v>
      </c>
      <c r="D19" s="54">
        <v>14456</v>
      </c>
      <c r="E19" s="54">
        <v>15812</v>
      </c>
      <c r="F19" s="54">
        <v>16689</v>
      </c>
      <c r="G19" s="54">
        <v>17426</v>
      </c>
      <c r="H19" s="54">
        <v>18100</v>
      </c>
      <c r="I19" s="55">
        <f aca="true" t="shared" si="7" ref="I19:I29">D19-E19</f>
        <v>-1356</v>
      </c>
      <c r="J19" s="55">
        <v>-877</v>
      </c>
      <c r="K19" s="55">
        <v>-737</v>
      </c>
      <c r="L19" s="55">
        <v>-674</v>
      </c>
      <c r="M19" s="56">
        <v>-5.3</v>
      </c>
      <c r="N19" s="56">
        <v>-5.3</v>
      </c>
      <c r="O19" s="56">
        <v>-4.2</v>
      </c>
      <c r="P19" s="56">
        <v>-3.7</v>
      </c>
      <c r="Q19" s="37">
        <v>14396</v>
      </c>
      <c r="R19" s="37">
        <v>14674</v>
      </c>
      <c r="S19" s="54">
        <v>4713</v>
      </c>
      <c r="T19" s="67">
        <v>368.06</v>
      </c>
      <c r="U19" s="86">
        <f>ROUND(D19/T19,2)</f>
        <v>39.28</v>
      </c>
      <c r="V19" s="41">
        <f t="shared" si="1"/>
        <v>39.11</v>
      </c>
      <c r="W19" s="62">
        <v>0.17</v>
      </c>
      <c r="X19" s="59">
        <f aca="true" t="shared" si="8" ref="X19:X29">ROUND(AP19/AB19*100,1)</f>
        <v>0</v>
      </c>
      <c r="Y19" s="59">
        <v>2.5</v>
      </c>
      <c r="Z19" s="59">
        <v>84.3</v>
      </c>
      <c r="AA19" s="37">
        <v>1425326</v>
      </c>
      <c r="AB19" s="37">
        <v>8108033</v>
      </c>
      <c r="AC19" s="37">
        <v>17074753</v>
      </c>
      <c r="AD19" s="37">
        <v>16754770</v>
      </c>
      <c r="AE19" s="37">
        <v>319983</v>
      </c>
      <c r="AF19" s="37">
        <v>115705</v>
      </c>
      <c r="AG19" s="37">
        <v>204278</v>
      </c>
      <c r="AH19" s="37">
        <v>-82163</v>
      </c>
      <c r="AI19" s="37">
        <v>245</v>
      </c>
      <c r="AJ19" s="37">
        <v>655814</v>
      </c>
      <c r="AK19" s="37"/>
      <c r="AL19" s="60">
        <v>573896</v>
      </c>
    </row>
    <row r="20" spans="1:38" ht="13.5" customHeight="1">
      <c r="A20" s="51" t="s">
        <v>63</v>
      </c>
      <c r="B20" s="52"/>
      <c r="C20" s="61">
        <v>323861</v>
      </c>
      <c r="D20" s="54">
        <v>5534</v>
      </c>
      <c r="E20" s="54">
        <v>5979</v>
      </c>
      <c r="F20" s="54">
        <v>6541</v>
      </c>
      <c r="G20" s="54">
        <v>6893</v>
      </c>
      <c r="H20" s="54">
        <v>7331</v>
      </c>
      <c r="I20" s="55">
        <f t="shared" si="7"/>
        <v>-445</v>
      </c>
      <c r="J20" s="55">
        <v>-562</v>
      </c>
      <c r="K20" s="55">
        <v>-352</v>
      </c>
      <c r="L20" s="55">
        <v>-438</v>
      </c>
      <c r="M20" s="56">
        <v>-8.6</v>
      </c>
      <c r="N20" s="56">
        <v>-8.6</v>
      </c>
      <c r="O20" s="56">
        <v>-5.1</v>
      </c>
      <c r="P20" s="56">
        <v>-6</v>
      </c>
      <c r="Q20" s="37">
        <v>5498</v>
      </c>
      <c r="R20" s="37">
        <v>5589</v>
      </c>
      <c r="S20" s="54">
        <v>1944</v>
      </c>
      <c r="T20" s="67">
        <v>242.84</v>
      </c>
      <c r="U20" s="41">
        <f aca="true" t="shared" si="9" ref="U20:U29">ROUND(D20/T20,2)</f>
        <v>22.79</v>
      </c>
      <c r="V20" s="41">
        <f t="shared" si="1"/>
        <v>22.64</v>
      </c>
      <c r="W20" s="62">
        <v>0.141</v>
      </c>
      <c r="X20" s="59">
        <f t="shared" si="8"/>
        <v>0</v>
      </c>
      <c r="Y20" s="59">
        <v>0.7</v>
      </c>
      <c r="Z20" s="59">
        <v>92.1</v>
      </c>
      <c r="AA20" s="37">
        <v>638801</v>
      </c>
      <c r="AB20" s="37">
        <v>4364333</v>
      </c>
      <c r="AC20" s="37">
        <v>7721291</v>
      </c>
      <c r="AD20" s="37">
        <v>7680057</v>
      </c>
      <c r="AE20" s="37">
        <v>41234</v>
      </c>
      <c r="AF20" s="37">
        <v>10399</v>
      </c>
      <c r="AG20" s="37">
        <v>30835</v>
      </c>
      <c r="AH20" s="37">
        <v>-36610</v>
      </c>
      <c r="AI20" s="37">
        <v>526</v>
      </c>
      <c r="AJ20" s="37">
        <v>344295</v>
      </c>
      <c r="AK20" s="37"/>
      <c r="AL20" s="60">
        <v>308211</v>
      </c>
    </row>
    <row r="21" spans="1:38" ht="13.5" customHeight="1">
      <c r="A21" s="51" t="s">
        <v>64</v>
      </c>
      <c r="B21" s="52"/>
      <c r="C21" s="61">
        <v>324418</v>
      </c>
      <c r="D21" s="54">
        <v>3900</v>
      </c>
      <c r="E21" s="54">
        <v>4324</v>
      </c>
      <c r="F21" s="54">
        <v>4784</v>
      </c>
      <c r="G21" s="54">
        <v>5099</v>
      </c>
      <c r="H21" s="54">
        <v>5512</v>
      </c>
      <c r="I21" s="55">
        <f t="shared" si="7"/>
        <v>-424</v>
      </c>
      <c r="J21" s="55">
        <v>-460</v>
      </c>
      <c r="K21" s="55">
        <v>-315</v>
      </c>
      <c r="L21" s="55">
        <v>-413</v>
      </c>
      <c r="M21" s="56">
        <v>-9.6</v>
      </c>
      <c r="N21" s="56">
        <v>-9.6</v>
      </c>
      <c r="O21" s="56">
        <v>-6.2</v>
      </c>
      <c r="P21" s="56">
        <v>-7.5</v>
      </c>
      <c r="Q21" s="37">
        <v>3736</v>
      </c>
      <c r="R21" s="37">
        <v>3816</v>
      </c>
      <c r="S21" s="54">
        <v>1666</v>
      </c>
      <c r="T21" s="67">
        <v>106.39</v>
      </c>
      <c r="U21" s="41">
        <f t="shared" si="9"/>
        <v>36.66</v>
      </c>
      <c r="V21" s="41">
        <f t="shared" si="1"/>
        <v>35.12</v>
      </c>
      <c r="W21" s="62">
        <v>0.154</v>
      </c>
      <c r="X21" s="59">
        <f t="shared" si="8"/>
        <v>0</v>
      </c>
      <c r="Y21" s="59">
        <v>1.3</v>
      </c>
      <c r="Z21" s="59">
        <v>94.6</v>
      </c>
      <c r="AA21" s="37">
        <v>412381</v>
      </c>
      <c r="AB21" s="37">
        <v>2308194</v>
      </c>
      <c r="AC21" s="37">
        <v>3881451</v>
      </c>
      <c r="AD21" s="37">
        <v>3844068</v>
      </c>
      <c r="AE21" s="37">
        <v>37383</v>
      </c>
      <c r="AF21" s="37">
        <v>7318</v>
      </c>
      <c r="AG21" s="37">
        <v>30065</v>
      </c>
      <c r="AH21" s="37">
        <v>-5786</v>
      </c>
      <c r="AI21" s="37">
        <v>18426</v>
      </c>
      <c r="AJ21" s="37"/>
      <c r="AK21" s="37"/>
      <c r="AL21" s="60">
        <v>12640</v>
      </c>
    </row>
    <row r="22" spans="1:38" ht="13.5" customHeight="1">
      <c r="A22" s="51" t="s">
        <v>65</v>
      </c>
      <c r="B22" s="52"/>
      <c r="C22" s="61">
        <v>324485</v>
      </c>
      <c r="D22" s="54">
        <v>5351</v>
      </c>
      <c r="E22" s="54">
        <v>5911</v>
      </c>
      <c r="F22" s="54">
        <v>6624</v>
      </c>
      <c r="G22" s="54">
        <v>7211</v>
      </c>
      <c r="H22" s="54">
        <v>7606</v>
      </c>
      <c r="I22" s="55">
        <f t="shared" si="7"/>
        <v>-560</v>
      </c>
      <c r="J22" s="55">
        <v>-713</v>
      </c>
      <c r="K22" s="55">
        <v>-587</v>
      </c>
      <c r="L22" s="55">
        <v>-395</v>
      </c>
      <c r="M22" s="56">
        <v>-10.8</v>
      </c>
      <c r="N22" s="56">
        <v>-10.8</v>
      </c>
      <c r="O22" s="56">
        <v>-8.1</v>
      </c>
      <c r="P22" s="56">
        <v>-5.2</v>
      </c>
      <c r="Q22" s="37">
        <v>5483</v>
      </c>
      <c r="R22" s="37">
        <v>5570</v>
      </c>
      <c r="S22" s="54">
        <v>2157</v>
      </c>
      <c r="T22" s="67">
        <v>282.92</v>
      </c>
      <c r="U22" s="41">
        <f t="shared" si="9"/>
        <v>18.91</v>
      </c>
      <c r="V22" s="41">
        <f t="shared" si="1"/>
        <v>19.38</v>
      </c>
      <c r="W22" s="62">
        <v>0.14</v>
      </c>
      <c r="X22" s="59">
        <f t="shared" si="8"/>
        <v>0</v>
      </c>
      <c r="Y22" s="59">
        <v>3.9</v>
      </c>
      <c r="Z22" s="59">
        <v>85.2</v>
      </c>
      <c r="AA22" s="37">
        <v>589003</v>
      </c>
      <c r="AB22" s="37">
        <v>4076230</v>
      </c>
      <c r="AC22" s="37">
        <v>7195767</v>
      </c>
      <c r="AD22" s="37">
        <v>7001665</v>
      </c>
      <c r="AE22" s="37">
        <v>194102</v>
      </c>
      <c r="AF22" s="37">
        <v>34368</v>
      </c>
      <c r="AG22" s="37">
        <v>159734</v>
      </c>
      <c r="AH22" s="37">
        <v>-31333</v>
      </c>
      <c r="AI22" s="37">
        <v>142127</v>
      </c>
      <c r="AJ22" s="37"/>
      <c r="AK22" s="37"/>
      <c r="AL22" s="60">
        <v>110794</v>
      </c>
    </row>
    <row r="23" spans="1:38" ht="13.5" customHeight="1">
      <c r="A23" s="51" t="s">
        <v>66</v>
      </c>
      <c r="B23" s="52"/>
      <c r="C23" s="61">
        <v>324493</v>
      </c>
      <c r="D23" s="54">
        <v>11959</v>
      </c>
      <c r="E23" s="54">
        <v>12944</v>
      </c>
      <c r="F23" s="54">
        <v>13866</v>
      </c>
      <c r="G23" s="54">
        <v>14456</v>
      </c>
      <c r="H23" s="54">
        <v>15117</v>
      </c>
      <c r="I23" s="55">
        <f t="shared" si="7"/>
        <v>-985</v>
      </c>
      <c r="J23" s="55">
        <v>-922</v>
      </c>
      <c r="K23" s="55">
        <v>-590</v>
      </c>
      <c r="L23" s="55">
        <v>-661</v>
      </c>
      <c r="M23" s="56">
        <v>-6.6</v>
      </c>
      <c r="N23" s="56">
        <v>-6.6</v>
      </c>
      <c r="O23" s="56">
        <v>-4.1</v>
      </c>
      <c r="P23" s="56">
        <v>-4.4</v>
      </c>
      <c r="Q23" s="37">
        <v>11843</v>
      </c>
      <c r="R23" s="37">
        <v>12058</v>
      </c>
      <c r="S23" s="54">
        <v>4510</v>
      </c>
      <c r="T23" s="67">
        <v>419.22</v>
      </c>
      <c r="U23" s="41">
        <f t="shared" si="9"/>
        <v>28.53</v>
      </c>
      <c r="V23" s="41">
        <f t="shared" si="1"/>
        <v>28.25</v>
      </c>
      <c r="W23" s="62">
        <v>0.176</v>
      </c>
      <c r="X23" s="59">
        <f t="shared" si="8"/>
        <v>0</v>
      </c>
      <c r="Y23" s="59">
        <v>1.9</v>
      </c>
      <c r="Z23" s="59">
        <v>93.4</v>
      </c>
      <c r="AA23" s="37">
        <v>1343079</v>
      </c>
      <c r="AB23" s="37">
        <v>7866726</v>
      </c>
      <c r="AC23" s="37">
        <v>13167991</v>
      </c>
      <c r="AD23" s="37">
        <v>12997210</v>
      </c>
      <c r="AE23" s="37">
        <v>170781</v>
      </c>
      <c r="AF23" s="37">
        <v>23415</v>
      </c>
      <c r="AG23" s="37">
        <v>147366</v>
      </c>
      <c r="AH23" s="37">
        <v>-19215</v>
      </c>
      <c r="AI23" s="37">
        <v>89942</v>
      </c>
      <c r="AJ23" s="37"/>
      <c r="AK23" s="37">
        <v>250000</v>
      </c>
      <c r="AL23" s="60">
        <v>-179273</v>
      </c>
    </row>
    <row r="24" spans="1:38" ht="13.5" customHeight="1">
      <c r="A24" s="51" t="s">
        <v>48</v>
      </c>
      <c r="B24" s="52"/>
      <c r="C24" s="61">
        <v>325015</v>
      </c>
      <c r="D24" s="54">
        <v>8427</v>
      </c>
      <c r="E24" s="54">
        <v>9515</v>
      </c>
      <c r="F24" s="54">
        <v>10628</v>
      </c>
      <c r="G24" s="54">
        <v>11389</v>
      </c>
      <c r="H24" s="54">
        <v>12131</v>
      </c>
      <c r="I24" s="55">
        <f t="shared" si="7"/>
        <v>-1088</v>
      </c>
      <c r="J24" s="55">
        <v>-1113</v>
      </c>
      <c r="K24" s="55">
        <v>-761</v>
      </c>
      <c r="L24" s="55">
        <v>-742</v>
      </c>
      <c r="M24" s="56">
        <v>-10.5</v>
      </c>
      <c r="N24" s="56">
        <v>-10.5</v>
      </c>
      <c r="O24" s="56">
        <v>-6.7</v>
      </c>
      <c r="P24" s="56">
        <v>-6.1</v>
      </c>
      <c r="Q24" s="37">
        <v>8375</v>
      </c>
      <c r="R24" s="37">
        <v>8555</v>
      </c>
      <c r="S24" s="54">
        <v>3411</v>
      </c>
      <c r="T24" s="67">
        <v>307.09</v>
      </c>
      <c r="U24" s="41">
        <f t="shared" si="9"/>
        <v>27.44</v>
      </c>
      <c r="V24" s="41">
        <f t="shared" si="1"/>
        <v>27.27</v>
      </c>
      <c r="W24" s="62">
        <v>0.168</v>
      </c>
      <c r="X24" s="59">
        <f t="shared" si="8"/>
        <v>0</v>
      </c>
      <c r="Y24" s="59">
        <v>1</v>
      </c>
      <c r="Z24" s="59">
        <v>86.9</v>
      </c>
      <c r="AA24" s="37">
        <v>913577</v>
      </c>
      <c r="AB24" s="37">
        <v>5302170</v>
      </c>
      <c r="AC24" s="37">
        <v>8213412</v>
      </c>
      <c r="AD24" s="37">
        <v>8141963</v>
      </c>
      <c r="AE24" s="37">
        <v>71449</v>
      </c>
      <c r="AF24" s="37">
        <v>15885</v>
      </c>
      <c r="AG24" s="37">
        <v>55564</v>
      </c>
      <c r="AH24" s="37">
        <v>-29462</v>
      </c>
      <c r="AI24" s="37">
        <v>151302</v>
      </c>
      <c r="AJ24" s="37">
        <v>321473</v>
      </c>
      <c r="AK24" s="37"/>
      <c r="AL24" s="60">
        <v>443313</v>
      </c>
    </row>
    <row r="25" spans="1:38" ht="13.5" customHeight="1">
      <c r="A25" s="51" t="s">
        <v>67</v>
      </c>
      <c r="B25" s="52"/>
      <c r="C25" s="61">
        <v>325058</v>
      </c>
      <c r="D25" s="54">
        <v>6810</v>
      </c>
      <c r="E25" s="54">
        <v>7362</v>
      </c>
      <c r="F25" s="54">
        <v>8179</v>
      </c>
      <c r="G25" s="54">
        <v>8600</v>
      </c>
      <c r="H25" s="54">
        <v>8725</v>
      </c>
      <c r="I25" s="55">
        <f t="shared" si="7"/>
        <v>-552</v>
      </c>
      <c r="J25" s="55">
        <v>-817</v>
      </c>
      <c r="K25" s="55">
        <v>-421</v>
      </c>
      <c r="L25" s="55">
        <v>-125</v>
      </c>
      <c r="M25" s="56">
        <v>-10</v>
      </c>
      <c r="N25" s="56">
        <v>-10</v>
      </c>
      <c r="O25" s="56">
        <v>-4.9</v>
      </c>
      <c r="P25" s="56">
        <v>-1.4</v>
      </c>
      <c r="Q25" s="37">
        <v>6768</v>
      </c>
      <c r="R25" s="37">
        <v>6888</v>
      </c>
      <c r="S25" s="54">
        <v>2805</v>
      </c>
      <c r="T25" s="67">
        <v>336.29</v>
      </c>
      <c r="U25" s="41">
        <f t="shared" si="9"/>
        <v>20.25</v>
      </c>
      <c r="V25" s="41">
        <f t="shared" si="1"/>
        <v>20.13</v>
      </c>
      <c r="W25" s="62">
        <v>0.158</v>
      </c>
      <c r="X25" s="59">
        <f t="shared" si="8"/>
        <v>0</v>
      </c>
      <c r="Y25" s="59">
        <v>7.9</v>
      </c>
      <c r="Z25" s="59">
        <v>83.2</v>
      </c>
      <c r="AA25" s="37">
        <v>683117</v>
      </c>
      <c r="AB25" s="37">
        <v>4136565</v>
      </c>
      <c r="AC25" s="37">
        <v>6662938</v>
      </c>
      <c r="AD25" s="37">
        <v>6321526</v>
      </c>
      <c r="AE25" s="37">
        <v>341412</v>
      </c>
      <c r="AF25" s="37">
        <v>13771</v>
      </c>
      <c r="AG25" s="37">
        <v>327641</v>
      </c>
      <c r="AH25" s="37">
        <v>40503</v>
      </c>
      <c r="AI25" s="37">
        <v>32671</v>
      </c>
      <c r="AJ25" s="37">
        <v>247930</v>
      </c>
      <c r="AK25" s="37">
        <v>50162</v>
      </c>
      <c r="AL25" s="60">
        <v>270942</v>
      </c>
    </row>
    <row r="26" spans="1:38" ht="13.5" customHeight="1">
      <c r="A26" s="51" t="s">
        <v>68</v>
      </c>
      <c r="B26" s="52"/>
      <c r="C26" s="61">
        <v>325252</v>
      </c>
      <c r="D26" s="54">
        <v>2374</v>
      </c>
      <c r="E26" s="54">
        <v>2581</v>
      </c>
      <c r="F26" s="54">
        <v>2672</v>
      </c>
      <c r="G26" s="54">
        <v>2857</v>
      </c>
      <c r="H26" s="54">
        <v>3119</v>
      </c>
      <c r="I26" s="55">
        <f t="shared" si="7"/>
        <v>-207</v>
      </c>
      <c r="J26" s="55">
        <v>-91</v>
      </c>
      <c r="K26" s="55">
        <v>-185</v>
      </c>
      <c r="L26" s="55">
        <v>-262</v>
      </c>
      <c r="M26" s="56">
        <v>-3.4</v>
      </c>
      <c r="N26" s="56">
        <v>-3.4</v>
      </c>
      <c r="O26" s="56">
        <v>-6.5</v>
      </c>
      <c r="P26" s="56">
        <v>-8.4</v>
      </c>
      <c r="Q26" s="37">
        <v>2288</v>
      </c>
      <c r="R26" s="37">
        <v>2321</v>
      </c>
      <c r="S26" s="54">
        <v>1052</v>
      </c>
      <c r="T26" s="67">
        <v>33.52</v>
      </c>
      <c r="U26" s="41">
        <f t="shared" si="9"/>
        <v>70.82</v>
      </c>
      <c r="V26" s="41">
        <f t="shared" si="1"/>
        <v>68.26</v>
      </c>
      <c r="W26" s="62">
        <v>0.089</v>
      </c>
      <c r="X26" s="59">
        <f t="shared" si="8"/>
        <v>0</v>
      </c>
      <c r="Y26" s="59">
        <v>3.2</v>
      </c>
      <c r="Z26" s="59">
        <v>90.1</v>
      </c>
      <c r="AA26" s="37">
        <v>246569</v>
      </c>
      <c r="AB26" s="37">
        <v>2342430</v>
      </c>
      <c r="AC26" s="37">
        <v>4626189</v>
      </c>
      <c r="AD26" s="37">
        <v>4549816</v>
      </c>
      <c r="AE26" s="37">
        <v>76373</v>
      </c>
      <c r="AF26" s="37">
        <v>392</v>
      </c>
      <c r="AG26" s="37">
        <v>75981</v>
      </c>
      <c r="AH26" s="37">
        <v>-14898</v>
      </c>
      <c r="AI26" s="37">
        <v>26</v>
      </c>
      <c r="AJ26" s="37">
        <v>214381</v>
      </c>
      <c r="AK26" s="37"/>
      <c r="AL26" s="60">
        <v>199509</v>
      </c>
    </row>
    <row r="27" spans="1:38" ht="13.5" customHeight="1">
      <c r="A27" s="51" t="s">
        <v>49</v>
      </c>
      <c r="B27" s="52"/>
      <c r="C27" s="61">
        <v>325261</v>
      </c>
      <c r="D27" s="54">
        <v>3136</v>
      </c>
      <c r="E27" s="54">
        <v>3486</v>
      </c>
      <c r="F27" s="54">
        <v>3804</v>
      </c>
      <c r="G27" s="54">
        <v>4048</v>
      </c>
      <c r="H27" s="54">
        <v>4429</v>
      </c>
      <c r="I27" s="55">
        <f t="shared" si="7"/>
        <v>-350</v>
      </c>
      <c r="J27" s="55">
        <v>-318</v>
      </c>
      <c r="K27" s="55">
        <v>-244</v>
      </c>
      <c r="L27" s="55">
        <v>-381</v>
      </c>
      <c r="M27" s="56">
        <v>-8.4</v>
      </c>
      <c r="N27" s="56">
        <v>-8.4</v>
      </c>
      <c r="O27" s="56">
        <v>-6</v>
      </c>
      <c r="P27" s="56">
        <v>-8.6</v>
      </c>
      <c r="Q27" s="37">
        <v>3168</v>
      </c>
      <c r="R27" s="37">
        <v>3231</v>
      </c>
      <c r="S27" s="54">
        <v>1477</v>
      </c>
      <c r="T27" s="67">
        <v>56.05</v>
      </c>
      <c r="U27" s="41">
        <f t="shared" si="9"/>
        <v>55.95</v>
      </c>
      <c r="V27" s="41">
        <f t="shared" si="1"/>
        <v>56.52</v>
      </c>
      <c r="W27" s="62">
        <v>0.127</v>
      </c>
      <c r="X27" s="59">
        <f t="shared" si="8"/>
        <v>0</v>
      </c>
      <c r="Y27" s="59">
        <v>7.5</v>
      </c>
      <c r="Z27" s="59">
        <v>81.4</v>
      </c>
      <c r="AA27" s="37">
        <v>327620</v>
      </c>
      <c r="AB27" s="37">
        <v>2230992</v>
      </c>
      <c r="AC27" s="37">
        <v>4368031</v>
      </c>
      <c r="AD27" s="37">
        <v>4199204</v>
      </c>
      <c r="AE27" s="37">
        <v>168827</v>
      </c>
      <c r="AF27" s="37">
        <v>1376</v>
      </c>
      <c r="AG27" s="37">
        <v>167451</v>
      </c>
      <c r="AH27" s="37">
        <v>-17974</v>
      </c>
      <c r="AI27" s="37">
        <v>93154</v>
      </c>
      <c r="AJ27" s="37">
        <v>96479</v>
      </c>
      <c r="AK27" s="37"/>
      <c r="AL27" s="60">
        <v>171659</v>
      </c>
    </row>
    <row r="28" spans="1:38" ht="13.5" customHeight="1">
      <c r="A28" s="51" t="s">
        <v>69</v>
      </c>
      <c r="B28" s="52"/>
      <c r="C28" s="61">
        <v>325279</v>
      </c>
      <c r="D28" s="54">
        <v>657</v>
      </c>
      <c r="E28" s="54">
        <v>725</v>
      </c>
      <c r="F28" s="54">
        <v>718</v>
      </c>
      <c r="G28" s="54">
        <v>802</v>
      </c>
      <c r="H28" s="54">
        <v>855</v>
      </c>
      <c r="I28" s="55">
        <f t="shared" si="7"/>
        <v>-68</v>
      </c>
      <c r="J28" s="55">
        <v>7</v>
      </c>
      <c r="K28" s="55">
        <v>-84</v>
      </c>
      <c r="L28" s="55">
        <v>-53</v>
      </c>
      <c r="M28" s="56">
        <v>1</v>
      </c>
      <c r="N28" s="56">
        <v>1</v>
      </c>
      <c r="O28" s="56">
        <v>-10.5</v>
      </c>
      <c r="P28" s="56">
        <v>-6.2</v>
      </c>
      <c r="Q28" s="37">
        <v>602</v>
      </c>
      <c r="R28" s="37">
        <v>646</v>
      </c>
      <c r="S28" s="54">
        <v>326</v>
      </c>
      <c r="T28" s="67">
        <v>13.7</v>
      </c>
      <c r="U28" s="41">
        <f t="shared" si="9"/>
        <v>47.96</v>
      </c>
      <c r="V28" s="41">
        <f t="shared" si="1"/>
        <v>43.94</v>
      </c>
      <c r="W28" s="62">
        <v>0.075</v>
      </c>
      <c r="X28" s="59">
        <f t="shared" si="8"/>
        <v>0</v>
      </c>
      <c r="Y28" s="59">
        <v>5.8</v>
      </c>
      <c r="Z28" s="59">
        <v>93.1</v>
      </c>
      <c r="AA28" s="37">
        <v>66260</v>
      </c>
      <c r="AB28" s="37">
        <v>771030</v>
      </c>
      <c r="AC28" s="37">
        <v>1294793</v>
      </c>
      <c r="AD28" s="37">
        <v>1249839</v>
      </c>
      <c r="AE28" s="37">
        <v>44954</v>
      </c>
      <c r="AF28" s="37">
        <v>100</v>
      </c>
      <c r="AG28" s="37">
        <v>44854</v>
      </c>
      <c r="AH28" s="37">
        <v>-1824</v>
      </c>
      <c r="AI28" s="37">
        <v>69760</v>
      </c>
      <c r="AJ28" s="37"/>
      <c r="AK28" s="37"/>
      <c r="AL28" s="60">
        <v>67936</v>
      </c>
    </row>
    <row r="29" spans="1:38" ht="13.5" customHeight="1">
      <c r="A29" s="68" t="s">
        <v>70</v>
      </c>
      <c r="B29" s="69"/>
      <c r="C29" s="70">
        <v>325287</v>
      </c>
      <c r="D29" s="71">
        <v>15521</v>
      </c>
      <c r="E29" s="71">
        <v>16904</v>
      </c>
      <c r="F29" s="71">
        <v>18045</v>
      </c>
      <c r="G29" s="71">
        <v>18367</v>
      </c>
      <c r="H29" s="71">
        <v>19090</v>
      </c>
      <c r="I29" s="72">
        <f t="shared" si="7"/>
        <v>-1383</v>
      </c>
      <c r="J29" s="72">
        <v>-1141</v>
      </c>
      <c r="K29" s="72">
        <v>-322</v>
      </c>
      <c r="L29" s="72">
        <v>-723</v>
      </c>
      <c r="M29" s="39">
        <v>-6.3</v>
      </c>
      <c r="N29" s="39">
        <v>-6.3</v>
      </c>
      <c r="O29" s="39">
        <v>-1.8</v>
      </c>
      <c r="P29" s="39">
        <v>-3.8</v>
      </c>
      <c r="Q29" s="48">
        <v>15440</v>
      </c>
      <c r="R29" s="48">
        <v>15738</v>
      </c>
      <c r="S29" s="71">
        <v>6468</v>
      </c>
      <c r="T29" s="73">
        <v>242.95</v>
      </c>
      <c r="U29" s="42">
        <f t="shared" si="9"/>
        <v>63.89</v>
      </c>
      <c r="V29" s="42">
        <f t="shared" si="1"/>
        <v>63.55</v>
      </c>
      <c r="W29" s="74">
        <v>0.181</v>
      </c>
      <c r="X29" s="64">
        <f t="shared" si="8"/>
        <v>0</v>
      </c>
      <c r="Y29" s="64">
        <v>1.6</v>
      </c>
      <c r="Z29" s="64">
        <v>89.2</v>
      </c>
      <c r="AA29" s="48">
        <v>1708068</v>
      </c>
      <c r="AB29" s="48">
        <v>9390678</v>
      </c>
      <c r="AC29" s="48">
        <v>18038381</v>
      </c>
      <c r="AD29" s="48">
        <v>17838088</v>
      </c>
      <c r="AE29" s="48">
        <v>200293</v>
      </c>
      <c r="AF29" s="48">
        <v>47829</v>
      </c>
      <c r="AG29" s="48">
        <v>152464</v>
      </c>
      <c r="AH29" s="48">
        <v>27838</v>
      </c>
      <c r="AI29" s="48">
        <v>66283</v>
      </c>
      <c r="AJ29" s="48">
        <v>772240</v>
      </c>
      <c r="AK29" s="48">
        <v>329943</v>
      </c>
      <c r="AL29" s="75">
        <v>536418</v>
      </c>
    </row>
  </sheetData>
  <sheetProtection/>
  <mergeCells count="5">
    <mergeCell ref="A8:B8"/>
    <mergeCell ref="A9:B9"/>
    <mergeCell ref="A18:B18"/>
    <mergeCell ref="I4:L4"/>
    <mergeCell ref="M4:P4"/>
  </mergeCells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90" r:id="rId2"/>
  <headerFooter alignWithMargins="0">
    <oddHeader>&amp;C&amp;14第２表　市町村別決算状況内訳表&amp;R&amp;14&amp;Y（単位：千円）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2013-01-10T07:52:40Z</cp:lastPrinted>
  <dcterms:created xsi:type="dcterms:W3CDTF">2007-12-27T06:16:01Z</dcterms:created>
  <dcterms:modified xsi:type="dcterms:W3CDTF">2013-01-10T08:11:53Z</dcterms:modified>
  <cp:category/>
  <cp:version/>
  <cp:contentType/>
  <cp:contentStatus/>
</cp:coreProperties>
</file>