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0095" windowHeight="8040" activeTab="0"/>
  </bookViews>
  <sheets>
    <sheet name="４の１" sheetId="1" r:id="rId1"/>
  </sheets>
  <definedNames>
    <definedName name="\A">'４の１'!#REF!</definedName>
    <definedName name="_xlnm.Print_Area" localSheetId="0">'４の１'!$A$1:$AB$42</definedName>
    <definedName name="_xlnm.Print_Titles" localSheetId="0">'４の１'!$3:$6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<sst xmlns="http://schemas.openxmlformats.org/spreadsheetml/2006/main" count="197" uniqueCount="126">
  <si>
    <t>　年次　</t>
  </si>
  <si>
    <t>島根県</t>
  </si>
  <si>
    <t>保健所</t>
  </si>
  <si>
    <t>市町村</t>
  </si>
  <si>
    <t>仁多郡</t>
  </si>
  <si>
    <t>飯石郡</t>
  </si>
  <si>
    <t>邑智郡</t>
  </si>
  <si>
    <t>鹿足郡</t>
  </si>
  <si>
    <t>隠岐郡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</si>
  <si>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</si>
  <si>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</si>
  <si>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</si>
  <si>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</si>
  <si>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</si>
  <si>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</si>
  <si>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</si>
  <si>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</si>
  <si>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</si>
  <si>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</si>
  <si>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</si>
  <si>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</si>
  <si>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</si>
  <si>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</si>
  <si>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</si>
  <si>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</si>
  <si>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</si>
  <si>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</si>
  <si>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</si>
  <si>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　出生数　</t>
  </si>
  <si>
    <t>総  数</t>
  </si>
  <si>
    <t>男</t>
  </si>
  <si>
    <t>女</t>
  </si>
  <si>
    <t>　（再掲）　</t>
  </si>
  <si>
    <t>　　2,500g未満　　</t>
  </si>
  <si>
    <t>　死亡数　</t>
  </si>
  <si>
    <t>（再</t>
  </si>
  <si>
    <t>新生児(生後28日未満)死亡数</t>
  </si>
  <si>
    <t>掲）</t>
  </si>
  <si>
    <t>　死産数　</t>
  </si>
  <si>
    <t>自  然</t>
  </si>
  <si>
    <t>人  工</t>
  </si>
  <si>
    <t>　周産期死亡数　</t>
  </si>
  <si>
    <t>妊娠満22週以後の死産</t>
  </si>
  <si>
    <t>早期新生児死亡</t>
  </si>
  <si>
    <t>婚　姻</t>
  </si>
  <si>
    <t>件　数</t>
  </si>
  <si>
    <t>離　婚</t>
  </si>
  <si>
    <t>第4表－２　人口動態総覧（率），保健所・市町村別</t>
  </si>
  <si>
    <t>注 (1)出産*1は出生に死産を加えたもの、出産*2は出生に妊娠満22週以後の死産を加えた数である。</t>
  </si>
  <si>
    <t>　 (2)資料：「人口動態統計」厚生労働省大臣官房統計情報部</t>
  </si>
  <si>
    <t>出 生 率</t>
  </si>
  <si>
    <t>(人口千対)</t>
  </si>
  <si>
    <t>の出生数に 対する割合  (％)</t>
  </si>
  <si>
    <t>死 亡 率</t>
  </si>
  <si>
    <t>乳    児</t>
  </si>
  <si>
    <t>(出生千対)</t>
  </si>
  <si>
    <t>新 生 児</t>
  </si>
  <si>
    <t>自    然</t>
  </si>
  <si>
    <t>総 数</t>
  </si>
  <si>
    <t>自 然</t>
  </si>
  <si>
    <t>人 工</t>
  </si>
  <si>
    <t>周 産 期</t>
  </si>
  <si>
    <t>妊娠満22</t>
  </si>
  <si>
    <t>週以後の</t>
  </si>
  <si>
    <t>早 　 期</t>
  </si>
  <si>
    <t>婚 姻 率</t>
  </si>
  <si>
    <t>離 姻 率</t>
  </si>
  <si>
    <t>死 亡 率 (出生
千対)</t>
  </si>
  <si>
    <t>雲南市</t>
  </si>
  <si>
    <t>美郷町</t>
  </si>
  <si>
    <t>邑南町</t>
  </si>
  <si>
    <t>隠岐の島町</t>
  </si>
  <si>
    <t>飯南町</t>
  </si>
  <si>
    <t>奥出雲町</t>
  </si>
  <si>
    <t>飯南町</t>
  </si>
  <si>
    <t>奥出雲町</t>
  </si>
  <si>
    <t>吉賀町</t>
  </si>
  <si>
    <t>知　　　夫　　　村</t>
  </si>
  <si>
    <t>知夫村</t>
  </si>
  <si>
    <t>雲南市</t>
  </si>
  <si>
    <t>奥出雲町</t>
  </si>
  <si>
    <t>飯南町</t>
  </si>
  <si>
    <t>美郷町</t>
  </si>
  <si>
    <t>邑南町</t>
  </si>
  <si>
    <t>吉賀町</t>
  </si>
  <si>
    <t>知夫村</t>
  </si>
  <si>
    <t>隠岐の島町</t>
  </si>
  <si>
    <t>第4表－１　人口動態総覧（実数）、保健所・市町村別</t>
  </si>
  <si>
    <r>
      <t>死産率(出産</t>
    </r>
    <r>
      <rPr>
        <vertAlign val="superscript"/>
        <sz val="10"/>
        <rFont val="ＭＳ 明朝"/>
        <family val="1"/>
      </rPr>
      <t>*1</t>
    </r>
    <r>
      <rPr>
        <sz val="10"/>
        <rFont val="ＭＳ 明朝"/>
        <family val="1"/>
      </rPr>
      <t>千対)</t>
    </r>
  </si>
  <si>
    <t>　乳児(１歳未満) 死亡数　</t>
  </si>
  <si>
    <r>
      <t>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</si>
  <si>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r>
      <t>死 産 率 (出産</t>
    </r>
    <r>
      <rPr>
        <vertAlign val="superscript"/>
        <sz val="10"/>
        <rFont val="ＭＳ 明朝"/>
        <family val="1"/>
      </rPr>
      <t>*2</t>
    </r>
    <r>
      <rPr>
        <sz val="10"/>
        <rFont val="ＭＳ 明朝"/>
        <family val="1"/>
      </rPr>
      <t xml:space="preserve">
千対)</t>
    </r>
  </si>
  <si>
    <t>松　　　江　　　市</t>
  </si>
  <si>
    <t>浜　　　田　　　市</t>
  </si>
  <si>
    <t>出　　　雲　　　市</t>
  </si>
  <si>
    <t>益　　　田　　　市</t>
  </si>
  <si>
    <t>大　　　田　　　市</t>
  </si>
  <si>
    <t>安　　　来　　　市</t>
  </si>
  <si>
    <t>江　　　津　　　市</t>
  </si>
  <si>
    <t>雲　　　南　　　市</t>
  </si>
  <si>
    <t>仁　　　多　　　郡</t>
  </si>
  <si>
    <t>奥　  出　 雲　 町</t>
  </si>
  <si>
    <t>飯石郡</t>
  </si>
  <si>
    <t>飯　　　石　　　郡</t>
  </si>
  <si>
    <t>飯　　　南　　　町</t>
  </si>
  <si>
    <t>邑　　　智　　　郡</t>
  </si>
  <si>
    <t>川　　　本　　　町</t>
  </si>
  <si>
    <t>美　　　郷　　　町</t>
  </si>
  <si>
    <t>邑　　　南　　　町</t>
  </si>
  <si>
    <t>鹿　　　足　　　郡</t>
  </si>
  <si>
    <t>津　  和　 野　 町</t>
  </si>
  <si>
    <t>吉　　　賀　　　町</t>
  </si>
  <si>
    <t>隠　　　岐　　　郡</t>
  </si>
  <si>
    <t>海　　　士　　　町</t>
  </si>
  <si>
    <t>西　  ノ　 島　 町</t>
  </si>
  <si>
    <t>隠  岐  の  島  町</t>
  </si>
  <si>
    <t>自然増減</t>
  </si>
  <si>
    <t>男</t>
  </si>
  <si>
    <t>女</t>
  </si>
  <si>
    <t>総数</t>
  </si>
  <si>
    <t>↓県統計調査課の推計人口より</t>
  </si>
  <si>
    <t>2,500g未満</t>
  </si>
  <si>
    <t>増 減 率</t>
  </si>
  <si>
    <t>平成26年</t>
  </si>
  <si>
    <t>平成26年</t>
  </si>
  <si>
    <t>↓平成27年9月3日公表　人口動態確定数の概況P20参照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</si>
</sst>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;"/>
    <numFmt numFmtId="178" formatCode="\-"/>
    <numFmt numFmtId="179" formatCode="#,##0_);[Red]\(#,##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* #,##0\ ;* \-#,##0;&quot;-&quot;;@"/>
    <numFmt numFmtId="186" formatCode="* #,##0.0\ ;* \-#,##0.0\ ;&quot;-&quot;;@"/>
    <numFmt numFmtId="187" formatCode="* #,##0.0\ ;* \-#,##0.0\ ;&quot;- &quot;;@"/>
    <numFmt numFmtId="188" formatCode="* #,##0.00\ ;* \-#,##0.00\ ;&quot;- &quot;;@"/>
    <numFmt numFmtId="189" formatCode="0.00_ "/>
    <numFmt numFmtId="190" formatCode="0.000_ "/>
    <numFmt numFmtId="191" formatCode="0.0000_ "/>
    <numFmt numFmtId="192" formatCode="0.00000_ "/>
    <numFmt numFmtId="193" formatCode="_ * #,##0.0_ ;_ * \-#,##0.0_ ;_ * &quot;-&quot;?_ ;_ @_ "/>
    <numFmt numFmtId="194" formatCode="###,###,###,##0;&quot;-&quot;##,###,###,##0"/>
    <numFmt numFmtId="195" formatCode="#,##0_ "/>
    <numFmt numFmtId="196" formatCode="#,##0;&quot;▲ &quot;#,##0"/>
    <numFmt numFmtId="197" formatCode="#,##0.00;&quot;▲ &quot;#,##0.00"/>
    <numFmt numFmtId="198" formatCode="[$-411]ggge&quot;年&quot;m&quot;月&quot;d&quot;日&quot;;@"/>
    <numFmt numFmtId="199" formatCode="#,##0.00_ "/>
    <numFmt numFmtId="200" formatCode="#,##0.0_ "/>
  </numFmts>
  <fonts count="5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vertAlign val="superscript"/>
      <sz val="10"/>
      <name val="ＭＳ 明朝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1" fontId="9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9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Continuous" vertical="center"/>
    </xf>
    <xf numFmtId="3" fontId="10" fillId="33" borderId="11" xfId="0" applyNumberFormat="1" applyFont="1" applyFill="1" applyBorder="1" applyAlignment="1">
      <alignment horizontal="centerContinuous" vertical="center"/>
    </xf>
    <xf numFmtId="3" fontId="9" fillId="33" borderId="12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justify" vertical="center"/>
    </xf>
    <xf numFmtId="3" fontId="11" fillId="33" borderId="11" xfId="0" applyNumberFormat="1" applyFont="1" applyFill="1" applyBorder="1" applyAlignment="1">
      <alignment horizontal="justify" vertical="center"/>
    </xf>
    <xf numFmtId="3" fontId="9" fillId="33" borderId="11" xfId="0" applyNumberFormat="1" applyFont="1" applyFill="1" applyBorder="1" applyAlignment="1">
      <alignment horizontal="justify" vertical="center"/>
    </xf>
    <xf numFmtId="3" fontId="9" fillId="33" borderId="11" xfId="0" applyNumberFormat="1" applyFont="1" applyFill="1" applyBorder="1" applyAlignment="1">
      <alignment horizontal="centerContinuous" vertical="center"/>
    </xf>
    <xf numFmtId="1" fontId="9" fillId="33" borderId="12" xfId="0" applyNumberFormat="1" applyFont="1" applyFill="1" applyBorder="1" applyAlignment="1">
      <alignment horizontal="centerContinuous" vertical="center"/>
    </xf>
    <xf numFmtId="1" fontId="9" fillId="33" borderId="11" xfId="0" applyNumberFormat="1" applyFont="1" applyFill="1" applyBorder="1" applyAlignment="1">
      <alignment horizontal="centerContinuous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horizontal="centerContinuous"/>
    </xf>
    <xf numFmtId="3" fontId="9" fillId="33" borderId="11" xfId="0" applyNumberFormat="1" applyFont="1" applyFill="1" applyBorder="1" applyAlignment="1">
      <alignment horizontal="centerContinuous"/>
    </xf>
    <xf numFmtId="3" fontId="9" fillId="33" borderId="1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 wrapText="1"/>
    </xf>
    <xf numFmtId="3" fontId="9" fillId="33" borderId="14" xfId="0" applyNumberFormat="1" applyFont="1" applyFill="1" applyBorder="1" applyAlignment="1">
      <alignment/>
    </xf>
    <xf numFmtId="3" fontId="9" fillId="33" borderId="13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horizontal="centerContinuous" vertical="top"/>
    </xf>
    <xf numFmtId="3" fontId="9" fillId="33" borderId="0" xfId="0" applyNumberFormat="1" applyFont="1" applyFill="1" applyAlignment="1">
      <alignment horizontal="centerContinuous" vertical="top"/>
    </xf>
    <xf numFmtId="3" fontId="9" fillId="33" borderId="15" xfId="0" applyNumberFormat="1" applyFont="1" applyFill="1" applyBorder="1" applyAlignment="1">
      <alignment horizontal="centerContinuous" vertical="center"/>
    </xf>
    <xf numFmtId="3" fontId="10" fillId="33" borderId="16" xfId="0" applyNumberFormat="1" applyFont="1" applyFill="1" applyBorder="1" applyAlignment="1">
      <alignment horizontal="centerContinuous" vertical="center"/>
    </xf>
    <xf numFmtId="3" fontId="9" fillId="33" borderId="17" xfId="0" applyNumberFormat="1" applyFont="1" applyFill="1" applyBorder="1" applyAlignment="1">
      <alignment horizontal="centerContinuous" vertical="top"/>
    </xf>
    <xf numFmtId="3" fontId="9" fillId="33" borderId="17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Continuous" vertical="top"/>
    </xf>
    <xf numFmtId="3" fontId="9" fillId="33" borderId="17" xfId="0" applyNumberFormat="1" applyFont="1" applyFill="1" applyBorder="1" applyAlignment="1">
      <alignment horizontal="center" vertical="top"/>
    </xf>
    <xf numFmtId="3" fontId="9" fillId="33" borderId="13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3" fontId="9" fillId="33" borderId="13" xfId="0" applyNumberFormat="1" applyFont="1" applyFill="1" applyBorder="1" applyAlignment="1">
      <alignment horizontal="center" vertical="top"/>
    </xf>
    <xf numFmtId="3" fontId="9" fillId="33" borderId="17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18" xfId="0" applyNumberFormat="1" applyFont="1" applyFill="1" applyBorder="1" applyAlignment="1">
      <alignment horizontal="center" vertical="top"/>
    </xf>
    <xf numFmtId="3" fontId="9" fillId="33" borderId="19" xfId="0" applyNumberFormat="1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/>
    </xf>
    <xf numFmtId="1" fontId="9" fillId="33" borderId="20" xfId="0" applyNumberFormat="1" applyFont="1" applyFill="1" applyBorder="1" applyAlignment="1">
      <alignment horizontal="center" vertical="center" wrapText="1"/>
    </xf>
    <xf numFmtId="3" fontId="9" fillId="33" borderId="23" xfId="0" applyNumberFormat="1" applyFont="1" applyFill="1" applyBorder="1" applyAlignment="1">
      <alignment/>
    </xf>
    <xf numFmtId="3" fontId="9" fillId="33" borderId="24" xfId="0" applyNumberFormat="1" applyFont="1" applyFill="1" applyBorder="1" applyAlignment="1">
      <alignment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top" wrapText="1"/>
    </xf>
    <xf numFmtId="3" fontId="9" fillId="33" borderId="23" xfId="0" applyNumberFormat="1" applyFont="1" applyFill="1" applyBorder="1" applyAlignment="1">
      <alignment horizontal="center" vertical="center" wrapText="1"/>
    </xf>
    <xf numFmtId="3" fontId="9" fillId="33" borderId="25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left"/>
    </xf>
    <xf numFmtId="3" fontId="9" fillId="33" borderId="11" xfId="0" applyNumberFormat="1" applyFont="1" applyFill="1" applyBorder="1" applyAlignment="1">
      <alignment/>
    </xf>
    <xf numFmtId="41" fontId="9" fillId="33" borderId="12" xfId="0" applyNumberFormat="1" applyFont="1" applyFill="1" applyBorder="1" applyAlignment="1">
      <alignment horizontal="right"/>
    </xf>
    <xf numFmtId="41" fontId="11" fillId="33" borderId="12" xfId="0" applyNumberFormat="1" applyFont="1" applyFill="1" applyBorder="1" applyAlignment="1">
      <alignment horizontal="right"/>
    </xf>
    <xf numFmtId="41" fontId="9" fillId="33" borderId="26" xfId="0" applyNumberFormat="1" applyFont="1" applyFill="1" applyBorder="1" applyAlignment="1">
      <alignment horizontal="right"/>
    </xf>
    <xf numFmtId="187" fontId="9" fillId="33" borderId="10" xfId="0" applyNumberFormat="1" applyFont="1" applyFill="1" applyBorder="1" applyAlignment="1">
      <alignment/>
    </xf>
    <xf numFmtId="187" fontId="9" fillId="33" borderId="12" xfId="0" applyNumberFormat="1" applyFont="1" applyFill="1" applyBorder="1" applyAlignment="1">
      <alignment/>
    </xf>
    <xf numFmtId="188" fontId="9" fillId="33" borderId="14" xfId="0" applyNumberFormat="1" applyFont="1" applyFill="1" applyBorder="1" applyAlignment="1">
      <alignment/>
    </xf>
    <xf numFmtId="192" fontId="9" fillId="33" borderId="0" xfId="0" applyNumberFormat="1" applyFont="1" applyFill="1" applyAlignment="1">
      <alignment/>
    </xf>
    <xf numFmtId="180" fontId="9" fillId="33" borderId="0" xfId="0" applyNumberFormat="1" applyFont="1" applyFill="1" applyAlignment="1">
      <alignment/>
    </xf>
    <xf numFmtId="3" fontId="9" fillId="33" borderId="13" xfId="0" applyNumberFormat="1" applyFont="1" applyFill="1" applyBorder="1" applyAlignment="1">
      <alignment horizontal="left"/>
    </xf>
    <xf numFmtId="41" fontId="9" fillId="33" borderId="17" xfId="0" applyNumberFormat="1" applyFont="1" applyFill="1" applyBorder="1" applyAlignment="1">
      <alignment horizontal="right"/>
    </xf>
    <xf numFmtId="41" fontId="11" fillId="33" borderId="17" xfId="0" applyNumberFormat="1" applyFont="1" applyFill="1" applyBorder="1" applyAlignment="1">
      <alignment horizontal="right"/>
    </xf>
    <xf numFmtId="41" fontId="9" fillId="33" borderId="27" xfId="0" applyNumberFormat="1" applyFont="1" applyFill="1" applyBorder="1" applyAlignment="1">
      <alignment horizontal="right"/>
    </xf>
    <xf numFmtId="187" fontId="9" fillId="33" borderId="13" xfId="0" applyNumberFormat="1" applyFont="1" applyFill="1" applyBorder="1" applyAlignment="1">
      <alignment/>
    </xf>
    <xf numFmtId="187" fontId="9" fillId="33" borderId="17" xfId="0" applyNumberFormat="1" applyFont="1" applyFill="1" applyBorder="1" applyAlignment="1">
      <alignment/>
    </xf>
    <xf numFmtId="188" fontId="9" fillId="33" borderId="18" xfId="0" applyNumberFormat="1" applyFont="1" applyFill="1" applyBorder="1" applyAlignment="1">
      <alignment/>
    </xf>
    <xf numFmtId="177" fontId="9" fillId="33" borderId="0" xfId="0" applyNumberFormat="1" applyFont="1" applyFill="1" applyAlignment="1" applyProtection="1">
      <alignment/>
      <protection hidden="1"/>
    </xf>
    <xf numFmtId="41" fontId="10" fillId="33" borderId="17" xfId="0" applyNumberFormat="1" applyFont="1" applyFill="1" applyBorder="1" applyAlignment="1">
      <alignment horizontal="right"/>
    </xf>
    <xf numFmtId="3" fontId="9" fillId="33" borderId="0" xfId="0" applyNumberFormat="1" applyFont="1" applyFill="1" applyAlignment="1">
      <alignment horizontal="center"/>
    </xf>
    <xf numFmtId="194" fontId="7" fillId="33" borderId="28" xfId="61" applyNumberFormat="1" applyFont="1" applyFill="1" applyBorder="1" applyAlignment="1" quotePrefix="1">
      <alignment horizontal="right" vertical="top"/>
      <protection/>
    </xf>
    <xf numFmtId="49" fontId="7" fillId="33" borderId="0" xfId="61" applyNumberFormat="1" applyFont="1" applyFill="1" applyBorder="1" applyAlignment="1">
      <alignment vertical="center"/>
      <protection/>
    </xf>
    <xf numFmtId="194" fontId="7" fillId="33" borderId="0" xfId="61" applyNumberFormat="1" applyFont="1" applyFill="1" applyBorder="1" applyAlignment="1" quotePrefix="1">
      <alignment horizontal="right" vertical="top"/>
      <protection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left"/>
    </xf>
    <xf numFmtId="41" fontId="9" fillId="33" borderId="29" xfId="0" applyNumberFormat="1" applyFont="1" applyFill="1" applyBorder="1" applyAlignment="1">
      <alignment horizontal="right"/>
    </xf>
    <xf numFmtId="0" fontId="9" fillId="33" borderId="11" xfId="0" applyNumberFormat="1" applyFont="1" applyFill="1" applyBorder="1" applyAlignment="1">
      <alignment/>
    </xf>
    <xf numFmtId="0" fontId="10" fillId="33" borderId="11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3" fontId="9" fillId="33" borderId="0" xfId="0" applyNumberFormat="1" applyFont="1" applyFill="1" applyAlignment="1">
      <alignment wrapText="1"/>
    </xf>
    <xf numFmtId="0" fontId="13" fillId="33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centerContinuous" vertical="top"/>
    </xf>
    <xf numFmtId="3" fontId="11" fillId="33" borderId="0" xfId="0" applyNumberFormat="1" applyFont="1" applyFill="1" applyBorder="1" applyAlignment="1">
      <alignment horizontal="centerContinuous" vertical="top"/>
    </xf>
    <xf numFmtId="1" fontId="9" fillId="33" borderId="0" xfId="0" applyNumberFormat="1" applyFont="1" applyFill="1" applyBorder="1" applyAlignment="1">
      <alignment horizontal="centerContinuous" vertical="top"/>
    </xf>
    <xf numFmtId="3" fontId="9" fillId="33" borderId="11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left"/>
    </xf>
    <xf numFmtId="200" fontId="9" fillId="33" borderId="13" xfId="0" applyNumberFormat="1" applyFont="1" applyFill="1" applyBorder="1" applyAlignment="1">
      <alignment/>
    </xf>
    <xf numFmtId="41" fontId="11" fillId="33" borderId="26" xfId="0" applyNumberFormat="1" applyFont="1" applyFill="1" applyBorder="1" applyAlignment="1">
      <alignment horizontal="right"/>
    </xf>
    <xf numFmtId="41" fontId="11" fillId="33" borderId="27" xfId="0" applyNumberFormat="1" applyFont="1" applyFill="1" applyBorder="1" applyAlignment="1">
      <alignment horizontal="right"/>
    </xf>
    <xf numFmtId="41" fontId="10" fillId="33" borderId="27" xfId="0" applyNumberFormat="1" applyFont="1" applyFill="1" applyBorder="1" applyAlignment="1">
      <alignment horizontal="right"/>
    </xf>
    <xf numFmtId="41" fontId="11" fillId="33" borderId="30" xfId="0" applyNumberFormat="1" applyFont="1" applyFill="1" applyBorder="1" applyAlignment="1">
      <alignment horizontal="right"/>
    </xf>
    <xf numFmtId="3" fontId="9" fillId="33" borderId="21" xfId="0" applyNumberFormat="1" applyFont="1" applyFill="1" applyBorder="1" applyAlignment="1">
      <alignment horizontal="center" vertical="center"/>
    </xf>
    <xf numFmtId="41" fontId="9" fillId="33" borderId="30" xfId="0" applyNumberFormat="1" applyFont="1" applyFill="1" applyBorder="1" applyAlignment="1">
      <alignment horizontal="right"/>
    </xf>
    <xf numFmtId="3" fontId="9" fillId="33" borderId="0" xfId="0" applyNumberFormat="1" applyFont="1" applyFill="1" applyAlignment="1">
      <alignment wrapText="1"/>
    </xf>
    <xf numFmtId="0" fontId="13" fillId="33" borderId="0" xfId="0" applyFont="1" applyFill="1" applyAlignment="1">
      <alignment wrapText="1"/>
    </xf>
    <xf numFmtId="3" fontId="16" fillId="33" borderId="31" xfId="0" applyNumberFormat="1" applyFont="1" applyFill="1" applyBorder="1" applyAlignment="1">
      <alignment horizontal="center" vertical="center"/>
    </xf>
    <xf numFmtId="3" fontId="16" fillId="33" borderId="32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16" fillId="33" borderId="32" xfId="0" applyNumberFormat="1" applyFont="1" applyFill="1" applyBorder="1" applyAlignment="1">
      <alignment horizontal="center" vertical="center" shrinkToFit="1"/>
    </xf>
    <xf numFmtId="3" fontId="16" fillId="33" borderId="36" xfId="0" applyNumberFormat="1" applyFont="1" applyFill="1" applyBorder="1" applyAlignment="1">
      <alignment horizontal="center" vertical="center" shrinkToFit="1"/>
    </xf>
    <xf numFmtId="3" fontId="16" fillId="33" borderId="36" xfId="0" applyNumberFormat="1" applyFont="1" applyFill="1" applyBorder="1" applyAlignment="1">
      <alignment horizontal="center" vertical="center"/>
    </xf>
    <xf numFmtId="41" fontId="9" fillId="33" borderId="22" xfId="0" applyNumberFormat="1" applyFont="1" applyFill="1" applyBorder="1" applyAlignment="1">
      <alignment horizontal="right"/>
    </xf>
    <xf numFmtId="41" fontId="11" fillId="33" borderId="22" xfId="0" applyNumberFormat="1" applyFont="1" applyFill="1" applyBorder="1" applyAlignment="1">
      <alignment horizontal="right"/>
    </xf>
    <xf numFmtId="3" fontId="16" fillId="33" borderId="3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45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37" sqref="V37"/>
    </sheetView>
  </sheetViews>
  <sheetFormatPr defaultColWidth="8.88671875" defaultRowHeight="15"/>
  <cols>
    <col min="1" max="1" width="1.1171875" style="1" customWidth="1"/>
    <col min="2" max="2" width="1.77734375" style="1" customWidth="1"/>
    <col min="3" max="3" width="5.4453125" style="1" customWidth="1"/>
    <col min="4" max="4" width="2.4453125" style="1" customWidth="1"/>
    <col min="5" max="8" width="5.99609375" style="1" customWidth="1"/>
    <col min="9" max="10" width="5.99609375" style="2" customWidth="1"/>
    <col min="11" max="11" width="5.99609375" style="1" customWidth="1"/>
    <col min="12" max="13" width="5.99609375" style="3" customWidth="1"/>
    <col min="14" max="14" width="4.99609375" style="1" customWidth="1"/>
    <col min="15" max="16" width="4.99609375" style="3" customWidth="1"/>
    <col min="17" max="17" width="4.99609375" style="95" customWidth="1"/>
    <col min="18" max="19" width="4.99609375" style="3" customWidth="1"/>
    <col min="20" max="28" width="6.88671875" style="1" customWidth="1"/>
    <col min="29" max="30" width="1.77734375" style="1" customWidth="1"/>
    <col min="31" max="31" width="3.88671875" style="1" customWidth="1"/>
    <col min="32" max="32" width="10.6640625" style="1" customWidth="1"/>
    <col min="33" max="33" width="2.6640625" style="1" customWidth="1"/>
    <col min="34" max="34" width="9.10546875" style="1" bestFit="1" customWidth="1"/>
    <col min="35" max="35" width="8.3359375" style="1" customWidth="1"/>
    <col min="36" max="39" width="7.99609375" style="1" customWidth="1"/>
    <col min="40" max="42" width="5.21484375" style="1" bestFit="1" customWidth="1"/>
    <col min="43" max="45" width="7.5546875" style="1" bestFit="1" customWidth="1"/>
    <col min="46" max="47" width="9.10546875" style="1" bestFit="1" customWidth="1"/>
    <col min="48" max="48" width="3.99609375" style="1" customWidth="1"/>
    <col min="49" max="49" width="12.88671875" style="1" customWidth="1"/>
    <col min="50" max="50" width="10.6640625" style="1" customWidth="1"/>
    <col min="51" max="16384" width="8.88671875" style="1" customWidth="1"/>
  </cols>
  <sheetData>
    <row r="1" spans="2:31" ht="12">
      <c r="B1" s="1" t="s">
        <v>87</v>
      </c>
      <c r="Q1" s="1"/>
      <c r="X1" s="4"/>
      <c r="Y1" s="4"/>
      <c r="Z1" s="4"/>
      <c r="AE1" s="1" t="s">
        <v>47</v>
      </c>
    </row>
    <row r="2" spans="12:31" ht="12">
      <c r="L2" s="1"/>
      <c r="M2" s="1"/>
      <c r="O2" s="1"/>
      <c r="P2" s="1"/>
      <c r="Q2" s="1"/>
      <c r="R2" s="1"/>
      <c r="S2" s="1"/>
      <c r="X2" s="4"/>
      <c r="Y2" s="4"/>
      <c r="Z2" s="4"/>
      <c r="AE2" s="5"/>
    </row>
    <row r="3" spans="17:47" ht="12.75" thickBot="1">
      <c r="Q3" s="1"/>
      <c r="X3" s="4"/>
      <c r="Y3" s="4"/>
      <c r="Z3" s="4"/>
      <c r="AB3" s="6" t="s">
        <v>123</v>
      </c>
      <c r="AC3" s="7"/>
      <c r="AU3" s="7" t="s">
        <v>124</v>
      </c>
    </row>
    <row r="4" spans="2:49" ht="16.5" customHeight="1">
      <c r="B4" s="112" t="s">
        <v>0</v>
      </c>
      <c r="C4" s="112"/>
      <c r="D4" s="113"/>
      <c r="E4" s="8"/>
      <c r="F4" s="9"/>
      <c r="G4" s="9"/>
      <c r="H4" s="10" t="s">
        <v>32</v>
      </c>
      <c r="I4" s="11"/>
      <c r="J4" s="11"/>
      <c r="K4" s="12"/>
      <c r="L4" s="13"/>
      <c r="M4" s="13"/>
      <c r="N4" s="14"/>
      <c r="O4" s="15" t="s">
        <v>35</v>
      </c>
      <c r="P4" s="15"/>
      <c r="Q4" s="16"/>
      <c r="R4" s="15" t="s">
        <v>37</v>
      </c>
      <c r="S4" s="15"/>
      <c r="T4" s="12"/>
      <c r="U4" s="10"/>
      <c r="V4" s="17"/>
      <c r="W4" s="17"/>
      <c r="X4" s="18"/>
      <c r="Y4" s="19"/>
      <c r="Z4" s="19"/>
      <c r="AA4" s="20"/>
      <c r="AB4" s="20"/>
      <c r="AC4" s="83"/>
      <c r="AE4" s="22"/>
      <c r="AF4" s="23"/>
      <c r="AG4" s="23"/>
      <c r="AH4" s="24"/>
      <c r="AI4" s="25"/>
      <c r="AJ4" s="24"/>
      <c r="AK4" s="26" t="s">
        <v>54</v>
      </c>
      <c r="AL4" s="26" t="s">
        <v>56</v>
      </c>
      <c r="AM4" s="27" t="s">
        <v>57</v>
      </c>
      <c r="AN4" s="22" t="s">
        <v>88</v>
      </c>
      <c r="AO4" s="23"/>
      <c r="AP4" s="23"/>
      <c r="AQ4" s="27" t="s">
        <v>61</v>
      </c>
      <c r="AR4" s="28" t="s">
        <v>62</v>
      </c>
      <c r="AS4" s="26" t="s">
        <v>64</v>
      </c>
      <c r="AT4" s="24"/>
      <c r="AU4" s="29"/>
      <c r="AV4" s="30"/>
      <c r="AW4" s="7"/>
    </row>
    <row r="5" spans="2:50" ht="15.75" customHeight="1">
      <c r="B5" s="114"/>
      <c r="C5" s="114"/>
      <c r="D5" s="115"/>
      <c r="E5" s="31" t="s">
        <v>28</v>
      </c>
      <c r="F5" s="96"/>
      <c r="G5" s="96"/>
      <c r="H5" s="33" t="s">
        <v>33</v>
      </c>
      <c r="I5" s="34"/>
      <c r="J5" s="34"/>
      <c r="K5" s="35" t="s">
        <v>34</v>
      </c>
      <c r="L5" s="97"/>
      <c r="M5" s="97"/>
      <c r="N5" s="110" t="s">
        <v>89</v>
      </c>
      <c r="O5" s="111"/>
      <c r="P5" s="120"/>
      <c r="Q5" s="123" t="s">
        <v>36</v>
      </c>
      <c r="R5" s="118"/>
      <c r="S5" s="119"/>
      <c r="T5" s="36" t="s">
        <v>116</v>
      </c>
      <c r="U5" s="35" t="s">
        <v>38</v>
      </c>
      <c r="V5" s="96"/>
      <c r="W5" s="96"/>
      <c r="X5" s="37" t="s">
        <v>41</v>
      </c>
      <c r="Y5" s="98"/>
      <c r="Z5" s="98"/>
      <c r="AA5" s="38" t="s">
        <v>44</v>
      </c>
      <c r="AB5" s="38" t="s">
        <v>46</v>
      </c>
      <c r="AC5" s="83"/>
      <c r="AE5" s="39"/>
      <c r="AF5" s="40"/>
      <c r="AG5" s="40"/>
      <c r="AH5" s="41" t="s">
        <v>50</v>
      </c>
      <c r="AI5" s="42" t="s">
        <v>121</v>
      </c>
      <c r="AJ5" s="41" t="s">
        <v>53</v>
      </c>
      <c r="AK5" s="43" t="s">
        <v>53</v>
      </c>
      <c r="AL5" s="43" t="s">
        <v>53</v>
      </c>
      <c r="AM5" s="44" t="s">
        <v>122</v>
      </c>
      <c r="AN5" s="31"/>
      <c r="AO5" s="32"/>
      <c r="AP5" s="32"/>
      <c r="AQ5" s="45" t="s">
        <v>53</v>
      </c>
      <c r="AR5" s="43" t="s">
        <v>63</v>
      </c>
      <c r="AS5" s="36" t="s">
        <v>56</v>
      </c>
      <c r="AT5" s="41" t="s">
        <v>65</v>
      </c>
      <c r="AU5" s="46" t="s">
        <v>66</v>
      </c>
      <c r="AV5" s="30"/>
      <c r="AW5" s="7"/>
      <c r="AX5" s="6"/>
    </row>
    <row r="6" spans="2:50" ht="42" customHeight="1" thickBot="1">
      <c r="B6" s="116"/>
      <c r="C6" s="116"/>
      <c r="D6" s="117"/>
      <c r="E6" s="47" t="s">
        <v>29</v>
      </c>
      <c r="F6" s="48" t="s">
        <v>30</v>
      </c>
      <c r="G6" s="48" t="s">
        <v>31</v>
      </c>
      <c r="H6" s="48" t="s">
        <v>29</v>
      </c>
      <c r="I6" s="49" t="s">
        <v>30</v>
      </c>
      <c r="J6" s="49" t="s">
        <v>31</v>
      </c>
      <c r="K6" s="48" t="s">
        <v>29</v>
      </c>
      <c r="L6" s="49" t="s">
        <v>30</v>
      </c>
      <c r="M6" s="49" t="s">
        <v>31</v>
      </c>
      <c r="N6" s="48" t="s">
        <v>29</v>
      </c>
      <c r="O6" s="50" t="s">
        <v>30</v>
      </c>
      <c r="P6" s="50" t="s">
        <v>31</v>
      </c>
      <c r="Q6" s="106" t="s">
        <v>29</v>
      </c>
      <c r="R6" s="49" t="s">
        <v>30</v>
      </c>
      <c r="S6" s="50" t="s">
        <v>31</v>
      </c>
      <c r="T6" s="51"/>
      <c r="U6" s="48" t="s">
        <v>29</v>
      </c>
      <c r="V6" s="48" t="s">
        <v>39</v>
      </c>
      <c r="W6" s="48" t="s">
        <v>40</v>
      </c>
      <c r="X6" s="52" t="s">
        <v>29</v>
      </c>
      <c r="Y6" s="53" t="s">
        <v>42</v>
      </c>
      <c r="Z6" s="53" t="s">
        <v>43</v>
      </c>
      <c r="AA6" s="51" t="s">
        <v>45</v>
      </c>
      <c r="AB6" s="51" t="s">
        <v>45</v>
      </c>
      <c r="AC6" s="83"/>
      <c r="AE6" s="54"/>
      <c r="AF6" s="55"/>
      <c r="AG6" s="55"/>
      <c r="AH6" s="56" t="s">
        <v>51</v>
      </c>
      <c r="AI6" s="57" t="s">
        <v>52</v>
      </c>
      <c r="AJ6" s="56" t="s">
        <v>51</v>
      </c>
      <c r="AK6" s="51" t="s">
        <v>55</v>
      </c>
      <c r="AL6" s="51" t="s">
        <v>55</v>
      </c>
      <c r="AM6" s="56" t="s">
        <v>51</v>
      </c>
      <c r="AN6" s="47" t="s">
        <v>58</v>
      </c>
      <c r="AO6" s="48" t="s">
        <v>59</v>
      </c>
      <c r="AP6" s="48" t="s">
        <v>60</v>
      </c>
      <c r="AQ6" s="58" t="s">
        <v>90</v>
      </c>
      <c r="AR6" s="57" t="s">
        <v>91</v>
      </c>
      <c r="AS6" s="57" t="s">
        <v>67</v>
      </c>
      <c r="AT6" s="56" t="s">
        <v>51</v>
      </c>
      <c r="AU6" s="59" t="s">
        <v>51</v>
      </c>
      <c r="AV6" s="21"/>
      <c r="AX6" s="1" t="s">
        <v>125</v>
      </c>
    </row>
    <row r="7" spans="2:53" ht="20.25" customHeight="1">
      <c r="B7" s="99" t="s">
        <v>1</v>
      </c>
      <c r="C7" s="61"/>
      <c r="D7" s="61"/>
      <c r="E7" s="62">
        <f aca="true" t="shared" si="0" ref="E7:M7">SUM(E9:E15)</f>
        <v>5359</v>
      </c>
      <c r="F7" s="62">
        <f t="shared" si="0"/>
        <v>2730</v>
      </c>
      <c r="G7" s="62">
        <f t="shared" si="0"/>
        <v>2629</v>
      </c>
      <c r="H7" s="62">
        <f t="shared" si="0"/>
        <v>579</v>
      </c>
      <c r="I7" s="62">
        <f t="shared" si="0"/>
        <v>241</v>
      </c>
      <c r="J7" s="62">
        <f t="shared" si="0"/>
        <v>338</v>
      </c>
      <c r="K7" s="62">
        <f t="shared" si="0"/>
        <v>9369</v>
      </c>
      <c r="L7" s="62">
        <f t="shared" si="0"/>
        <v>4692</v>
      </c>
      <c r="M7" s="62">
        <f t="shared" si="0"/>
        <v>4677</v>
      </c>
      <c r="N7" s="62">
        <v>13</v>
      </c>
      <c r="O7" s="63">
        <f aca="true" t="shared" si="1" ref="O7:AB7">SUM(O9:O15)</f>
        <v>11</v>
      </c>
      <c r="P7" s="102">
        <f t="shared" si="1"/>
        <v>2</v>
      </c>
      <c r="Q7" s="64">
        <f t="shared" si="1"/>
        <v>3</v>
      </c>
      <c r="R7" s="62">
        <f t="shared" si="1"/>
        <v>3</v>
      </c>
      <c r="S7" s="64">
        <f t="shared" si="1"/>
        <v>0</v>
      </c>
      <c r="T7" s="64">
        <f t="shared" si="1"/>
        <v>-4010</v>
      </c>
      <c r="U7" s="62">
        <f t="shared" si="1"/>
        <v>124</v>
      </c>
      <c r="V7" s="62">
        <f t="shared" si="1"/>
        <v>65</v>
      </c>
      <c r="W7" s="62">
        <f t="shared" si="1"/>
        <v>59</v>
      </c>
      <c r="X7" s="62">
        <f t="shared" si="1"/>
        <v>17</v>
      </c>
      <c r="Y7" s="62">
        <f t="shared" si="1"/>
        <v>17</v>
      </c>
      <c r="Z7" s="62">
        <f t="shared" si="1"/>
        <v>0</v>
      </c>
      <c r="AA7" s="62">
        <f t="shared" si="1"/>
        <v>3022</v>
      </c>
      <c r="AB7" s="62">
        <f t="shared" si="1"/>
        <v>966</v>
      </c>
      <c r="AC7" s="83"/>
      <c r="AE7" s="60" t="s">
        <v>1</v>
      </c>
      <c r="AF7" s="23"/>
      <c r="AG7" s="61"/>
      <c r="AH7" s="65">
        <f>ROUND(E7/$AX7*1000,1)</f>
        <v>7.7</v>
      </c>
      <c r="AI7" s="66">
        <f>ROUND(H7/E7*100,1)</f>
        <v>10.8</v>
      </c>
      <c r="AJ7" s="65">
        <f>ROUND(K7/$AX7*1000,1)</f>
        <v>13.5</v>
      </c>
      <c r="AK7" s="66">
        <f>ROUND(N7/$E7*1000,1)</f>
        <v>2.4</v>
      </c>
      <c r="AL7" s="66">
        <f>ROUND(Q7/$E7*1000,1)</f>
        <v>0.6</v>
      </c>
      <c r="AM7" s="65">
        <f>ROUND(T7/$AX7*1000,1)</f>
        <v>-5.8</v>
      </c>
      <c r="AN7" s="65">
        <f>ROUND(U7/($E7+$U7)*1000,1)</f>
        <v>22.6</v>
      </c>
      <c r="AO7" s="66">
        <f>ROUND(V7/($E7+$U7)*1000,1)</f>
        <v>11.9</v>
      </c>
      <c r="AP7" s="66">
        <f>ROUND(W7/($E7+$U7)*1000,1)</f>
        <v>10.8</v>
      </c>
      <c r="AQ7" s="65">
        <f>ROUND(X7/($E7+$Y7)*1000,1)</f>
        <v>3.2</v>
      </c>
      <c r="AR7" s="66">
        <f>ROUND(Y7/($E7+$Y7)*1000,1)</f>
        <v>3.2</v>
      </c>
      <c r="AS7" s="66">
        <f>ROUND(Z7/$E7*1000,1)</f>
        <v>0</v>
      </c>
      <c r="AT7" s="65">
        <f>ROUND(AA7/$AX7*1000,1)</f>
        <v>4.4</v>
      </c>
      <c r="AU7" s="67">
        <f>ROUND(AB7/$AX7*1000,2)</f>
        <v>1.4</v>
      </c>
      <c r="AV7" s="21"/>
      <c r="AW7" s="68">
        <f>ROUND(AB7/$AX7*1000,3)</f>
        <v>1.396</v>
      </c>
      <c r="AX7" s="1">
        <v>692000</v>
      </c>
      <c r="BA7" s="69"/>
    </row>
    <row r="8" spans="2:50" ht="20.25" customHeight="1">
      <c r="B8" s="100" t="s">
        <v>2</v>
      </c>
      <c r="C8" s="83"/>
      <c r="D8" s="83"/>
      <c r="E8" s="71"/>
      <c r="F8" s="72"/>
      <c r="G8" s="72"/>
      <c r="H8" s="71"/>
      <c r="I8" s="72"/>
      <c r="J8" s="72"/>
      <c r="K8" s="71"/>
      <c r="L8" s="72"/>
      <c r="M8" s="72"/>
      <c r="N8" s="71"/>
      <c r="O8" s="72"/>
      <c r="P8" s="103"/>
      <c r="Q8" s="73"/>
      <c r="R8" s="72"/>
      <c r="S8" s="103"/>
      <c r="T8" s="73"/>
      <c r="U8" s="71"/>
      <c r="V8" s="71"/>
      <c r="W8" s="71"/>
      <c r="X8" s="71"/>
      <c r="Y8" s="71"/>
      <c r="Z8" s="71"/>
      <c r="AA8" s="71"/>
      <c r="AB8" s="71"/>
      <c r="AC8" s="83"/>
      <c r="AE8" s="70" t="s">
        <v>2</v>
      </c>
      <c r="AF8" s="40"/>
      <c r="AH8" s="74"/>
      <c r="AI8" s="75"/>
      <c r="AJ8" s="74"/>
      <c r="AK8" s="75"/>
      <c r="AL8" s="75"/>
      <c r="AM8" s="74"/>
      <c r="AN8" s="74"/>
      <c r="AO8" s="75"/>
      <c r="AP8" s="75"/>
      <c r="AQ8" s="74"/>
      <c r="AR8" s="75"/>
      <c r="AS8" s="75"/>
      <c r="AT8" s="74"/>
      <c r="AU8" s="76"/>
      <c r="AV8" s="21"/>
      <c r="AW8" s="77"/>
      <c r="AX8" s="7" t="s">
        <v>120</v>
      </c>
    </row>
    <row r="9" spans="2:50" ht="15" customHeight="1">
      <c r="B9" s="100"/>
      <c r="C9" s="83" t="s">
        <v>10</v>
      </c>
      <c r="D9" s="83"/>
      <c r="E9" s="71">
        <f aca="true" t="shared" si="2" ref="E9:M9">SUM(E17+E22)</f>
        <v>2034</v>
      </c>
      <c r="F9" s="71">
        <f t="shared" si="2"/>
        <v>1048</v>
      </c>
      <c r="G9" s="71">
        <f t="shared" si="2"/>
        <v>986</v>
      </c>
      <c r="H9" s="71">
        <f t="shared" si="2"/>
        <v>194</v>
      </c>
      <c r="I9" s="71">
        <f t="shared" si="2"/>
        <v>80</v>
      </c>
      <c r="J9" s="71">
        <f t="shared" si="2"/>
        <v>114</v>
      </c>
      <c r="K9" s="72">
        <f t="shared" si="2"/>
        <v>2833</v>
      </c>
      <c r="L9" s="72">
        <f t="shared" si="2"/>
        <v>1422</v>
      </c>
      <c r="M9" s="72">
        <f t="shared" si="2"/>
        <v>1411</v>
      </c>
      <c r="N9" s="72">
        <f>N17+N22</f>
        <v>8</v>
      </c>
      <c r="O9" s="72">
        <f>O17+O22</f>
        <v>7</v>
      </c>
      <c r="P9" s="103">
        <f>P17+P22</f>
        <v>1</v>
      </c>
      <c r="Q9" s="103">
        <f>Q17+Q22</f>
        <v>2</v>
      </c>
      <c r="R9" s="72">
        <f>SUM(R17+R22)</f>
        <v>2</v>
      </c>
      <c r="S9" s="103">
        <f>S17+S22</f>
        <v>0</v>
      </c>
      <c r="T9" s="72">
        <f aca="true" t="shared" si="3" ref="T9:T15">E9-K9</f>
        <v>-799</v>
      </c>
      <c r="U9" s="72">
        <f aca="true" t="shared" si="4" ref="U9:Z9">SUM(U17+U22)</f>
        <v>46</v>
      </c>
      <c r="V9" s="72">
        <f t="shared" si="4"/>
        <v>25</v>
      </c>
      <c r="W9" s="72">
        <f t="shared" si="4"/>
        <v>21</v>
      </c>
      <c r="X9" s="72">
        <f t="shared" si="4"/>
        <v>5</v>
      </c>
      <c r="Y9" s="72">
        <f t="shared" si="4"/>
        <v>5</v>
      </c>
      <c r="Z9" s="72">
        <f t="shared" si="4"/>
        <v>0</v>
      </c>
      <c r="AA9" s="72">
        <f>AA17+AA22</f>
        <v>1146</v>
      </c>
      <c r="AB9" s="72">
        <f>AB17+AB22</f>
        <v>350</v>
      </c>
      <c r="AC9" s="83"/>
      <c r="AE9" s="70"/>
      <c r="AF9" s="40" t="s">
        <v>10</v>
      </c>
      <c r="AH9" s="74">
        <f>ROUND(E9/$AX9*1000,1)</f>
        <v>8.3</v>
      </c>
      <c r="AI9" s="75">
        <f aca="true" t="shared" si="5" ref="AI9:AI15">ROUND(H9/E9*100,1)</f>
        <v>9.5</v>
      </c>
      <c r="AJ9" s="74">
        <f>ROUND(K9/$AX9*1000,1)</f>
        <v>11.5</v>
      </c>
      <c r="AK9" s="75">
        <f aca="true" t="shared" si="6" ref="AK9:AK15">ROUND(N9/$E9*1000,1)</f>
        <v>3.9</v>
      </c>
      <c r="AL9" s="75">
        <f aca="true" t="shared" si="7" ref="AL9:AL15">ROUND(Q9/$E9*1000,1)</f>
        <v>1</v>
      </c>
      <c r="AM9" s="74">
        <f aca="true" t="shared" si="8" ref="AM9:AM15">ROUND(T9/$AX9*1000,1)</f>
        <v>-3.2</v>
      </c>
      <c r="AN9" s="74">
        <f aca="true" t="shared" si="9" ref="AN9:AN15">ROUND(U9/($E9+$U9)*1000,1)</f>
        <v>22.1</v>
      </c>
      <c r="AO9" s="75">
        <f>ROUND(V9/($E9+$U9)*1000,1)</f>
        <v>12</v>
      </c>
      <c r="AP9" s="75">
        <f aca="true" t="shared" si="10" ref="AP9:AP15">ROUND(W9/($E9+$U9)*1000,1)</f>
        <v>10.1</v>
      </c>
      <c r="AQ9" s="74">
        <f aca="true" t="shared" si="11" ref="AQ9:AQ35">ROUND(X9/($E9+$Y9)*1000,1)</f>
        <v>2.5</v>
      </c>
      <c r="AR9" s="75">
        <f aca="true" t="shared" si="12" ref="AR9:AR35">ROUND(Y9/($E9+$Y9)*1000,1)</f>
        <v>2.5</v>
      </c>
      <c r="AS9" s="75">
        <f aca="true" t="shared" si="13" ref="AS9:AS15">ROUND(Z9/$E9*1000,1)</f>
        <v>0</v>
      </c>
      <c r="AT9" s="74">
        <f aca="true" t="shared" si="14" ref="AT9:AT15">ROUND(AA9/$AX9*1000,1)</f>
        <v>4.7</v>
      </c>
      <c r="AU9" s="76">
        <f>ROUND(AB9/$AX9*1000,2)</f>
        <v>1.42</v>
      </c>
      <c r="AV9" s="21"/>
      <c r="AW9" s="77"/>
      <c r="AX9" s="1">
        <f>AX17+AX22</f>
        <v>246283</v>
      </c>
    </row>
    <row r="10" spans="2:50" ht="15" customHeight="1">
      <c r="B10" s="100"/>
      <c r="C10" s="83" t="s">
        <v>11</v>
      </c>
      <c r="D10" s="83"/>
      <c r="E10" s="71">
        <f aca="true" t="shared" si="15" ref="E10:M10">SUM(E24+E26+E28)</f>
        <v>333</v>
      </c>
      <c r="F10" s="71">
        <f t="shared" si="15"/>
        <v>173</v>
      </c>
      <c r="G10" s="71">
        <f t="shared" si="15"/>
        <v>160</v>
      </c>
      <c r="H10" s="71">
        <f t="shared" si="15"/>
        <v>42</v>
      </c>
      <c r="I10" s="71">
        <f t="shared" si="15"/>
        <v>21</v>
      </c>
      <c r="J10" s="71">
        <f t="shared" si="15"/>
        <v>21</v>
      </c>
      <c r="K10" s="71">
        <f t="shared" si="15"/>
        <v>964</v>
      </c>
      <c r="L10" s="71">
        <f t="shared" si="15"/>
        <v>491</v>
      </c>
      <c r="M10" s="71">
        <f t="shared" si="15"/>
        <v>473</v>
      </c>
      <c r="N10" s="71">
        <f>SUM(N24+N26+N28)</f>
        <v>1</v>
      </c>
      <c r="O10" s="71">
        <f>SUM(O24+O26+O28)</f>
        <v>1</v>
      </c>
      <c r="P10" s="73">
        <f>SUM(P24+P26+P28)</f>
        <v>0</v>
      </c>
      <c r="Q10" s="73">
        <f>SUM(Q24+Q26+Q28)</f>
        <v>0</v>
      </c>
      <c r="R10" s="72">
        <f>R26+R28+R24</f>
        <v>0</v>
      </c>
      <c r="S10" s="103">
        <f>S26+S28+S24</f>
        <v>0</v>
      </c>
      <c r="T10" s="73">
        <f t="shared" si="3"/>
        <v>-631</v>
      </c>
      <c r="U10" s="71">
        <f aca="true" t="shared" si="16" ref="U10:Z10">SUM(U24+U26+U28)</f>
        <v>5</v>
      </c>
      <c r="V10" s="71">
        <f t="shared" si="16"/>
        <v>2</v>
      </c>
      <c r="W10" s="71">
        <f t="shared" si="16"/>
        <v>3</v>
      </c>
      <c r="X10" s="71">
        <f t="shared" si="16"/>
        <v>0</v>
      </c>
      <c r="Y10" s="71">
        <f t="shared" si="16"/>
        <v>0</v>
      </c>
      <c r="Z10" s="71">
        <f t="shared" si="16"/>
        <v>0</v>
      </c>
      <c r="AA10" s="71">
        <f>AA24+AA26+AA28</f>
        <v>187</v>
      </c>
      <c r="AB10" s="71">
        <f>AB24+AB26+AB28</f>
        <v>61</v>
      </c>
      <c r="AC10" s="83"/>
      <c r="AE10" s="70"/>
      <c r="AF10" s="40" t="s">
        <v>11</v>
      </c>
      <c r="AH10" s="74">
        <f aca="true" t="shared" si="17" ref="AH10:AH15">ROUND(E10/$AX10*1000,1)</f>
        <v>5.7</v>
      </c>
      <c r="AI10" s="75">
        <f t="shared" si="5"/>
        <v>12.6</v>
      </c>
      <c r="AJ10" s="74">
        <f aca="true" t="shared" si="18" ref="AJ10:AJ15">ROUND(K10/$AX10*1000,1)</f>
        <v>16.6</v>
      </c>
      <c r="AK10" s="75">
        <f t="shared" si="6"/>
        <v>3</v>
      </c>
      <c r="AL10" s="75">
        <f t="shared" si="7"/>
        <v>0</v>
      </c>
      <c r="AM10" s="74">
        <f t="shared" si="8"/>
        <v>-10.9</v>
      </c>
      <c r="AN10" s="74">
        <f t="shared" si="9"/>
        <v>14.8</v>
      </c>
      <c r="AO10" s="75">
        <f aca="true" t="shared" si="19" ref="AO10:AO15">ROUND(V10/($E10+$U10)*1000,1)</f>
        <v>5.9</v>
      </c>
      <c r="AP10" s="75">
        <f t="shared" si="10"/>
        <v>8.9</v>
      </c>
      <c r="AQ10" s="74">
        <f t="shared" si="11"/>
        <v>0</v>
      </c>
      <c r="AR10" s="75">
        <f t="shared" si="12"/>
        <v>0</v>
      </c>
      <c r="AS10" s="75">
        <f t="shared" si="13"/>
        <v>0</v>
      </c>
      <c r="AT10" s="74">
        <f t="shared" si="14"/>
        <v>3.2</v>
      </c>
      <c r="AU10" s="76">
        <f aca="true" t="shared" si="20" ref="AU10:AU35">ROUND(AB10/$AX10*1000,2)</f>
        <v>1.05</v>
      </c>
      <c r="AV10" s="21"/>
      <c r="AX10" s="1">
        <f>AX24+AX25+AX27</f>
        <v>58066</v>
      </c>
    </row>
    <row r="11" spans="2:50" ht="15" customHeight="1">
      <c r="B11" s="100"/>
      <c r="C11" s="83" t="s">
        <v>12</v>
      </c>
      <c r="D11" s="83"/>
      <c r="E11" s="71">
        <f>SUM(E19)</f>
        <v>1503</v>
      </c>
      <c r="F11" s="71">
        <f>SUM(F19)</f>
        <v>761</v>
      </c>
      <c r="G11" s="71">
        <f>SUM(G19)</f>
        <v>742</v>
      </c>
      <c r="H11" s="72">
        <f>H19</f>
        <v>186</v>
      </c>
      <c r="I11" s="72">
        <f>I19</f>
        <v>78</v>
      </c>
      <c r="J11" s="72">
        <f>J19</f>
        <v>108</v>
      </c>
      <c r="K11" s="72">
        <f>SUM(K19)</f>
        <v>1941</v>
      </c>
      <c r="L11" s="71">
        <f>SUM(L19)</f>
        <v>1004</v>
      </c>
      <c r="M11" s="72">
        <f>SUM(M19)</f>
        <v>937</v>
      </c>
      <c r="N11" s="72">
        <f aca="true" t="shared" si="21" ref="N11:S11">N19</f>
        <v>2</v>
      </c>
      <c r="O11" s="72">
        <f t="shared" si="21"/>
        <v>2</v>
      </c>
      <c r="P11" s="103">
        <f t="shared" si="21"/>
        <v>0</v>
      </c>
      <c r="Q11" s="103">
        <f t="shared" si="21"/>
        <v>1</v>
      </c>
      <c r="R11" s="72">
        <f t="shared" si="21"/>
        <v>1</v>
      </c>
      <c r="S11" s="103">
        <f t="shared" si="21"/>
        <v>0</v>
      </c>
      <c r="T11" s="72">
        <f t="shared" si="3"/>
        <v>-438</v>
      </c>
      <c r="U11" s="72">
        <f aca="true" t="shared" si="22" ref="U11:Z11">SUM(U19)</f>
        <v>40</v>
      </c>
      <c r="V11" s="72">
        <f t="shared" si="22"/>
        <v>18</v>
      </c>
      <c r="W11" s="72">
        <f t="shared" si="22"/>
        <v>22</v>
      </c>
      <c r="X11" s="72">
        <f t="shared" si="22"/>
        <v>6</v>
      </c>
      <c r="Y11" s="72">
        <f t="shared" si="22"/>
        <v>6</v>
      </c>
      <c r="Z11" s="72">
        <f t="shared" si="22"/>
        <v>0</v>
      </c>
      <c r="AA11" s="72">
        <f>AA19</f>
        <v>797</v>
      </c>
      <c r="AB11" s="72">
        <f>AB19</f>
        <v>239</v>
      </c>
      <c r="AC11" s="83"/>
      <c r="AE11" s="70"/>
      <c r="AF11" s="40" t="s">
        <v>12</v>
      </c>
      <c r="AH11" s="74">
        <f t="shared" si="17"/>
        <v>8.8</v>
      </c>
      <c r="AI11" s="75">
        <f t="shared" si="5"/>
        <v>12.4</v>
      </c>
      <c r="AJ11" s="74">
        <f t="shared" si="18"/>
        <v>11.4</v>
      </c>
      <c r="AK11" s="75">
        <f t="shared" si="6"/>
        <v>1.3</v>
      </c>
      <c r="AL11" s="75">
        <f t="shared" si="7"/>
        <v>0.7</v>
      </c>
      <c r="AM11" s="74">
        <f t="shared" si="8"/>
        <v>-2.6</v>
      </c>
      <c r="AN11" s="74">
        <f t="shared" si="9"/>
        <v>25.9</v>
      </c>
      <c r="AO11" s="75">
        <f t="shared" si="19"/>
        <v>11.7</v>
      </c>
      <c r="AP11" s="75">
        <f t="shared" si="10"/>
        <v>14.3</v>
      </c>
      <c r="AQ11" s="74">
        <f t="shared" si="11"/>
        <v>4</v>
      </c>
      <c r="AR11" s="75">
        <f t="shared" si="12"/>
        <v>4</v>
      </c>
      <c r="AS11" s="75">
        <f t="shared" si="13"/>
        <v>0</v>
      </c>
      <c r="AT11" s="74">
        <f t="shared" si="14"/>
        <v>4.7</v>
      </c>
      <c r="AU11" s="76">
        <f t="shared" si="20"/>
        <v>1.4</v>
      </c>
      <c r="AV11" s="21"/>
      <c r="AW11" s="77"/>
      <c r="AX11" s="1">
        <f>AX19</f>
        <v>170428</v>
      </c>
    </row>
    <row r="12" spans="2:50" ht="15" customHeight="1">
      <c r="B12" s="100"/>
      <c r="C12" s="83" t="s">
        <v>13</v>
      </c>
      <c r="D12" s="83"/>
      <c r="E12" s="71">
        <f>SUM(E21+E30+E31+E32)</f>
        <v>353</v>
      </c>
      <c r="F12" s="71">
        <f>SUM(F21+F30+F31+F32)</f>
        <v>198</v>
      </c>
      <c r="G12" s="71">
        <f>SUM(G21+G30+G31+G32)</f>
        <v>155</v>
      </c>
      <c r="H12" s="71">
        <f>SUM(H21+H30+H31+H32)</f>
        <v>36</v>
      </c>
      <c r="I12" s="72">
        <f>I21+I29</f>
        <v>19</v>
      </c>
      <c r="J12" s="72">
        <f>J21+J29</f>
        <v>17</v>
      </c>
      <c r="K12" s="71">
        <f aca="true" t="shared" si="23" ref="K12:S12">SUM(K21+K30+K31+K32)</f>
        <v>1004</v>
      </c>
      <c r="L12" s="71">
        <f t="shared" si="23"/>
        <v>468</v>
      </c>
      <c r="M12" s="71">
        <f t="shared" si="23"/>
        <v>536</v>
      </c>
      <c r="N12" s="71">
        <f t="shared" si="23"/>
        <v>0</v>
      </c>
      <c r="O12" s="71">
        <f t="shared" si="23"/>
        <v>0</v>
      </c>
      <c r="P12" s="73">
        <f t="shared" si="23"/>
        <v>0</v>
      </c>
      <c r="Q12" s="73">
        <f t="shared" si="23"/>
        <v>0</v>
      </c>
      <c r="R12" s="71">
        <f t="shared" si="23"/>
        <v>0</v>
      </c>
      <c r="S12" s="73">
        <f t="shared" si="23"/>
        <v>0</v>
      </c>
      <c r="T12" s="73">
        <f t="shared" si="3"/>
        <v>-651</v>
      </c>
      <c r="U12" s="71">
        <f aca="true" t="shared" si="24" ref="U12:Z12">SUM(U21+U30+U31+U32)</f>
        <v>4</v>
      </c>
      <c r="V12" s="71">
        <f t="shared" si="24"/>
        <v>3</v>
      </c>
      <c r="W12" s="71">
        <f t="shared" si="24"/>
        <v>1</v>
      </c>
      <c r="X12" s="71">
        <f t="shared" si="24"/>
        <v>0</v>
      </c>
      <c r="Y12" s="71">
        <f t="shared" si="24"/>
        <v>0</v>
      </c>
      <c r="Z12" s="71">
        <f t="shared" si="24"/>
        <v>0</v>
      </c>
      <c r="AA12" s="71">
        <f>AA21+AA29</f>
        <v>214</v>
      </c>
      <c r="AB12" s="71">
        <f>AB21+AB29</f>
        <v>57</v>
      </c>
      <c r="AC12" s="83"/>
      <c r="AE12" s="70"/>
      <c r="AF12" s="40" t="s">
        <v>13</v>
      </c>
      <c r="AH12" s="74">
        <f t="shared" si="17"/>
        <v>6.4</v>
      </c>
      <c r="AI12" s="75">
        <f t="shared" si="5"/>
        <v>10.2</v>
      </c>
      <c r="AJ12" s="74">
        <f t="shared" si="18"/>
        <v>18.1</v>
      </c>
      <c r="AK12" s="75">
        <f>ROUND(N12/$E12*1000,1)</f>
        <v>0</v>
      </c>
      <c r="AL12" s="75">
        <f t="shared" si="7"/>
        <v>0</v>
      </c>
      <c r="AM12" s="74">
        <f t="shared" si="8"/>
        <v>-11.7</v>
      </c>
      <c r="AN12" s="74">
        <f t="shared" si="9"/>
        <v>11.2</v>
      </c>
      <c r="AO12" s="75">
        <f t="shared" si="19"/>
        <v>8.4</v>
      </c>
      <c r="AP12" s="75">
        <f t="shared" si="10"/>
        <v>2.8</v>
      </c>
      <c r="AQ12" s="74">
        <f t="shared" si="11"/>
        <v>0</v>
      </c>
      <c r="AR12" s="75">
        <f t="shared" si="12"/>
        <v>0</v>
      </c>
      <c r="AS12" s="75">
        <f t="shared" si="13"/>
        <v>0</v>
      </c>
      <c r="AT12" s="74">
        <f t="shared" si="14"/>
        <v>3.9</v>
      </c>
      <c r="AU12" s="76">
        <f t="shared" si="20"/>
        <v>1.03</v>
      </c>
      <c r="AV12" s="21"/>
      <c r="AW12" s="77"/>
      <c r="AX12" s="1">
        <f>AX21+AX29</f>
        <v>55540</v>
      </c>
    </row>
    <row r="13" spans="2:50" ht="15" customHeight="1">
      <c r="B13" s="100"/>
      <c r="C13" s="83" t="s">
        <v>14</v>
      </c>
      <c r="D13" s="83"/>
      <c r="E13" s="71">
        <f>SUM(E18+E23)</f>
        <v>596</v>
      </c>
      <c r="F13" s="71">
        <f>SUM(F18+F23)</f>
        <v>296</v>
      </c>
      <c r="G13" s="71">
        <f>SUM(G18+G23)</f>
        <v>300</v>
      </c>
      <c r="H13" s="71">
        <f>SUM(H18+H23)</f>
        <v>75</v>
      </c>
      <c r="I13" s="72">
        <f>I18+I23</f>
        <v>26</v>
      </c>
      <c r="J13" s="72">
        <f>J18+J23</f>
        <v>49</v>
      </c>
      <c r="K13" s="71">
        <f aca="true" t="shared" si="25" ref="K13:S13">SUM(K18+K23)</f>
        <v>1256</v>
      </c>
      <c r="L13" s="71">
        <f t="shared" si="25"/>
        <v>619</v>
      </c>
      <c r="M13" s="71">
        <f t="shared" si="25"/>
        <v>637</v>
      </c>
      <c r="N13" s="71">
        <f t="shared" si="25"/>
        <v>1</v>
      </c>
      <c r="O13" s="71">
        <f t="shared" si="25"/>
        <v>0</v>
      </c>
      <c r="P13" s="73">
        <f t="shared" si="25"/>
        <v>1</v>
      </c>
      <c r="Q13" s="73">
        <f t="shared" si="25"/>
        <v>0</v>
      </c>
      <c r="R13" s="71">
        <f t="shared" si="25"/>
        <v>0</v>
      </c>
      <c r="S13" s="73">
        <f t="shared" si="25"/>
        <v>0</v>
      </c>
      <c r="T13" s="73">
        <f t="shared" si="3"/>
        <v>-660</v>
      </c>
      <c r="U13" s="71">
        <f aca="true" t="shared" si="26" ref="U13:Z13">SUM(U18+U23)</f>
        <v>15</v>
      </c>
      <c r="V13" s="71">
        <f t="shared" si="26"/>
        <v>9</v>
      </c>
      <c r="W13" s="71">
        <f t="shared" si="26"/>
        <v>6</v>
      </c>
      <c r="X13" s="71">
        <f t="shared" si="26"/>
        <v>3</v>
      </c>
      <c r="Y13" s="71">
        <f t="shared" si="26"/>
        <v>3</v>
      </c>
      <c r="Z13" s="71">
        <f t="shared" si="26"/>
        <v>0</v>
      </c>
      <c r="AA13" s="71">
        <f>AA18+AA23</f>
        <v>370</v>
      </c>
      <c r="AB13" s="71">
        <f>AB18+AB23</f>
        <v>133</v>
      </c>
      <c r="AC13" s="83"/>
      <c r="AE13" s="70"/>
      <c r="AF13" s="40" t="s">
        <v>14</v>
      </c>
      <c r="AH13" s="74">
        <f t="shared" si="17"/>
        <v>7.1</v>
      </c>
      <c r="AI13" s="75">
        <f t="shared" si="5"/>
        <v>12.6</v>
      </c>
      <c r="AJ13" s="74">
        <f t="shared" si="18"/>
        <v>15</v>
      </c>
      <c r="AK13" s="75">
        <f t="shared" si="6"/>
        <v>1.7</v>
      </c>
      <c r="AL13" s="75">
        <f t="shared" si="7"/>
        <v>0</v>
      </c>
      <c r="AM13" s="74">
        <f t="shared" si="8"/>
        <v>-7.9</v>
      </c>
      <c r="AN13" s="74">
        <f t="shared" si="9"/>
        <v>24.5</v>
      </c>
      <c r="AO13" s="75">
        <f t="shared" si="19"/>
        <v>14.7</v>
      </c>
      <c r="AP13" s="75">
        <f t="shared" si="10"/>
        <v>9.8</v>
      </c>
      <c r="AQ13" s="74">
        <f t="shared" si="11"/>
        <v>5</v>
      </c>
      <c r="AR13" s="75">
        <f t="shared" si="12"/>
        <v>5</v>
      </c>
      <c r="AS13" s="75">
        <f t="shared" si="13"/>
        <v>0</v>
      </c>
      <c r="AT13" s="74">
        <f t="shared" si="14"/>
        <v>4.4</v>
      </c>
      <c r="AU13" s="76">
        <f t="shared" si="20"/>
        <v>1.59</v>
      </c>
      <c r="AV13" s="21"/>
      <c r="AW13" s="77"/>
      <c r="AX13" s="1">
        <f>AX18+AX23</f>
        <v>83744</v>
      </c>
    </row>
    <row r="14" spans="2:50" ht="15" customHeight="1">
      <c r="B14" s="100"/>
      <c r="C14" s="83" t="s">
        <v>15</v>
      </c>
      <c r="D14" s="83"/>
      <c r="E14" s="71">
        <f>SUM(E20+E34+E35)</f>
        <v>416</v>
      </c>
      <c r="F14" s="71">
        <f>SUM(F20+F34+F35)</f>
        <v>195</v>
      </c>
      <c r="G14" s="71">
        <f>SUM(G20+G34+G35)</f>
        <v>221</v>
      </c>
      <c r="H14" s="71">
        <f>SUM(H20+H34+H35)</f>
        <v>36</v>
      </c>
      <c r="I14" s="72">
        <f>I20+I33</f>
        <v>11</v>
      </c>
      <c r="J14" s="72">
        <f>J20+J33</f>
        <v>25</v>
      </c>
      <c r="K14" s="71">
        <f aca="true" t="shared" si="27" ref="K14:S14">SUM(K20+K34+K35)</f>
        <v>1023</v>
      </c>
      <c r="L14" s="71">
        <f t="shared" si="27"/>
        <v>508</v>
      </c>
      <c r="M14" s="71">
        <f t="shared" si="27"/>
        <v>515</v>
      </c>
      <c r="N14" s="71">
        <f t="shared" si="27"/>
        <v>0</v>
      </c>
      <c r="O14" s="71">
        <f t="shared" si="27"/>
        <v>0</v>
      </c>
      <c r="P14" s="73">
        <f t="shared" si="27"/>
        <v>0</v>
      </c>
      <c r="Q14" s="73">
        <f t="shared" si="27"/>
        <v>0</v>
      </c>
      <c r="R14" s="71">
        <f t="shared" si="27"/>
        <v>0</v>
      </c>
      <c r="S14" s="73">
        <f t="shared" si="27"/>
        <v>0</v>
      </c>
      <c r="T14" s="73">
        <f t="shared" si="3"/>
        <v>-607</v>
      </c>
      <c r="U14" s="71">
        <f aca="true" t="shared" si="28" ref="U14:Z14">SUM(U20+U34+U35)</f>
        <v>7</v>
      </c>
      <c r="V14" s="71">
        <f t="shared" si="28"/>
        <v>6</v>
      </c>
      <c r="W14" s="71">
        <f t="shared" si="28"/>
        <v>1</v>
      </c>
      <c r="X14" s="71">
        <f t="shared" si="28"/>
        <v>2</v>
      </c>
      <c r="Y14" s="71">
        <f t="shared" si="28"/>
        <v>2</v>
      </c>
      <c r="Z14" s="71">
        <f t="shared" si="28"/>
        <v>0</v>
      </c>
      <c r="AA14" s="71">
        <f>AA20+AA33</f>
        <v>231</v>
      </c>
      <c r="AB14" s="71">
        <f>AB20+AB33</f>
        <v>102</v>
      </c>
      <c r="AC14" s="83"/>
      <c r="AE14" s="70"/>
      <c r="AF14" s="40" t="s">
        <v>15</v>
      </c>
      <c r="AH14" s="74">
        <f t="shared" si="17"/>
        <v>6.7</v>
      </c>
      <c r="AI14" s="75">
        <f t="shared" si="5"/>
        <v>8.7</v>
      </c>
      <c r="AJ14" s="74">
        <f t="shared" si="18"/>
        <v>16.4</v>
      </c>
      <c r="AK14" s="75">
        <f t="shared" si="6"/>
        <v>0</v>
      </c>
      <c r="AL14" s="75">
        <f t="shared" si="7"/>
        <v>0</v>
      </c>
      <c r="AM14" s="74">
        <f t="shared" si="8"/>
        <v>-9.7</v>
      </c>
      <c r="AN14" s="74">
        <f t="shared" si="9"/>
        <v>16.5</v>
      </c>
      <c r="AO14" s="75">
        <f t="shared" si="19"/>
        <v>14.2</v>
      </c>
      <c r="AP14" s="75">
        <f t="shared" si="10"/>
        <v>2.4</v>
      </c>
      <c r="AQ14" s="74">
        <f t="shared" si="11"/>
        <v>4.8</v>
      </c>
      <c r="AR14" s="75">
        <f t="shared" si="12"/>
        <v>4.8</v>
      </c>
      <c r="AS14" s="75">
        <f t="shared" si="13"/>
        <v>0</v>
      </c>
      <c r="AT14" s="74">
        <f t="shared" si="14"/>
        <v>3.7</v>
      </c>
      <c r="AU14" s="76">
        <f t="shared" si="20"/>
        <v>1.63</v>
      </c>
      <c r="AV14" s="21"/>
      <c r="AX14" s="1">
        <f>AX20+AX33</f>
        <v>62461</v>
      </c>
    </row>
    <row r="15" spans="2:50" ht="15" customHeight="1">
      <c r="B15" s="100"/>
      <c r="C15" s="83" t="s">
        <v>16</v>
      </c>
      <c r="D15" s="83"/>
      <c r="E15" s="71">
        <f>SUM(E37:E40)</f>
        <v>124</v>
      </c>
      <c r="F15" s="71">
        <f>SUM(F37:F40)</f>
        <v>59</v>
      </c>
      <c r="G15" s="71">
        <f>SUM(G37:G40)</f>
        <v>65</v>
      </c>
      <c r="H15" s="71">
        <f>SUM(H37:H40)</f>
        <v>10</v>
      </c>
      <c r="I15" s="72">
        <f>I36</f>
        <v>6</v>
      </c>
      <c r="J15" s="72">
        <f>J36</f>
        <v>4</v>
      </c>
      <c r="K15" s="71">
        <f aca="true" t="shared" si="29" ref="K15:S15">SUM(K37:K40)</f>
        <v>348</v>
      </c>
      <c r="L15" s="71">
        <f t="shared" si="29"/>
        <v>180</v>
      </c>
      <c r="M15" s="71">
        <f t="shared" si="29"/>
        <v>168</v>
      </c>
      <c r="N15" s="71">
        <f t="shared" si="29"/>
        <v>1</v>
      </c>
      <c r="O15" s="71">
        <f t="shared" si="29"/>
        <v>1</v>
      </c>
      <c r="P15" s="73">
        <f t="shared" si="29"/>
        <v>0</v>
      </c>
      <c r="Q15" s="73">
        <f t="shared" si="29"/>
        <v>0</v>
      </c>
      <c r="R15" s="71">
        <f t="shared" si="29"/>
        <v>0</v>
      </c>
      <c r="S15" s="73">
        <f t="shared" si="29"/>
        <v>0</v>
      </c>
      <c r="T15" s="73">
        <f t="shared" si="3"/>
        <v>-224</v>
      </c>
      <c r="U15" s="71">
        <f aca="true" t="shared" si="30" ref="U15:Z15">SUM(U37:U40)</f>
        <v>7</v>
      </c>
      <c r="V15" s="71">
        <f t="shared" si="30"/>
        <v>2</v>
      </c>
      <c r="W15" s="71">
        <f t="shared" si="30"/>
        <v>5</v>
      </c>
      <c r="X15" s="71">
        <f t="shared" si="30"/>
        <v>1</v>
      </c>
      <c r="Y15" s="71">
        <f t="shared" si="30"/>
        <v>1</v>
      </c>
      <c r="Z15" s="71">
        <f t="shared" si="30"/>
        <v>0</v>
      </c>
      <c r="AA15" s="71">
        <f>AA36</f>
        <v>77</v>
      </c>
      <c r="AB15" s="71">
        <f>AB36</f>
        <v>24</v>
      </c>
      <c r="AC15" s="83"/>
      <c r="AE15" s="70"/>
      <c r="AF15" s="40" t="s">
        <v>16</v>
      </c>
      <c r="AH15" s="74">
        <f t="shared" si="17"/>
        <v>6.1</v>
      </c>
      <c r="AI15" s="75">
        <f t="shared" si="5"/>
        <v>8.1</v>
      </c>
      <c r="AJ15" s="74">
        <f t="shared" si="18"/>
        <v>17</v>
      </c>
      <c r="AK15" s="75">
        <f t="shared" si="6"/>
        <v>8.1</v>
      </c>
      <c r="AL15" s="75">
        <f t="shared" si="7"/>
        <v>0</v>
      </c>
      <c r="AM15" s="74">
        <f t="shared" si="8"/>
        <v>-10.9</v>
      </c>
      <c r="AN15" s="74">
        <f t="shared" si="9"/>
        <v>53.4</v>
      </c>
      <c r="AO15" s="75">
        <f t="shared" si="19"/>
        <v>15.3</v>
      </c>
      <c r="AP15" s="75">
        <f t="shared" si="10"/>
        <v>38.2</v>
      </c>
      <c r="AQ15" s="74">
        <f t="shared" si="11"/>
        <v>8</v>
      </c>
      <c r="AR15" s="75">
        <f t="shared" si="12"/>
        <v>8</v>
      </c>
      <c r="AS15" s="75">
        <f t="shared" si="13"/>
        <v>0</v>
      </c>
      <c r="AT15" s="74">
        <f t="shared" si="14"/>
        <v>3.8</v>
      </c>
      <c r="AU15" s="76">
        <f>ROUND(AB15/$AX15*1000,2)</f>
        <v>1.17</v>
      </c>
      <c r="AV15" s="21"/>
      <c r="AW15" s="77"/>
      <c r="AX15" s="1">
        <f>AX36</f>
        <v>20493</v>
      </c>
    </row>
    <row r="16" spans="2:56" ht="17.25" customHeight="1">
      <c r="B16" s="100" t="s">
        <v>3</v>
      </c>
      <c r="C16" s="83"/>
      <c r="D16" s="83"/>
      <c r="E16" s="71"/>
      <c r="F16" s="78"/>
      <c r="G16" s="78"/>
      <c r="H16" s="71"/>
      <c r="I16" s="78"/>
      <c r="J16" s="78"/>
      <c r="K16" s="71"/>
      <c r="L16" s="78"/>
      <c r="M16" s="78"/>
      <c r="N16" s="71"/>
      <c r="O16" s="78"/>
      <c r="P16" s="104"/>
      <c r="Q16" s="73"/>
      <c r="R16" s="78"/>
      <c r="S16" s="104"/>
      <c r="T16" s="73"/>
      <c r="U16" s="71"/>
      <c r="V16" s="71"/>
      <c r="W16" s="71"/>
      <c r="X16" s="71"/>
      <c r="Y16" s="71"/>
      <c r="Z16" s="71"/>
      <c r="AA16" s="71"/>
      <c r="AB16" s="71"/>
      <c r="AC16" s="83"/>
      <c r="AE16" s="70" t="s">
        <v>3</v>
      </c>
      <c r="AF16" s="40"/>
      <c r="AH16" s="74"/>
      <c r="AI16" s="75"/>
      <c r="AJ16" s="74"/>
      <c r="AK16" s="75"/>
      <c r="AL16" s="75"/>
      <c r="AM16" s="74"/>
      <c r="AN16" s="74"/>
      <c r="AO16" s="75"/>
      <c r="AP16" s="75"/>
      <c r="AQ16" s="74"/>
      <c r="AR16" s="75"/>
      <c r="AS16" s="75"/>
      <c r="AT16" s="74"/>
      <c r="AU16" s="76"/>
      <c r="AV16" s="21"/>
      <c r="BB16" s="79" t="s">
        <v>119</v>
      </c>
      <c r="BC16" s="79" t="s">
        <v>117</v>
      </c>
      <c r="BD16" s="79" t="s">
        <v>118</v>
      </c>
    </row>
    <row r="17" spans="2:56" ht="15" customHeight="1">
      <c r="B17" s="100"/>
      <c r="C17" s="83" t="s">
        <v>17</v>
      </c>
      <c r="D17" s="83"/>
      <c r="E17" s="71">
        <f>SUM(F17:G17)</f>
        <v>1765</v>
      </c>
      <c r="F17" s="71">
        <v>913</v>
      </c>
      <c r="G17" s="71">
        <v>852</v>
      </c>
      <c r="H17" s="71">
        <f>SUM(I17:J17)</f>
        <v>167</v>
      </c>
      <c r="I17" s="71">
        <v>64</v>
      </c>
      <c r="J17" s="71">
        <v>103</v>
      </c>
      <c r="K17" s="71">
        <f>SUM(L17:M17)</f>
        <v>2270</v>
      </c>
      <c r="L17" s="71">
        <v>1161</v>
      </c>
      <c r="M17" s="71">
        <v>1109</v>
      </c>
      <c r="N17" s="71">
        <f>SUM(O17:P17)</f>
        <v>8</v>
      </c>
      <c r="O17" s="71">
        <v>7</v>
      </c>
      <c r="P17" s="73">
        <v>1</v>
      </c>
      <c r="Q17" s="73">
        <f aca="true" t="shared" si="31" ref="Q17:Q24">SUM(R17:S17)</f>
        <v>2</v>
      </c>
      <c r="R17" s="71">
        <v>2</v>
      </c>
      <c r="S17" s="73">
        <v>0</v>
      </c>
      <c r="T17" s="73">
        <f aca="true" t="shared" si="32" ref="T17:T24">E17-K17</f>
        <v>-505</v>
      </c>
      <c r="U17" s="71">
        <f>SUM(V17:W17)</f>
        <v>40</v>
      </c>
      <c r="V17" s="71">
        <v>22</v>
      </c>
      <c r="W17" s="71">
        <v>18</v>
      </c>
      <c r="X17" s="71">
        <f>SUM(Y17:Z17)</f>
        <v>5</v>
      </c>
      <c r="Y17" s="71">
        <v>5</v>
      </c>
      <c r="Z17" s="71">
        <v>0</v>
      </c>
      <c r="AA17" s="71">
        <v>986</v>
      </c>
      <c r="AB17" s="71">
        <v>304</v>
      </c>
      <c r="AC17" s="83"/>
      <c r="AE17" s="70"/>
      <c r="AF17" s="40" t="s">
        <v>17</v>
      </c>
      <c r="AH17" s="74">
        <f aca="true" t="shared" si="33" ref="AH17:AH40">ROUND(E17/$AX17*1000,1)</f>
        <v>8.6</v>
      </c>
      <c r="AI17" s="75">
        <f aca="true" t="shared" si="34" ref="AI17:AI40">ROUND(H17/E17*100,1)</f>
        <v>9.5</v>
      </c>
      <c r="AJ17" s="74">
        <f aca="true" t="shared" si="35" ref="AJ17:AJ40">ROUND(K17/$AX17*1000,1)</f>
        <v>11</v>
      </c>
      <c r="AK17" s="75">
        <f aca="true" t="shared" si="36" ref="AK17:AK40">ROUND(N17/$E17*1000,1)</f>
        <v>4.5</v>
      </c>
      <c r="AL17" s="75">
        <f aca="true" t="shared" si="37" ref="AL17:AL40">ROUND(Q17/$E17*1000,1)</f>
        <v>1.1</v>
      </c>
      <c r="AM17" s="74">
        <f aca="true" t="shared" si="38" ref="AM17:AM40">ROUND(T17/$AX17*1000,1)</f>
        <v>-2.4</v>
      </c>
      <c r="AN17" s="74">
        <f aca="true" t="shared" si="39" ref="AN17:AN40">ROUND(U17/($E17+$U17)*1000,1)</f>
        <v>22.2</v>
      </c>
      <c r="AO17" s="75">
        <f aca="true" t="shared" si="40" ref="AO17:AO40">ROUND(V17/($E17+$U17)*1000,1)</f>
        <v>12.2</v>
      </c>
      <c r="AP17" s="75">
        <f aca="true" t="shared" si="41" ref="AP17:AP40">ROUND(W17/($E17+$U17)*1000,1)</f>
        <v>10</v>
      </c>
      <c r="AQ17" s="74">
        <f t="shared" si="11"/>
        <v>2.8</v>
      </c>
      <c r="AR17" s="75">
        <f t="shared" si="12"/>
        <v>2.8</v>
      </c>
      <c r="AS17" s="75">
        <f aca="true" t="shared" si="42" ref="AS17:AS40">ROUND(Z17/$E17*1000,1)</f>
        <v>0</v>
      </c>
      <c r="AT17" s="74">
        <f aca="true" t="shared" si="43" ref="AT17:AT40">ROUND(AA17/$AX17*1000,1)</f>
        <v>4.8</v>
      </c>
      <c r="AU17" s="76">
        <f t="shared" si="20"/>
        <v>1.47</v>
      </c>
      <c r="AV17" s="21"/>
      <c r="AX17" s="80">
        <v>206393</v>
      </c>
      <c r="AZ17" s="81" t="s">
        <v>92</v>
      </c>
      <c r="BA17" s="81" t="s">
        <v>17</v>
      </c>
      <c r="BB17" s="80">
        <f>SUM(BC17:BD17)</f>
        <v>206393</v>
      </c>
      <c r="BC17" s="82">
        <v>99469</v>
      </c>
      <c r="BD17" s="82">
        <v>106924</v>
      </c>
    </row>
    <row r="18" spans="2:56" ht="15" customHeight="1">
      <c r="B18" s="100"/>
      <c r="C18" s="83" t="s">
        <v>18</v>
      </c>
      <c r="D18" s="83"/>
      <c r="E18" s="71">
        <f>SUM(F18:G18)</f>
        <v>421</v>
      </c>
      <c r="F18" s="72">
        <v>205</v>
      </c>
      <c r="G18" s="72">
        <v>216</v>
      </c>
      <c r="H18" s="71">
        <f aca="true" t="shared" si="44" ref="H18:H24">SUM(I18:J18)</f>
        <v>54</v>
      </c>
      <c r="I18" s="72">
        <v>17</v>
      </c>
      <c r="J18" s="72">
        <v>37</v>
      </c>
      <c r="K18" s="71">
        <f aca="true" t="shared" si="45" ref="K18:K24">SUM(L18:M18)</f>
        <v>866</v>
      </c>
      <c r="L18" s="72">
        <v>430</v>
      </c>
      <c r="M18" s="72">
        <v>436</v>
      </c>
      <c r="N18" s="71">
        <f aca="true" t="shared" si="46" ref="N18:N24">SUM(O18:P18)</f>
        <v>1</v>
      </c>
      <c r="O18" s="72">
        <v>0</v>
      </c>
      <c r="P18" s="103">
        <v>1</v>
      </c>
      <c r="Q18" s="73">
        <f t="shared" si="31"/>
        <v>0</v>
      </c>
      <c r="R18" s="72">
        <v>0</v>
      </c>
      <c r="S18" s="103">
        <v>0</v>
      </c>
      <c r="T18" s="73">
        <f t="shared" si="32"/>
        <v>-445</v>
      </c>
      <c r="U18" s="71">
        <f aca="true" t="shared" si="47" ref="U18:U25">SUM(V18:W18)</f>
        <v>9</v>
      </c>
      <c r="V18" s="71">
        <v>6</v>
      </c>
      <c r="W18" s="71">
        <v>3</v>
      </c>
      <c r="X18" s="71">
        <f aca="true" t="shared" si="48" ref="X18:X24">SUM(Y18:Z18)</f>
        <v>2</v>
      </c>
      <c r="Y18" s="71">
        <v>2</v>
      </c>
      <c r="Z18" s="71">
        <v>0</v>
      </c>
      <c r="AA18" s="71">
        <v>266</v>
      </c>
      <c r="AB18" s="71">
        <v>96</v>
      </c>
      <c r="AC18" s="83"/>
      <c r="AE18" s="70"/>
      <c r="AF18" s="40" t="s">
        <v>18</v>
      </c>
      <c r="AH18" s="74">
        <f t="shared" si="33"/>
        <v>7.1</v>
      </c>
      <c r="AI18" s="75">
        <f t="shared" si="34"/>
        <v>12.8</v>
      </c>
      <c r="AJ18" s="74">
        <f t="shared" si="35"/>
        <v>14.6</v>
      </c>
      <c r="AK18" s="75">
        <f t="shared" si="36"/>
        <v>2.4</v>
      </c>
      <c r="AL18" s="75">
        <f t="shared" si="37"/>
        <v>0</v>
      </c>
      <c r="AM18" s="74">
        <f t="shared" si="38"/>
        <v>-7.5</v>
      </c>
      <c r="AN18" s="74">
        <f t="shared" si="39"/>
        <v>20.9</v>
      </c>
      <c r="AO18" s="75">
        <f t="shared" si="40"/>
        <v>14</v>
      </c>
      <c r="AP18" s="75">
        <f t="shared" si="41"/>
        <v>7</v>
      </c>
      <c r="AQ18" s="74">
        <f t="shared" si="11"/>
        <v>4.7</v>
      </c>
      <c r="AR18" s="75">
        <f t="shared" si="12"/>
        <v>4.7</v>
      </c>
      <c r="AS18" s="75">
        <v>0</v>
      </c>
      <c r="AT18" s="74">
        <f t="shared" si="43"/>
        <v>4.5</v>
      </c>
      <c r="AU18" s="76">
        <f t="shared" si="20"/>
        <v>1.62</v>
      </c>
      <c r="AV18" s="21"/>
      <c r="AX18" s="80">
        <v>59346</v>
      </c>
      <c r="AZ18" s="81" t="s">
        <v>93</v>
      </c>
      <c r="BA18" s="81" t="s">
        <v>18</v>
      </c>
      <c r="BB18" s="80">
        <f aca="true" t="shared" si="49" ref="BB18:BB40">SUM(BC18:BD18)</f>
        <v>59346</v>
      </c>
      <c r="BC18" s="82">
        <v>29247</v>
      </c>
      <c r="BD18" s="82">
        <v>30099</v>
      </c>
    </row>
    <row r="19" spans="2:56" ht="15" customHeight="1">
      <c r="B19" s="100"/>
      <c r="C19" s="83" t="s">
        <v>19</v>
      </c>
      <c r="D19" s="83"/>
      <c r="E19" s="71">
        <f aca="true" t="shared" si="50" ref="E19:E24">SUM(F19:G19)</f>
        <v>1503</v>
      </c>
      <c r="F19" s="72">
        <v>761</v>
      </c>
      <c r="G19" s="72">
        <v>742</v>
      </c>
      <c r="H19" s="71">
        <f t="shared" si="44"/>
        <v>186</v>
      </c>
      <c r="I19" s="72">
        <v>78</v>
      </c>
      <c r="J19" s="72">
        <v>108</v>
      </c>
      <c r="K19" s="71">
        <f t="shared" si="45"/>
        <v>1941</v>
      </c>
      <c r="L19" s="72">
        <v>1004</v>
      </c>
      <c r="M19" s="72">
        <v>937</v>
      </c>
      <c r="N19" s="71">
        <f t="shared" si="46"/>
        <v>2</v>
      </c>
      <c r="O19" s="72">
        <v>2</v>
      </c>
      <c r="P19" s="103">
        <v>0</v>
      </c>
      <c r="Q19" s="73">
        <f t="shared" si="31"/>
        <v>1</v>
      </c>
      <c r="R19" s="72">
        <v>1</v>
      </c>
      <c r="S19" s="103">
        <v>0</v>
      </c>
      <c r="T19" s="73">
        <f t="shared" si="32"/>
        <v>-438</v>
      </c>
      <c r="U19" s="71">
        <f t="shared" si="47"/>
        <v>40</v>
      </c>
      <c r="V19" s="71">
        <v>18</v>
      </c>
      <c r="W19" s="71">
        <v>22</v>
      </c>
      <c r="X19" s="71">
        <f t="shared" si="48"/>
        <v>6</v>
      </c>
      <c r="Y19" s="71">
        <v>6</v>
      </c>
      <c r="Z19" s="71">
        <v>0</v>
      </c>
      <c r="AA19" s="71">
        <v>797</v>
      </c>
      <c r="AB19" s="71">
        <v>239</v>
      </c>
      <c r="AC19" s="83"/>
      <c r="AE19" s="70"/>
      <c r="AF19" s="40" t="s">
        <v>19</v>
      </c>
      <c r="AH19" s="74">
        <f t="shared" si="33"/>
        <v>8.8</v>
      </c>
      <c r="AI19" s="75">
        <f t="shared" si="34"/>
        <v>12.4</v>
      </c>
      <c r="AJ19" s="74">
        <f t="shared" si="35"/>
        <v>11.4</v>
      </c>
      <c r="AK19" s="75">
        <f t="shared" si="36"/>
        <v>1.3</v>
      </c>
      <c r="AL19" s="75">
        <f t="shared" si="37"/>
        <v>0.7</v>
      </c>
      <c r="AM19" s="74">
        <f t="shared" si="38"/>
        <v>-2.6</v>
      </c>
      <c r="AN19" s="74">
        <f t="shared" si="39"/>
        <v>25.9</v>
      </c>
      <c r="AO19" s="75">
        <f t="shared" si="40"/>
        <v>11.7</v>
      </c>
      <c r="AP19" s="75">
        <f t="shared" si="41"/>
        <v>14.3</v>
      </c>
      <c r="AQ19" s="74">
        <f t="shared" si="11"/>
        <v>4</v>
      </c>
      <c r="AR19" s="75">
        <f t="shared" si="12"/>
        <v>4</v>
      </c>
      <c r="AS19" s="75">
        <f t="shared" si="42"/>
        <v>0</v>
      </c>
      <c r="AT19" s="74">
        <f t="shared" si="43"/>
        <v>4.7</v>
      </c>
      <c r="AU19" s="76">
        <f t="shared" si="20"/>
        <v>1.4</v>
      </c>
      <c r="AV19" s="21"/>
      <c r="AX19" s="80">
        <v>170428</v>
      </c>
      <c r="AZ19" s="81" t="s">
        <v>94</v>
      </c>
      <c r="BA19" s="81" t="s">
        <v>19</v>
      </c>
      <c r="BB19" s="80">
        <f t="shared" si="49"/>
        <v>170428</v>
      </c>
      <c r="BC19" s="82">
        <v>81745</v>
      </c>
      <c r="BD19" s="82">
        <v>88683</v>
      </c>
    </row>
    <row r="20" spans="2:56" ht="15" customHeight="1">
      <c r="B20" s="100"/>
      <c r="C20" s="83" t="s">
        <v>20</v>
      </c>
      <c r="D20" s="83"/>
      <c r="E20" s="71">
        <f t="shared" si="50"/>
        <v>339</v>
      </c>
      <c r="F20" s="72">
        <v>153</v>
      </c>
      <c r="G20" s="72">
        <v>186</v>
      </c>
      <c r="H20" s="71">
        <f t="shared" si="44"/>
        <v>29</v>
      </c>
      <c r="I20" s="72">
        <v>7</v>
      </c>
      <c r="J20" s="72">
        <v>22</v>
      </c>
      <c r="K20" s="71">
        <f t="shared" si="45"/>
        <v>725</v>
      </c>
      <c r="L20" s="72">
        <v>367</v>
      </c>
      <c r="M20" s="72">
        <v>358</v>
      </c>
      <c r="N20" s="71">
        <f t="shared" si="46"/>
        <v>0</v>
      </c>
      <c r="O20" s="72">
        <v>0</v>
      </c>
      <c r="P20" s="103">
        <v>0</v>
      </c>
      <c r="Q20" s="73">
        <f t="shared" si="31"/>
        <v>0</v>
      </c>
      <c r="R20" s="72">
        <v>0</v>
      </c>
      <c r="S20" s="103">
        <v>0</v>
      </c>
      <c r="T20" s="73">
        <f t="shared" si="32"/>
        <v>-386</v>
      </c>
      <c r="U20" s="71">
        <f t="shared" si="47"/>
        <v>7</v>
      </c>
      <c r="V20" s="71">
        <v>6</v>
      </c>
      <c r="W20" s="71">
        <v>1</v>
      </c>
      <c r="X20" s="71">
        <f t="shared" si="48"/>
        <v>2</v>
      </c>
      <c r="Y20" s="71">
        <v>2</v>
      </c>
      <c r="Z20" s="71">
        <v>0</v>
      </c>
      <c r="AA20" s="71">
        <v>177</v>
      </c>
      <c r="AB20" s="71">
        <v>85</v>
      </c>
      <c r="AC20" s="83"/>
      <c r="AE20" s="70"/>
      <c r="AF20" s="40" t="s">
        <v>20</v>
      </c>
      <c r="AH20" s="74">
        <f t="shared" si="33"/>
        <v>7</v>
      </c>
      <c r="AI20" s="75">
        <f t="shared" si="34"/>
        <v>8.6</v>
      </c>
      <c r="AJ20" s="74">
        <f t="shared" si="35"/>
        <v>15</v>
      </c>
      <c r="AK20" s="75">
        <f t="shared" si="36"/>
        <v>0</v>
      </c>
      <c r="AL20" s="75">
        <f t="shared" si="37"/>
        <v>0</v>
      </c>
      <c r="AM20" s="74">
        <f t="shared" si="38"/>
        <v>-8</v>
      </c>
      <c r="AN20" s="74">
        <f t="shared" si="39"/>
        <v>20.2</v>
      </c>
      <c r="AO20" s="75">
        <f t="shared" si="40"/>
        <v>17.3</v>
      </c>
      <c r="AP20" s="75">
        <f t="shared" si="41"/>
        <v>2.9</v>
      </c>
      <c r="AQ20" s="74">
        <f t="shared" si="11"/>
        <v>5.9</v>
      </c>
      <c r="AR20" s="75">
        <f t="shared" si="12"/>
        <v>5.9</v>
      </c>
      <c r="AS20" s="75">
        <v>0</v>
      </c>
      <c r="AT20" s="74">
        <f t="shared" si="43"/>
        <v>3.7</v>
      </c>
      <c r="AU20" s="76">
        <f t="shared" si="20"/>
        <v>1.76</v>
      </c>
      <c r="AV20" s="21"/>
      <c r="AX20" s="80">
        <v>48327</v>
      </c>
      <c r="AZ20" s="81" t="s">
        <v>95</v>
      </c>
      <c r="BA20" s="81" t="s">
        <v>20</v>
      </c>
      <c r="BB20" s="80">
        <f t="shared" si="49"/>
        <v>48327</v>
      </c>
      <c r="BC20" s="82">
        <v>22640</v>
      </c>
      <c r="BD20" s="82">
        <v>25687</v>
      </c>
    </row>
    <row r="21" spans="2:56" ht="15" customHeight="1">
      <c r="B21" s="100"/>
      <c r="C21" s="83" t="s">
        <v>21</v>
      </c>
      <c r="D21" s="83"/>
      <c r="E21" s="71">
        <f t="shared" si="50"/>
        <v>239</v>
      </c>
      <c r="F21" s="72">
        <v>141</v>
      </c>
      <c r="G21" s="72">
        <v>98</v>
      </c>
      <c r="H21" s="71">
        <f t="shared" si="44"/>
        <v>25</v>
      </c>
      <c r="I21" s="72">
        <v>13</v>
      </c>
      <c r="J21" s="72">
        <v>12</v>
      </c>
      <c r="K21" s="71">
        <f t="shared" si="45"/>
        <v>580</v>
      </c>
      <c r="L21" s="72">
        <v>282</v>
      </c>
      <c r="M21" s="72">
        <v>298</v>
      </c>
      <c r="N21" s="71">
        <f t="shared" si="46"/>
        <v>0</v>
      </c>
      <c r="O21" s="72">
        <v>0</v>
      </c>
      <c r="P21" s="103">
        <v>0</v>
      </c>
      <c r="Q21" s="73">
        <f t="shared" si="31"/>
        <v>0</v>
      </c>
      <c r="R21" s="72">
        <v>0</v>
      </c>
      <c r="S21" s="103">
        <v>0</v>
      </c>
      <c r="T21" s="73">
        <f t="shared" si="32"/>
        <v>-341</v>
      </c>
      <c r="U21" s="71">
        <f t="shared" si="47"/>
        <v>3</v>
      </c>
      <c r="V21" s="71">
        <v>2</v>
      </c>
      <c r="W21" s="71">
        <v>1</v>
      </c>
      <c r="X21" s="71">
        <f t="shared" si="48"/>
        <v>0</v>
      </c>
      <c r="Y21" s="71">
        <v>0</v>
      </c>
      <c r="Z21" s="71">
        <v>0</v>
      </c>
      <c r="AA21" s="71">
        <v>143</v>
      </c>
      <c r="AB21" s="71">
        <v>41</v>
      </c>
      <c r="AC21" s="83"/>
      <c r="AE21" s="70"/>
      <c r="AF21" s="40" t="s">
        <v>21</v>
      </c>
      <c r="AH21" s="74">
        <f t="shared" si="33"/>
        <v>6.7</v>
      </c>
      <c r="AI21" s="75">
        <f t="shared" si="34"/>
        <v>10.5</v>
      </c>
      <c r="AJ21" s="74">
        <f t="shared" si="35"/>
        <v>16.2</v>
      </c>
      <c r="AK21" s="75">
        <f t="shared" si="36"/>
        <v>0</v>
      </c>
      <c r="AL21" s="75">
        <f t="shared" si="37"/>
        <v>0</v>
      </c>
      <c r="AM21" s="74">
        <f t="shared" si="38"/>
        <v>-9.5</v>
      </c>
      <c r="AN21" s="74">
        <f t="shared" si="39"/>
        <v>12.4</v>
      </c>
      <c r="AO21" s="75">
        <f t="shared" si="40"/>
        <v>8.3</v>
      </c>
      <c r="AP21" s="75">
        <f t="shared" si="41"/>
        <v>4.1</v>
      </c>
      <c r="AQ21" s="74">
        <f t="shared" si="11"/>
        <v>0</v>
      </c>
      <c r="AR21" s="75">
        <f t="shared" si="12"/>
        <v>0</v>
      </c>
      <c r="AS21" s="75">
        <v>0</v>
      </c>
      <c r="AT21" s="74">
        <f t="shared" si="43"/>
        <v>4</v>
      </c>
      <c r="AU21" s="76">
        <f t="shared" si="20"/>
        <v>1.14</v>
      </c>
      <c r="AV21" s="21"/>
      <c r="AX21" s="80">
        <v>35861</v>
      </c>
      <c r="AZ21" s="81" t="s">
        <v>96</v>
      </c>
      <c r="BA21" s="81" t="s">
        <v>21</v>
      </c>
      <c r="BB21" s="80">
        <f t="shared" si="49"/>
        <v>35861</v>
      </c>
      <c r="BC21" s="82">
        <v>16898</v>
      </c>
      <c r="BD21" s="82">
        <v>18963</v>
      </c>
    </row>
    <row r="22" spans="2:56" ht="15" customHeight="1">
      <c r="B22" s="100"/>
      <c r="C22" s="83" t="s">
        <v>22</v>
      </c>
      <c r="D22" s="83"/>
      <c r="E22" s="71">
        <f t="shared" si="50"/>
        <v>269</v>
      </c>
      <c r="F22" s="72">
        <v>135</v>
      </c>
      <c r="G22" s="72">
        <v>134</v>
      </c>
      <c r="H22" s="71">
        <f t="shared" si="44"/>
        <v>27</v>
      </c>
      <c r="I22" s="72">
        <v>16</v>
      </c>
      <c r="J22" s="72">
        <v>11</v>
      </c>
      <c r="K22" s="71">
        <f t="shared" si="45"/>
        <v>563</v>
      </c>
      <c r="L22" s="72">
        <v>261</v>
      </c>
      <c r="M22" s="72">
        <v>302</v>
      </c>
      <c r="N22" s="71">
        <f t="shared" si="46"/>
        <v>0</v>
      </c>
      <c r="O22" s="72">
        <v>0</v>
      </c>
      <c r="P22" s="103">
        <v>0</v>
      </c>
      <c r="Q22" s="73">
        <f t="shared" si="31"/>
        <v>0</v>
      </c>
      <c r="R22" s="72">
        <v>0</v>
      </c>
      <c r="S22" s="103">
        <v>0</v>
      </c>
      <c r="T22" s="73">
        <f t="shared" si="32"/>
        <v>-294</v>
      </c>
      <c r="U22" s="71">
        <f t="shared" si="47"/>
        <v>6</v>
      </c>
      <c r="V22" s="71">
        <v>3</v>
      </c>
      <c r="W22" s="71">
        <v>3</v>
      </c>
      <c r="X22" s="71">
        <f t="shared" si="48"/>
        <v>0</v>
      </c>
      <c r="Y22" s="71">
        <v>0</v>
      </c>
      <c r="Z22" s="71">
        <v>0</v>
      </c>
      <c r="AA22" s="71">
        <v>160</v>
      </c>
      <c r="AB22" s="71">
        <v>46</v>
      </c>
      <c r="AC22" s="83"/>
      <c r="AE22" s="70"/>
      <c r="AF22" s="40" t="s">
        <v>22</v>
      </c>
      <c r="AH22" s="74">
        <f t="shared" si="33"/>
        <v>6.7</v>
      </c>
      <c r="AI22" s="75">
        <f t="shared" si="34"/>
        <v>10</v>
      </c>
      <c r="AJ22" s="74">
        <f t="shared" si="35"/>
        <v>14.1</v>
      </c>
      <c r="AK22" s="75">
        <f t="shared" si="36"/>
        <v>0</v>
      </c>
      <c r="AL22" s="75">
        <f t="shared" si="37"/>
        <v>0</v>
      </c>
      <c r="AM22" s="74">
        <f t="shared" si="38"/>
        <v>-7.4</v>
      </c>
      <c r="AN22" s="74">
        <f t="shared" si="39"/>
        <v>21.8</v>
      </c>
      <c r="AO22" s="75">
        <f t="shared" si="40"/>
        <v>10.9</v>
      </c>
      <c r="AP22" s="75">
        <f t="shared" si="41"/>
        <v>10.9</v>
      </c>
      <c r="AQ22" s="74">
        <f t="shared" si="11"/>
        <v>0</v>
      </c>
      <c r="AR22" s="75">
        <f t="shared" si="12"/>
        <v>0</v>
      </c>
      <c r="AS22" s="75">
        <v>0</v>
      </c>
      <c r="AT22" s="74">
        <f t="shared" si="43"/>
        <v>4</v>
      </c>
      <c r="AU22" s="76">
        <f t="shared" si="20"/>
        <v>1.15</v>
      </c>
      <c r="AV22" s="21"/>
      <c r="AX22" s="80">
        <v>39890</v>
      </c>
      <c r="AZ22" s="81" t="s">
        <v>97</v>
      </c>
      <c r="BA22" s="81" t="s">
        <v>22</v>
      </c>
      <c r="BB22" s="80">
        <f t="shared" si="49"/>
        <v>39890</v>
      </c>
      <c r="BC22" s="82">
        <v>18995</v>
      </c>
      <c r="BD22" s="82">
        <v>20895</v>
      </c>
    </row>
    <row r="23" spans="2:56" ht="15" customHeight="1">
      <c r="B23" s="100"/>
      <c r="C23" s="83" t="s">
        <v>23</v>
      </c>
      <c r="D23" s="83"/>
      <c r="E23" s="71">
        <f t="shared" si="50"/>
        <v>175</v>
      </c>
      <c r="F23" s="72">
        <v>91</v>
      </c>
      <c r="G23" s="72">
        <v>84</v>
      </c>
      <c r="H23" s="71">
        <f t="shared" si="44"/>
        <v>21</v>
      </c>
      <c r="I23" s="72">
        <v>9</v>
      </c>
      <c r="J23" s="72">
        <v>12</v>
      </c>
      <c r="K23" s="71">
        <f t="shared" si="45"/>
        <v>390</v>
      </c>
      <c r="L23" s="72">
        <v>189</v>
      </c>
      <c r="M23" s="72">
        <v>201</v>
      </c>
      <c r="N23" s="71">
        <f t="shared" si="46"/>
        <v>0</v>
      </c>
      <c r="O23" s="72">
        <v>0</v>
      </c>
      <c r="P23" s="103">
        <v>0</v>
      </c>
      <c r="Q23" s="73">
        <f t="shared" si="31"/>
        <v>0</v>
      </c>
      <c r="R23" s="72">
        <v>0</v>
      </c>
      <c r="S23" s="103">
        <v>0</v>
      </c>
      <c r="T23" s="73">
        <f t="shared" si="32"/>
        <v>-215</v>
      </c>
      <c r="U23" s="71">
        <f t="shared" si="47"/>
        <v>6</v>
      </c>
      <c r="V23" s="71">
        <v>3</v>
      </c>
      <c r="W23" s="71">
        <v>3</v>
      </c>
      <c r="X23" s="71">
        <f t="shared" si="48"/>
        <v>1</v>
      </c>
      <c r="Y23" s="71">
        <v>1</v>
      </c>
      <c r="Z23" s="71">
        <v>0</v>
      </c>
      <c r="AA23" s="71">
        <v>104</v>
      </c>
      <c r="AB23" s="71">
        <v>37</v>
      </c>
      <c r="AC23" s="83"/>
      <c r="AE23" s="70"/>
      <c r="AF23" s="40" t="s">
        <v>23</v>
      </c>
      <c r="AH23" s="74">
        <f t="shared" si="33"/>
        <v>7.2</v>
      </c>
      <c r="AI23" s="75">
        <f t="shared" si="34"/>
        <v>12</v>
      </c>
      <c r="AJ23" s="74">
        <f t="shared" si="35"/>
        <v>16</v>
      </c>
      <c r="AK23" s="75">
        <f t="shared" si="36"/>
        <v>0</v>
      </c>
      <c r="AL23" s="75">
        <f t="shared" si="37"/>
        <v>0</v>
      </c>
      <c r="AM23" s="74">
        <f t="shared" si="38"/>
        <v>-8.8</v>
      </c>
      <c r="AN23" s="74">
        <f t="shared" si="39"/>
        <v>33.1</v>
      </c>
      <c r="AO23" s="75">
        <f t="shared" si="40"/>
        <v>16.6</v>
      </c>
      <c r="AP23" s="75">
        <f t="shared" si="41"/>
        <v>16.6</v>
      </c>
      <c r="AQ23" s="74">
        <f t="shared" si="11"/>
        <v>5.7</v>
      </c>
      <c r="AR23" s="75">
        <f t="shared" si="12"/>
        <v>5.7</v>
      </c>
      <c r="AS23" s="75">
        <v>0</v>
      </c>
      <c r="AT23" s="74">
        <f t="shared" si="43"/>
        <v>4.3</v>
      </c>
      <c r="AU23" s="76">
        <f t="shared" si="20"/>
        <v>1.52</v>
      </c>
      <c r="AV23" s="21"/>
      <c r="AX23" s="80">
        <v>24398</v>
      </c>
      <c r="AZ23" s="81" t="s">
        <v>98</v>
      </c>
      <c r="BA23" s="81" t="s">
        <v>23</v>
      </c>
      <c r="BB23" s="80">
        <f t="shared" si="49"/>
        <v>24398</v>
      </c>
      <c r="BC23" s="82">
        <v>11329</v>
      </c>
      <c r="BD23" s="82">
        <v>13069</v>
      </c>
    </row>
    <row r="24" spans="2:56" ht="15" customHeight="1">
      <c r="B24" s="100"/>
      <c r="C24" s="83" t="s">
        <v>68</v>
      </c>
      <c r="D24" s="83"/>
      <c r="E24" s="71">
        <f t="shared" si="50"/>
        <v>238</v>
      </c>
      <c r="F24" s="72">
        <v>124</v>
      </c>
      <c r="G24" s="72">
        <v>114</v>
      </c>
      <c r="H24" s="71">
        <f t="shared" si="44"/>
        <v>29</v>
      </c>
      <c r="I24" s="72">
        <v>14</v>
      </c>
      <c r="J24" s="72">
        <v>15</v>
      </c>
      <c r="K24" s="71">
        <f t="shared" si="45"/>
        <v>617</v>
      </c>
      <c r="L24" s="72">
        <v>307</v>
      </c>
      <c r="M24" s="72">
        <v>310</v>
      </c>
      <c r="N24" s="71">
        <f t="shared" si="46"/>
        <v>1</v>
      </c>
      <c r="O24" s="72">
        <v>1</v>
      </c>
      <c r="P24" s="103">
        <v>0</v>
      </c>
      <c r="Q24" s="73">
        <f t="shared" si="31"/>
        <v>0</v>
      </c>
      <c r="R24" s="72">
        <v>0</v>
      </c>
      <c r="S24" s="103">
        <v>0</v>
      </c>
      <c r="T24" s="73">
        <f t="shared" si="32"/>
        <v>-379</v>
      </c>
      <c r="U24" s="71">
        <f t="shared" si="47"/>
        <v>4</v>
      </c>
      <c r="V24" s="71">
        <v>2</v>
      </c>
      <c r="W24" s="71">
        <v>2</v>
      </c>
      <c r="X24" s="71">
        <f t="shared" si="48"/>
        <v>0</v>
      </c>
      <c r="Y24" s="71">
        <v>0</v>
      </c>
      <c r="Z24" s="71">
        <v>0</v>
      </c>
      <c r="AA24" s="71">
        <v>126</v>
      </c>
      <c r="AB24" s="71">
        <v>41</v>
      </c>
      <c r="AC24" s="83"/>
      <c r="AE24" s="70"/>
      <c r="AF24" s="40" t="s">
        <v>68</v>
      </c>
      <c r="AH24" s="74">
        <f>ROUND(E24/$AX24*1000,1)</f>
        <v>6</v>
      </c>
      <c r="AI24" s="75">
        <f>ROUND(H24/E24*100,1)</f>
        <v>12.2</v>
      </c>
      <c r="AJ24" s="74">
        <f>ROUND(K24/$AX24*1000,1)</f>
        <v>15.6</v>
      </c>
      <c r="AK24" s="75">
        <f t="shared" si="36"/>
        <v>4.2</v>
      </c>
      <c r="AL24" s="75">
        <f>ROUND(Q24/$E24*1000,1)</f>
        <v>0</v>
      </c>
      <c r="AM24" s="74">
        <f>ROUND(T24/$AX24*1000,1)</f>
        <v>-9.6</v>
      </c>
      <c r="AN24" s="74">
        <f>ROUND(U24/($E24+$U24)*1000,1)</f>
        <v>16.5</v>
      </c>
      <c r="AO24" s="75">
        <f>ROUND(V24/($E24+$U24)*1000,1)</f>
        <v>8.3</v>
      </c>
      <c r="AP24" s="75">
        <f>ROUND(W24/($E24+$U24)*1000,1)</f>
        <v>8.3</v>
      </c>
      <c r="AQ24" s="74">
        <f t="shared" si="11"/>
        <v>0</v>
      </c>
      <c r="AR24" s="75">
        <f t="shared" si="12"/>
        <v>0</v>
      </c>
      <c r="AS24" s="75">
        <v>0</v>
      </c>
      <c r="AT24" s="74">
        <f>ROUND(AA24/$AX24*1000,1)</f>
        <v>3.2</v>
      </c>
      <c r="AU24" s="76">
        <f>ROUND(AB24/$AX24*1000,2)</f>
        <v>1.04</v>
      </c>
      <c r="AV24" s="21"/>
      <c r="AX24" s="80">
        <v>39472</v>
      </c>
      <c r="AZ24" s="81" t="s">
        <v>99</v>
      </c>
      <c r="BA24" s="81" t="s">
        <v>79</v>
      </c>
      <c r="BB24" s="80">
        <f t="shared" si="49"/>
        <v>39472</v>
      </c>
      <c r="BC24" s="82">
        <v>18878</v>
      </c>
      <c r="BD24" s="82">
        <v>20594</v>
      </c>
    </row>
    <row r="25" spans="2:56" ht="17.25" customHeight="1">
      <c r="B25" s="100" t="s">
        <v>4</v>
      </c>
      <c r="C25" s="83"/>
      <c r="D25" s="83"/>
      <c r="E25" s="71">
        <f aca="true" t="shared" si="51" ref="E25:S25">E26</f>
        <v>76</v>
      </c>
      <c r="F25" s="71">
        <f>SUM(F26)</f>
        <v>38</v>
      </c>
      <c r="G25" s="71">
        <f>SUM(G26)</f>
        <v>38</v>
      </c>
      <c r="H25" s="71">
        <f>H26</f>
        <v>10</v>
      </c>
      <c r="I25" s="71">
        <f t="shared" si="51"/>
        <v>4</v>
      </c>
      <c r="J25" s="71">
        <f t="shared" si="51"/>
        <v>6</v>
      </c>
      <c r="K25" s="71">
        <f t="shared" si="51"/>
        <v>253</v>
      </c>
      <c r="L25" s="71">
        <f t="shared" si="51"/>
        <v>139</v>
      </c>
      <c r="M25" s="71">
        <f t="shared" si="51"/>
        <v>114</v>
      </c>
      <c r="N25" s="71">
        <f t="shared" si="51"/>
        <v>0</v>
      </c>
      <c r="O25" s="71">
        <f t="shared" si="51"/>
        <v>0</v>
      </c>
      <c r="P25" s="73">
        <f t="shared" si="51"/>
        <v>0</v>
      </c>
      <c r="Q25" s="73">
        <f t="shared" si="51"/>
        <v>0</v>
      </c>
      <c r="R25" s="71">
        <f t="shared" si="51"/>
        <v>0</v>
      </c>
      <c r="S25" s="73">
        <f t="shared" si="51"/>
        <v>0</v>
      </c>
      <c r="T25" s="73">
        <f aca="true" t="shared" si="52" ref="T25:T40">E25-K25</f>
        <v>-177</v>
      </c>
      <c r="U25" s="71">
        <f t="shared" si="47"/>
        <v>1</v>
      </c>
      <c r="V25" s="71">
        <v>0</v>
      </c>
      <c r="W25" s="71">
        <f aca="true" t="shared" si="53" ref="W25:AB25">W26</f>
        <v>1</v>
      </c>
      <c r="X25" s="71">
        <f t="shared" si="53"/>
        <v>0</v>
      </c>
      <c r="Y25" s="71">
        <f t="shared" si="53"/>
        <v>0</v>
      </c>
      <c r="Z25" s="71">
        <f t="shared" si="53"/>
        <v>0</v>
      </c>
      <c r="AA25" s="71">
        <f t="shared" si="53"/>
        <v>43</v>
      </c>
      <c r="AB25" s="71">
        <f t="shared" si="53"/>
        <v>14</v>
      </c>
      <c r="AC25" s="83"/>
      <c r="AE25" s="70" t="s">
        <v>4</v>
      </c>
      <c r="AF25" s="40"/>
      <c r="AH25" s="74">
        <f t="shared" si="33"/>
        <v>5.7</v>
      </c>
      <c r="AI25" s="75">
        <f t="shared" si="34"/>
        <v>13.2</v>
      </c>
      <c r="AJ25" s="74">
        <f t="shared" si="35"/>
        <v>18.8</v>
      </c>
      <c r="AK25" s="75">
        <f t="shared" si="36"/>
        <v>0</v>
      </c>
      <c r="AL25" s="75">
        <f t="shared" si="37"/>
        <v>0</v>
      </c>
      <c r="AM25" s="74">
        <f t="shared" si="38"/>
        <v>-13.2</v>
      </c>
      <c r="AN25" s="74">
        <f t="shared" si="39"/>
        <v>13</v>
      </c>
      <c r="AO25" s="75">
        <f t="shared" si="40"/>
        <v>0</v>
      </c>
      <c r="AP25" s="75">
        <f t="shared" si="41"/>
        <v>13</v>
      </c>
      <c r="AQ25" s="74">
        <f t="shared" si="11"/>
        <v>0</v>
      </c>
      <c r="AR25" s="75">
        <f t="shared" si="12"/>
        <v>0</v>
      </c>
      <c r="AS25" s="75">
        <f t="shared" si="42"/>
        <v>0</v>
      </c>
      <c r="AT25" s="74">
        <f t="shared" si="43"/>
        <v>3.2</v>
      </c>
      <c r="AU25" s="76">
        <f t="shared" si="20"/>
        <v>1.04</v>
      </c>
      <c r="AV25" s="21"/>
      <c r="AX25" s="80">
        <v>13444</v>
      </c>
      <c r="AZ25" s="81" t="s">
        <v>100</v>
      </c>
      <c r="BA25" s="81" t="s">
        <v>4</v>
      </c>
      <c r="BB25" s="80">
        <f t="shared" si="49"/>
        <v>13444</v>
      </c>
      <c r="BC25" s="82">
        <v>6435</v>
      </c>
      <c r="BD25" s="82">
        <v>7009</v>
      </c>
    </row>
    <row r="26" spans="2:56" ht="15" customHeight="1">
      <c r="B26" s="100"/>
      <c r="C26" s="83" t="s">
        <v>73</v>
      </c>
      <c r="D26" s="83"/>
      <c r="E26" s="71">
        <f>SUM(F26:G26)</f>
        <v>76</v>
      </c>
      <c r="F26" s="72">
        <v>38</v>
      </c>
      <c r="G26" s="72">
        <v>38</v>
      </c>
      <c r="H26" s="71">
        <f>SUM(I26:J26)</f>
        <v>10</v>
      </c>
      <c r="I26" s="72">
        <v>4</v>
      </c>
      <c r="J26" s="72">
        <v>6</v>
      </c>
      <c r="K26" s="71">
        <f>SUM(L26:M26)</f>
        <v>253</v>
      </c>
      <c r="L26" s="72">
        <v>139</v>
      </c>
      <c r="M26" s="72">
        <v>114</v>
      </c>
      <c r="N26" s="71">
        <f>SUM(O26:P26)</f>
        <v>0</v>
      </c>
      <c r="O26" s="72">
        <v>0</v>
      </c>
      <c r="P26" s="103">
        <v>0</v>
      </c>
      <c r="Q26" s="73">
        <f>SUM(R26:S26)</f>
        <v>0</v>
      </c>
      <c r="R26" s="72">
        <v>0</v>
      </c>
      <c r="S26" s="103">
        <v>0</v>
      </c>
      <c r="T26" s="73">
        <f t="shared" si="52"/>
        <v>-177</v>
      </c>
      <c r="U26" s="71">
        <f>SUM(V26:W26)</f>
        <v>1</v>
      </c>
      <c r="V26" s="71">
        <v>0</v>
      </c>
      <c r="W26" s="71">
        <v>1</v>
      </c>
      <c r="X26" s="71">
        <f>SUM(Y26:Z26)</f>
        <v>0</v>
      </c>
      <c r="Y26" s="71">
        <v>0</v>
      </c>
      <c r="Z26" s="71">
        <v>0</v>
      </c>
      <c r="AA26" s="71">
        <v>43</v>
      </c>
      <c r="AB26" s="71">
        <v>14</v>
      </c>
      <c r="AC26" s="83"/>
      <c r="AE26" s="70"/>
      <c r="AF26" s="40" t="s">
        <v>75</v>
      </c>
      <c r="AH26" s="74">
        <f t="shared" si="33"/>
        <v>5.7</v>
      </c>
      <c r="AI26" s="75">
        <f t="shared" si="34"/>
        <v>13.2</v>
      </c>
      <c r="AJ26" s="74">
        <f t="shared" si="35"/>
        <v>18.8</v>
      </c>
      <c r="AK26" s="75">
        <f t="shared" si="36"/>
        <v>0</v>
      </c>
      <c r="AL26" s="75">
        <f t="shared" si="37"/>
        <v>0</v>
      </c>
      <c r="AM26" s="74">
        <f t="shared" si="38"/>
        <v>-13.2</v>
      </c>
      <c r="AN26" s="74">
        <f t="shared" si="39"/>
        <v>13</v>
      </c>
      <c r="AO26" s="75">
        <f t="shared" si="40"/>
        <v>0</v>
      </c>
      <c r="AP26" s="75">
        <f t="shared" si="41"/>
        <v>13</v>
      </c>
      <c r="AQ26" s="74">
        <f t="shared" si="11"/>
        <v>0</v>
      </c>
      <c r="AR26" s="75">
        <f t="shared" si="12"/>
        <v>0</v>
      </c>
      <c r="AS26" s="75">
        <f t="shared" si="42"/>
        <v>0</v>
      </c>
      <c r="AT26" s="74">
        <f t="shared" si="43"/>
        <v>3.2</v>
      </c>
      <c r="AU26" s="76">
        <f t="shared" si="20"/>
        <v>1.04</v>
      </c>
      <c r="AV26" s="21"/>
      <c r="AX26" s="80">
        <v>13444</v>
      </c>
      <c r="AZ26" s="81" t="s">
        <v>101</v>
      </c>
      <c r="BA26" s="81" t="s">
        <v>80</v>
      </c>
      <c r="BB26" s="80">
        <f t="shared" si="49"/>
        <v>13444</v>
      </c>
      <c r="BC26" s="82">
        <v>6435</v>
      </c>
      <c r="BD26" s="82">
        <v>7009</v>
      </c>
    </row>
    <row r="27" spans="2:56" ht="18" customHeight="1">
      <c r="B27" s="100" t="s">
        <v>102</v>
      </c>
      <c r="C27" s="83"/>
      <c r="D27" s="83"/>
      <c r="E27" s="71">
        <f aca="true" t="shared" si="54" ref="E27:E40">SUM(F27:G27)</f>
        <v>19</v>
      </c>
      <c r="F27" s="71">
        <f>SUM(F28)</f>
        <v>11</v>
      </c>
      <c r="G27" s="71">
        <f>SUM(G28)</f>
        <v>8</v>
      </c>
      <c r="H27" s="71">
        <f>H28</f>
        <v>3</v>
      </c>
      <c r="I27" s="71">
        <f aca="true" t="shared" si="55" ref="I27:S27">I28</f>
        <v>3</v>
      </c>
      <c r="J27" s="71">
        <f t="shared" si="55"/>
        <v>0</v>
      </c>
      <c r="K27" s="71">
        <f t="shared" si="55"/>
        <v>94</v>
      </c>
      <c r="L27" s="71">
        <f t="shared" si="55"/>
        <v>45</v>
      </c>
      <c r="M27" s="71">
        <f t="shared" si="55"/>
        <v>49</v>
      </c>
      <c r="N27" s="71">
        <f t="shared" si="55"/>
        <v>0</v>
      </c>
      <c r="O27" s="71">
        <f t="shared" si="55"/>
        <v>0</v>
      </c>
      <c r="P27" s="73">
        <f t="shared" si="55"/>
        <v>0</v>
      </c>
      <c r="Q27" s="73">
        <f t="shared" si="55"/>
        <v>0</v>
      </c>
      <c r="R27" s="71">
        <f t="shared" si="55"/>
        <v>0</v>
      </c>
      <c r="S27" s="73">
        <f t="shared" si="55"/>
        <v>0</v>
      </c>
      <c r="T27" s="73">
        <f t="shared" si="52"/>
        <v>-75</v>
      </c>
      <c r="U27" s="71">
        <f>SUM(U28)</f>
        <v>0</v>
      </c>
      <c r="V27" s="71">
        <v>0</v>
      </c>
      <c r="W27" s="71">
        <v>0</v>
      </c>
      <c r="X27" s="71">
        <f>X28</f>
        <v>0</v>
      </c>
      <c r="Y27" s="71">
        <f>Y28</f>
        <v>0</v>
      </c>
      <c r="Z27" s="71">
        <f>Z28</f>
        <v>0</v>
      </c>
      <c r="AA27" s="71">
        <f>AA28</f>
        <v>18</v>
      </c>
      <c r="AB27" s="71">
        <f>AB28</f>
        <v>6</v>
      </c>
      <c r="AC27" s="83"/>
      <c r="AE27" s="70" t="s">
        <v>5</v>
      </c>
      <c r="AF27" s="40"/>
      <c r="AH27" s="74">
        <f t="shared" si="33"/>
        <v>3.7</v>
      </c>
      <c r="AI27" s="75">
        <f t="shared" si="34"/>
        <v>15.8</v>
      </c>
      <c r="AJ27" s="74">
        <f t="shared" si="35"/>
        <v>18.3</v>
      </c>
      <c r="AK27" s="75">
        <f t="shared" si="36"/>
        <v>0</v>
      </c>
      <c r="AL27" s="75">
        <f t="shared" si="37"/>
        <v>0</v>
      </c>
      <c r="AM27" s="74">
        <f t="shared" si="38"/>
        <v>-14.6</v>
      </c>
      <c r="AN27" s="74">
        <f t="shared" si="39"/>
        <v>0</v>
      </c>
      <c r="AO27" s="75">
        <f t="shared" si="40"/>
        <v>0</v>
      </c>
      <c r="AP27" s="75">
        <f t="shared" si="41"/>
        <v>0</v>
      </c>
      <c r="AQ27" s="74">
        <f t="shared" si="11"/>
        <v>0</v>
      </c>
      <c r="AR27" s="75">
        <f t="shared" si="12"/>
        <v>0</v>
      </c>
      <c r="AS27" s="75">
        <f t="shared" si="42"/>
        <v>0</v>
      </c>
      <c r="AT27" s="74">
        <f t="shared" si="43"/>
        <v>3.5</v>
      </c>
      <c r="AU27" s="76">
        <f t="shared" si="20"/>
        <v>1.17</v>
      </c>
      <c r="AV27" s="21"/>
      <c r="AX27" s="80">
        <v>5150</v>
      </c>
      <c r="AZ27" s="81" t="s">
        <v>103</v>
      </c>
      <c r="BA27" s="81" t="s">
        <v>5</v>
      </c>
      <c r="BB27" s="80">
        <f t="shared" si="49"/>
        <v>5150</v>
      </c>
      <c r="BC27" s="82">
        <v>2416</v>
      </c>
      <c r="BD27" s="82">
        <v>2734</v>
      </c>
    </row>
    <row r="28" spans="2:56" ht="15" customHeight="1">
      <c r="B28" s="100"/>
      <c r="C28" s="83" t="s">
        <v>72</v>
      </c>
      <c r="D28" s="83"/>
      <c r="E28" s="71">
        <f t="shared" si="54"/>
        <v>19</v>
      </c>
      <c r="F28" s="72">
        <v>11</v>
      </c>
      <c r="G28" s="72">
        <v>8</v>
      </c>
      <c r="H28" s="71">
        <f aca="true" t="shared" si="56" ref="H28:H40">SUM(I28:J28)</f>
        <v>3</v>
      </c>
      <c r="I28" s="72">
        <v>3</v>
      </c>
      <c r="J28" s="72">
        <v>0</v>
      </c>
      <c r="K28" s="71">
        <f>SUM(L28:M28)</f>
        <v>94</v>
      </c>
      <c r="L28" s="72">
        <v>45</v>
      </c>
      <c r="M28" s="72">
        <v>49</v>
      </c>
      <c r="N28" s="71">
        <f aca="true" t="shared" si="57" ref="N28:N33">SUM(O28:P28)</f>
        <v>0</v>
      </c>
      <c r="O28" s="72">
        <v>0</v>
      </c>
      <c r="P28" s="103">
        <v>0</v>
      </c>
      <c r="Q28" s="73">
        <f aca="true" t="shared" si="58" ref="Q28:Q40">SUM(R28:S28)</f>
        <v>0</v>
      </c>
      <c r="R28" s="72">
        <v>0</v>
      </c>
      <c r="S28" s="103">
        <v>0</v>
      </c>
      <c r="T28" s="73">
        <f t="shared" si="52"/>
        <v>-75</v>
      </c>
      <c r="U28" s="71">
        <f>SUM(V28:W28)</f>
        <v>0</v>
      </c>
      <c r="V28" s="71">
        <v>0</v>
      </c>
      <c r="W28" s="71">
        <v>0</v>
      </c>
      <c r="X28" s="71">
        <f>SUM(Y28:Z28)</f>
        <v>0</v>
      </c>
      <c r="Y28" s="71">
        <v>0</v>
      </c>
      <c r="Z28" s="71">
        <v>0</v>
      </c>
      <c r="AA28" s="71">
        <v>18</v>
      </c>
      <c r="AB28" s="71">
        <v>6</v>
      </c>
      <c r="AC28" s="83"/>
      <c r="AE28" s="70"/>
      <c r="AF28" s="40" t="s">
        <v>74</v>
      </c>
      <c r="AH28" s="74">
        <f t="shared" si="33"/>
        <v>3.7</v>
      </c>
      <c r="AI28" s="75">
        <f t="shared" si="34"/>
        <v>15.8</v>
      </c>
      <c r="AJ28" s="74">
        <f t="shared" si="35"/>
        <v>18.3</v>
      </c>
      <c r="AK28" s="75">
        <f t="shared" si="36"/>
        <v>0</v>
      </c>
      <c r="AL28" s="75">
        <f t="shared" si="37"/>
        <v>0</v>
      </c>
      <c r="AM28" s="74">
        <f t="shared" si="38"/>
        <v>-14.6</v>
      </c>
      <c r="AN28" s="74">
        <f t="shared" si="39"/>
        <v>0</v>
      </c>
      <c r="AO28" s="75">
        <f t="shared" si="40"/>
        <v>0</v>
      </c>
      <c r="AP28" s="75">
        <f t="shared" si="41"/>
        <v>0</v>
      </c>
      <c r="AQ28" s="74">
        <f t="shared" si="11"/>
        <v>0</v>
      </c>
      <c r="AR28" s="75">
        <f t="shared" si="12"/>
        <v>0</v>
      </c>
      <c r="AS28" s="75">
        <f t="shared" si="42"/>
        <v>0</v>
      </c>
      <c r="AT28" s="74">
        <f t="shared" si="43"/>
        <v>3.5</v>
      </c>
      <c r="AU28" s="76">
        <f t="shared" si="20"/>
        <v>1.17</v>
      </c>
      <c r="AV28" s="21"/>
      <c r="AX28" s="80">
        <v>5150</v>
      </c>
      <c r="AZ28" s="81" t="s">
        <v>104</v>
      </c>
      <c r="BA28" s="81" t="s">
        <v>81</v>
      </c>
      <c r="BB28" s="80">
        <f t="shared" si="49"/>
        <v>5150</v>
      </c>
      <c r="BC28" s="82">
        <v>2416</v>
      </c>
      <c r="BD28" s="82">
        <v>2734</v>
      </c>
    </row>
    <row r="29" spans="2:56" ht="17.25" customHeight="1">
      <c r="B29" s="100" t="s">
        <v>6</v>
      </c>
      <c r="C29" s="83"/>
      <c r="D29" s="83"/>
      <c r="E29" s="71">
        <f>SUM(E30:E32)</f>
        <v>114</v>
      </c>
      <c r="F29" s="72">
        <f>SUM(F30:F32)</f>
        <v>57</v>
      </c>
      <c r="G29" s="72">
        <f>SUM(G30:G32)</f>
        <v>57</v>
      </c>
      <c r="H29" s="71">
        <f t="shared" si="56"/>
        <v>11</v>
      </c>
      <c r="I29" s="72">
        <f>SUM(I30:I32)</f>
        <v>6</v>
      </c>
      <c r="J29" s="72">
        <f>SUM(J30:J32)</f>
        <v>5</v>
      </c>
      <c r="K29" s="71">
        <f>SUM(K30:K32)</f>
        <v>424</v>
      </c>
      <c r="L29" s="72">
        <f>SUM(L30:L32)</f>
        <v>186</v>
      </c>
      <c r="M29" s="72">
        <f>SUM(M30:M32)</f>
        <v>238</v>
      </c>
      <c r="N29" s="71">
        <f t="shared" si="57"/>
        <v>0</v>
      </c>
      <c r="O29" s="72">
        <f>SUM(O30:O32)</f>
        <v>0</v>
      </c>
      <c r="P29" s="103">
        <f>SUM(P30:P32)</f>
        <v>0</v>
      </c>
      <c r="Q29" s="73">
        <f t="shared" si="58"/>
        <v>0</v>
      </c>
      <c r="R29" s="72">
        <f>SUM(R30:R32)</f>
        <v>0</v>
      </c>
      <c r="S29" s="103">
        <f>SUM(S30:S32)</f>
        <v>0</v>
      </c>
      <c r="T29" s="73">
        <f t="shared" si="52"/>
        <v>-310</v>
      </c>
      <c r="U29" s="71">
        <f>SUM(U30:U32)</f>
        <v>1</v>
      </c>
      <c r="V29" s="71">
        <v>0</v>
      </c>
      <c r="W29" s="71">
        <f aca="true" t="shared" si="59" ref="W29:AB29">SUM(W30:W32)</f>
        <v>0</v>
      </c>
      <c r="X29" s="71">
        <f t="shared" si="59"/>
        <v>0</v>
      </c>
      <c r="Y29" s="71">
        <f t="shared" si="59"/>
        <v>0</v>
      </c>
      <c r="Z29" s="71">
        <f t="shared" si="59"/>
        <v>0</v>
      </c>
      <c r="AA29" s="71">
        <f t="shared" si="59"/>
        <v>71</v>
      </c>
      <c r="AB29" s="71">
        <f t="shared" si="59"/>
        <v>16</v>
      </c>
      <c r="AC29" s="83"/>
      <c r="AE29" s="70" t="s">
        <v>6</v>
      </c>
      <c r="AF29" s="40"/>
      <c r="AH29" s="74">
        <f t="shared" si="33"/>
        <v>5.8</v>
      </c>
      <c r="AI29" s="75">
        <f t="shared" si="34"/>
        <v>9.6</v>
      </c>
      <c r="AJ29" s="74">
        <f t="shared" si="35"/>
        <v>21.5</v>
      </c>
      <c r="AK29" s="75">
        <f t="shared" si="36"/>
        <v>0</v>
      </c>
      <c r="AL29" s="75">
        <f t="shared" si="37"/>
        <v>0</v>
      </c>
      <c r="AM29" s="74">
        <f t="shared" si="38"/>
        <v>-15.8</v>
      </c>
      <c r="AN29" s="101">
        <f t="shared" si="39"/>
        <v>8.7</v>
      </c>
      <c r="AO29" s="75">
        <f t="shared" si="40"/>
        <v>0</v>
      </c>
      <c r="AP29" s="75">
        <f t="shared" si="41"/>
        <v>0</v>
      </c>
      <c r="AQ29" s="74">
        <f t="shared" si="11"/>
        <v>0</v>
      </c>
      <c r="AR29" s="75">
        <f t="shared" si="12"/>
        <v>0</v>
      </c>
      <c r="AS29" s="75">
        <f t="shared" si="42"/>
        <v>0</v>
      </c>
      <c r="AT29" s="74">
        <f t="shared" si="43"/>
        <v>3.6</v>
      </c>
      <c r="AU29" s="76">
        <f t="shared" si="20"/>
        <v>0.81</v>
      </c>
      <c r="AV29" s="21"/>
      <c r="AX29" s="80">
        <v>19679</v>
      </c>
      <c r="AZ29" s="81" t="s">
        <v>105</v>
      </c>
      <c r="BA29" s="81" t="s">
        <v>6</v>
      </c>
      <c r="BB29" s="80">
        <f t="shared" si="49"/>
        <v>19679</v>
      </c>
      <c r="BC29" s="82">
        <v>9264</v>
      </c>
      <c r="BD29" s="82">
        <v>10415</v>
      </c>
    </row>
    <row r="30" spans="2:56" ht="15" customHeight="1">
      <c r="B30" s="100"/>
      <c r="C30" s="83" t="s">
        <v>24</v>
      </c>
      <c r="D30" s="83"/>
      <c r="E30" s="71">
        <f t="shared" si="54"/>
        <v>19</v>
      </c>
      <c r="F30" s="72">
        <v>11</v>
      </c>
      <c r="G30" s="72">
        <v>8</v>
      </c>
      <c r="H30" s="71">
        <f t="shared" si="56"/>
        <v>3</v>
      </c>
      <c r="I30" s="72">
        <v>1</v>
      </c>
      <c r="J30" s="72">
        <v>2</v>
      </c>
      <c r="K30" s="71">
        <f>SUM(L30:M30)</f>
        <v>81</v>
      </c>
      <c r="L30" s="72">
        <v>43</v>
      </c>
      <c r="M30" s="72">
        <v>38</v>
      </c>
      <c r="N30" s="71">
        <f t="shared" si="57"/>
        <v>0</v>
      </c>
      <c r="O30" s="72">
        <v>0</v>
      </c>
      <c r="P30" s="103">
        <v>0</v>
      </c>
      <c r="Q30" s="73">
        <f t="shared" si="58"/>
        <v>0</v>
      </c>
      <c r="R30" s="72">
        <v>0</v>
      </c>
      <c r="S30" s="103">
        <v>0</v>
      </c>
      <c r="T30" s="73">
        <f t="shared" si="52"/>
        <v>-62</v>
      </c>
      <c r="U30" s="71">
        <f>SUM(V30:W30)</f>
        <v>0</v>
      </c>
      <c r="V30" s="71">
        <v>0</v>
      </c>
      <c r="W30" s="71">
        <v>0</v>
      </c>
      <c r="X30" s="71">
        <f aca="true" t="shared" si="60" ref="X30:X40">SUM(Y30:Z30)</f>
        <v>0</v>
      </c>
      <c r="Y30" s="71">
        <v>0</v>
      </c>
      <c r="Z30" s="71">
        <v>0</v>
      </c>
      <c r="AA30" s="71">
        <v>14</v>
      </c>
      <c r="AB30" s="71">
        <v>2</v>
      </c>
      <c r="AC30" s="83"/>
      <c r="AE30" s="70"/>
      <c r="AF30" s="40" t="s">
        <v>24</v>
      </c>
      <c r="AH30" s="74">
        <f t="shared" si="33"/>
        <v>5.4</v>
      </c>
      <c r="AI30" s="75">
        <f t="shared" si="34"/>
        <v>15.8</v>
      </c>
      <c r="AJ30" s="74">
        <f t="shared" si="35"/>
        <v>22.9</v>
      </c>
      <c r="AK30" s="75">
        <f t="shared" si="36"/>
        <v>0</v>
      </c>
      <c r="AL30" s="75">
        <f t="shared" si="37"/>
        <v>0</v>
      </c>
      <c r="AM30" s="74">
        <f t="shared" si="38"/>
        <v>-17.5</v>
      </c>
      <c r="AN30" s="74">
        <f t="shared" si="39"/>
        <v>0</v>
      </c>
      <c r="AO30" s="75">
        <f t="shared" si="40"/>
        <v>0</v>
      </c>
      <c r="AP30" s="75">
        <f t="shared" si="41"/>
        <v>0</v>
      </c>
      <c r="AQ30" s="74">
        <f t="shared" si="11"/>
        <v>0</v>
      </c>
      <c r="AR30" s="75">
        <f t="shared" si="12"/>
        <v>0</v>
      </c>
      <c r="AS30" s="75">
        <f t="shared" si="42"/>
        <v>0</v>
      </c>
      <c r="AT30" s="74">
        <f t="shared" si="43"/>
        <v>4</v>
      </c>
      <c r="AU30" s="76">
        <f t="shared" si="20"/>
        <v>0.57</v>
      </c>
      <c r="AV30" s="21"/>
      <c r="AX30" s="80">
        <v>3535</v>
      </c>
      <c r="AZ30" s="81" t="s">
        <v>106</v>
      </c>
      <c r="BA30" s="81" t="s">
        <v>24</v>
      </c>
      <c r="BB30" s="80">
        <f t="shared" si="49"/>
        <v>3535</v>
      </c>
      <c r="BC30" s="82">
        <v>1630</v>
      </c>
      <c r="BD30" s="82">
        <v>1905</v>
      </c>
    </row>
    <row r="31" spans="2:56" ht="15" customHeight="1">
      <c r="B31" s="100"/>
      <c r="C31" s="83" t="s">
        <v>69</v>
      </c>
      <c r="D31" s="83"/>
      <c r="E31" s="71">
        <f t="shared" si="54"/>
        <v>27</v>
      </c>
      <c r="F31" s="72">
        <v>13</v>
      </c>
      <c r="G31" s="72">
        <v>14</v>
      </c>
      <c r="H31" s="71">
        <f t="shared" si="56"/>
        <v>1</v>
      </c>
      <c r="I31" s="72">
        <v>0</v>
      </c>
      <c r="J31" s="72">
        <v>1</v>
      </c>
      <c r="K31" s="71">
        <f>SUM(L31:M31)</f>
        <v>108</v>
      </c>
      <c r="L31" s="72">
        <v>52</v>
      </c>
      <c r="M31" s="72">
        <v>56</v>
      </c>
      <c r="N31" s="71">
        <f t="shared" si="57"/>
        <v>0</v>
      </c>
      <c r="O31" s="72">
        <v>0</v>
      </c>
      <c r="P31" s="103">
        <v>0</v>
      </c>
      <c r="Q31" s="73">
        <f t="shared" si="58"/>
        <v>0</v>
      </c>
      <c r="R31" s="72">
        <v>0</v>
      </c>
      <c r="S31" s="103">
        <v>0</v>
      </c>
      <c r="T31" s="73">
        <f t="shared" si="52"/>
        <v>-81</v>
      </c>
      <c r="U31" s="71">
        <f>SUM(V31:W31)</f>
        <v>1</v>
      </c>
      <c r="V31" s="71">
        <v>1</v>
      </c>
      <c r="W31" s="71">
        <v>0</v>
      </c>
      <c r="X31" s="71">
        <f t="shared" si="60"/>
        <v>0</v>
      </c>
      <c r="Y31" s="71">
        <v>0</v>
      </c>
      <c r="Z31" s="71">
        <v>0</v>
      </c>
      <c r="AA31" s="71">
        <v>14</v>
      </c>
      <c r="AB31" s="71">
        <v>3</v>
      </c>
      <c r="AC31" s="83"/>
      <c r="AE31" s="70"/>
      <c r="AF31" s="40" t="s">
        <v>69</v>
      </c>
      <c r="AH31" s="74">
        <f t="shared" si="33"/>
        <v>5.5</v>
      </c>
      <c r="AI31" s="75">
        <f t="shared" si="34"/>
        <v>3.7</v>
      </c>
      <c r="AJ31" s="74">
        <f t="shared" si="35"/>
        <v>21.9</v>
      </c>
      <c r="AK31" s="75">
        <f t="shared" si="36"/>
        <v>0</v>
      </c>
      <c r="AL31" s="75">
        <f t="shared" si="37"/>
        <v>0</v>
      </c>
      <c r="AM31" s="74">
        <f t="shared" si="38"/>
        <v>-16.4</v>
      </c>
      <c r="AN31" s="74">
        <f t="shared" si="39"/>
        <v>35.7</v>
      </c>
      <c r="AO31" s="75">
        <f t="shared" si="40"/>
        <v>35.7</v>
      </c>
      <c r="AP31" s="75">
        <f t="shared" si="41"/>
        <v>0</v>
      </c>
      <c r="AQ31" s="74">
        <f t="shared" si="11"/>
        <v>0</v>
      </c>
      <c r="AR31" s="75">
        <f t="shared" si="12"/>
        <v>0</v>
      </c>
      <c r="AS31" s="75">
        <f t="shared" si="42"/>
        <v>0</v>
      </c>
      <c r="AT31" s="74">
        <f t="shared" si="43"/>
        <v>2.8</v>
      </c>
      <c r="AU31" s="76">
        <f t="shared" si="20"/>
        <v>0.61</v>
      </c>
      <c r="AV31" s="21"/>
      <c r="AX31" s="80">
        <v>4930</v>
      </c>
      <c r="AZ31" s="81" t="s">
        <v>107</v>
      </c>
      <c r="BA31" s="81" t="s">
        <v>82</v>
      </c>
      <c r="BB31" s="80">
        <f t="shared" si="49"/>
        <v>4930</v>
      </c>
      <c r="BC31" s="82">
        <v>2322</v>
      </c>
      <c r="BD31" s="82">
        <v>2608</v>
      </c>
    </row>
    <row r="32" spans="2:56" ht="15" customHeight="1">
      <c r="B32" s="100"/>
      <c r="C32" s="83" t="s">
        <v>70</v>
      </c>
      <c r="D32" s="83"/>
      <c r="E32" s="71">
        <f t="shared" si="54"/>
        <v>68</v>
      </c>
      <c r="F32" s="72">
        <v>33</v>
      </c>
      <c r="G32" s="72">
        <v>35</v>
      </c>
      <c r="H32" s="71">
        <f t="shared" si="56"/>
        <v>7</v>
      </c>
      <c r="I32" s="72">
        <v>5</v>
      </c>
      <c r="J32" s="72">
        <v>2</v>
      </c>
      <c r="K32" s="71">
        <f>SUM(L32:M32)</f>
        <v>235</v>
      </c>
      <c r="L32" s="72">
        <v>91</v>
      </c>
      <c r="M32" s="72">
        <v>144</v>
      </c>
      <c r="N32" s="71">
        <f t="shared" si="57"/>
        <v>0</v>
      </c>
      <c r="O32" s="72">
        <v>0</v>
      </c>
      <c r="P32" s="103">
        <v>0</v>
      </c>
      <c r="Q32" s="73">
        <f t="shared" si="58"/>
        <v>0</v>
      </c>
      <c r="R32" s="72">
        <v>0</v>
      </c>
      <c r="S32" s="103">
        <v>0</v>
      </c>
      <c r="T32" s="73">
        <f t="shared" si="52"/>
        <v>-167</v>
      </c>
      <c r="U32" s="71">
        <f>SUM(V32:W32)</f>
        <v>0</v>
      </c>
      <c r="V32" s="71">
        <v>0</v>
      </c>
      <c r="W32" s="71">
        <v>0</v>
      </c>
      <c r="X32" s="71">
        <f t="shared" si="60"/>
        <v>0</v>
      </c>
      <c r="Y32" s="71">
        <v>0</v>
      </c>
      <c r="Z32" s="71">
        <v>0</v>
      </c>
      <c r="AA32" s="71">
        <v>43</v>
      </c>
      <c r="AB32" s="71">
        <v>11</v>
      </c>
      <c r="AC32" s="83"/>
      <c r="AE32" s="70"/>
      <c r="AF32" s="40" t="s">
        <v>70</v>
      </c>
      <c r="AH32" s="74">
        <f t="shared" si="33"/>
        <v>6.1</v>
      </c>
      <c r="AI32" s="75">
        <f t="shared" si="34"/>
        <v>10.3</v>
      </c>
      <c r="AJ32" s="74">
        <f t="shared" si="35"/>
        <v>21</v>
      </c>
      <c r="AK32" s="75">
        <f t="shared" si="36"/>
        <v>0</v>
      </c>
      <c r="AL32" s="75">
        <f t="shared" si="37"/>
        <v>0</v>
      </c>
      <c r="AM32" s="74">
        <f t="shared" si="38"/>
        <v>-14.9</v>
      </c>
      <c r="AN32" s="74">
        <f t="shared" si="39"/>
        <v>0</v>
      </c>
      <c r="AO32" s="75">
        <f t="shared" si="40"/>
        <v>0</v>
      </c>
      <c r="AP32" s="75">
        <f t="shared" si="41"/>
        <v>0</v>
      </c>
      <c r="AQ32" s="74">
        <f t="shared" si="11"/>
        <v>0</v>
      </c>
      <c r="AR32" s="75">
        <f t="shared" si="12"/>
        <v>0</v>
      </c>
      <c r="AS32" s="75">
        <f t="shared" si="42"/>
        <v>0</v>
      </c>
      <c r="AT32" s="74">
        <f t="shared" si="43"/>
        <v>3.8</v>
      </c>
      <c r="AU32" s="76">
        <f t="shared" si="20"/>
        <v>0.98</v>
      </c>
      <c r="AV32" s="21"/>
      <c r="AX32" s="80">
        <v>11214</v>
      </c>
      <c r="AZ32" s="81" t="s">
        <v>108</v>
      </c>
      <c r="BA32" s="81" t="s">
        <v>83</v>
      </c>
      <c r="BB32" s="80">
        <f t="shared" si="49"/>
        <v>11214</v>
      </c>
      <c r="BC32" s="82">
        <v>5312</v>
      </c>
      <c r="BD32" s="82">
        <v>5902</v>
      </c>
    </row>
    <row r="33" spans="2:56" ht="17.25" customHeight="1">
      <c r="B33" s="100" t="s">
        <v>7</v>
      </c>
      <c r="C33" s="83"/>
      <c r="D33" s="83"/>
      <c r="E33" s="71">
        <f>SUM(E34:E35)</f>
        <v>77</v>
      </c>
      <c r="F33" s="71">
        <f>SUM(F34:F35)</f>
        <v>42</v>
      </c>
      <c r="G33" s="71">
        <f>SUM(G34:G35)</f>
        <v>35</v>
      </c>
      <c r="H33" s="71">
        <f t="shared" si="56"/>
        <v>7</v>
      </c>
      <c r="I33" s="72">
        <f>SUM(I34:I35)</f>
        <v>4</v>
      </c>
      <c r="J33" s="72">
        <f>SUM(J34:J35)</f>
        <v>3</v>
      </c>
      <c r="K33" s="71">
        <f>SUM(K34:K35)</f>
        <v>298</v>
      </c>
      <c r="L33" s="72">
        <f>SUM(L34:L35)</f>
        <v>141</v>
      </c>
      <c r="M33" s="72">
        <f>SUM(M34:M35)</f>
        <v>157</v>
      </c>
      <c r="N33" s="71">
        <f t="shared" si="57"/>
        <v>0</v>
      </c>
      <c r="O33" s="72">
        <f>SUM(O34:O35)</f>
        <v>0</v>
      </c>
      <c r="P33" s="103">
        <f>SUM(P34:P35)</f>
        <v>0</v>
      </c>
      <c r="Q33" s="73">
        <f t="shared" si="58"/>
        <v>0</v>
      </c>
      <c r="R33" s="72">
        <f>SUM(R34:R35)</f>
        <v>0</v>
      </c>
      <c r="S33" s="103">
        <f>SUM(S34:S35)</f>
        <v>0</v>
      </c>
      <c r="T33" s="73">
        <f t="shared" si="52"/>
        <v>-221</v>
      </c>
      <c r="U33" s="71">
        <f aca="true" t="shared" si="61" ref="U33:AB33">SUM(U34:U35)</f>
        <v>0</v>
      </c>
      <c r="V33" s="71">
        <f t="shared" si="61"/>
        <v>0</v>
      </c>
      <c r="W33" s="71">
        <f t="shared" si="61"/>
        <v>0</v>
      </c>
      <c r="X33" s="71">
        <f t="shared" si="61"/>
        <v>0</v>
      </c>
      <c r="Y33" s="71">
        <f t="shared" si="61"/>
        <v>0</v>
      </c>
      <c r="Z33" s="71">
        <f t="shared" si="61"/>
        <v>0</v>
      </c>
      <c r="AA33" s="71">
        <f t="shared" si="61"/>
        <v>54</v>
      </c>
      <c r="AB33" s="71">
        <f t="shared" si="61"/>
        <v>17</v>
      </c>
      <c r="AC33" s="83"/>
      <c r="AE33" s="70" t="s">
        <v>7</v>
      </c>
      <c r="AF33" s="84"/>
      <c r="AH33" s="74">
        <f t="shared" si="33"/>
        <v>5.4</v>
      </c>
      <c r="AI33" s="75">
        <f t="shared" si="34"/>
        <v>9.1</v>
      </c>
      <c r="AJ33" s="74">
        <f t="shared" si="35"/>
        <v>21.1</v>
      </c>
      <c r="AK33" s="75">
        <f t="shared" si="36"/>
        <v>0</v>
      </c>
      <c r="AL33" s="75">
        <f t="shared" si="37"/>
        <v>0</v>
      </c>
      <c r="AM33" s="74">
        <f t="shared" si="38"/>
        <v>-15.6</v>
      </c>
      <c r="AN33" s="74">
        <f t="shared" si="39"/>
        <v>0</v>
      </c>
      <c r="AO33" s="75">
        <f t="shared" si="40"/>
        <v>0</v>
      </c>
      <c r="AP33" s="75">
        <f t="shared" si="41"/>
        <v>0</v>
      </c>
      <c r="AQ33" s="74">
        <f t="shared" si="11"/>
        <v>0</v>
      </c>
      <c r="AR33" s="75">
        <f t="shared" si="12"/>
        <v>0</v>
      </c>
      <c r="AS33" s="75">
        <f t="shared" si="42"/>
        <v>0</v>
      </c>
      <c r="AT33" s="74">
        <f t="shared" si="43"/>
        <v>3.8</v>
      </c>
      <c r="AU33" s="76">
        <f t="shared" si="20"/>
        <v>1.2</v>
      </c>
      <c r="AV33" s="21"/>
      <c r="AX33" s="80">
        <v>14134</v>
      </c>
      <c r="AZ33" s="81" t="s">
        <v>109</v>
      </c>
      <c r="BA33" s="81" t="s">
        <v>7</v>
      </c>
      <c r="BB33" s="80">
        <f t="shared" si="49"/>
        <v>14134</v>
      </c>
      <c r="BC33" s="82">
        <v>6560</v>
      </c>
      <c r="BD33" s="82">
        <v>7574</v>
      </c>
    </row>
    <row r="34" spans="2:56" ht="15" customHeight="1">
      <c r="B34" s="100"/>
      <c r="C34" s="83" t="s">
        <v>25</v>
      </c>
      <c r="D34" s="83"/>
      <c r="E34" s="71">
        <f t="shared" si="54"/>
        <v>45</v>
      </c>
      <c r="F34" s="72">
        <v>24</v>
      </c>
      <c r="G34" s="72">
        <v>21</v>
      </c>
      <c r="H34" s="71">
        <f t="shared" si="56"/>
        <v>5</v>
      </c>
      <c r="I34" s="72">
        <v>3</v>
      </c>
      <c r="J34" s="72">
        <v>2</v>
      </c>
      <c r="K34" s="71">
        <f>SUM(L34:M34)</f>
        <v>172</v>
      </c>
      <c r="L34" s="72">
        <v>79</v>
      </c>
      <c r="M34" s="72">
        <v>93</v>
      </c>
      <c r="N34" s="71">
        <f aca="true" t="shared" si="62" ref="N34:N39">SUM(O34:P34)</f>
        <v>0</v>
      </c>
      <c r="O34" s="72">
        <v>0</v>
      </c>
      <c r="P34" s="103">
        <v>0</v>
      </c>
      <c r="Q34" s="73">
        <f t="shared" si="58"/>
        <v>0</v>
      </c>
      <c r="R34" s="72">
        <v>0</v>
      </c>
      <c r="S34" s="103">
        <v>0</v>
      </c>
      <c r="T34" s="73">
        <f t="shared" si="52"/>
        <v>-127</v>
      </c>
      <c r="U34" s="71">
        <f>SUM(V34:W34)</f>
        <v>0</v>
      </c>
      <c r="V34" s="71">
        <v>0</v>
      </c>
      <c r="W34" s="71">
        <v>0</v>
      </c>
      <c r="X34" s="71">
        <f>SUM(Y34:Z34)</f>
        <v>0</v>
      </c>
      <c r="Y34" s="71">
        <v>0</v>
      </c>
      <c r="Z34" s="71">
        <v>0</v>
      </c>
      <c r="AA34" s="71">
        <v>27</v>
      </c>
      <c r="AB34" s="71">
        <v>7</v>
      </c>
      <c r="AC34" s="83"/>
      <c r="AE34" s="70"/>
      <c r="AF34" s="40" t="s">
        <v>25</v>
      </c>
      <c r="AH34" s="74">
        <f t="shared" si="33"/>
        <v>5.8</v>
      </c>
      <c r="AI34" s="75">
        <f t="shared" si="34"/>
        <v>11.1</v>
      </c>
      <c r="AJ34" s="74">
        <f t="shared" si="35"/>
        <v>22.2</v>
      </c>
      <c r="AK34" s="75">
        <f t="shared" si="36"/>
        <v>0</v>
      </c>
      <c r="AL34" s="75">
        <f t="shared" si="37"/>
        <v>0</v>
      </c>
      <c r="AM34" s="74">
        <f t="shared" si="38"/>
        <v>-16.4</v>
      </c>
      <c r="AN34" s="74">
        <f t="shared" si="39"/>
        <v>0</v>
      </c>
      <c r="AO34" s="75">
        <f t="shared" si="40"/>
        <v>0</v>
      </c>
      <c r="AP34" s="75">
        <f t="shared" si="41"/>
        <v>0</v>
      </c>
      <c r="AQ34" s="74">
        <f t="shared" si="11"/>
        <v>0</v>
      </c>
      <c r="AR34" s="75">
        <f t="shared" si="12"/>
        <v>0</v>
      </c>
      <c r="AS34" s="75">
        <f t="shared" si="42"/>
        <v>0</v>
      </c>
      <c r="AT34" s="74">
        <f t="shared" si="43"/>
        <v>3.5</v>
      </c>
      <c r="AU34" s="76">
        <f t="shared" si="20"/>
        <v>0.9</v>
      </c>
      <c r="AV34" s="21"/>
      <c r="AX34" s="80">
        <v>7754</v>
      </c>
      <c r="AZ34" s="81" t="s">
        <v>110</v>
      </c>
      <c r="BA34" s="81" t="s">
        <v>25</v>
      </c>
      <c r="BB34" s="80">
        <f t="shared" si="49"/>
        <v>7754</v>
      </c>
      <c r="BC34" s="82">
        <v>3568</v>
      </c>
      <c r="BD34" s="82">
        <v>4186</v>
      </c>
    </row>
    <row r="35" spans="2:56" ht="15" customHeight="1">
      <c r="B35" s="100"/>
      <c r="C35" s="83" t="s">
        <v>76</v>
      </c>
      <c r="D35" s="83"/>
      <c r="E35" s="71">
        <f t="shared" si="54"/>
        <v>32</v>
      </c>
      <c r="F35" s="72">
        <v>18</v>
      </c>
      <c r="G35" s="72">
        <v>14</v>
      </c>
      <c r="H35" s="71">
        <f t="shared" si="56"/>
        <v>2</v>
      </c>
      <c r="I35" s="72">
        <v>1</v>
      </c>
      <c r="J35" s="72">
        <v>1</v>
      </c>
      <c r="K35" s="71">
        <f>SUM(L35:M35)</f>
        <v>126</v>
      </c>
      <c r="L35" s="72">
        <v>62</v>
      </c>
      <c r="M35" s="72">
        <v>64</v>
      </c>
      <c r="N35" s="71">
        <f t="shared" si="62"/>
        <v>0</v>
      </c>
      <c r="O35" s="72">
        <v>0</v>
      </c>
      <c r="P35" s="103">
        <v>0</v>
      </c>
      <c r="Q35" s="73">
        <f t="shared" si="58"/>
        <v>0</v>
      </c>
      <c r="R35" s="72">
        <v>0</v>
      </c>
      <c r="S35" s="103">
        <v>0</v>
      </c>
      <c r="T35" s="73">
        <f t="shared" si="52"/>
        <v>-94</v>
      </c>
      <c r="U35" s="71">
        <f>SUM(V35:W35)</f>
        <v>0</v>
      </c>
      <c r="V35" s="71">
        <v>0</v>
      </c>
      <c r="W35" s="71">
        <v>0</v>
      </c>
      <c r="X35" s="71">
        <f>SUM(Y35:Z35)</f>
        <v>0</v>
      </c>
      <c r="Y35" s="71">
        <v>0</v>
      </c>
      <c r="Z35" s="71">
        <v>0</v>
      </c>
      <c r="AA35" s="71">
        <v>27</v>
      </c>
      <c r="AB35" s="71">
        <v>10</v>
      </c>
      <c r="AC35" s="83"/>
      <c r="AE35" s="70"/>
      <c r="AF35" s="40" t="s">
        <v>76</v>
      </c>
      <c r="AH35" s="74">
        <f t="shared" si="33"/>
        <v>5</v>
      </c>
      <c r="AI35" s="75">
        <f t="shared" si="34"/>
        <v>6.3</v>
      </c>
      <c r="AJ35" s="74">
        <f t="shared" si="35"/>
        <v>19.7</v>
      </c>
      <c r="AK35" s="75">
        <f t="shared" si="36"/>
        <v>0</v>
      </c>
      <c r="AL35" s="75">
        <f t="shared" si="37"/>
        <v>0</v>
      </c>
      <c r="AM35" s="74">
        <f t="shared" si="38"/>
        <v>-14.7</v>
      </c>
      <c r="AN35" s="74">
        <f t="shared" si="39"/>
        <v>0</v>
      </c>
      <c r="AO35" s="75">
        <f t="shared" si="40"/>
        <v>0</v>
      </c>
      <c r="AP35" s="75">
        <f t="shared" si="41"/>
        <v>0</v>
      </c>
      <c r="AQ35" s="74">
        <f t="shared" si="11"/>
        <v>0</v>
      </c>
      <c r="AR35" s="75">
        <f t="shared" si="12"/>
        <v>0</v>
      </c>
      <c r="AS35" s="75">
        <f t="shared" si="42"/>
        <v>0</v>
      </c>
      <c r="AT35" s="74">
        <f t="shared" si="43"/>
        <v>4.2</v>
      </c>
      <c r="AU35" s="76">
        <f t="shared" si="20"/>
        <v>1.57</v>
      </c>
      <c r="AV35" s="21"/>
      <c r="AX35" s="80">
        <v>6380</v>
      </c>
      <c r="AZ35" s="81" t="s">
        <v>111</v>
      </c>
      <c r="BA35" s="81" t="s">
        <v>84</v>
      </c>
      <c r="BB35" s="80">
        <f t="shared" si="49"/>
        <v>6380</v>
      </c>
      <c r="BC35" s="82">
        <v>2992</v>
      </c>
      <c r="BD35" s="82">
        <v>3388</v>
      </c>
    </row>
    <row r="36" spans="2:56" ht="17.25" customHeight="1">
      <c r="B36" s="100" t="s">
        <v>8</v>
      </c>
      <c r="C36" s="83"/>
      <c r="D36" s="83"/>
      <c r="E36" s="71">
        <f>SUM(E37:E40)</f>
        <v>124</v>
      </c>
      <c r="F36" s="71">
        <f>SUM(F37:F40)</f>
        <v>59</v>
      </c>
      <c r="G36" s="71">
        <f>SUM(G37:G40)</f>
        <v>65</v>
      </c>
      <c r="H36" s="71">
        <f t="shared" si="56"/>
        <v>10</v>
      </c>
      <c r="I36" s="72">
        <f aca="true" t="shared" si="63" ref="I36:O36">SUM(I37:I40)</f>
        <v>6</v>
      </c>
      <c r="J36" s="72">
        <f t="shared" si="63"/>
        <v>4</v>
      </c>
      <c r="K36" s="71">
        <f t="shared" si="63"/>
        <v>348</v>
      </c>
      <c r="L36" s="72">
        <f t="shared" si="63"/>
        <v>180</v>
      </c>
      <c r="M36" s="72">
        <f t="shared" si="63"/>
        <v>168</v>
      </c>
      <c r="N36" s="71">
        <f t="shared" si="63"/>
        <v>1</v>
      </c>
      <c r="O36" s="72">
        <f t="shared" si="63"/>
        <v>1</v>
      </c>
      <c r="P36" s="103">
        <v>0</v>
      </c>
      <c r="Q36" s="73">
        <f t="shared" si="58"/>
        <v>0</v>
      </c>
      <c r="R36" s="72">
        <f>SUM(R37:R40)</f>
        <v>0</v>
      </c>
      <c r="S36" s="103">
        <f>SUM(S37:S40)</f>
        <v>0</v>
      </c>
      <c r="T36" s="73">
        <f t="shared" si="52"/>
        <v>-224</v>
      </c>
      <c r="U36" s="71">
        <f aca="true" t="shared" si="64" ref="U36:AB36">SUM(U37:U40)</f>
        <v>7</v>
      </c>
      <c r="V36" s="71">
        <f t="shared" si="64"/>
        <v>2</v>
      </c>
      <c r="W36" s="71">
        <f t="shared" si="64"/>
        <v>5</v>
      </c>
      <c r="X36" s="71">
        <f t="shared" si="64"/>
        <v>1</v>
      </c>
      <c r="Y36" s="71">
        <f t="shared" si="64"/>
        <v>1</v>
      </c>
      <c r="Z36" s="71">
        <f t="shared" si="64"/>
        <v>0</v>
      </c>
      <c r="AA36" s="71">
        <f t="shared" si="64"/>
        <v>77</v>
      </c>
      <c r="AB36" s="71">
        <f t="shared" si="64"/>
        <v>24</v>
      </c>
      <c r="AC36" s="83"/>
      <c r="AE36" s="70" t="s">
        <v>8</v>
      </c>
      <c r="AF36" s="40"/>
      <c r="AH36" s="74">
        <f t="shared" si="33"/>
        <v>6.1</v>
      </c>
      <c r="AI36" s="75">
        <f t="shared" si="34"/>
        <v>8.1</v>
      </c>
      <c r="AJ36" s="74">
        <f t="shared" si="35"/>
        <v>17</v>
      </c>
      <c r="AK36" s="75">
        <f t="shared" si="36"/>
        <v>8.1</v>
      </c>
      <c r="AL36" s="75">
        <f t="shared" si="37"/>
        <v>0</v>
      </c>
      <c r="AM36" s="74">
        <f t="shared" si="38"/>
        <v>-10.9</v>
      </c>
      <c r="AN36" s="74">
        <f t="shared" si="39"/>
        <v>53.4</v>
      </c>
      <c r="AO36" s="75">
        <f t="shared" si="40"/>
        <v>15.3</v>
      </c>
      <c r="AP36" s="75">
        <f t="shared" si="41"/>
        <v>38.2</v>
      </c>
      <c r="AQ36" s="74">
        <f aca="true" t="shared" si="65" ref="AQ36:AR40">ROUND(X36/($E36+$Y36)*1000,1)</f>
        <v>8</v>
      </c>
      <c r="AR36" s="75">
        <f t="shared" si="65"/>
        <v>8</v>
      </c>
      <c r="AS36" s="75">
        <f t="shared" si="42"/>
        <v>0</v>
      </c>
      <c r="AT36" s="74">
        <f t="shared" si="43"/>
        <v>3.8</v>
      </c>
      <c r="AU36" s="76">
        <f>ROUND(AB36/$AX36*1000,2)</f>
        <v>1.17</v>
      </c>
      <c r="AV36" s="21"/>
      <c r="AX36" s="80">
        <v>20493</v>
      </c>
      <c r="AZ36" s="81" t="s">
        <v>112</v>
      </c>
      <c r="BA36" s="81" t="s">
        <v>8</v>
      </c>
      <c r="BB36" s="80">
        <f t="shared" si="49"/>
        <v>20493</v>
      </c>
      <c r="BC36" s="82">
        <v>9867</v>
      </c>
      <c r="BD36" s="82">
        <v>10626</v>
      </c>
    </row>
    <row r="37" spans="2:56" ht="15" customHeight="1">
      <c r="B37" s="100"/>
      <c r="C37" s="83" t="s">
        <v>26</v>
      </c>
      <c r="D37" s="83"/>
      <c r="E37" s="71">
        <f t="shared" si="54"/>
        <v>17</v>
      </c>
      <c r="F37" s="72">
        <v>11</v>
      </c>
      <c r="G37" s="72">
        <v>6</v>
      </c>
      <c r="H37" s="71">
        <f t="shared" si="56"/>
        <v>1</v>
      </c>
      <c r="I37" s="72">
        <v>1</v>
      </c>
      <c r="J37" s="72">
        <v>0</v>
      </c>
      <c r="K37" s="71">
        <f>SUM(L37:M37)</f>
        <v>39</v>
      </c>
      <c r="L37" s="72">
        <v>18</v>
      </c>
      <c r="M37" s="72">
        <v>21</v>
      </c>
      <c r="N37" s="71">
        <f t="shared" si="62"/>
        <v>0</v>
      </c>
      <c r="O37" s="72">
        <v>0</v>
      </c>
      <c r="P37" s="103">
        <v>0</v>
      </c>
      <c r="Q37" s="73">
        <f t="shared" si="58"/>
        <v>0</v>
      </c>
      <c r="R37" s="72">
        <v>0</v>
      </c>
      <c r="S37" s="103">
        <v>0</v>
      </c>
      <c r="T37" s="73">
        <f t="shared" si="52"/>
        <v>-22</v>
      </c>
      <c r="U37" s="71">
        <f>SUM(V37:W37)</f>
        <v>1</v>
      </c>
      <c r="V37" s="71">
        <v>0</v>
      </c>
      <c r="W37" s="71">
        <v>1</v>
      </c>
      <c r="X37" s="71">
        <f t="shared" si="60"/>
        <v>0</v>
      </c>
      <c r="Y37" s="71">
        <v>0</v>
      </c>
      <c r="Z37" s="71">
        <v>0</v>
      </c>
      <c r="AA37" s="71">
        <v>7</v>
      </c>
      <c r="AB37" s="71">
        <v>3</v>
      </c>
      <c r="AC37" s="83"/>
      <c r="AE37" s="70"/>
      <c r="AF37" s="40" t="s">
        <v>26</v>
      </c>
      <c r="AH37" s="74">
        <f t="shared" si="33"/>
        <v>7.2</v>
      </c>
      <c r="AI37" s="75">
        <f t="shared" si="34"/>
        <v>5.9</v>
      </c>
      <c r="AJ37" s="74">
        <f t="shared" si="35"/>
        <v>16.6</v>
      </c>
      <c r="AK37" s="75">
        <f t="shared" si="36"/>
        <v>0</v>
      </c>
      <c r="AL37" s="75">
        <f t="shared" si="37"/>
        <v>0</v>
      </c>
      <c r="AM37" s="74">
        <f t="shared" si="38"/>
        <v>-9.4</v>
      </c>
      <c r="AN37" s="74">
        <f>ROUND(U37/($E37+$U37)*1000,1)</f>
        <v>55.6</v>
      </c>
      <c r="AO37" s="75">
        <f t="shared" si="40"/>
        <v>0</v>
      </c>
      <c r="AP37" s="75">
        <f t="shared" si="41"/>
        <v>55.6</v>
      </c>
      <c r="AQ37" s="74">
        <f t="shared" si="65"/>
        <v>0</v>
      </c>
      <c r="AR37" s="75">
        <f t="shared" si="65"/>
        <v>0</v>
      </c>
      <c r="AS37" s="75">
        <f t="shared" si="42"/>
        <v>0</v>
      </c>
      <c r="AT37" s="74">
        <f t="shared" si="43"/>
        <v>3</v>
      </c>
      <c r="AU37" s="76">
        <f>ROUND(AB37/$AX37*1000,2)</f>
        <v>1.28</v>
      </c>
      <c r="AV37" s="21"/>
      <c r="AX37" s="80">
        <v>2346</v>
      </c>
      <c r="AZ37" s="81" t="s">
        <v>113</v>
      </c>
      <c r="BA37" s="81" t="s">
        <v>26</v>
      </c>
      <c r="BB37" s="80">
        <f t="shared" si="49"/>
        <v>2346</v>
      </c>
      <c r="BC37" s="82">
        <v>1140</v>
      </c>
      <c r="BD37" s="82">
        <v>1206</v>
      </c>
    </row>
    <row r="38" spans="2:56" ht="15" customHeight="1">
      <c r="B38" s="100"/>
      <c r="C38" s="83" t="s">
        <v>27</v>
      </c>
      <c r="D38" s="83"/>
      <c r="E38" s="71">
        <f t="shared" si="54"/>
        <v>17</v>
      </c>
      <c r="F38" s="72">
        <v>6</v>
      </c>
      <c r="G38" s="72">
        <v>11</v>
      </c>
      <c r="H38" s="71">
        <f t="shared" si="56"/>
        <v>1</v>
      </c>
      <c r="I38" s="72">
        <v>0</v>
      </c>
      <c r="J38" s="72">
        <v>1</v>
      </c>
      <c r="K38" s="71">
        <f>SUM(L38:M38)</f>
        <v>67</v>
      </c>
      <c r="L38" s="72">
        <v>33</v>
      </c>
      <c r="M38" s="72">
        <v>34</v>
      </c>
      <c r="N38" s="71">
        <f t="shared" si="62"/>
        <v>1</v>
      </c>
      <c r="O38" s="72">
        <v>1</v>
      </c>
      <c r="P38" s="103">
        <v>0</v>
      </c>
      <c r="Q38" s="73">
        <f t="shared" si="58"/>
        <v>0</v>
      </c>
      <c r="R38" s="72">
        <v>0</v>
      </c>
      <c r="S38" s="103">
        <v>0</v>
      </c>
      <c r="T38" s="73">
        <f t="shared" si="52"/>
        <v>-50</v>
      </c>
      <c r="U38" s="71">
        <f>SUM(V38:W38)</f>
        <v>2</v>
      </c>
      <c r="V38" s="71">
        <v>0</v>
      </c>
      <c r="W38" s="71">
        <v>2</v>
      </c>
      <c r="X38" s="71">
        <f t="shared" si="60"/>
        <v>0</v>
      </c>
      <c r="Y38" s="71">
        <v>0</v>
      </c>
      <c r="Z38" s="71">
        <v>0</v>
      </c>
      <c r="AA38" s="71">
        <v>13</v>
      </c>
      <c r="AB38" s="71">
        <v>5</v>
      </c>
      <c r="AC38" s="83"/>
      <c r="AE38" s="70"/>
      <c r="AF38" s="40" t="s">
        <v>27</v>
      </c>
      <c r="AH38" s="74">
        <f t="shared" si="33"/>
        <v>5.8</v>
      </c>
      <c r="AI38" s="75">
        <f t="shared" si="34"/>
        <v>5.9</v>
      </c>
      <c r="AJ38" s="74">
        <f t="shared" si="35"/>
        <v>22.8</v>
      </c>
      <c r="AK38" s="75">
        <f t="shared" si="36"/>
        <v>58.8</v>
      </c>
      <c r="AL38" s="75">
        <f t="shared" si="37"/>
        <v>0</v>
      </c>
      <c r="AM38" s="74">
        <f t="shared" si="38"/>
        <v>-17</v>
      </c>
      <c r="AN38" s="74">
        <f t="shared" si="39"/>
        <v>105.3</v>
      </c>
      <c r="AO38" s="75">
        <f t="shared" si="40"/>
        <v>0</v>
      </c>
      <c r="AP38" s="75">
        <f t="shared" si="41"/>
        <v>105.3</v>
      </c>
      <c r="AQ38" s="74">
        <f t="shared" si="65"/>
        <v>0</v>
      </c>
      <c r="AR38" s="75">
        <f t="shared" si="65"/>
        <v>0</v>
      </c>
      <c r="AS38" s="75">
        <f t="shared" si="42"/>
        <v>0</v>
      </c>
      <c r="AT38" s="74">
        <f t="shared" si="43"/>
        <v>4.4</v>
      </c>
      <c r="AU38" s="76">
        <f>ROUND(AB38/$AX38*1000,2)</f>
        <v>1.7</v>
      </c>
      <c r="AV38" s="21"/>
      <c r="AX38" s="80">
        <v>2937</v>
      </c>
      <c r="AZ38" s="81" t="s">
        <v>114</v>
      </c>
      <c r="BA38" s="81" t="s">
        <v>27</v>
      </c>
      <c r="BB38" s="80">
        <f t="shared" si="49"/>
        <v>2937</v>
      </c>
      <c r="BC38" s="82">
        <v>1445</v>
      </c>
      <c r="BD38" s="82">
        <v>1492</v>
      </c>
    </row>
    <row r="39" spans="2:56" ht="15" customHeight="1">
      <c r="B39" s="100"/>
      <c r="C39" s="83" t="s">
        <v>78</v>
      </c>
      <c r="D39" s="83"/>
      <c r="E39" s="71">
        <f t="shared" si="54"/>
        <v>2</v>
      </c>
      <c r="F39" s="72">
        <v>0</v>
      </c>
      <c r="G39" s="72">
        <v>2</v>
      </c>
      <c r="H39" s="71">
        <f t="shared" si="56"/>
        <v>0</v>
      </c>
      <c r="I39" s="72">
        <v>0</v>
      </c>
      <c r="J39" s="72">
        <v>0</v>
      </c>
      <c r="K39" s="71">
        <f>SUM(L39:M39)</f>
        <v>12</v>
      </c>
      <c r="L39" s="72">
        <v>5</v>
      </c>
      <c r="M39" s="72">
        <v>7</v>
      </c>
      <c r="N39" s="71">
        <f t="shared" si="62"/>
        <v>0</v>
      </c>
      <c r="O39" s="72">
        <v>0</v>
      </c>
      <c r="P39" s="103">
        <v>0</v>
      </c>
      <c r="Q39" s="73">
        <f t="shared" si="58"/>
        <v>0</v>
      </c>
      <c r="R39" s="72">
        <v>0</v>
      </c>
      <c r="S39" s="103">
        <v>0</v>
      </c>
      <c r="T39" s="73">
        <f t="shared" si="52"/>
        <v>-10</v>
      </c>
      <c r="U39" s="71">
        <f>SUM(V39:W39)</f>
        <v>0</v>
      </c>
      <c r="V39" s="71">
        <v>0</v>
      </c>
      <c r="W39" s="71">
        <v>0</v>
      </c>
      <c r="X39" s="71">
        <f t="shared" si="60"/>
        <v>0</v>
      </c>
      <c r="Y39" s="71">
        <v>0</v>
      </c>
      <c r="Z39" s="71">
        <v>0</v>
      </c>
      <c r="AA39" s="71">
        <v>2</v>
      </c>
      <c r="AB39" s="71">
        <v>0</v>
      </c>
      <c r="AC39" s="83"/>
      <c r="AE39" s="70"/>
      <c r="AF39" s="79" t="s">
        <v>78</v>
      </c>
      <c r="AH39" s="74">
        <f t="shared" si="33"/>
        <v>3.3</v>
      </c>
      <c r="AI39" s="75">
        <f t="shared" si="34"/>
        <v>0</v>
      </c>
      <c r="AJ39" s="74">
        <f t="shared" si="35"/>
        <v>20</v>
      </c>
      <c r="AK39" s="75">
        <f t="shared" si="36"/>
        <v>0</v>
      </c>
      <c r="AL39" s="75">
        <f t="shared" si="37"/>
        <v>0</v>
      </c>
      <c r="AM39" s="74">
        <f t="shared" si="38"/>
        <v>-16.6</v>
      </c>
      <c r="AN39" s="74">
        <f t="shared" si="39"/>
        <v>0</v>
      </c>
      <c r="AO39" s="75">
        <f t="shared" si="40"/>
        <v>0</v>
      </c>
      <c r="AP39" s="75">
        <f t="shared" si="41"/>
        <v>0</v>
      </c>
      <c r="AQ39" s="74">
        <f t="shared" si="65"/>
        <v>0</v>
      </c>
      <c r="AR39" s="75">
        <f t="shared" si="65"/>
        <v>0</v>
      </c>
      <c r="AS39" s="75">
        <f t="shared" si="42"/>
        <v>0</v>
      </c>
      <c r="AT39" s="74">
        <f t="shared" si="43"/>
        <v>3.3</v>
      </c>
      <c r="AU39" s="76">
        <f>ROUND(AB39/$AX39*1000,2)</f>
        <v>0</v>
      </c>
      <c r="AV39" s="21"/>
      <c r="AX39" s="80">
        <v>601</v>
      </c>
      <c r="AZ39" s="85" t="s">
        <v>77</v>
      </c>
      <c r="BA39" s="81" t="s">
        <v>85</v>
      </c>
      <c r="BB39" s="80">
        <f t="shared" si="49"/>
        <v>601</v>
      </c>
      <c r="BC39" s="82">
        <v>299</v>
      </c>
      <c r="BD39" s="82">
        <v>302</v>
      </c>
    </row>
    <row r="40" spans="2:56" ht="15" customHeight="1" thickBot="1">
      <c r="B40" s="100"/>
      <c r="C40" s="83" t="s">
        <v>71</v>
      </c>
      <c r="D40" s="83"/>
      <c r="E40" s="71">
        <f t="shared" si="54"/>
        <v>88</v>
      </c>
      <c r="F40" s="72">
        <v>42</v>
      </c>
      <c r="G40" s="72">
        <v>46</v>
      </c>
      <c r="H40" s="71">
        <f t="shared" si="56"/>
        <v>8</v>
      </c>
      <c r="I40" s="72">
        <v>5</v>
      </c>
      <c r="J40" s="72">
        <v>3</v>
      </c>
      <c r="K40" s="71">
        <f>SUM(L40:M40)</f>
        <v>230</v>
      </c>
      <c r="L40" s="72">
        <v>124</v>
      </c>
      <c r="M40" s="72">
        <v>106</v>
      </c>
      <c r="N40" s="121">
        <v>0</v>
      </c>
      <c r="O40" s="122">
        <v>0</v>
      </c>
      <c r="P40" s="105">
        <v>0</v>
      </c>
      <c r="Q40" s="107">
        <f t="shared" si="58"/>
        <v>0</v>
      </c>
      <c r="R40" s="122">
        <v>0</v>
      </c>
      <c r="S40" s="105">
        <v>0</v>
      </c>
      <c r="T40" s="86">
        <f t="shared" si="52"/>
        <v>-142</v>
      </c>
      <c r="U40" s="71">
        <f>SUM(V40:W40)</f>
        <v>4</v>
      </c>
      <c r="V40" s="71">
        <v>2</v>
      </c>
      <c r="W40" s="71">
        <v>2</v>
      </c>
      <c r="X40" s="71">
        <f t="shared" si="60"/>
        <v>1</v>
      </c>
      <c r="Y40" s="71">
        <v>1</v>
      </c>
      <c r="Z40" s="71">
        <v>0</v>
      </c>
      <c r="AA40" s="71">
        <v>55</v>
      </c>
      <c r="AB40" s="71">
        <v>16</v>
      </c>
      <c r="AC40" s="83"/>
      <c r="AE40" s="70"/>
      <c r="AF40" s="40" t="s">
        <v>71</v>
      </c>
      <c r="AH40" s="74">
        <f t="shared" si="33"/>
        <v>6</v>
      </c>
      <c r="AI40" s="75">
        <f t="shared" si="34"/>
        <v>9.1</v>
      </c>
      <c r="AJ40" s="74">
        <f t="shared" si="35"/>
        <v>15.7</v>
      </c>
      <c r="AK40" s="75">
        <f t="shared" si="36"/>
        <v>0</v>
      </c>
      <c r="AL40" s="75">
        <f t="shared" si="37"/>
        <v>0</v>
      </c>
      <c r="AM40" s="74">
        <f t="shared" si="38"/>
        <v>-9.7</v>
      </c>
      <c r="AN40" s="74">
        <f t="shared" si="39"/>
        <v>43.5</v>
      </c>
      <c r="AO40" s="75">
        <f t="shared" si="40"/>
        <v>21.7</v>
      </c>
      <c r="AP40" s="75">
        <f t="shared" si="41"/>
        <v>21.7</v>
      </c>
      <c r="AQ40" s="74">
        <f t="shared" si="65"/>
        <v>11.2</v>
      </c>
      <c r="AR40" s="75">
        <f t="shared" si="65"/>
        <v>11.2</v>
      </c>
      <c r="AS40" s="75">
        <f t="shared" si="42"/>
        <v>0</v>
      </c>
      <c r="AT40" s="74">
        <f t="shared" si="43"/>
        <v>3.8</v>
      </c>
      <c r="AU40" s="76">
        <f>ROUND(AB40/$AX40*1000,2)</f>
        <v>1.1</v>
      </c>
      <c r="AV40" s="21"/>
      <c r="AX40" s="80">
        <v>14609</v>
      </c>
      <c r="AZ40" s="81" t="s">
        <v>115</v>
      </c>
      <c r="BA40" s="81" t="s">
        <v>86</v>
      </c>
      <c r="BB40" s="80">
        <f t="shared" si="49"/>
        <v>14609</v>
      </c>
      <c r="BC40" s="82">
        <v>6983</v>
      </c>
      <c r="BD40" s="82">
        <v>7626</v>
      </c>
    </row>
    <row r="41" spans="2:47" ht="15" customHeight="1">
      <c r="B41" s="61" t="s">
        <v>9</v>
      </c>
      <c r="C41" s="61"/>
      <c r="D41" s="61"/>
      <c r="E41" s="61"/>
      <c r="F41" s="61"/>
      <c r="G41" s="61"/>
      <c r="H41" s="87"/>
      <c r="I41" s="88"/>
      <c r="J41" s="88"/>
      <c r="K41" s="61"/>
      <c r="L41" s="89"/>
      <c r="M41" s="89"/>
      <c r="N41" s="61"/>
      <c r="O41" s="89"/>
      <c r="P41" s="89"/>
      <c r="Q41" s="61"/>
      <c r="R41" s="89"/>
      <c r="S41" s="89"/>
      <c r="T41" s="83"/>
      <c r="U41" s="61"/>
      <c r="V41" s="61"/>
      <c r="W41" s="61"/>
      <c r="X41" s="90"/>
      <c r="Y41" s="90"/>
      <c r="Z41" s="90"/>
      <c r="AA41" s="61"/>
      <c r="AB41" s="61"/>
      <c r="AE41" s="61" t="s">
        <v>48</v>
      </c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</row>
    <row r="42" spans="3:31" ht="12.75"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"/>
      <c r="X42" s="4"/>
      <c r="Y42" s="4"/>
      <c r="Z42" s="4"/>
      <c r="AE42" s="1" t="s">
        <v>49</v>
      </c>
    </row>
    <row r="43" spans="3:26" ht="12" customHeight="1">
      <c r="C43" s="91"/>
      <c r="D43" s="92"/>
      <c r="E43" s="92"/>
      <c r="F43" s="92"/>
      <c r="G43" s="92"/>
      <c r="H43" s="92"/>
      <c r="I43" s="93"/>
      <c r="J43" s="93"/>
      <c r="K43" s="92"/>
      <c r="L43" s="94"/>
      <c r="M43" s="94"/>
      <c r="N43" s="92"/>
      <c r="O43" s="94"/>
      <c r="P43" s="94"/>
      <c r="Q43" s="1"/>
      <c r="X43" s="4"/>
      <c r="Y43" s="4"/>
      <c r="Z43" s="4"/>
    </row>
    <row r="44" spans="52:57" ht="12">
      <c r="AZ44" s="81"/>
      <c r="BA44" s="81"/>
      <c r="BB44" s="82"/>
      <c r="BC44" s="82"/>
      <c r="BD44" s="82"/>
      <c r="BE44" s="83"/>
    </row>
    <row r="45" spans="52:57" ht="12">
      <c r="AZ45" s="83"/>
      <c r="BA45" s="83"/>
      <c r="BB45" s="83"/>
      <c r="BC45" s="83"/>
      <c r="BD45" s="83"/>
      <c r="BE45" s="83"/>
    </row>
  </sheetData>
  <sheetProtection/>
  <mergeCells count="4">
    <mergeCell ref="C42:P42"/>
    <mergeCell ref="N5:P5"/>
    <mergeCell ref="B4:D6"/>
    <mergeCell ref="Q5:S5"/>
  </mergeCells>
  <printOptions horizontalCentered="1"/>
  <pageMargins left="0.4724409448818898" right="0.31496062992125984" top="0.7086614173228347" bottom="0.5118110236220472" header="0" footer="0"/>
  <pageSetup fitToWidth="2" fitToHeight="1" horizontalDpi="600" verticalDpi="600" orientation="portrait" paperSize="9" r:id="rId1"/>
  <colBreaks count="2" manualBreakCount="2">
    <brk id="29" max="65535" man="1"/>
    <brk id="4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2016-07-08T07:17:57Z</cp:lastPrinted>
  <dcterms:created xsi:type="dcterms:W3CDTF">2004-01-19T10:04:11Z</dcterms:created>
  <dcterms:modified xsi:type="dcterms:W3CDTF">2016-10-21T02:02:50Z</dcterms:modified>
  <cp:category/>
  <cp:version/>
  <cp:contentType/>
  <cp:contentStatus/>
</cp:coreProperties>
</file>