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04" activeTab="3"/>
  </bookViews>
  <sheets>
    <sheet name="P1" sheetId="1" r:id="rId1"/>
    <sheet name="P2" sheetId="2" r:id="rId2"/>
    <sheet name="P3" sheetId="3" r:id="rId3"/>
    <sheet name="P4" sheetId="4" r:id="rId4"/>
    <sheet name="P4 (2)" sheetId="5" state="hidden" r:id="rId5"/>
    <sheet name="P3 (2)" sheetId="6" state="hidden" r:id="rId6"/>
    <sheet name="P2 (2)" sheetId="7" state="hidden" r:id="rId7"/>
    <sheet name="P1 (2)" sheetId="8" state="hidden" r:id="rId8"/>
    <sheet name="損益、貸借" sheetId="9" state="hidden" r:id="rId9"/>
    <sheet name="営業収支" sheetId="10" state="hidden" r:id="rId10"/>
    <sheet name="飯梨川" sheetId="11" state="hidden" r:id="rId11"/>
    <sheet name="江の川" sheetId="12" state="hidden" r:id="rId12"/>
    <sheet name="年度別（飯梨川）" sheetId="13" state="hidden" r:id="rId13"/>
    <sheet name="年度別（江の川）" sheetId="14" state="hidden" r:id="rId14"/>
    <sheet name="企業債推移" sheetId="15" state="hidden" r:id="rId15"/>
  </sheets>
  <definedNames>
    <definedName name="_xlnm.Print_Area" localSheetId="7">'P1 (2)'!$A$1:$G$59</definedName>
    <definedName name="_xlnm.Print_Area" localSheetId="6">'P2 (2)'!$A$1:$G$54</definedName>
    <definedName name="_xlnm.Print_Area" localSheetId="2">'P3'!$A$1:$H$49</definedName>
    <definedName name="_xlnm.Print_Area" localSheetId="3">'P4'!$A$1:$G$45</definedName>
    <definedName name="_xlnm.Print_Area" localSheetId="8">'損益、貸借'!$A$1:$M$59</definedName>
  </definedNames>
  <calcPr fullCalcOnLoad="1"/>
</workbook>
</file>

<file path=xl/sharedStrings.xml><?xml version="1.0" encoding="utf-8"?>
<sst xmlns="http://schemas.openxmlformats.org/spreadsheetml/2006/main" count="487" uniqueCount="153">
  <si>
    <t>収益</t>
  </si>
  <si>
    <t>費用</t>
  </si>
  <si>
    <t>営業</t>
  </si>
  <si>
    <t>純利益</t>
  </si>
  <si>
    <t>損益計算書</t>
  </si>
  <si>
    <t>剰余金処分計算書（案）</t>
  </si>
  <si>
    <t>貸借対照表</t>
  </si>
  <si>
    <t>科　　　目</t>
  </si>
  <si>
    <t>金　額</t>
  </si>
  <si>
    <t>■資産の部</t>
  </si>
  <si>
    <t>■負債の部</t>
  </si>
  <si>
    <t>営業収益</t>
  </si>
  <si>
    <t>当年度未処分利益剰余金</t>
  </si>
  <si>
    <t>　固定資産</t>
  </si>
  <si>
    <t>　固定負債</t>
  </si>
  <si>
    <t>利益剰余金処分額</t>
  </si>
  <si>
    <t>　　引当金</t>
  </si>
  <si>
    <t>　減債積立金</t>
  </si>
  <si>
    <t>　流動負債</t>
  </si>
  <si>
    <t>翌年度繰越利益剰余金</t>
  </si>
  <si>
    <t>　　未払金</t>
  </si>
  <si>
    <t>　その他営業収益</t>
  </si>
  <si>
    <t>　　未払費用</t>
  </si>
  <si>
    <t>営業費用</t>
  </si>
  <si>
    <t>　　　業務設備</t>
  </si>
  <si>
    <t>　　その他流動負債</t>
  </si>
  <si>
    <t>負債の部合計</t>
  </si>
  <si>
    <t>　　建設仮勘定</t>
  </si>
  <si>
    <t>■資本の部</t>
  </si>
  <si>
    <t>　資本金</t>
  </si>
  <si>
    <t>営業利益</t>
  </si>
  <si>
    <t>　　自己資本金</t>
  </si>
  <si>
    <t>　　借入資本金</t>
  </si>
  <si>
    <t>　受取利息及び配当金</t>
  </si>
  <si>
    <t>　剰余金</t>
  </si>
  <si>
    <t>　流動資産</t>
  </si>
  <si>
    <t>　　資本剰余金</t>
  </si>
  <si>
    <t>　雑収益</t>
  </si>
  <si>
    <t>　　現金預金</t>
  </si>
  <si>
    <t>　　利益剰余金</t>
  </si>
  <si>
    <t>　　未収金</t>
  </si>
  <si>
    <t>資本の部合計</t>
  </si>
  <si>
    <t>　　貯蔵品</t>
  </si>
  <si>
    <t>　　その他流動資産</t>
  </si>
  <si>
    <t>経常利益</t>
  </si>
  <si>
    <t>資産の部合計</t>
  </si>
  <si>
    <t>負債及び資本の部合計</t>
  </si>
  <si>
    <t>当年度純利益</t>
  </si>
  <si>
    <t>前年度繰越利益剰余金</t>
  </si>
  <si>
    <t>当年度未処分利益剰余金</t>
  </si>
  <si>
    <t>（単位：円）</t>
  </si>
  <si>
    <t>(単位：円）</t>
  </si>
  <si>
    <t>（単位：千円）</t>
  </si>
  <si>
    <t>(単位：千円）</t>
  </si>
  <si>
    <t>（平成２０年３月３１日現在）</t>
  </si>
  <si>
    <t>（平成１９年４月１日から平成２０年３月３１日まで）</t>
  </si>
  <si>
    <t>H15</t>
  </si>
  <si>
    <t>H16</t>
  </si>
  <si>
    <t>H18</t>
  </si>
  <si>
    <t>H19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</si>
  <si>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</si>
  <si>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</si>
  <si>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</si>
  <si>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</si>
  <si>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</si>
  <si>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</si>
  <si>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</si>
  <si>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</si>
  <si>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</si>
  <si>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</si>
  <si>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</si>
  <si>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</si>
  <si>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</si>
  <si>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H17</t>
  </si>
  <si>
    <t>H15</t>
  </si>
  <si>
    <t>H16</t>
  </si>
  <si>
    <t>H19</t>
  </si>
  <si>
    <t>H20</t>
  </si>
  <si>
    <t>H21</t>
  </si>
  <si>
    <t>H22</t>
  </si>
  <si>
    <t>H23</t>
  </si>
  <si>
    <t>H24</t>
  </si>
  <si>
    <t>H25</t>
  </si>
  <si>
    <t>借入金残高</t>
  </si>
  <si>
    <t>償還額</t>
  </si>
  <si>
    <t>　給水収益</t>
  </si>
  <si>
    <t>　原水及び浄水費</t>
  </si>
  <si>
    <t>　送配水費</t>
  </si>
  <si>
    <t>　総係費</t>
  </si>
  <si>
    <t>　減価償却費</t>
  </si>
  <si>
    <t>　資産減耗費</t>
  </si>
  <si>
    <t>営業外収益</t>
  </si>
  <si>
    <t>　他会計補助金</t>
  </si>
  <si>
    <t>　支払利息及び企業債取扱諸費</t>
  </si>
  <si>
    <t>営業外費用</t>
  </si>
  <si>
    <t>特別利益</t>
  </si>
  <si>
    <t>　過年度損益修正益</t>
  </si>
  <si>
    <t>　　有形固定資産</t>
  </si>
  <si>
    <t>　　　飯梨川水道設備</t>
  </si>
  <si>
    <t>　　　江の川水道設備</t>
  </si>
  <si>
    <t>　　　斐伊川水道設備</t>
  </si>
  <si>
    <t>　　　斐伊川水道建設事業費</t>
  </si>
  <si>
    <t>　　無形固定資産</t>
  </si>
  <si>
    <t>　　　飯梨川水道自家発電設備更新事業費</t>
  </si>
  <si>
    <t>　　　飯梨川水管橋改修事業費</t>
  </si>
  <si>
    <t>　　　江の川水管橋耐震対策事業費</t>
  </si>
  <si>
    <t>　　他会計借入金</t>
  </si>
  <si>
    <t>営業外</t>
  </si>
  <si>
    <t>特別</t>
  </si>
  <si>
    <t>料金</t>
  </si>
  <si>
    <t>実給水量</t>
  </si>
  <si>
    <t>契約水量</t>
  </si>
  <si>
    <t>江の川</t>
  </si>
  <si>
    <t>飯梨川</t>
  </si>
  <si>
    <t>水量（契約+超過）</t>
  </si>
  <si>
    <t>【水道事業会計】</t>
  </si>
  <si>
    <t>■主な工事</t>
  </si>
  <si>
    <t>【収益】給水収益が5百万円余の減少</t>
  </si>
  <si>
    <t>【費用】修繕費、支払利息等の減により93百万円余の減少</t>
  </si>
  <si>
    <t>【純利益】383百万円余を減債積立金に積立て予定</t>
  </si>
  <si>
    <t>【建設工事】斐伊川水道建設事業費1,391百万円余（宍道湖湖底管布設工事等)</t>
  </si>
  <si>
    <t>【既設改良工事】新飯梨川水管橋耐震化事業費56百万円余（新飯梨川水管橋耐震対策下部工補強工事）</t>
  </si>
  <si>
    <t>企業債の推移</t>
  </si>
  <si>
    <t>年度別料金収入、及び水量実績</t>
  </si>
  <si>
    <t>供給水量及び料金収入実績</t>
  </si>
  <si>
    <t>料金収入</t>
  </si>
  <si>
    <t>　　　 江の川水管橋耐震対策事業費</t>
  </si>
  <si>
    <t>　　  　   飯梨川水道自家発電設備更新事業費</t>
  </si>
  <si>
    <t>平成19年度水道事業決算の概要</t>
  </si>
  <si>
    <t>１．事業の概要</t>
  </si>
  <si>
    <t>２．供給水量及び料金収入実績</t>
  </si>
  <si>
    <t>　平成19年度の損益勘定は、総収益1,352百万円余に対し総費用968百万円余で</t>
  </si>
  <si>
    <t>383百万円余の純利益となった。</t>
  </si>
  <si>
    <t>　なお、資本的収支で617百万円の不足額を生じたので補てん財源で措置した。</t>
  </si>
  <si>
    <t>　飯梨川水道事業は日量52,000㎥の給水能力を持ち、平成19年度は松江市、</t>
  </si>
  <si>
    <t>安来市及び東出雲町に対して、前年度比0.5％増の日量48,124㎥の給水を行った。</t>
  </si>
  <si>
    <t>　江の川水道事業は日量27,000㎥の給水能力を持ち、平成19年度は大田市、</t>
  </si>
  <si>
    <t>江津市に対して、前年度比2.0％減の日量14,137㎥の給水を行った。</t>
  </si>
  <si>
    <t>（参考）年度別料金収入及び水量実績</t>
  </si>
  <si>
    <t>３．営業収支の状況</t>
  </si>
  <si>
    <t>H19決算</t>
  </si>
  <si>
    <t>H18決算</t>
  </si>
  <si>
    <t>比較増減</t>
  </si>
  <si>
    <t>（A)</t>
  </si>
  <si>
    <t>（B)</t>
  </si>
  <si>
    <t>（A）-（B）</t>
  </si>
  <si>
    <t>(A)/(B)</t>
  </si>
  <si>
    <t>（単位：千円，％）</t>
  </si>
  <si>
    <t>皆増</t>
  </si>
  <si>
    <t>皆減</t>
  </si>
  <si>
    <t>4．資産・負債及び資本の状況</t>
  </si>
  <si>
    <t>　雑支出</t>
  </si>
  <si>
    <t>　　  　  飯梨川水道自家発電設備更新事業費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</si>
</sst>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0.0%"/>
    <numFmt numFmtId="179" formatCode="#,##0.0;[Red]\-#,##0.0"/>
    <numFmt numFmtId="180" formatCode="0.0_ "/>
    <numFmt numFmtId="181" formatCode="#,##0.0;&quot;△ &quot;#,##0.0"/>
    <numFmt numFmtId="182" formatCode="0.0;&quot;△ &quot;0.0"/>
    <numFmt numFmtId="183" formatCode="0_ "/>
    <numFmt numFmtId="184" formatCode="#,##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2.75"/>
      <name val="ＭＳ ゴシック"/>
      <family val="3"/>
    </font>
    <font>
      <sz val="1.5"/>
      <name val="ＭＳ 明朝"/>
      <family val="1"/>
    </font>
    <font>
      <sz val="2"/>
      <name val="ＭＳ 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2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HG丸ｺﾞｼｯｸM-PRO"/>
      <family val="3"/>
    </font>
    <font>
      <sz val="11"/>
      <color indexed="12"/>
      <name val="HG丸ｺﾞｼｯｸM-PRO"/>
      <family val="3"/>
    </font>
    <font>
      <b/>
      <sz val="16.5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sz val="11.25"/>
      <name val="ＭＳ Ｐゴシック"/>
      <family val="3"/>
    </font>
    <font>
      <sz val="16"/>
      <name val="ＭＳ 明朝"/>
      <family val="1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18"/>
      <name val="ＭＳ 明朝"/>
      <family val="1"/>
    </font>
    <font>
      <b/>
      <sz val="24.5"/>
      <name val="ＭＳ Ｐゴシック"/>
      <family val="3"/>
    </font>
    <font>
      <sz val="18.75"/>
      <name val="ＭＳ Ｐゴシック"/>
      <family val="3"/>
    </font>
    <font>
      <sz val="17"/>
      <name val="ＭＳ Ｐゴシック"/>
      <family val="3"/>
    </font>
    <font>
      <sz val="13.5"/>
      <name val="ＭＳ Ｐゴシック"/>
      <family val="3"/>
    </font>
    <font>
      <b/>
      <sz val="20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5"/>
      <name val="HG丸ｺﾞｼｯｸM-PRO"/>
      <family val="3"/>
    </font>
    <font>
      <b/>
      <sz val="15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56" fontId="8" fillId="2" borderId="2" xfId="21" applyNumberFormat="1" applyFont="1" applyFill="1" applyBorder="1" applyAlignment="1">
      <alignment horizontal="center" vertical="center"/>
      <protection/>
    </xf>
    <xf numFmtId="0" fontId="8" fillId="2" borderId="3" xfId="21" applyFont="1" applyFill="1" applyBorder="1" applyAlignment="1">
      <alignment horizontal="center" vertical="center"/>
      <protection/>
    </xf>
    <xf numFmtId="0" fontId="9" fillId="0" borderId="4" xfId="21" applyFont="1" applyBorder="1" applyAlignment="1">
      <alignment vertical="center"/>
      <protection/>
    </xf>
    <xf numFmtId="176" fontId="8" fillId="3" borderId="4" xfId="17" applyNumberFormat="1" applyFont="1" applyFill="1" applyBorder="1" applyAlignment="1">
      <alignment vertical="center" shrinkToFit="1"/>
    </xf>
    <xf numFmtId="0" fontId="8" fillId="0" borderId="4" xfId="21" applyFont="1" applyBorder="1" applyAlignment="1">
      <alignment vertical="center"/>
      <protection/>
    </xf>
    <xf numFmtId="176" fontId="8" fillId="0" borderId="0" xfId="17" applyNumberFormat="1" applyFont="1" applyFill="1" applyBorder="1" applyAlignment="1">
      <alignment vertical="center" shrinkToFit="1"/>
    </xf>
    <xf numFmtId="176" fontId="7" fillId="0" borderId="0" xfId="17" applyNumberFormat="1" applyFont="1" applyFill="1" applyBorder="1" applyAlignment="1">
      <alignment vertical="center" shrinkToFit="1"/>
    </xf>
    <xf numFmtId="0" fontId="8" fillId="0" borderId="5" xfId="21" applyFont="1" applyBorder="1" applyAlignment="1">
      <alignment vertical="center"/>
      <protection/>
    </xf>
    <xf numFmtId="176" fontId="8" fillId="3" borderId="5" xfId="17" applyNumberFormat="1" applyFont="1" applyFill="1" applyBorder="1" applyAlignment="1">
      <alignment vertical="center" shrinkToFit="1"/>
    </xf>
    <xf numFmtId="0" fontId="8" fillId="0" borderId="1" xfId="21" applyFont="1" applyFill="1" applyBorder="1" applyAlignment="1">
      <alignment vertical="center"/>
      <protection/>
    </xf>
    <xf numFmtId="176" fontId="8" fillId="0" borderId="1" xfId="17" applyNumberFormat="1" applyFont="1" applyFill="1" applyBorder="1" applyAlignment="1">
      <alignment vertical="center" shrinkToFit="1"/>
    </xf>
    <xf numFmtId="0" fontId="8" fillId="0" borderId="0" xfId="21" applyFont="1" applyFill="1" applyBorder="1" applyAlignment="1">
      <alignment vertical="center"/>
      <protection/>
    </xf>
    <xf numFmtId="176" fontId="9" fillId="3" borderId="4" xfId="17" applyNumberFormat="1" applyFont="1" applyFill="1" applyBorder="1" applyAlignment="1">
      <alignment vertical="center" shrinkToFit="1"/>
    </xf>
    <xf numFmtId="176" fontId="9" fillId="0" borderId="0" xfId="17" applyNumberFormat="1" applyFont="1" applyFill="1" applyBorder="1" applyAlignment="1">
      <alignment vertical="center" shrinkToFit="1"/>
    </xf>
    <xf numFmtId="0" fontId="9" fillId="0" borderId="0" xfId="21" applyFont="1" applyFill="1" applyBorder="1" applyAlignment="1">
      <alignment vertical="center"/>
      <protection/>
    </xf>
    <xf numFmtId="176" fontId="10" fillId="0" borderId="0" xfId="17" applyNumberFormat="1" applyFont="1" applyFill="1" applyBorder="1" applyAlignment="1">
      <alignment vertical="center" shrinkToFit="1"/>
    </xf>
    <xf numFmtId="0" fontId="8" fillId="0" borderId="6" xfId="21" applyFont="1" applyBorder="1" applyAlignment="1">
      <alignment vertical="center"/>
      <protection/>
    </xf>
    <xf numFmtId="176" fontId="8" fillId="3" borderId="6" xfId="17" applyNumberFormat="1" applyFont="1" applyFill="1" applyBorder="1" applyAlignment="1">
      <alignment vertical="center" shrinkToFit="1"/>
    </xf>
    <xf numFmtId="0" fontId="7" fillId="0" borderId="0" xfId="21" applyFon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176" fontId="9" fillId="0" borderId="0" xfId="21" applyNumberFormat="1" applyFont="1" applyFill="1" applyBorder="1" applyAlignment="1">
      <alignment shrinkToFit="1"/>
      <protection/>
    </xf>
    <xf numFmtId="176" fontId="10" fillId="0" borderId="0" xfId="21" applyNumberFormat="1" applyFont="1" applyFill="1" applyBorder="1" applyAlignment="1">
      <alignment shrinkToFit="1"/>
      <protection/>
    </xf>
    <xf numFmtId="176" fontId="8" fillId="0" borderId="0" xfId="21" applyNumberFormat="1" applyFont="1" applyFill="1" applyBorder="1">
      <alignment/>
      <protection/>
    </xf>
    <xf numFmtId="176" fontId="7" fillId="0" borderId="0" xfId="17" applyNumberFormat="1" applyFont="1" applyFill="1" applyBorder="1" applyAlignment="1">
      <alignment vertical="center"/>
    </xf>
    <xf numFmtId="0" fontId="2" fillId="0" borderId="0" xfId="21">
      <alignment/>
      <protection/>
    </xf>
    <xf numFmtId="176" fontId="9" fillId="3" borderId="6" xfId="21" applyNumberFormat="1" applyFont="1" applyFill="1" applyBorder="1" applyAlignment="1">
      <alignment vertical="center" shrinkToFit="1"/>
      <protection/>
    </xf>
    <xf numFmtId="0" fontId="0" fillId="0" borderId="7" xfId="0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84" fontId="0" fillId="0" borderId="7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7" xfId="0" applyNumberFormat="1" applyBorder="1" applyAlignment="1">
      <alignment vertical="center"/>
    </xf>
    <xf numFmtId="185" fontId="0" fillId="0" borderId="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21" applyFont="1" applyAlignment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26" fillId="0" borderId="4" xfId="21" applyFont="1" applyBorder="1" applyAlignment="1">
      <alignment vertical="center"/>
      <protection/>
    </xf>
    <xf numFmtId="176" fontId="26" fillId="3" borderId="4" xfId="17" applyNumberFormat="1" applyFont="1" applyFill="1" applyBorder="1" applyAlignment="1">
      <alignment vertical="center" shrinkToFit="1"/>
    </xf>
    <xf numFmtId="176" fontId="26" fillId="0" borderId="0" xfId="17" applyNumberFormat="1" applyFont="1" applyFill="1" applyBorder="1" applyAlignment="1">
      <alignment vertical="center" shrinkToFit="1"/>
    </xf>
    <xf numFmtId="0" fontId="26" fillId="0" borderId="5" xfId="21" applyFont="1" applyBorder="1" applyAlignment="1">
      <alignment vertical="center"/>
      <protection/>
    </xf>
    <xf numFmtId="176" fontId="26" fillId="3" borderId="5" xfId="17" applyNumberFormat="1" applyFont="1" applyFill="1" applyBorder="1" applyAlignment="1">
      <alignment vertical="center" shrinkToFit="1"/>
    </xf>
    <xf numFmtId="0" fontId="26" fillId="0" borderId="1" xfId="21" applyFont="1" applyFill="1" applyBorder="1" applyAlignment="1">
      <alignment vertical="center"/>
      <protection/>
    </xf>
    <xf numFmtId="176" fontId="26" fillId="0" borderId="1" xfId="17" applyNumberFormat="1" applyFont="1" applyFill="1" applyBorder="1" applyAlignment="1">
      <alignment vertical="center" shrinkToFit="1"/>
    </xf>
    <xf numFmtId="0" fontId="26" fillId="0" borderId="0" xfId="21" applyFont="1" applyFill="1" applyBorder="1" applyAlignment="1">
      <alignment vertical="center"/>
      <protection/>
    </xf>
    <xf numFmtId="0" fontId="19" fillId="0" borderId="4" xfId="21" applyFont="1" applyBorder="1" applyAlignment="1">
      <alignment vertical="center"/>
      <protection/>
    </xf>
    <xf numFmtId="176" fontId="19" fillId="3" borderId="4" xfId="17" applyNumberFormat="1" applyFont="1" applyFill="1" applyBorder="1" applyAlignment="1">
      <alignment vertical="center" shrinkToFit="1"/>
    </xf>
    <xf numFmtId="176" fontId="19" fillId="0" borderId="0" xfId="17" applyNumberFormat="1" applyFont="1" applyFill="1" applyBorder="1" applyAlignment="1">
      <alignment vertical="center" shrinkToFit="1"/>
    </xf>
    <xf numFmtId="0" fontId="19" fillId="0" borderId="0" xfId="21" applyFont="1" applyFill="1" applyBorder="1" applyAlignment="1">
      <alignment vertical="center"/>
      <protection/>
    </xf>
    <xf numFmtId="0" fontId="19" fillId="0" borderId="6" xfId="21" applyFont="1" applyFill="1" applyBorder="1" applyAlignment="1">
      <alignment vertical="center"/>
      <protection/>
    </xf>
    <xf numFmtId="176" fontId="19" fillId="3" borderId="6" xfId="21" applyNumberFormat="1" applyFont="1" applyFill="1" applyBorder="1" applyAlignment="1">
      <alignment vertical="center" shrinkToFit="1"/>
      <protection/>
    </xf>
    <xf numFmtId="176" fontId="19" fillId="0" borderId="0" xfId="21" applyNumberFormat="1" applyFont="1" applyFill="1" applyBorder="1" applyAlignment="1">
      <alignment shrinkToFit="1"/>
      <protection/>
    </xf>
    <xf numFmtId="0" fontId="7" fillId="0" borderId="0" xfId="21" applyFont="1" applyFill="1" applyBorder="1" applyAlignment="1">
      <alignment vertical="center" wrapText="1"/>
      <protection/>
    </xf>
    <xf numFmtId="176" fontId="27" fillId="3" borderId="4" xfId="17" applyNumberFormat="1" applyFont="1" applyFill="1" applyBorder="1" applyAlignment="1">
      <alignment vertical="center" shrinkToFit="1"/>
    </xf>
    <xf numFmtId="184" fontId="15" fillId="0" borderId="7" xfId="0" applyNumberFormat="1" applyFont="1" applyBorder="1" applyAlignment="1">
      <alignment vertical="center"/>
    </xf>
    <xf numFmtId="0" fontId="26" fillId="2" borderId="1" xfId="21" applyFont="1" applyFill="1" applyBorder="1" applyAlignment="1">
      <alignment horizontal="center" vertical="center"/>
      <protection/>
    </xf>
    <xf numFmtId="0" fontId="26" fillId="2" borderId="3" xfId="21" applyFont="1" applyFill="1" applyBorder="1" applyAlignment="1">
      <alignment horizontal="center" vertical="center"/>
      <protection/>
    </xf>
    <xf numFmtId="0" fontId="25" fillId="0" borderId="0" xfId="21" applyFont="1">
      <alignment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>
      <alignment/>
      <protection/>
    </xf>
    <xf numFmtId="0" fontId="33" fillId="0" borderId="0" xfId="0" applyFont="1" applyAlignment="1">
      <alignment vertical="center"/>
    </xf>
    <xf numFmtId="0" fontId="26" fillId="0" borderId="0" xfId="21" applyFont="1">
      <alignment/>
      <protection/>
    </xf>
    <xf numFmtId="176" fontId="26" fillId="0" borderId="0" xfId="21" applyNumberFormat="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5" fillId="0" borderId="0" xfId="21" applyFont="1">
      <alignment/>
      <protection/>
    </xf>
    <xf numFmtId="0" fontId="34" fillId="0" borderId="0" xfId="21" applyFont="1" applyFill="1" applyBorder="1" applyAlignment="1">
      <alignment vertical="center"/>
      <protection/>
    </xf>
    <xf numFmtId="0" fontId="34" fillId="0" borderId="0" xfId="21" applyFont="1">
      <alignment/>
      <protection/>
    </xf>
    <xf numFmtId="0" fontId="26" fillId="0" borderId="0" xfId="0" applyFont="1" applyAlignment="1">
      <alignment vertical="center"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Fill="1" applyBorder="1" applyAlignment="1">
      <alignment horizontal="right" vertical="center"/>
      <protection/>
    </xf>
    <xf numFmtId="0" fontId="26" fillId="2" borderId="2" xfId="21" applyFont="1" applyFill="1" applyBorder="1" applyAlignment="1">
      <alignment horizontal="center" vertical="center"/>
      <protection/>
    </xf>
    <xf numFmtId="56" fontId="26" fillId="2" borderId="2" xfId="21" applyNumberFormat="1" applyFont="1" applyFill="1" applyBorder="1" applyAlignment="1">
      <alignment horizontal="center" vertical="center"/>
      <protection/>
    </xf>
    <xf numFmtId="0" fontId="26" fillId="0" borderId="4" xfId="21" applyFont="1" applyBorder="1" applyAlignment="1">
      <alignment vertical="center" shrinkToFit="1"/>
      <protection/>
    </xf>
    <xf numFmtId="0" fontId="26" fillId="0" borderId="6" xfId="21" applyFont="1" applyBorder="1" applyAlignment="1">
      <alignment vertical="center"/>
      <protection/>
    </xf>
    <xf numFmtId="176" fontId="26" fillId="3" borderId="6" xfId="17" applyNumberFormat="1" applyFont="1" applyFill="1" applyBorder="1" applyAlignment="1">
      <alignment vertical="center" shrinkToFit="1"/>
    </xf>
    <xf numFmtId="0" fontId="26" fillId="0" borderId="0" xfId="21" applyFont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21" applyFont="1">
      <alignment/>
      <protection/>
    </xf>
    <xf numFmtId="0" fontId="8" fillId="0" borderId="0" xfId="21" applyFont="1">
      <alignment/>
      <protection/>
    </xf>
    <xf numFmtId="176" fontId="19" fillId="0" borderId="0" xfId="21" applyNumberFormat="1" applyFont="1" applyFill="1" applyBorder="1" applyAlignment="1">
      <alignment vertical="center" shrinkToFit="1"/>
      <protection/>
    </xf>
    <xf numFmtId="0" fontId="26" fillId="2" borderId="9" xfId="21" applyFont="1" applyFill="1" applyBorder="1" applyAlignment="1">
      <alignment horizontal="center" vertical="center"/>
      <protection/>
    </xf>
    <xf numFmtId="0" fontId="26" fillId="2" borderId="10" xfId="21" applyFont="1" applyFill="1" applyBorder="1" applyAlignment="1">
      <alignment horizontal="center" vertical="center"/>
      <protection/>
    </xf>
    <xf numFmtId="176" fontId="26" fillId="3" borderId="11" xfId="17" applyNumberFormat="1" applyFont="1" applyFill="1" applyBorder="1" applyAlignment="1">
      <alignment vertical="center" shrinkToFit="1"/>
    </xf>
    <xf numFmtId="176" fontId="19" fillId="3" borderId="11" xfId="17" applyNumberFormat="1" applyFont="1" applyFill="1" applyBorder="1" applyAlignment="1">
      <alignment vertical="center" shrinkToFit="1"/>
    </xf>
    <xf numFmtId="176" fontId="19" fillId="3" borderId="12" xfId="21" applyNumberFormat="1" applyFont="1" applyFill="1" applyBorder="1" applyAlignment="1">
      <alignment vertical="center" shrinkToFit="1"/>
      <protection/>
    </xf>
    <xf numFmtId="0" fontId="26" fillId="2" borderId="13" xfId="21" applyFont="1" applyFill="1" applyBorder="1" applyAlignment="1">
      <alignment horizontal="center" vertical="center"/>
      <protection/>
    </xf>
    <xf numFmtId="0" fontId="26" fillId="2" borderId="14" xfId="21" applyFont="1" applyFill="1" applyBorder="1" applyAlignment="1">
      <alignment horizontal="center" vertical="center"/>
      <protection/>
    </xf>
    <xf numFmtId="0" fontId="26" fillId="0" borderId="8" xfId="21" applyFont="1" applyBorder="1" applyAlignment="1">
      <alignment vertical="center"/>
      <protection/>
    </xf>
    <xf numFmtId="176" fontId="19" fillId="3" borderId="12" xfId="17" applyNumberFormat="1" applyFont="1" applyFill="1" applyBorder="1" applyAlignment="1">
      <alignment vertical="center" shrinkToFit="1"/>
    </xf>
    <xf numFmtId="181" fontId="26" fillId="3" borderId="4" xfId="17" applyNumberFormat="1" applyFont="1" applyFill="1" applyBorder="1" applyAlignment="1">
      <alignment vertical="center" shrinkToFit="1"/>
    </xf>
    <xf numFmtId="181" fontId="19" fillId="3" borderId="4" xfId="17" applyNumberFormat="1" applyFont="1" applyFill="1" applyBorder="1" applyAlignment="1">
      <alignment vertical="center" shrinkToFit="1"/>
    </xf>
    <xf numFmtId="181" fontId="26" fillId="3" borderId="4" xfId="17" applyNumberFormat="1" applyFont="1" applyFill="1" applyBorder="1" applyAlignment="1">
      <alignment horizontal="right" vertical="center" shrinkToFit="1"/>
    </xf>
    <xf numFmtId="181" fontId="19" fillId="3" borderId="15" xfId="17" applyNumberFormat="1" applyFont="1" applyFill="1" applyBorder="1" applyAlignment="1">
      <alignment vertical="center" shrinkToFit="1"/>
    </xf>
    <xf numFmtId="181" fontId="19" fillId="3" borderId="4" xfId="17" applyNumberFormat="1" applyFont="1" applyFill="1" applyBorder="1" applyAlignment="1">
      <alignment horizontal="right" vertical="center" shrinkToFit="1"/>
    </xf>
    <xf numFmtId="0" fontId="42" fillId="0" borderId="0" xfId="21" applyFont="1">
      <alignment/>
      <protection/>
    </xf>
    <xf numFmtId="0" fontId="41" fillId="0" borderId="0" xfId="21" applyFont="1">
      <alignment/>
      <protection/>
    </xf>
    <xf numFmtId="0" fontId="43" fillId="0" borderId="0" xfId="21" applyFont="1" applyAlignment="1">
      <alignment vertical="center"/>
      <protection/>
    </xf>
    <xf numFmtId="0" fontId="43" fillId="0" borderId="0" xfId="21" applyFont="1" applyAlignment="1">
      <alignment horizontal="right" vertical="center"/>
      <protection/>
    </xf>
    <xf numFmtId="0" fontId="43" fillId="0" borderId="0" xfId="21" applyFont="1" applyFill="1" applyBorder="1" applyAlignment="1">
      <alignment horizontal="right" vertical="center"/>
      <protection/>
    </xf>
    <xf numFmtId="0" fontId="43" fillId="2" borderId="2" xfId="21" applyFont="1" applyFill="1" applyBorder="1" applyAlignment="1">
      <alignment horizontal="center" vertical="center"/>
      <protection/>
    </xf>
    <xf numFmtId="56" fontId="43" fillId="2" borderId="2" xfId="21" applyNumberFormat="1" applyFont="1" applyFill="1" applyBorder="1" applyAlignment="1">
      <alignment horizontal="center" vertical="center"/>
      <protection/>
    </xf>
    <xf numFmtId="0" fontId="44" fillId="0" borderId="4" xfId="21" applyFont="1" applyBorder="1" applyAlignment="1">
      <alignment vertical="center"/>
      <protection/>
    </xf>
    <xf numFmtId="176" fontId="43" fillId="3" borderId="4" xfId="17" applyNumberFormat="1" applyFont="1" applyFill="1" applyBorder="1" applyAlignment="1">
      <alignment vertical="center" shrinkToFit="1"/>
    </xf>
    <xf numFmtId="0" fontId="43" fillId="0" borderId="4" xfId="21" applyFont="1" applyBorder="1" applyAlignment="1">
      <alignment vertical="center"/>
      <protection/>
    </xf>
    <xf numFmtId="0" fontId="43" fillId="0" borderId="4" xfId="21" applyFont="1" applyBorder="1" applyAlignment="1">
      <alignment vertical="center" shrinkToFit="1"/>
      <protection/>
    </xf>
    <xf numFmtId="0" fontId="43" fillId="0" borderId="6" xfId="21" applyFont="1" applyBorder="1" applyAlignment="1">
      <alignment vertical="center"/>
      <protection/>
    </xf>
    <xf numFmtId="176" fontId="43" fillId="3" borderId="6" xfId="17" applyNumberFormat="1" applyFont="1" applyFill="1" applyBorder="1" applyAlignment="1">
      <alignment vertical="center" shrinkToFit="1"/>
    </xf>
    <xf numFmtId="0" fontId="43" fillId="0" borderId="0" xfId="21" applyFont="1">
      <alignment/>
      <protection/>
    </xf>
    <xf numFmtId="0" fontId="26" fillId="2" borderId="1" xfId="21" applyFont="1" applyFill="1" applyBorder="1" applyAlignment="1">
      <alignment horizontal="center" vertical="center"/>
      <protection/>
    </xf>
    <xf numFmtId="0" fontId="32" fillId="0" borderId="3" xfId="21" applyFont="1" applyBorder="1" applyAlignment="1">
      <alignment horizontal="center" vertical="center"/>
      <protection/>
    </xf>
    <xf numFmtId="0" fontId="26" fillId="2" borderId="16" xfId="21" applyFont="1" applyFill="1" applyBorder="1" applyAlignment="1">
      <alignment horizontal="center" vertical="center"/>
      <protection/>
    </xf>
    <xf numFmtId="0" fontId="26" fillId="2" borderId="3" xfId="21" applyFont="1" applyFill="1" applyBorder="1" applyAlignment="1">
      <alignment horizontal="center" vertical="center"/>
      <protection/>
    </xf>
    <xf numFmtId="0" fontId="26" fillId="0" borderId="0" xfId="21" applyFont="1" applyBorder="1" applyAlignment="1">
      <alignment horizontal="right" vertical="center"/>
      <protection/>
    </xf>
    <xf numFmtId="0" fontId="32" fillId="0" borderId="0" xfId="21" applyFont="1" applyAlignment="1">
      <alignment horizontal="righ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2" fillId="0" borderId="0" xfId="21" applyFont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決算概況資料(電気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</c:ser>
        <c:axId val="49408623"/>
        <c:axId val="42024424"/>
      </c:barChart>
      <c:lineChart>
        <c:grouping val="standard"/>
        <c:varyColors val="0"/>
        <c:ser>
          <c:idx val="0"/>
          <c:order val="1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75497"/>
        <c:axId val="4853515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24424"/>
        <c:crosses val="autoZero"/>
        <c:auto val="0"/>
        <c:lblOffset val="100"/>
        <c:noMultiLvlLbl val="0"/>
      </c:catAx>
      <c:valAx>
        <c:axId val="420244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408623"/>
        <c:crossesAt val="1"/>
        <c:crossBetween val="between"/>
        <c:dispUnits/>
      </c:valAx>
      <c:catAx>
        <c:axId val="42675497"/>
        <c:scaling>
          <c:orientation val="minMax"/>
        </c:scaling>
        <c:axPos val="b"/>
        <c:delete val="1"/>
        <c:majorTickMark val="in"/>
        <c:minorTickMark val="none"/>
        <c:tickLblPos val="nextTo"/>
        <c:crossAx val="48535154"/>
        <c:crosses val="autoZero"/>
        <c:auto val="0"/>
        <c:lblOffset val="100"/>
        <c:noMultiLvlLbl val="0"/>
      </c:catAx>
      <c:valAx>
        <c:axId val="48535154"/>
        <c:scaling>
          <c:orientation val="minMax"/>
        </c:scaling>
        <c:axPos val="l"/>
        <c:delete val="1"/>
        <c:majorTickMark val="in"/>
        <c:minorTickMark val="none"/>
        <c:tickLblPos val="nextTo"/>
        <c:crossAx val="426754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748129"/>
        <c:axId val="9079978"/>
      </c:bar3DChart>
      <c:catAx>
        <c:axId val="45748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48129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610939"/>
        <c:axId val="64389588"/>
      </c:bar3DChart>
      <c:catAx>
        <c:axId val="146109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61093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635381"/>
        <c:axId val="48174110"/>
      </c:bar3DChart>
      <c:catAx>
        <c:axId val="42635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63538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913807"/>
        <c:axId val="9788808"/>
      </c:bar3DChart>
      <c:catAx>
        <c:axId val="30913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91380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125"/>
          <c:y val="0.2465"/>
          <c:w val="0.49425"/>
          <c:h val="0.67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10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0990409"/>
        <c:axId val="54695954"/>
      </c:bar3DChart>
      <c:catAx>
        <c:axId val="20990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4695954"/>
        <c:crosses val="autoZero"/>
        <c:auto val="1"/>
        <c:lblOffset val="100"/>
        <c:noMultiLvlLbl val="0"/>
      </c:catAx>
      <c:valAx>
        <c:axId val="54695954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990409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501539"/>
        <c:axId val="1187260"/>
      </c:bar3DChart>
      <c:catAx>
        <c:axId val="22501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501539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0685341"/>
        <c:axId val="29059206"/>
      </c:bar3DChart>
      <c:catAx>
        <c:axId val="106853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68534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0206263"/>
        <c:axId val="4985456"/>
      </c:bar3DChart>
      <c:catAx>
        <c:axId val="602062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985456"/>
        <c:crosses val="autoZero"/>
        <c:auto val="1"/>
        <c:lblOffset val="100"/>
        <c:noMultiLvlLbl val="0"/>
      </c:catAx>
      <c:valAx>
        <c:axId val="498545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20626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869105"/>
        <c:axId val="1168762"/>
      </c:bar3DChart>
      <c:catAx>
        <c:axId val="44869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86910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'P4 (2)'!#REF!</c:f>
              <c:numCache>
                <c:ptCount val="1"/>
                <c:pt idx="0">
                  <c:v>0</c:v>
                </c:pt>
              </c:numCache>
            </c:numRef>
          </c:val>
        </c:ser>
        <c:axId val="10518859"/>
        <c:axId val="27560868"/>
      </c:barChart>
      <c:lineChart>
        <c:grouping val="standard"/>
        <c:varyColors val="0"/>
        <c:ser>
          <c:idx val="0"/>
          <c:order val="1"/>
          <c:tx>
            <c:strRef>
              <c:f>'P4 (2)'!#REF!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'P4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721221"/>
        <c:axId val="17837806"/>
      </c:line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60868"/>
        <c:crosses val="autoZero"/>
        <c:auto val="0"/>
        <c:lblOffset val="100"/>
        <c:noMultiLvlLbl val="0"/>
      </c:catAx>
      <c:valAx>
        <c:axId val="275608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18859"/>
        <c:crossesAt val="1"/>
        <c:crossBetween val="between"/>
        <c:dispUnits/>
      </c:valAx>
      <c:catAx>
        <c:axId val="46721221"/>
        <c:scaling>
          <c:orientation val="minMax"/>
        </c:scaling>
        <c:axPos val="b"/>
        <c:delete val="1"/>
        <c:majorTickMark val="in"/>
        <c:minorTickMark val="none"/>
        <c:tickLblPos val="nextTo"/>
        <c:crossAx val="17837806"/>
        <c:crosses val="autoZero"/>
        <c:auto val="0"/>
        <c:lblOffset val="100"/>
        <c:noMultiLvlLbl val="0"/>
      </c:catAx>
      <c:valAx>
        <c:axId val="17837806"/>
        <c:scaling>
          <c:orientation val="minMax"/>
        </c:scaling>
        <c:axPos val="l"/>
        <c:delete val="1"/>
        <c:majorTickMark val="in"/>
        <c:minorTickMark val="none"/>
        <c:tickLblPos val="nextTo"/>
        <c:crossAx val="46721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年度別実績（飯梨川）</a:t>
            </a:r>
          </a:p>
        </c:rich>
      </c:tx>
      <c:layout>
        <c:manualLayout>
          <c:xMode val="factor"/>
          <c:yMode val="factor"/>
          <c:x val="-0.28275"/>
          <c:y val="-0.00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475"/>
          <c:w val="0.8355"/>
          <c:h val="0.7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26322527"/>
        <c:axId val="35576152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51749913"/>
        <c:axId val="63096034"/>
      </c:line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76152"/>
        <c:crosses val="autoZero"/>
        <c:auto val="0"/>
        <c:lblOffset val="100"/>
        <c:noMultiLvlLbl val="0"/>
      </c:catAx>
      <c:valAx>
        <c:axId val="3557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22527"/>
        <c:crossesAt val="1"/>
        <c:crossBetween val="between"/>
        <c:dispUnits/>
      </c:valAx>
      <c:catAx>
        <c:axId val="51749913"/>
        <c:scaling>
          <c:orientation val="minMax"/>
        </c:scaling>
        <c:axPos val="b"/>
        <c:delete val="1"/>
        <c:majorTickMark val="in"/>
        <c:minorTickMark val="none"/>
        <c:tickLblPos val="nextTo"/>
        <c:crossAx val="63096034"/>
        <c:crosses val="autoZero"/>
        <c:auto val="0"/>
        <c:lblOffset val="100"/>
        <c:noMultiLvlLbl val="0"/>
      </c:catAx>
      <c:valAx>
        <c:axId val="63096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499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年度別実績（江の川）</a:t>
            </a:r>
          </a:p>
        </c:rich>
      </c:tx>
      <c:layout>
        <c:manualLayout>
          <c:xMode val="factor"/>
          <c:yMode val="factor"/>
          <c:x val="-0.24325"/>
          <c:y val="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5"/>
          <c:y val="0.18475"/>
          <c:w val="0.812"/>
          <c:h val="0.6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30993395"/>
        <c:axId val="10505100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27437037"/>
        <c:axId val="45606742"/>
      </c:line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05100"/>
        <c:crosses val="autoZero"/>
        <c:auto val="0"/>
        <c:lblOffset val="100"/>
        <c:noMultiLvlLbl val="0"/>
      </c:catAx>
      <c:valAx>
        <c:axId val="1050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93395"/>
        <c:crossesAt val="1"/>
        <c:crossBetween val="between"/>
        <c:dispUnits/>
      </c:valAx>
      <c:catAx>
        <c:axId val="27437037"/>
        <c:scaling>
          <c:orientation val="minMax"/>
        </c:scaling>
        <c:axPos val="b"/>
        <c:delete val="1"/>
        <c:majorTickMark val="in"/>
        <c:minorTickMark val="none"/>
        <c:tickLblPos val="nextTo"/>
        <c:crossAx val="45606742"/>
        <c:crosses val="autoZero"/>
        <c:auto val="0"/>
        <c:lblOffset val="100"/>
        <c:noMultiLvlLbl val="0"/>
      </c:catAx>
      <c:valAx>
        <c:axId val="45606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370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'P3 (2)'!#REF!</c:f>
              <c:numCache>
                <c:ptCount val="1"/>
                <c:pt idx="0">
                  <c:v>0</c:v>
                </c:pt>
              </c:numCache>
            </c:numRef>
          </c:val>
        </c:ser>
        <c:axId val="7807495"/>
        <c:axId val="3158592"/>
      </c:barChart>
      <c:lineChart>
        <c:grouping val="standard"/>
        <c:varyColors val="0"/>
        <c:ser>
          <c:idx val="0"/>
          <c:order val="1"/>
          <c:tx>
            <c:strRef>
              <c:f>'P3 (2)'!#REF!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'P3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'P3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427329"/>
        <c:axId val="54519370"/>
      </c:lineChart>
      <c:catAx>
        <c:axId val="780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8592"/>
        <c:crosses val="autoZero"/>
        <c:auto val="0"/>
        <c:lblOffset val="100"/>
        <c:noMultiLvlLbl val="0"/>
      </c:catAx>
      <c:valAx>
        <c:axId val="31585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807495"/>
        <c:crossesAt val="1"/>
        <c:crossBetween val="between"/>
        <c:dispUnits/>
      </c:valAx>
      <c:catAx>
        <c:axId val="28427329"/>
        <c:scaling>
          <c:orientation val="minMax"/>
        </c:scaling>
        <c:axPos val="b"/>
        <c:delete val="1"/>
        <c:majorTickMark val="in"/>
        <c:minorTickMark val="none"/>
        <c:tickLblPos val="nextTo"/>
        <c:crossAx val="54519370"/>
        <c:crosses val="autoZero"/>
        <c:auto val="0"/>
        <c:lblOffset val="100"/>
        <c:noMultiLvlLbl val="0"/>
      </c:catAx>
      <c:valAx>
        <c:axId val="54519370"/>
        <c:scaling>
          <c:orientation val="minMax"/>
        </c:scaling>
        <c:axPos val="l"/>
        <c:delete val="1"/>
        <c:majorTickMark val="in"/>
        <c:minorTickMark val="none"/>
        <c:tickLblPos val="nextTo"/>
        <c:crossAx val="284273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飯梨川給水量、料金収入実績</a:t>
            </a:r>
          </a:p>
        </c:rich>
      </c:tx>
      <c:layout>
        <c:manualLayout>
          <c:xMode val="factor"/>
          <c:yMode val="factor"/>
          <c:x val="-0.23175"/>
          <c:y val="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15675"/>
          <c:w val="0.8702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20912283"/>
        <c:axId val="53992820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16173333"/>
        <c:axId val="1134227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92820"/>
        <c:crosses val="autoZero"/>
        <c:auto val="0"/>
        <c:lblOffset val="100"/>
        <c:noMultiLvlLbl val="0"/>
      </c:catAx>
      <c:valAx>
        <c:axId val="5399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12283"/>
        <c:crossesAt val="1"/>
        <c:crossBetween val="between"/>
        <c:dispUnits/>
      </c:valAx>
      <c:catAx>
        <c:axId val="16173333"/>
        <c:scaling>
          <c:orientation val="minMax"/>
        </c:scaling>
        <c:axPos val="b"/>
        <c:delete val="1"/>
        <c:majorTickMark val="in"/>
        <c:minorTickMark val="none"/>
        <c:tickLblPos val="nextTo"/>
        <c:crossAx val="11342270"/>
        <c:crosses val="autoZero"/>
        <c:auto val="0"/>
        <c:lblOffset val="100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733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5"/>
          <c:y val="0.9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江の川給水量、料金収入実績</a:t>
            </a:r>
          </a:p>
        </c:rich>
      </c:tx>
      <c:layout>
        <c:manualLayout>
          <c:xMode val="factor"/>
          <c:yMode val="factor"/>
          <c:x val="-0.1895"/>
          <c:y val="0.0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495"/>
          <c:w val="0.90525"/>
          <c:h val="0.74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34971567"/>
        <c:axId val="46308648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14124649"/>
        <c:axId val="60012978"/>
      </c:line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8648"/>
        <c:crosses val="autoZero"/>
        <c:auto val="0"/>
        <c:lblOffset val="100"/>
        <c:noMultiLvlLbl val="0"/>
      </c:catAx>
      <c:valAx>
        <c:axId val="4630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71567"/>
        <c:crossesAt val="1"/>
        <c:crossBetween val="between"/>
        <c:dispUnits/>
      </c:valAx>
      <c:catAx>
        <c:axId val="14124649"/>
        <c:scaling>
          <c:orientation val="minMax"/>
        </c:scaling>
        <c:axPos val="b"/>
        <c:delete val="1"/>
        <c:majorTickMark val="in"/>
        <c:minorTickMark val="none"/>
        <c:tickLblPos val="nextTo"/>
        <c:crossAx val="60012978"/>
        <c:crosses val="autoZero"/>
        <c:auto val="0"/>
        <c:lblOffset val="100"/>
        <c:noMultiLvlLbl val="0"/>
      </c:catAx>
      <c:valAx>
        <c:axId val="6001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246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5"/>
          <c:y val="0.91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245891"/>
        <c:axId val="29213020"/>
      </c:bar3DChart>
      <c:catAx>
        <c:axId val="3245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45891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1590589"/>
        <c:axId val="17444390"/>
      </c:bar3DChart>
      <c:catAx>
        <c:axId val="61590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590589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85"/>
          <c:y val="0.16875"/>
          <c:w val="0.86975"/>
          <c:h val="0.7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34163203"/>
        <c:axId val="39033372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15756029"/>
        <c:axId val="7586534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3372"/>
        <c:crosses val="autoZero"/>
        <c:auto val="0"/>
        <c:lblOffset val="100"/>
        <c:noMultiLvlLbl val="0"/>
      </c:catAx>
      <c:valAx>
        <c:axId val="390333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(千㎥)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63203"/>
        <c:crossesAt val="1"/>
        <c:crossBetween val="between"/>
        <c:dispUnits/>
      </c:valAx>
      <c:catAx>
        <c:axId val="15756029"/>
        <c:scaling>
          <c:orientation val="minMax"/>
        </c:scaling>
        <c:axPos val="b"/>
        <c:delete val="1"/>
        <c:majorTickMark val="in"/>
        <c:minorTickMark val="none"/>
        <c:tickLblPos val="nextTo"/>
        <c:crossAx val="7586534"/>
        <c:crosses val="autoZero"/>
        <c:auto val="0"/>
        <c:lblOffset val="100"/>
        <c:noMultiLvlLbl val="0"/>
      </c:catAx>
      <c:valAx>
        <c:axId val="75865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60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90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2781783"/>
        <c:axId val="3709456"/>
      </c:bar3DChart>
      <c:catAx>
        <c:axId val="22781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709456"/>
        <c:crosses val="autoZero"/>
        <c:auto val="1"/>
        <c:lblOffset val="100"/>
        <c:noMultiLvlLbl val="0"/>
      </c:catAx>
      <c:valAx>
        <c:axId val="370945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78178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3385105"/>
        <c:axId val="32030490"/>
      </c:bar3DChart>
      <c:catAx>
        <c:axId val="33385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38510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9838955"/>
        <c:axId val="44332868"/>
      </c:bar3DChart>
      <c:catAx>
        <c:axId val="19838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83895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3451493"/>
        <c:axId val="34192526"/>
      </c:bar3DChart>
      <c:catAx>
        <c:axId val="63451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51493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9297279"/>
        <c:axId val="18131192"/>
      </c:bar3DChart>
      <c:catAx>
        <c:axId val="39297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297279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8963001"/>
        <c:axId val="59340418"/>
      </c:bar3DChart>
      <c:catAx>
        <c:axId val="28963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6300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4301715"/>
        <c:axId val="41844524"/>
      </c:bar3DChart>
      <c:catAx>
        <c:axId val="64301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30171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1056397"/>
        <c:axId val="33963254"/>
      </c:bar3DChart>
      <c:catAx>
        <c:axId val="41056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05639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775"/>
          <c:y val="0.242"/>
          <c:w val="0.50025"/>
          <c:h val="0.6862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9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7233831"/>
        <c:axId val="66669024"/>
      </c:bar3DChart>
      <c:catAx>
        <c:axId val="37233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233831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25"/>
          <c:y val="0.16475"/>
          <c:w val="0.906"/>
          <c:h val="0.7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1169943"/>
        <c:axId val="10529488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27656529"/>
        <c:axId val="47582170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9488"/>
        <c:crosses val="autoZero"/>
        <c:auto val="0"/>
        <c:lblOffset val="100"/>
        <c:noMultiLvlLbl val="0"/>
      </c:catAx>
      <c:valAx>
        <c:axId val="105294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943"/>
        <c:crossesAt val="1"/>
        <c:crossBetween val="between"/>
        <c:dispUnits/>
      </c:valAx>
      <c:catAx>
        <c:axId val="27656529"/>
        <c:scaling>
          <c:orientation val="minMax"/>
        </c:scaling>
        <c:axPos val="b"/>
        <c:delete val="1"/>
        <c:majorTickMark val="in"/>
        <c:minorTickMark val="none"/>
        <c:tickLblPos val="nextTo"/>
        <c:crossAx val="47582170"/>
        <c:crosses val="autoZero"/>
        <c:auto val="0"/>
        <c:lblOffset val="100"/>
        <c:noMultiLvlLbl val="0"/>
      </c:catAx>
      <c:valAx>
        <c:axId val="475821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65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89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150305"/>
        <c:axId val="31481834"/>
      </c:bar3DChart>
      <c:catAx>
        <c:axId val="63150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150305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901051"/>
        <c:axId val="67000596"/>
      </c:bar3DChart>
      <c:catAx>
        <c:axId val="14901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90105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134453"/>
        <c:axId val="58339166"/>
      </c:bar3DChart>
      <c:catAx>
        <c:axId val="66134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13445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290447"/>
        <c:axId val="27851976"/>
      </c:bar3DChart>
      <c:catAx>
        <c:axId val="55290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9044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85"/>
          <c:y val="0.2545"/>
          <c:w val="0.50125"/>
          <c:h val="0.6682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飯梨川給水量、料金実績</a:t>
            </a:r>
          </a:p>
        </c:rich>
      </c:tx>
      <c:layout>
        <c:manualLayout>
          <c:xMode val="factor"/>
          <c:yMode val="factor"/>
          <c:x val="-0.291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655"/>
          <c:w val="0.83825"/>
          <c:h val="0.6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49341193"/>
        <c:axId val="41417554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37213667"/>
        <c:axId val="66487548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17554"/>
        <c:crosses val="autoZero"/>
        <c:auto val="0"/>
        <c:lblOffset val="100"/>
        <c:noMultiLvlLbl val="0"/>
      </c:catAx>
      <c:valAx>
        <c:axId val="41417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41193"/>
        <c:crossesAt val="1"/>
        <c:crossBetween val="between"/>
        <c:dispUnits/>
      </c:valAx>
      <c:catAx>
        <c:axId val="37213667"/>
        <c:scaling>
          <c:orientation val="minMax"/>
        </c:scaling>
        <c:axPos val="b"/>
        <c:delete val="1"/>
        <c:majorTickMark val="in"/>
        <c:minorTickMark val="none"/>
        <c:tickLblPos val="nextTo"/>
        <c:crossAx val="66487548"/>
        <c:crosses val="autoZero"/>
        <c:auto val="0"/>
        <c:lblOffset val="100"/>
        <c:noMultiLvlLbl val="0"/>
      </c:cat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136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江の川給水量、料金実績</a:t>
            </a:r>
          </a:p>
        </c:rich>
      </c:tx>
      <c:layout>
        <c:manualLayout>
          <c:xMode val="factor"/>
          <c:yMode val="factor"/>
          <c:x val="-0.268"/>
          <c:y val="0.006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635"/>
          <c:w val="0.87775"/>
          <c:h val="0.7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61517021"/>
        <c:axId val="16782278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16822775"/>
        <c:axId val="17187248"/>
      </c:line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82278"/>
        <c:crosses val="autoZero"/>
        <c:auto val="0"/>
        <c:lblOffset val="100"/>
        <c:noMultiLvlLbl val="0"/>
      </c:cat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17021"/>
        <c:crossesAt val="1"/>
        <c:crossBetween val="between"/>
        <c:dispUnits/>
      </c:valAx>
      <c:catAx>
        <c:axId val="16822775"/>
        <c:scaling>
          <c:orientation val="minMax"/>
        </c:scaling>
        <c:axPos val="b"/>
        <c:delete val="1"/>
        <c:majorTickMark val="in"/>
        <c:minorTickMark val="none"/>
        <c:tickLblPos val="nextTo"/>
        <c:crossAx val="17187248"/>
        <c:crosses val="autoZero"/>
        <c:auto val="0"/>
        <c:lblOffset val="100"/>
        <c:noMultiLvlLbl val="0"/>
      </c:catAx>
      <c:valAx>
        <c:axId val="17187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227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75"/>
          <c:y val="0.8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年度別実績（飯梨川）</a:t>
            </a:r>
          </a:p>
        </c:rich>
      </c:tx>
      <c:layout>
        <c:manualLayout>
          <c:xMode val="factor"/>
          <c:yMode val="factor"/>
          <c:x val="-0.28275"/>
          <c:y val="-0.00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48"/>
          <c:w val="0.83525"/>
          <c:h val="0.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20467505"/>
        <c:axId val="49989818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47255179"/>
        <c:axId val="22643428"/>
      </c:line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89818"/>
        <c:crosses val="autoZero"/>
        <c:auto val="0"/>
        <c:lblOffset val="100"/>
        <c:noMultiLvlLbl val="0"/>
      </c:catAx>
      <c:valAx>
        <c:axId val="4998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67505"/>
        <c:crossesAt val="1"/>
        <c:crossBetween val="between"/>
        <c:dispUnits/>
      </c:valAx>
      <c:catAx>
        <c:axId val="47255179"/>
        <c:scaling>
          <c:orientation val="minMax"/>
        </c:scaling>
        <c:axPos val="b"/>
        <c:delete val="1"/>
        <c:majorTickMark val="in"/>
        <c:minorTickMark val="none"/>
        <c:tickLblPos val="nextTo"/>
        <c:crossAx val="22643428"/>
        <c:crosses val="autoZero"/>
        <c:auto val="0"/>
        <c:lblOffset val="100"/>
        <c:noMultiLvlLbl val="0"/>
      </c:catAx>
      <c:valAx>
        <c:axId val="2264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51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25"/>
          <c:y val="0.9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年度別実績（江の川）</a:t>
            </a:r>
          </a:p>
        </c:rich>
      </c:tx>
      <c:layout>
        <c:manualLayout>
          <c:xMode val="factor"/>
          <c:yMode val="factor"/>
          <c:x val="-0.24325"/>
          <c:y val="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625"/>
          <c:y val="0.19325"/>
          <c:w val="0.8095"/>
          <c:h val="0.6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2464261"/>
        <c:axId val="22178350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65387423"/>
        <c:axId val="51615896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78350"/>
        <c:crosses val="autoZero"/>
        <c:auto val="0"/>
        <c:lblOffset val="100"/>
        <c:noMultiLvlLbl val="0"/>
      </c:catAx>
      <c:valAx>
        <c:axId val="2217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64261"/>
        <c:crossesAt val="1"/>
        <c:crossBetween val="between"/>
        <c:dispUnits/>
      </c:valAx>
      <c:catAx>
        <c:axId val="65387423"/>
        <c:scaling>
          <c:orientation val="minMax"/>
        </c:scaling>
        <c:axPos val="b"/>
        <c:delete val="1"/>
        <c:majorTickMark val="in"/>
        <c:minorTickMark val="none"/>
        <c:tickLblPos val="nextTo"/>
        <c:crossAx val="51615896"/>
        <c:crosses val="autoZero"/>
        <c:auto val="0"/>
        <c:lblOffset val="100"/>
        <c:noMultiLvlLbl val="0"/>
      </c:catAx>
      <c:valAx>
        <c:axId val="516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874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25"/>
          <c:y val="0.9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企業債の推移</a:t>
            </a:r>
          </a:p>
        </c:rich>
      </c:tx>
      <c:layout>
        <c:manualLayout>
          <c:xMode val="factor"/>
          <c:yMode val="factor"/>
          <c:x val="-0.30575"/>
          <c:y val="-0.00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4375"/>
          <c:w val="0.806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'企業債推移'!$B$11</c:f>
              <c:strCache>
                <c:ptCount val="1"/>
                <c:pt idx="0">
                  <c:v>償還額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'企業債推移'!$B$12:$B$18</c:f>
              <c:numCache>
                <c:ptCount val="7"/>
                <c:pt idx="0">
                  <c:v>19.1</c:v>
                </c:pt>
                <c:pt idx="1">
                  <c:v>7.9</c:v>
                </c:pt>
                <c:pt idx="2">
                  <c:v>7.9</c:v>
                </c:pt>
                <c:pt idx="3">
                  <c:v>7.7</c:v>
                </c:pt>
                <c:pt idx="4">
                  <c:v>7.4</c:v>
                </c:pt>
                <c:pt idx="5">
                  <c:v>6.9</c:v>
                </c:pt>
                <c:pt idx="6">
                  <c:v>6.7</c:v>
                </c:pt>
              </c:numCache>
            </c:numRef>
          </c:val>
        </c:ser>
        <c:axId val="61889881"/>
        <c:axId val="20138018"/>
      </c:barChart>
      <c:lineChart>
        <c:grouping val="standard"/>
        <c:varyColors val="0"/>
        <c:ser>
          <c:idx val="0"/>
          <c:order val="1"/>
          <c:tx>
            <c:strRef>
              <c:f>'企業債推移'!$C$11</c:f>
              <c:strCache>
                <c:ptCount val="1"/>
                <c:pt idx="0">
                  <c:v>借入金残高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'企業債推移'!$C$12:$C$18</c:f>
              <c:numCache>
                <c:ptCount val="7"/>
                <c:pt idx="0">
                  <c:v>131.2</c:v>
                </c:pt>
                <c:pt idx="1">
                  <c:v>123.29999999999998</c:v>
                </c:pt>
                <c:pt idx="2">
                  <c:v>115.39999999999998</c:v>
                </c:pt>
                <c:pt idx="3">
                  <c:v>107.69999999999997</c:v>
                </c:pt>
                <c:pt idx="4">
                  <c:v>100.29999999999997</c:v>
                </c:pt>
                <c:pt idx="5">
                  <c:v>93.39999999999996</c:v>
                </c:pt>
                <c:pt idx="6">
                  <c:v>86.69999999999996</c:v>
                </c:pt>
              </c:numCache>
            </c:numRef>
          </c:val>
          <c:smooth val="0"/>
        </c:ser>
        <c:axId val="47024435"/>
        <c:axId val="20566732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38018"/>
        <c:crosses val="autoZero"/>
        <c:auto val="0"/>
        <c:lblOffset val="100"/>
        <c:noMultiLvlLbl val="0"/>
      </c:catAx>
      <c:valAx>
        <c:axId val="201380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889881"/>
        <c:crossesAt val="1"/>
        <c:crossBetween val="between"/>
        <c:dispUnits/>
      </c:valAx>
      <c:catAx>
        <c:axId val="47024435"/>
        <c:scaling>
          <c:orientation val="minMax"/>
        </c:scaling>
        <c:axPos val="b"/>
        <c:delete val="1"/>
        <c:majorTickMark val="in"/>
        <c:minorTickMark val="none"/>
        <c:tickLblPos val="nextTo"/>
        <c:crossAx val="20566732"/>
        <c:crosses val="autoZero"/>
        <c:auto val="0"/>
        <c:lblOffset val="100"/>
        <c:noMultiLvlLbl val="0"/>
      </c:catAx>
      <c:valAx>
        <c:axId val="20566732"/>
        <c:scaling>
          <c:orientation val="minMax"/>
        </c:scaling>
        <c:axPos val="l"/>
        <c:delete val="1"/>
        <c:majorTickMark val="in"/>
        <c:minorTickMark val="none"/>
        <c:tickLblPos val="nextTo"/>
        <c:crossAx val="4702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75"/>
          <c:y val="0.9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</c:ser>
        <c:axId val="25586347"/>
        <c:axId val="28950532"/>
      </c:barChart>
      <c:lineChart>
        <c:grouping val="standard"/>
        <c:varyColors val="0"/>
        <c:ser>
          <c:idx val="0"/>
          <c:order val="1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28197"/>
        <c:axId val="63291726"/>
      </c:line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50532"/>
        <c:crosses val="autoZero"/>
        <c:auto val="0"/>
        <c:lblOffset val="100"/>
        <c:noMultiLvlLbl val="0"/>
      </c:catAx>
      <c:valAx>
        <c:axId val="289505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86347"/>
        <c:crossesAt val="1"/>
        <c:crossBetween val="between"/>
        <c:dispUnits/>
      </c:valAx>
      <c:catAx>
        <c:axId val="59228197"/>
        <c:scaling>
          <c:orientation val="minMax"/>
        </c:scaling>
        <c:axPos val="b"/>
        <c:delete val="1"/>
        <c:majorTickMark val="in"/>
        <c:minorTickMark val="none"/>
        <c:tickLblPos val="nextTo"/>
        <c:crossAx val="63291726"/>
        <c:crosses val="autoZero"/>
        <c:auto val="0"/>
        <c:lblOffset val="100"/>
        <c:noMultiLvlLbl val="0"/>
      </c:catAx>
      <c:valAx>
        <c:axId val="63291726"/>
        <c:scaling>
          <c:orientation val="minMax"/>
        </c:scaling>
        <c:axPos val="l"/>
        <c:delete val="1"/>
        <c:majorTickMark val="in"/>
        <c:minorTickMark val="none"/>
        <c:tickLblPos val="nextTo"/>
        <c:crossAx val="592281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5"/>
          <c:y val="0.14325"/>
          <c:w val="0.8697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32754623"/>
        <c:axId val="26356152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35878777"/>
        <c:axId val="54473538"/>
      </c:line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56152"/>
        <c:crosses val="autoZero"/>
        <c:auto val="0"/>
        <c:lblOffset val="100"/>
        <c:noMultiLvlLbl val="0"/>
      </c:catAx>
      <c:valAx>
        <c:axId val="263561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54623"/>
        <c:crossesAt val="1"/>
        <c:crossBetween val="between"/>
        <c:dispUnits/>
      </c:valAx>
      <c:catAx>
        <c:axId val="35878777"/>
        <c:scaling>
          <c:orientation val="minMax"/>
        </c:scaling>
        <c:axPos val="b"/>
        <c:delete val="1"/>
        <c:majorTickMark val="in"/>
        <c:minorTickMark val="none"/>
        <c:tickLblPos val="nextTo"/>
        <c:crossAx val="54473538"/>
        <c:crosses val="autoZero"/>
        <c:auto val="0"/>
        <c:lblOffset val="100"/>
        <c:noMultiLvlLbl val="0"/>
      </c:catAx>
      <c:valAx>
        <c:axId val="544735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787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23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95"/>
          <c:y val="0.18475"/>
          <c:w val="0.84225"/>
          <c:h val="0.6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20499795"/>
        <c:axId val="50280428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49870669"/>
        <c:axId val="4618283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80428"/>
        <c:crosses val="autoZero"/>
        <c:auto val="0"/>
        <c:lblOffset val="100"/>
        <c:noMultiLvlLbl val="0"/>
      </c:catAx>
      <c:valAx>
        <c:axId val="502804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99795"/>
        <c:crossesAt val="1"/>
        <c:crossBetween val="between"/>
        <c:dispUnits/>
      </c:valAx>
      <c:catAx>
        <c:axId val="49870669"/>
        <c:scaling>
          <c:orientation val="minMax"/>
        </c:scaling>
        <c:axPos val="b"/>
        <c:delete val="1"/>
        <c:majorTickMark val="in"/>
        <c:minorTickMark val="none"/>
        <c:tickLblPos val="nextTo"/>
        <c:crossAx val="46182838"/>
        <c:crosses val="autoZero"/>
        <c:auto val="0"/>
        <c:lblOffset val="100"/>
        <c:noMultiLvlLbl val="0"/>
      </c:catAx>
      <c:valAx>
        <c:axId val="461828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706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"/>
          <c:y val="0.93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2992359"/>
        <c:axId val="49822368"/>
      </c:bar3DChart>
      <c:catAx>
        <c:axId val="12992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992359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171450</xdr:rowOff>
    </xdr:to>
    <xdr:graphicFrame>
      <xdr:nvGraphicFramePr>
        <xdr:cNvPr id="2" name="Chart 2"/>
        <xdr:cNvGraphicFramePr/>
      </xdr:nvGraphicFramePr>
      <xdr:xfrm>
        <a:off x="0" y="266700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619125</xdr:colOff>
      <xdr:row>6</xdr:row>
      <xdr:rowOff>0</xdr:rowOff>
    </xdr:from>
    <xdr:to>
      <xdr:col>11</xdr:col>
      <xdr:colOff>619125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619125" y="1228725"/>
        <a:ext cx="7543800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28575</xdr:rowOff>
    </xdr:from>
    <xdr:to>
      <xdr:col>11</xdr:col>
      <xdr:colOff>676275</xdr:colOff>
      <xdr:row>69</xdr:row>
      <xdr:rowOff>161925</xdr:rowOff>
    </xdr:to>
    <xdr:graphicFrame>
      <xdr:nvGraphicFramePr>
        <xdr:cNvPr id="4" name="Chart 4"/>
        <xdr:cNvGraphicFramePr/>
      </xdr:nvGraphicFramePr>
      <xdr:xfrm>
        <a:off x="685800" y="7591425"/>
        <a:ext cx="7534275" cy="510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0.04275</cdr:y>
    </cdr:from>
    <cdr:to>
      <cdr:x>0.948</cdr:x>
      <cdr:y>0.20025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247650"/>
          <a:ext cx="145732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6477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609600</xdr:colOff>
      <xdr:row>35</xdr:row>
      <xdr:rowOff>28575</xdr:rowOff>
    </xdr:from>
    <xdr:to>
      <xdr:col>3</xdr:col>
      <xdr:colOff>1695450</xdr:colOff>
      <xdr:row>56</xdr:row>
      <xdr:rowOff>209550</xdr:rowOff>
    </xdr:to>
    <xdr:graphicFrame>
      <xdr:nvGraphicFramePr>
        <xdr:cNvPr id="6" name="Chart 6"/>
        <xdr:cNvGraphicFramePr/>
      </xdr:nvGraphicFramePr>
      <xdr:xfrm>
        <a:off x="609600" y="11125200"/>
        <a:ext cx="7839075" cy="598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1019175</xdr:colOff>
      <xdr:row>35</xdr:row>
      <xdr:rowOff>171450</xdr:rowOff>
    </xdr:from>
    <xdr:to>
      <xdr:col>3</xdr:col>
      <xdr:colOff>1428750</xdr:colOff>
      <xdr:row>39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6448425" y="11268075"/>
          <a:ext cx="1733550" cy="11334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38</xdr:row>
      <xdr:rowOff>209550</xdr:rowOff>
    </xdr:from>
    <xdr:to>
      <xdr:col>1</xdr:col>
      <xdr:colOff>952500</xdr:colOff>
      <xdr:row>44</xdr:row>
      <xdr:rowOff>209550</xdr:rowOff>
    </xdr:to>
    <xdr:sp>
      <xdr:nvSpPr>
        <xdr:cNvPr id="8" name="Line 8"/>
        <xdr:cNvSpPr>
          <a:spLocks/>
        </xdr:cNvSpPr>
      </xdr:nvSpPr>
      <xdr:spPr>
        <a:xfrm flipH="1">
          <a:off x="4114800" y="12134850"/>
          <a:ext cx="695325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0.075</cdr:y>
    </cdr:from>
    <cdr:to>
      <cdr:x>0.9655</cdr:x>
      <cdr:y>0.23725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95275"/>
          <a:ext cx="1085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  <cdr:relSizeAnchor xmlns:cdr="http://schemas.openxmlformats.org/drawingml/2006/chartDrawing">
    <cdr:from>
      <cdr:x>0.76175</cdr:x>
      <cdr:y>0.063</cdr:y>
    </cdr:from>
    <cdr:to>
      <cdr:x>0.9655</cdr:x>
      <cdr:y>0.22525</cdr:y>
    </cdr:to>
    <cdr:sp>
      <cdr:nvSpPr>
        <cdr:cNvPr id="2" name="Rectangle 2"/>
        <cdr:cNvSpPr>
          <a:spLocks/>
        </cdr:cNvSpPr>
      </cdr:nvSpPr>
      <cdr:spPr>
        <a:xfrm>
          <a:off x="4048125" y="247650"/>
          <a:ext cx="1085850" cy="6477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19050</xdr:rowOff>
    </xdr:from>
    <xdr:to>
      <xdr:col>11</xdr:col>
      <xdr:colOff>95250</xdr:colOff>
      <xdr:row>30</xdr:row>
      <xdr:rowOff>95250</xdr:rowOff>
    </xdr:to>
    <xdr:graphicFrame>
      <xdr:nvGraphicFramePr>
        <xdr:cNvPr id="1" name="Chart 9"/>
        <xdr:cNvGraphicFramePr/>
      </xdr:nvGraphicFramePr>
      <xdr:xfrm>
        <a:off x="2314575" y="1219200"/>
        <a:ext cx="5324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11</xdr:row>
      <xdr:rowOff>85725</xdr:rowOff>
    </xdr:from>
    <xdr:to>
      <xdr:col>8</xdr:col>
      <xdr:colOff>66675</xdr:colOff>
      <xdr:row>17</xdr:row>
      <xdr:rowOff>66675</xdr:rowOff>
    </xdr:to>
    <xdr:sp>
      <xdr:nvSpPr>
        <xdr:cNvPr id="2" name="Line 10"/>
        <xdr:cNvSpPr>
          <a:spLocks/>
        </xdr:cNvSpPr>
      </xdr:nvSpPr>
      <xdr:spPr>
        <a:xfrm flipH="1">
          <a:off x="4686300" y="1971675"/>
          <a:ext cx="86677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20</xdr:row>
      <xdr:rowOff>57150</xdr:rowOff>
    </xdr:from>
    <xdr:to>
      <xdr:col>12</xdr:col>
      <xdr:colOff>600075</xdr:colOff>
      <xdr:row>41</xdr:row>
      <xdr:rowOff>114300</xdr:rowOff>
    </xdr:to>
    <xdr:graphicFrame>
      <xdr:nvGraphicFramePr>
        <xdr:cNvPr id="1" name="Chart 4"/>
        <xdr:cNvGraphicFramePr/>
      </xdr:nvGraphicFramePr>
      <xdr:xfrm>
        <a:off x="4143375" y="3486150"/>
        <a:ext cx="56102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22</xdr:row>
      <xdr:rowOff>95250</xdr:rowOff>
    </xdr:from>
    <xdr:to>
      <xdr:col>13</xdr:col>
      <xdr:colOff>333375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4238625" y="3867150"/>
        <a:ext cx="5848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11</xdr:row>
      <xdr:rowOff>104775</xdr:rowOff>
    </xdr:from>
    <xdr:to>
      <xdr:col>11</xdr:col>
      <xdr:colOff>466725</xdr:colOff>
      <xdr:row>32</xdr:row>
      <xdr:rowOff>47625</xdr:rowOff>
    </xdr:to>
    <xdr:graphicFrame>
      <xdr:nvGraphicFramePr>
        <xdr:cNvPr id="1" name="Chart 3"/>
        <xdr:cNvGraphicFramePr/>
      </xdr:nvGraphicFramePr>
      <xdr:xfrm>
        <a:off x="3790950" y="1990725"/>
        <a:ext cx="5172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0" y="4429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295275</xdr:rowOff>
    </xdr:from>
    <xdr:to>
      <xdr:col>12</xdr:col>
      <xdr:colOff>28575</xdr:colOff>
      <xdr:row>44</xdr:row>
      <xdr:rowOff>0</xdr:rowOff>
    </xdr:to>
    <xdr:graphicFrame>
      <xdr:nvGraphicFramePr>
        <xdr:cNvPr id="3" name="Chart 7"/>
        <xdr:cNvGraphicFramePr/>
      </xdr:nvGraphicFramePr>
      <xdr:xfrm>
        <a:off x="600075" y="4724400"/>
        <a:ext cx="75438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45</xdr:row>
      <xdr:rowOff>114300</xdr:rowOff>
    </xdr:from>
    <xdr:to>
      <xdr:col>12</xdr:col>
      <xdr:colOff>19050</xdr:colOff>
      <xdr:row>74</xdr:row>
      <xdr:rowOff>85725</xdr:rowOff>
    </xdr:to>
    <xdr:graphicFrame>
      <xdr:nvGraphicFramePr>
        <xdr:cNvPr id="4" name="Chart 8"/>
        <xdr:cNvGraphicFramePr/>
      </xdr:nvGraphicFramePr>
      <xdr:xfrm>
        <a:off x="600075" y="9420225"/>
        <a:ext cx="75342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371475</xdr:colOff>
      <xdr:row>16</xdr:row>
      <xdr:rowOff>66675</xdr:rowOff>
    </xdr:from>
    <xdr:to>
      <xdr:col>6</xdr:col>
      <xdr:colOff>285750</xdr:colOff>
      <xdr:row>19</xdr:row>
      <xdr:rowOff>47625</xdr:rowOff>
    </xdr:to>
    <xdr:sp>
      <xdr:nvSpPr>
        <xdr:cNvPr id="5" name="AutoShape 9"/>
        <xdr:cNvSpPr>
          <a:spLocks/>
        </xdr:cNvSpPr>
      </xdr:nvSpPr>
      <xdr:spPr>
        <a:xfrm>
          <a:off x="942975" y="4800600"/>
          <a:ext cx="3343275" cy="590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飯梨川給水量・料金収入実績</a:t>
          </a:r>
        </a:p>
      </xdr:txBody>
    </xdr:sp>
    <xdr:clientData/>
  </xdr:twoCellAnchor>
  <xdr:twoCellAnchor>
    <xdr:from>
      <xdr:col>1</xdr:col>
      <xdr:colOff>295275</xdr:colOff>
      <xdr:row>46</xdr:row>
      <xdr:rowOff>76200</xdr:rowOff>
    </xdr:from>
    <xdr:to>
      <xdr:col>6</xdr:col>
      <xdr:colOff>209550</xdr:colOff>
      <xdr:row>50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866775" y="9534525"/>
          <a:ext cx="3343275" cy="590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江の川給水量・料金収入実績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11</xdr:row>
      <xdr:rowOff>95250</xdr:rowOff>
    </xdr:from>
    <xdr:to>
      <xdr:col>11</xdr:col>
      <xdr:colOff>180975</xdr:colOff>
      <xdr:row>31</xdr:row>
      <xdr:rowOff>161925</xdr:rowOff>
    </xdr:to>
    <xdr:graphicFrame>
      <xdr:nvGraphicFramePr>
        <xdr:cNvPr id="1" name="Chart 2"/>
        <xdr:cNvGraphicFramePr/>
      </xdr:nvGraphicFramePr>
      <xdr:xfrm>
        <a:off x="3457575" y="1981200"/>
        <a:ext cx="5124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14</xdr:row>
      <xdr:rowOff>76200</xdr:rowOff>
    </xdr:from>
    <xdr:to>
      <xdr:col>11</xdr:col>
      <xdr:colOff>257175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3352800" y="2476500"/>
        <a:ext cx="5629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2476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47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11</xdr:col>
      <xdr:colOff>352425</xdr:colOff>
      <xdr:row>23</xdr:row>
      <xdr:rowOff>123825</xdr:rowOff>
    </xdr:to>
    <xdr:graphicFrame>
      <xdr:nvGraphicFramePr>
        <xdr:cNvPr id="3" name="Chart 7"/>
        <xdr:cNvGraphicFramePr/>
      </xdr:nvGraphicFramePr>
      <xdr:xfrm>
        <a:off x="685800" y="962025"/>
        <a:ext cx="721042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11</xdr:col>
      <xdr:colOff>371475</xdr:colOff>
      <xdr:row>49</xdr:row>
      <xdr:rowOff>85725</xdr:rowOff>
    </xdr:to>
    <xdr:graphicFrame>
      <xdr:nvGraphicFramePr>
        <xdr:cNvPr id="4" name="Chart 8"/>
        <xdr:cNvGraphicFramePr/>
      </xdr:nvGraphicFramePr>
      <xdr:xfrm>
        <a:off x="685800" y="6219825"/>
        <a:ext cx="722947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266700</xdr:colOff>
      <xdr:row>4</xdr:row>
      <xdr:rowOff>66675</xdr:rowOff>
    </xdr:from>
    <xdr:to>
      <xdr:col>5</xdr:col>
      <xdr:colOff>323850</xdr:colOff>
      <xdr:row>6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952500" y="1028700"/>
          <a:ext cx="2800350" cy="5429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年度別実績（飯梨川）</a:t>
          </a:r>
        </a:p>
      </xdr:txBody>
    </xdr:sp>
    <xdr:clientData/>
  </xdr:twoCellAnchor>
  <xdr:twoCellAnchor>
    <xdr:from>
      <xdr:col>1</xdr:col>
      <xdr:colOff>266700</xdr:colOff>
      <xdr:row>28</xdr:row>
      <xdr:rowOff>104775</xdr:rowOff>
    </xdr:from>
    <xdr:to>
      <xdr:col>5</xdr:col>
      <xdr:colOff>323850</xdr:colOff>
      <xdr:row>31</xdr:row>
      <xdr:rowOff>28575</xdr:rowOff>
    </xdr:to>
    <xdr:sp>
      <xdr:nvSpPr>
        <xdr:cNvPr id="6" name="AutoShape 10"/>
        <xdr:cNvSpPr>
          <a:spLocks/>
        </xdr:cNvSpPr>
      </xdr:nvSpPr>
      <xdr:spPr>
        <a:xfrm>
          <a:off x="952500" y="6324600"/>
          <a:ext cx="2800350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年度別実績（江の川）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0" y="161925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314325</xdr:colOff>
      <xdr:row>34</xdr:row>
      <xdr:rowOff>0</xdr:rowOff>
    </xdr:from>
    <xdr:to>
      <xdr:col>7</xdr:col>
      <xdr:colOff>257175</xdr:colOff>
      <xdr:row>48</xdr:row>
      <xdr:rowOff>161925</xdr:rowOff>
    </xdr:to>
    <xdr:graphicFrame>
      <xdr:nvGraphicFramePr>
        <xdr:cNvPr id="6" name="Chart 6"/>
        <xdr:cNvGraphicFramePr/>
      </xdr:nvGraphicFramePr>
      <xdr:xfrm>
        <a:off x="6429375" y="11010900"/>
        <a:ext cx="5238750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781050</xdr:colOff>
      <xdr:row>34</xdr:row>
      <xdr:rowOff>161925</xdr:rowOff>
    </xdr:from>
    <xdr:to>
      <xdr:col>4</xdr:col>
      <xdr:colOff>1247775</xdr:colOff>
      <xdr:row>36</xdr:row>
      <xdr:rowOff>171450</xdr:rowOff>
    </xdr:to>
    <xdr:sp>
      <xdr:nvSpPr>
        <xdr:cNvPr id="7" name="AutoShape 12"/>
        <xdr:cNvSpPr>
          <a:spLocks/>
        </xdr:cNvSpPr>
      </xdr:nvSpPr>
      <xdr:spPr>
        <a:xfrm>
          <a:off x="6896100" y="11172825"/>
          <a:ext cx="2038350" cy="6096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収益費用構成</a:t>
          </a:r>
        </a:p>
      </xdr:txBody>
    </xdr:sp>
    <xdr:clientData/>
  </xdr:twoCellAnchor>
  <xdr:twoCellAnchor>
    <xdr:from>
      <xdr:col>5</xdr:col>
      <xdr:colOff>885825</xdr:colOff>
      <xdr:row>34</xdr:row>
      <xdr:rowOff>219075</xdr:rowOff>
    </xdr:from>
    <xdr:to>
      <xdr:col>7</xdr:col>
      <xdr:colOff>28575</xdr:colOff>
      <xdr:row>37</xdr:row>
      <xdr:rowOff>76200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0144125" y="11229975"/>
          <a:ext cx="12954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（単位：百万円）
内円：収益
外円：費用</a:t>
          </a:r>
        </a:p>
      </xdr:txBody>
    </xdr:sp>
    <xdr:clientData/>
  </xdr:twoCellAnchor>
  <xdr:twoCellAnchor>
    <xdr:from>
      <xdr:col>4</xdr:col>
      <xdr:colOff>1095375</xdr:colOff>
      <xdr:row>37</xdr:row>
      <xdr:rowOff>0</xdr:rowOff>
    </xdr:from>
    <xdr:to>
      <xdr:col>4</xdr:col>
      <xdr:colOff>1552575</xdr:colOff>
      <xdr:row>40</xdr:row>
      <xdr:rowOff>142875</xdr:rowOff>
    </xdr:to>
    <xdr:sp>
      <xdr:nvSpPr>
        <xdr:cNvPr id="9" name="Line 15"/>
        <xdr:cNvSpPr>
          <a:spLocks/>
        </xdr:cNvSpPr>
      </xdr:nvSpPr>
      <xdr:spPr>
        <a:xfrm flipH="1">
          <a:off x="8782050" y="11934825"/>
          <a:ext cx="45720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561975"/>
        <a:ext cx="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0.52225</cdr:y>
    </cdr:from>
    <cdr:to>
      <cdr:x>0.60775</cdr:x>
      <cdr:y>0.5675</cdr:y>
    </cdr:to>
    <cdr:sp>
      <cdr:nvSpPr>
        <cdr:cNvPr id="1" name="Line 1"/>
        <cdr:cNvSpPr>
          <a:spLocks/>
        </cdr:cNvSpPr>
      </cdr:nvSpPr>
      <cdr:spPr>
        <a:xfrm flipH="1">
          <a:off x="0" y="20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8</xdr:col>
      <xdr:colOff>381000</xdr:colOff>
      <xdr:row>23</xdr:row>
      <xdr:rowOff>114300</xdr:rowOff>
    </xdr:to>
    <xdr:graphicFrame>
      <xdr:nvGraphicFramePr>
        <xdr:cNvPr id="3" name="Chart 3"/>
        <xdr:cNvGraphicFramePr/>
      </xdr:nvGraphicFramePr>
      <xdr:xfrm>
        <a:off x="685800" y="781050"/>
        <a:ext cx="51816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400050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685800" y="5305425"/>
        <a:ext cx="52006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20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SheetLayoutView="75" workbookViewId="0" topLeftCell="A1">
      <selection activeCell="M48" sqref="M48"/>
    </sheetView>
  </sheetViews>
  <sheetFormatPr defaultColWidth="9.00390625" defaultRowHeight="24" customHeight="1"/>
  <cols>
    <col min="1" max="1" width="7.50390625" style="53" customWidth="1"/>
    <col min="2" max="16384" width="9.00390625" style="53" customWidth="1"/>
  </cols>
  <sheetData>
    <row r="1" s="100" customFormat="1" ht="24" customHeight="1">
      <c r="E1" s="100" t="s">
        <v>128</v>
      </c>
    </row>
    <row r="3" s="99" customFormat="1" ht="24" customHeight="1">
      <c r="A3" s="99" t="s">
        <v>129</v>
      </c>
    </row>
    <row r="4" s="90" customFormat="1" ht="18.75" customHeight="1"/>
    <row r="5" s="90" customFormat="1" ht="24" customHeight="1">
      <c r="B5" s="90" t="s">
        <v>134</v>
      </c>
    </row>
    <row r="6" s="90" customFormat="1" ht="24" customHeight="1">
      <c r="B6" s="90" t="s">
        <v>135</v>
      </c>
    </row>
    <row r="7" s="90" customFormat="1" ht="24" customHeight="1">
      <c r="B7" s="90" t="s">
        <v>136</v>
      </c>
    </row>
    <row r="8" s="90" customFormat="1" ht="24" customHeight="1">
      <c r="B8" s="90" t="s">
        <v>137</v>
      </c>
    </row>
    <row r="9" s="90" customFormat="1" ht="18" customHeight="1"/>
    <row r="10" s="90" customFormat="1" ht="24" customHeight="1">
      <c r="B10" s="90" t="s">
        <v>131</v>
      </c>
    </row>
    <row r="11" s="90" customFormat="1" ht="24" customHeight="1">
      <c r="B11" s="90" t="s">
        <v>132</v>
      </c>
    </row>
    <row r="12" s="90" customFormat="1" ht="24" customHeight="1">
      <c r="B12" s="90" t="s">
        <v>133</v>
      </c>
    </row>
    <row r="13" s="90" customFormat="1" ht="24" customHeight="1"/>
    <row r="14" s="90" customFormat="1" ht="24" customHeight="1"/>
    <row r="15" ht="24" customHeight="1">
      <c r="A15" s="99" t="s">
        <v>130</v>
      </c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14" sqref="C14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1205780</v>
      </c>
      <c r="C2">
        <v>779458</v>
      </c>
    </row>
    <row r="3" spans="1:3" ht="13.5">
      <c r="A3" t="s">
        <v>107</v>
      </c>
      <c r="B3">
        <v>143433</v>
      </c>
      <c r="C3">
        <v>189205</v>
      </c>
    </row>
    <row r="4" spans="1:3" ht="13.5">
      <c r="A4" t="s">
        <v>108</v>
      </c>
      <c r="B4">
        <v>2806</v>
      </c>
      <c r="C4">
        <v>0</v>
      </c>
    </row>
    <row r="5" spans="1:3" ht="13.5">
      <c r="A5" t="s">
        <v>3</v>
      </c>
      <c r="C5">
        <v>383356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25">
      <selection activeCell="D20" sqref="D20"/>
    </sheetView>
  </sheetViews>
  <sheetFormatPr defaultColWidth="9.00390625" defaultRowHeight="13.5"/>
  <cols>
    <col min="1" max="4" width="11.75390625" style="0" customWidth="1"/>
    <col min="5" max="5" width="10.125" style="0" customWidth="1"/>
  </cols>
  <sheetData>
    <row r="1" ht="13.5">
      <c r="A1" t="s">
        <v>113</v>
      </c>
    </row>
    <row r="2" spans="1:4" ht="13.5">
      <c r="A2" s="47"/>
      <c r="B2" s="47"/>
      <c r="C2" s="47"/>
      <c r="D2" s="47"/>
    </row>
    <row r="3" spans="1:4" ht="13.5">
      <c r="A3" s="46"/>
      <c r="B3" s="46" t="s">
        <v>111</v>
      </c>
      <c r="C3" s="46" t="s">
        <v>110</v>
      </c>
      <c r="D3" s="46" t="s">
        <v>109</v>
      </c>
    </row>
    <row r="4" spans="1:4" ht="13.5">
      <c r="A4" s="45" t="s">
        <v>60</v>
      </c>
      <c r="B4" s="48">
        <f>480000+940500</f>
        <v>1420500</v>
      </c>
      <c r="C4" s="48">
        <v>1397719</v>
      </c>
      <c r="D4" s="48">
        <v>53671267</v>
      </c>
    </row>
    <row r="5" spans="1:4" ht="13.5">
      <c r="A5" s="45" t="s">
        <v>61</v>
      </c>
      <c r="B5" s="48">
        <f>496000+987350</f>
        <v>1483350</v>
      </c>
      <c r="C5" s="48">
        <v>1459985</v>
      </c>
      <c r="D5" s="48">
        <v>54869104</v>
      </c>
    </row>
    <row r="6" spans="1:4" ht="13.5">
      <c r="A6" s="45" t="s">
        <v>62</v>
      </c>
      <c r="B6" s="48">
        <f>480000+988500</f>
        <v>1468500</v>
      </c>
      <c r="C6" s="48">
        <v>1450928</v>
      </c>
      <c r="D6" s="48">
        <v>54606883</v>
      </c>
    </row>
    <row r="7" spans="1:4" ht="13.5">
      <c r="A7" s="45" t="s">
        <v>63</v>
      </c>
      <c r="B7" s="48">
        <f>496000+1104350</f>
        <v>1600350</v>
      </c>
      <c r="C7" s="48">
        <v>1564496</v>
      </c>
      <c r="D7" s="48">
        <v>57035173</v>
      </c>
    </row>
    <row r="8" spans="1:4" ht="13.5">
      <c r="A8" s="45" t="s">
        <v>64</v>
      </c>
      <c r="B8" s="48">
        <f>496000+1093150</f>
        <v>1589150</v>
      </c>
      <c r="C8" s="48">
        <v>1567765</v>
      </c>
      <c r="D8" s="48">
        <v>56813488</v>
      </c>
    </row>
    <row r="9" spans="1:4" ht="13.5">
      <c r="A9" s="45" t="s">
        <v>65</v>
      </c>
      <c r="B9" s="48">
        <f>480000+1030500</f>
        <v>1510500</v>
      </c>
      <c r="C9" s="48">
        <v>1470987</v>
      </c>
      <c r="D9" s="48">
        <v>55273086</v>
      </c>
    </row>
    <row r="10" spans="1:4" ht="13.5">
      <c r="A10" s="45" t="s">
        <v>66</v>
      </c>
      <c r="B10" s="48">
        <f>496000+1000350</f>
        <v>1496350</v>
      </c>
      <c r="C10" s="48">
        <v>1476099</v>
      </c>
      <c r="D10" s="48">
        <v>55120326</v>
      </c>
    </row>
    <row r="11" spans="1:4" ht="13.5">
      <c r="A11" s="45" t="s">
        <v>67</v>
      </c>
      <c r="B11" s="48">
        <f>480000+925500</f>
        <v>1405500</v>
      </c>
      <c r="C11" s="48">
        <v>1391700</v>
      </c>
      <c r="D11" s="48">
        <v>53376639</v>
      </c>
    </row>
    <row r="12" spans="1:4" ht="13.5">
      <c r="A12" s="45" t="s">
        <v>68</v>
      </c>
      <c r="B12" s="48">
        <f>496000+943850</f>
        <v>1439850</v>
      </c>
      <c r="C12" s="48">
        <v>1416163</v>
      </c>
      <c r="D12" s="48">
        <v>53960715</v>
      </c>
    </row>
    <row r="13" spans="1:4" ht="13.5">
      <c r="A13" s="45" t="s">
        <v>69</v>
      </c>
      <c r="B13" s="48">
        <f>496000+902050</f>
        <v>1398050</v>
      </c>
      <c r="C13" s="48">
        <v>1364282</v>
      </c>
      <c r="D13" s="48">
        <v>53109562</v>
      </c>
    </row>
    <row r="14" spans="1:4" ht="13.5">
      <c r="A14" s="45" t="s">
        <v>70</v>
      </c>
      <c r="B14" s="48">
        <f>464000+865650</f>
        <v>1329650</v>
      </c>
      <c r="C14" s="48">
        <v>1300095</v>
      </c>
      <c r="D14" s="48">
        <v>51823642</v>
      </c>
    </row>
    <row r="15" spans="1:4" ht="13.5">
      <c r="A15" s="45" t="s">
        <v>71</v>
      </c>
      <c r="B15" s="48">
        <f>496000+940850</f>
        <v>1436850</v>
      </c>
      <c r="C15" s="48">
        <v>1400883</v>
      </c>
      <c r="D15" s="48">
        <v>53883176</v>
      </c>
    </row>
    <row r="16" spans="1:4" ht="13.5">
      <c r="A16" s="45" t="s">
        <v>72</v>
      </c>
      <c r="B16" s="48">
        <f>SUM(B4:B15)</f>
        <v>17578600</v>
      </c>
      <c r="C16" s="48">
        <f>SUM(C4:C15)</f>
        <v>17261102</v>
      </c>
      <c r="D16" s="48">
        <f>SUM(D4:D15)</f>
        <v>653543061</v>
      </c>
    </row>
    <row r="17" ht="13.5">
      <c r="B17" s="49">
        <v>17578600</v>
      </c>
    </row>
    <row r="19" spans="1:4" ht="13.5">
      <c r="A19" s="46"/>
      <c r="B19" s="46" t="s">
        <v>111</v>
      </c>
      <c r="C19" s="46" t="s">
        <v>110</v>
      </c>
      <c r="D19" s="46" t="s">
        <v>125</v>
      </c>
    </row>
    <row r="20" spans="1:4" ht="13.5">
      <c r="A20" s="45" t="s">
        <v>60</v>
      </c>
      <c r="B20" s="76">
        <f>ROUND(B4/1000,0)-1</f>
        <v>1420</v>
      </c>
      <c r="C20" s="48">
        <f aca="true" t="shared" si="0" ref="C20:D31">ROUND(C4/1000,0)</f>
        <v>1398</v>
      </c>
      <c r="D20" s="48">
        <f t="shared" si="0"/>
        <v>53671</v>
      </c>
    </row>
    <row r="21" spans="1:4" ht="13.5">
      <c r="A21" s="45" t="s">
        <v>61</v>
      </c>
      <c r="B21" s="48">
        <f aca="true" t="shared" si="1" ref="B21:B31">ROUND(B5/1000,0)</f>
        <v>1483</v>
      </c>
      <c r="C21" s="48">
        <f t="shared" si="0"/>
        <v>1460</v>
      </c>
      <c r="D21" s="48">
        <f t="shared" si="0"/>
        <v>54869</v>
      </c>
    </row>
    <row r="22" spans="1:4" ht="13.5">
      <c r="A22" s="45" t="s">
        <v>62</v>
      </c>
      <c r="B22" s="48">
        <f t="shared" si="1"/>
        <v>1469</v>
      </c>
      <c r="C22" s="48">
        <f t="shared" si="0"/>
        <v>1451</v>
      </c>
      <c r="D22" s="48">
        <f t="shared" si="0"/>
        <v>54607</v>
      </c>
    </row>
    <row r="23" spans="1:4" ht="13.5">
      <c r="A23" s="45" t="s">
        <v>63</v>
      </c>
      <c r="B23" s="48">
        <f t="shared" si="1"/>
        <v>1600</v>
      </c>
      <c r="C23" s="48">
        <f t="shared" si="0"/>
        <v>1564</v>
      </c>
      <c r="D23" s="48">
        <f t="shared" si="0"/>
        <v>57035</v>
      </c>
    </row>
    <row r="24" spans="1:4" ht="13.5">
      <c r="A24" s="45" t="s">
        <v>64</v>
      </c>
      <c r="B24" s="48">
        <f t="shared" si="1"/>
        <v>1589</v>
      </c>
      <c r="C24" s="48">
        <f t="shared" si="0"/>
        <v>1568</v>
      </c>
      <c r="D24" s="48">
        <f t="shared" si="0"/>
        <v>56813</v>
      </c>
    </row>
    <row r="25" spans="1:4" ht="13.5">
      <c r="A25" s="45" t="s">
        <v>65</v>
      </c>
      <c r="B25" s="48">
        <f t="shared" si="1"/>
        <v>1511</v>
      </c>
      <c r="C25" s="48">
        <f t="shared" si="0"/>
        <v>1471</v>
      </c>
      <c r="D25" s="48">
        <f t="shared" si="0"/>
        <v>55273</v>
      </c>
    </row>
    <row r="26" spans="1:4" ht="13.5">
      <c r="A26" s="45" t="s">
        <v>66</v>
      </c>
      <c r="B26" s="48">
        <f t="shared" si="1"/>
        <v>1496</v>
      </c>
      <c r="C26" s="48">
        <f t="shared" si="0"/>
        <v>1476</v>
      </c>
      <c r="D26" s="48">
        <f t="shared" si="0"/>
        <v>55120</v>
      </c>
    </row>
    <row r="27" spans="1:4" ht="13.5">
      <c r="A27" s="45" t="s">
        <v>67</v>
      </c>
      <c r="B27" s="48">
        <f t="shared" si="1"/>
        <v>1406</v>
      </c>
      <c r="C27" s="48">
        <f t="shared" si="0"/>
        <v>1392</v>
      </c>
      <c r="D27" s="48">
        <f t="shared" si="0"/>
        <v>53377</v>
      </c>
    </row>
    <row r="28" spans="1:4" ht="13.5">
      <c r="A28" s="45" t="s">
        <v>68</v>
      </c>
      <c r="B28" s="48">
        <f t="shared" si="1"/>
        <v>1440</v>
      </c>
      <c r="C28" s="48">
        <f t="shared" si="0"/>
        <v>1416</v>
      </c>
      <c r="D28" s="48">
        <f t="shared" si="0"/>
        <v>53961</v>
      </c>
    </row>
    <row r="29" spans="1:4" ht="13.5">
      <c r="A29" s="45" t="s">
        <v>69</v>
      </c>
      <c r="B29" s="48">
        <f t="shared" si="1"/>
        <v>1398</v>
      </c>
      <c r="C29" s="48">
        <f t="shared" si="0"/>
        <v>1364</v>
      </c>
      <c r="D29" s="48">
        <f t="shared" si="0"/>
        <v>53110</v>
      </c>
    </row>
    <row r="30" spans="1:4" ht="13.5">
      <c r="A30" s="45" t="s">
        <v>70</v>
      </c>
      <c r="B30" s="48">
        <f t="shared" si="1"/>
        <v>1330</v>
      </c>
      <c r="C30" s="48">
        <f t="shared" si="0"/>
        <v>1300</v>
      </c>
      <c r="D30" s="48">
        <f t="shared" si="0"/>
        <v>51824</v>
      </c>
    </row>
    <row r="31" spans="1:4" ht="13.5">
      <c r="A31" s="45" t="s">
        <v>71</v>
      </c>
      <c r="B31" s="48">
        <f t="shared" si="1"/>
        <v>1437</v>
      </c>
      <c r="C31" s="48">
        <f t="shared" si="0"/>
        <v>1401</v>
      </c>
      <c r="D31" s="48">
        <f t="shared" si="0"/>
        <v>53883</v>
      </c>
    </row>
    <row r="32" spans="1:4" ht="13.5">
      <c r="A32" s="45" t="s">
        <v>72</v>
      </c>
      <c r="B32" s="48">
        <f>SUM(B20:B31)</f>
        <v>17579</v>
      </c>
      <c r="C32" s="48">
        <f>SUM(C20:C31)</f>
        <v>17261</v>
      </c>
      <c r="D32" s="48">
        <f>SUM(D20:D31)</f>
        <v>653543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D25">
      <selection activeCell="D20" sqref="D20"/>
    </sheetView>
  </sheetViews>
  <sheetFormatPr defaultColWidth="9.00390625" defaultRowHeight="13.5"/>
  <cols>
    <col min="1" max="4" width="11.75390625" style="0" customWidth="1"/>
  </cols>
  <sheetData>
    <row r="1" ht="13.5">
      <c r="A1" t="s">
        <v>112</v>
      </c>
    </row>
    <row r="2" spans="1:4" ht="13.5">
      <c r="A2" s="47"/>
      <c r="B2" s="47"/>
      <c r="C2" s="47"/>
      <c r="D2" s="47"/>
    </row>
    <row r="3" spans="1:4" ht="13.5">
      <c r="A3" s="46"/>
      <c r="B3" s="46" t="s">
        <v>111</v>
      </c>
      <c r="C3" s="46" t="s">
        <v>110</v>
      </c>
      <c r="D3" s="46" t="s">
        <v>109</v>
      </c>
    </row>
    <row r="4" spans="1:4" ht="13.5">
      <c r="A4" s="45" t="s">
        <v>60</v>
      </c>
      <c r="B4" s="48">
        <v>409350</v>
      </c>
      <c r="C4" s="48">
        <v>393851</v>
      </c>
      <c r="D4" s="48">
        <v>44510785</v>
      </c>
    </row>
    <row r="5" spans="1:4" ht="13.5">
      <c r="A5" s="45" t="s">
        <v>61</v>
      </c>
      <c r="B5" s="48">
        <v>427950</v>
      </c>
      <c r="C5" s="48">
        <v>414196</v>
      </c>
      <c r="D5" s="48">
        <v>46449427</v>
      </c>
    </row>
    <row r="6" spans="1:4" ht="13.5">
      <c r="A6" s="45" t="s">
        <v>62</v>
      </c>
      <c r="B6" s="48">
        <v>426440</v>
      </c>
      <c r="C6" s="48">
        <v>411785</v>
      </c>
      <c r="D6" s="48">
        <v>45359968</v>
      </c>
    </row>
    <row r="7" spans="1:4" ht="13.5">
      <c r="A7" s="45" t="s">
        <v>63</v>
      </c>
      <c r="B7" s="48">
        <v>461980</v>
      </c>
      <c r="C7" s="48">
        <v>425204</v>
      </c>
      <c r="D7" s="48">
        <v>47640662</v>
      </c>
    </row>
    <row r="8" spans="1:4" ht="13.5">
      <c r="A8" s="45" t="s">
        <v>64</v>
      </c>
      <c r="B8" s="48">
        <v>492200</v>
      </c>
      <c r="C8" s="48">
        <v>462911</v>
      </c>
      <c r="D8" s="48">
        <v>48918918</v>
      </c>
    </row>
    <row r="9" spans="1:4" ht="13.5">
      <c r="A9" s="45" t="s">
        <v>65</v>
      </c>
      <c r="B9" s="48">
        <v>426340</v>
      </c>
      <c r="C9" s="48">
        <v>411257</v>
      </c>
      <c r="D9" s="48">
        <v>45468673</v>
      </c>
    </row>
    <row r="10" spans="1:4" ht="13.5">
      <c r="A10" s="45" t="s">
        <v>66</v>
      </c>
      <c r="B10" s="48">
        <v>438310</v>
      </c>
      <c r="C10" s="48">
        <v>415367</v>
      </c>
      <c r="D10" s="48">
        <v>46641831</v>
      </c>
    </row>
    <row r="11" spans="1:4" ht="13.5">
      <c r="A11" s="45" t="s">
        <v>67</v>
      </c>
      <c r="B11" s="48">
        <v>415160</v>
      </c>
      <c r="C11" s="48">
        <v>396902</v>
      </c>
      <c r="D11" s="48">
        <v>44844584</v>
      </c>
    </row>
    <row r="12" spans="1:4" ht="13.5">
      <c r="A12" s="45" t="s">
        <v>68</v>
      </c>
      <c r="B12" s="48">
        <v>429890</v>
      </c>
      <c r="C12" s="48">
        <v>410070</v>
      </c>
      <c r="D12" s="48">
        <v>46361238</v>
      </c>
    </row>
    <row r="13" spans="1:4" ht="13.5">
      <c r="A13" s="45" t="s">
        <v>69</v>
      </c>
      <c r="B13" s="48">
        <v>417690</v>
      </c>
      <c r="C13" s="48">
        <v>398297</v>
      </c>
      <c r="D13" s="48">
        <v>45805304</v>
      </c>
    </row>
    <row r="14" spans="1:4" ht="13.5">
      <c r="A14" s="45" t="s">
        <v>70</v>
      </c>
      <c r="B14" s="48">
        <v>387890</v>
      </c>
      <c r="C14" s="48">
        <v>371271</v>
      </c>
      <c r="D14" s="48">
        <v>42754594</v>
      </c>
    </row>
    <row r="15" spans="1:4" ht="13.5">
      <c r="A15" s="45" t="s">
        <v>71</v>
      </c>
      <c r="B15" s="48">
        <v>421510</v>
      </c>
      <c r="C15" s="48">
        <v>401428</v>
      </c>
      <c r="D15" s="48">
        <v>45931175</v>
      </c>
    </row>
    <row r="16" spans="1:4" ht="13.5">
      <c r="A16" s="45" t="s">
        <v>72</v>
      </c>
      <c r="B16" s="48">
        <f>SUM(B4:B15)</f>
        <v>5154710</v>
      </c>
      <c r="C16" s="48">
        <f>SUM(C4:C15)</f>
        <v>4912539</v>
      </c>
      <c r="D16" s="48">
        <f>SUM(D4:D15)</f>
        <v>550687159</v>
      </c>
    </row>
    <row r="17" ht="13.5">
      <c r="B17" s="49">
        <v>5154710</v>
      </c>
    </row>
    <row r="19" spans="1:4" ht="13.5">
      <c r="A19" s="46"/>
      <c r="B19" s="46" t="s">
        <v>111</v>
      </c>
      <c r="C19" s="46" t="s">
        <v>110</v>
      </c>
      <c r="D19" s="46" t="s">
        <v>125</v>
      </c>
    </row>
    <row r="20" spans="1:4" ht="13.5">
      <c r="A20" s="45" t="s">
        <v>60</v>
      </c>
      <c r="B20" s="48">
        <f aca="true" t="shared" si="0" ref="B20:D21">ROUND(B4/1000,0)</f>
        <v>409</v>
      </c>
      <c r="C20" s="48">
        <f t="shared" si="0"/>
        <v>394</v>
      </c>
      <c r="D20" s="48">
        <f t="shared" si="0"/>
        <v>44511</v>
      </c>
    </row>
    <row r="21" spans="1:4" ht="13.5">
      <c r="A21" s="45" t="s">
        <v>61</v>
      </c>
      <c r="B21" s="48">
        <f t="shared" si="0"/>
        <v>428</v>
      </c>
      <c r="C21" s="48">
        <f t="shared" si="0"/>
        <v>414</v>
      </c>
      <c r="D21" s="48">
        <f t="shared" si="0"/>
        <v>46449</v>
      </c>
    </row>
    <row r="22" spans="1:4" ht="13.5">
      <c r="A22" s="45" t="s">
        <v>62</v>
      </c>
      <c r="B22" s="76">
        <f>ROUND(B6/1000,0)+1</f>
        <v>427</v>
      </c>
      <c r="C22" s="48">
        <f aca="true" t="shared" si="1" ref="C22:D25">ROUND(C6/1000,0)</f>
        <v>412</v>
      </c>
      <c r="D22" s="48">
        <f t="shared" si="1"/>
        <v>45360</v>
      </c>
    </row>
    <row r="23" spans="1:4" ht="13.5">
      <c r="A23" s="45" t="s">
        <v>63</v>
      </c>
      <c r="B23" s="48">
        <f aca="true" t="shared" si="2" ref="B23:B29">ROUND(B7/1000,0)</f>
        <v>462</v>
      </c>
      <c r="C23" s="48">
        <f t="shared" si="1"/>
        <v>425</v>
      </c>
      <c r="D23" s="48">
        <f t="shared" si="1"/>
        <v>47641</v>
      </c>
    </row>
    <row r="24" spans="1:4" ht="13.5">
      <c r="A24" s="45" t="s">
        <v>64</v>
      </c>
      <c r="B24" s="48">
        <f t="shared" si="2"/>
        <v>492</v>
      </c>
      <c r="C24" s="48">
        <f t="shared" si="1"/>
        <v>463</v>
      </c>
      <c r="D24" s="48">
        <f t="shared" si="1"/>
        <v>48919</v>
      </c>
    </row>
    <row r="25" spans="1:4" ht="13.5">
      <c r="A25" s="45" t="s">
        <v>65</v>
      </c>
      <c r="B25" s="48">
        <f t="shared" si="2"/>
        <v>426</v>
      </c>
      <c r="C25" s="48">
        <f t="shared" si="1"/>
        <v>411</v>
      </c>
      <c r="D25" s="48">
        <f t="shared" si="1"/>
        <v>45469</v>
      </c>
    </row>
    <row r="26" spans="1:4" ht="13.5">
      <c r="A26" s="45" t="s">
        <v>66</v>
      </c>
      <c r="B26" s="48">
        <f t="shared" si="2"/>
        <v>438</v>
      </c>
      <c r="C26" s="76">
        <f>ROUND(C10/1000,0)+1</f>
        <v>416</v>
      </c>
      <c r="D26" s="48">
        <f aca="true" t="shared" si="3" ref="D26:D31">ROUND(D10/1000,0)</f>
        <v>46642</v>
      </c>
    </row>
    <row r="27" spans="1:4" ht="13.5">
      <c r="A27" s="45" t="s">
        <v>67</v>
      </c>
      <c r="B27" s="48">
        <f t="shared" si="2"/>
        <v>415</v>
      </c>
      <c r="C27" s="48">
        <f>ROUND(C11/1000,0)</f>
        <v>397</v>
      </c>
      <c r="D27" s="48">
        <f t="shared" si="3"/>
        <v>44845</v>
      </c>
    </row>
    <row r="28" spans="1:4" ht="13.5">
      <c r="A28" s="45" t="s">
        <v>68</v>
      </c>
      <c r="B28" s="48">
        <f t="shared" si="2"/>
        <v>430</v>
      </c>
      <c r="C28" s="48">
        <f>ROUND(C12/1000,0)</f>
        <v>410</v>
      </c>
      <c r="D28" s="48">
        <f t="shared" si="3"/>
        <v>46361</v>
      </c>
    </row>
    <row r="29" spans="1:4" ht="13.5">
      <c r="A29" s="45" t="s">
        <v>69</v>
      </c>
      <c r="B29" s="48">
        <f t="shared" si="2"/>
        <v>418</v>
      </c>
      <c r="C29" s="48">
        <f>ROUND(C13/1000,0)</f>
        <v>398</v>
      </c>
      <c r="D29" s="48">
        <f t="shared" si="3"/>
        <v>45805</v>
      </c>
    </row>
    <row r="30" spans="1:4" ht="13.5">
      <c r="A30" s="45" t="s">
        <v>70</v>
      </c>
      <c r="B30" s="48">
        <f>ROUND(B14/1000,0)</f>
        <v>388</v>
      </c>
      <c r="C30" s="48">
        <f>ROUND(C14/1000,0)</f>
        <v>371</v>
      </c>
      <c r="D30" s="48">
        <f t="shared" si="3"/>
        <v>42755</v>
      </c>
    </row>
    <row r="31" spans="1:4" ht="13.5">
      <c r="A31" s="45" t="s">
        <v>71</v>
      </c>
      <c r="B31" s="48">
        <f>ROUND(B15/1000,0)</f>
        <v>422</v>
      </c>
      <c r="C31" s="76">
        <f>ROUND(C15/1000,0)+1</f>
        <v>402</v>
      </c>
      <c r="D31" s="48">
        <f t="shared" si="3"/>
        <v>45931</v>
      </c>
    </row>
    <row r="32" spans="1:4" ht="13.5">
      <c r="A32" s="45" t="s">
        <v>72</v>
      </c>
      <c r="B32" s="48">
        <f>SUM(B20:B31)</f>
        <v>5155</v>
      </c>
      <c r="C32" s="48">
        <f>SUM(C20:C31)</f>
        <v>4913</v>
      </c>
      <c r="D32" s="48">
        <f>SUM(D20:D31)</f>
        <v>550688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7">
      <selection activeCell="B12" sqref="B12"/>
    </sheetView>
  </sheetViews>
  <sheetFormatPr defaultColWidth="9.00390625" defaultRowHeight="13.5"/>
  <cols>
    <col min="1" max="2" width="11.75390625" style="0" customWidth="1"/>
    <col min="3" max="3" width="16.00390625" style="0" customWidth="1"/>
  </cols>
  <sheetData>
    <row r="1" ht="13.5">
      <c r="A1" t="s">
        <v>113</v>
      </c>
    </row>
    <row r="2" spans="1:3" ht="13.5">
      <c r="A2" s="47"/>
      <c r="B2" s="47"/>
      <c r="C2" s="47"/>
    </row>
    <row r="3" spans="1:3" ht="13.5">
      <c r="A3" s="46"/>
      <c r="B3" s="46" t="s">
        <v>109</v>
      </c>
      <c r="C3" s="46" t="s">
        <v>114</v>
      </c>
    </row>
    <row r="4" spans="1:3" ht="13.5">
      <c r="A4" s="45" t="s">
        <v>56</v>
      </c>
      <c r="B4" s="48">
        <v>819840577</v>
      </c>
      <c r="C4" s="48">
        <v>17775830</v>
      </c>
    </row>
    <row r="5" spans="1:3" ht="13.5">
      <c r="A5" s="45" t="s">
        <v>57</v>
      </c>
      <c r="B5" s="48">
        <v>819337099</v>
      </c>
      <c r="C5" s="48">
        <v>17750324</v>
      </c>
    </row>
    <row r="6" spans="1:3" ht="13.5">
      <c r="A6" s="45" t="s">
        <v>73</v>
      </c>
      <c r="B6" s="48">
        <v>819875126</v>
      </c>
      <c r="C6" s="48">
        <v>17779701</v>
      </c>
    </row>
    <row r="7" spans="1:3" ht="13.5">
      <c r="A7" s="45" t="s">
        <v>58</v>
      </c>
      <c r="B7" s="48">
        <v>651771400</v>
      </c>
      <c r="C7" s="48">
        <v>17518911</v>
      </c>
    </row>
    <row r="8" spans="1:3" ht="13.5">
      <c r="A8" s="45" t="s">
        <v>59</v>
      </c>
      <c r="B8" s="48">
        <v>653543061</v>
      </c>
      <c r="C8" s="48">
        <v>17613470</v>
      </c>
    </row>
    <row r="11" spans="1:3" ht="13.5">
      <c r="A11" s="46"/>
      <c r="B11" s="46" t="s">
        <v>125</v>
      </c>
      <c r="C11" s="46" t="s">
        <v>114</v>
      </c>
    </row>
    <row r="12" spans="1:3" ht="13.5">
      <c r="A12" s="45" t="s">
        <v>56</v>
      </c>
      <c r="B12" s="48">
        <f aca="true" t="shared" si="0" ref="B12:C16">ROUND(B4/1000,0)</f>
        <v>819841</v>
      </c>
      <c r="C12" s="48">
        <f t="shared" si="0"/>
        <v>17776</v>
      </c>
    </row>
    <row r="13" spans="1:3" ht="13.5">
      <c r="A13" s="45" t="s">
        <v>57</v>
      </c>
      <c r="B13" s="48">
        <f t="shared" si="0"/>
        <v>819337</v>
      </c>
      <c r="C13" s="48">
        <f t="shared" si="0"/>
        <v>17750</v>
      </c>
    </row>
    <row r="14" spans="1:3" ht="13.5">
      <c r="A14" s="45" t="s">
        <v>73</v>
      </c>
      <c r="B14" s="48">
        <f t="shared" si="0"/>
        <v>819875</v>
      </c>
      <c r="C14" s="48">
        <f t="shared" si="0"/>
        <v>17780</v>
      </c>
    </row>
    <row r="15" spans="1:3" ht="13.5">
      <c r="A15" s="45" t="s">
        <v>58</v>
      </c>
      <c r="B15" s="48">
        <f t="shared" si="0"/>
        <v>651771</v>
      </c>
      <c r="C15" s="48">
        <f t="shared" si="0"/>
        <v>17519</v>
      </c>
    </row>
    <row r="16" spans="1:3" ht="13.5">
      <c r="A16" s="45" t="s">
        <v>59</v>
      </c>
      <c r="B16" s="48">
        <f t="shared" si="0"/>
        <v>653543</v>
      </c>
      <c r="C16" s="48">
        <f t="shared" si="0"/>
        <v>17613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F8" sqref="F8"/>
    </sheetView>
  </sheetViews>
  <sheetFormatPr defaultColWidth="9.00390625" defaultRowHeight="13.5"/>
  <cols>
    <col min="1" max="2" width="11.75390625" style="0" customWidth="1"/>
    <col min="3" max="3" width="14.75390625" style="0" customWidth="1"/>
  </cols>
  <sheetData>
    <row r="1" ht="13.5">
      <c r="A1" t="s">
        <v>112</v>
      </c>
    </row>
    <row r="2" spans="1:3" ht="13.5">
      <c r="A2" s="47"/>
      <c r="B2" s="47"/>
      <c r="C2" s="47"/>
    </row>
    <row r="3" spans="1:3" ht="13.5">
      <c r="A3" s="46"/>
      <c r="B3" s="46" t="s">
        <v>109</v>
      </c>
      <c r="C3" s="46" t="s">
        <v>114</v>
      </c>
    </row>
    <row r="4" spans="1:3" ht="13.5">
      <c r="A4" s="45" t="s">
        <v>74</v>
      </c>
      <c r="B4" s="48">
        <v>548229298</v>
      </c>
      <c r="C4" s="48">
        <v>5440651</v>
      </c>
    </row>
    <row r="5" spans="1:3" ht="13.5">
      <c r="A5" s="45" t="s">
        <v>75</v>
      </c>
      <c r="B5" s="48">
        <v>557171494</v>
      </c>
      <c r="C5" s="48">
        <v>5268715</v>
      </c>
    </row>
    <row r="6" spans="1:3" ht="13.5">
      <c r="A6" s="45" t="s">
        <v>73</v>
      </c>
      <c r="B6" s="48">
        <v>555526251</v>
      </c>
      <c r="C6" s="48">
        <v>5231571</v>
      </c>
    </row>
    <row r="7" spans="1:3" ht="13.5">
      <c r="A7" s="45" t="s">
        <v>58</v>
      </c>
      <c r="B7" s="48">
        <v>557565364</v>
      </c>
      <c r="C7" s="48">
        <v>5282486</v>
      </c>
    </row>
    <row r="8" spans="1:3" ht="13.5">
      <c r="A8" s="45" t="s">
        <v>59</v>
      </c>
      <c r="B8" s="48">
        <v>550687159</v>
      </c>
      <c r="C8" s="48">
        <v>5174249</v>
      </c>
    </row>
    <row r="11" spans="1:3" ht="13.5">
      <c r="A11" s="46"/>
      <c r="B11" s="46" t="s">
        <v>125</v>
      </c>
      <c r="C11" s="46" t="s">
        <v>114</v>
      </c>
    </row>
    <row r="12" spans="1:3" ht="13.5">
      <c r="A12" s="45" t="s">
        <v>74</v>
      </c>
      <c r="B12" s="48">
        <f aca="true" t="shared" si="0" ref="B12:C16">ROUND(B4/1000,0)</f>
        <v>548229</v>
      </c>
      <c r="C12" s="48">
        <f t="shared" si="0"/>
        <v>5441</v>
      </c>
    </row>
    <row r="13" spans="1:3" ht="13.5">
      <c r="A13" s="45" t="s">
        <v>75</v>
      </c>
      <c r="B13" s="48">
        <f t="shared" si="0"/>
        <v>557171</v>
      </c>
      <c r="C13" s="48">
        <f t="shared" si="0"/>
        <v>5269</v>
      </c>
    </row>
    <row r="14" spans="1:3" ht="13.5">
      <c r="A14" s="45" t="s">
        <v>73</v>
      </c>
      <c r="B14" s="48">
        <f t="shared" si="0"/>
        <v>555526</v>
      </c>
      <c r="C14" s="48">
        <f t="shared" si="0"/>
        <v>5232</v>
      </c>
    </row>
    <row r="15" spans="1:3" ht="13.5">
      <c r="A15" s="45" t="s">
        <v>58</v>
      </c>
      <c r="B15" s="48">
        <f t="shared" si="0"/>
        <v>557565</v>
      </c>
      <c r="C15" s="48">
        <f t="shared" si="0"/>
        <v>5282</v>
      </c>
    </row>
    <row r="16" spans="1:3" ht="13.5">
      <c r="A16" s="45" t="s">
        <v>59</v>
      </c>
      <c r="B16" s="48">
        <f t="shared" si="0"/>
        <v>550687</v>
      </c>
      <c r="C16" s="48">
        <f t="shared" si="0"/>
        <v>5174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B21" sqref="B21"/>
    </sheetView>
  </sheetViews>
  <sheetFormatPr defaultColWidth="9.00390625" defaultRowHeight="13.5"/>
  <cols>
    <col min="2" max="2" width="13.00390625" style="0" customWidth="1"/>
    <col min="3" max="3" width="16.50390625" style="0" customWidth="1"/>
    <col min="4" max="4" width="13.00390625" style="0" customWidth="1"/>
  </cols>
  <sheetData>
    <row r="1" ht="13.5">
      <c r="A1" t="s">
        <v>122</v>
      </c>
    </row>
    <row r="2" spans="1:3" ht="13.5">
      <c r="A2" s="45"/>
      <c r="B2" s="45" t="s">
        <v>84</v>
      </c>
      <c r="C2" s="45" t="s">
        <v>83</v>
      </c>
    </row>
    <row r="3" spans="1:4" ht="13.5">
      <c r="A3" s="45" t="s">
        <v>76</v>
      </c>
      <c r="B3" s="48">
        <v>1908739688</v>
      </c>
      <c r="C3" s="48">
        <v>13117144402</v>
      </c>
      <c r="D3" s="49"/>
    </row>
    <row r="4" spans="1:4" ht="13.5">
      <c r="A4" s="45" t="s">
        <v>77</v>
      </c>
      <c r="B4" s="48">
        <f>170322906+419565418+199290000</f>
        <v>789178324</v>
      </c>
      <c r="C4" s="48">
        <f aca="true" t="shared" si="0" ref="C4:C9">C3-B4</f>
        <v>12327966078</v>
      </c>
      <c r="D4" s="49"/>
    </row>
    <row r="5" spans="1:4" ht="13.5">
      <c r="A5" s="45" t="s">
        <v>78</v>
      </c>
      <c r="B5" s="48">
        <f>143858382+455090007+188010000</f>
        <v>786958389</v>
      </c>
      <c r="C5" s="48">
        <f t="shared" si="0"/>
        <v>11541007689</v>
      </c>
      <c r="D5" s="49"/>
    </row>
    <row r="6" spans="1:4" ht="13.5">
      <c r="A6" s="45" t="s">
        <v>79</v>
      </c>
      <c r="B6" s="48">
        <f>148440502+466069655+154540000</f>
        <v>769050157</v>
      </c>
      <c r="C6" s="48">
        <f t="shared" si="0"/>
        <v>10771957532</v>
      </c>
      <c r="D6" s="49"/>
    </row>
    <row r="7" spans="1:4" ht="13.5">
      <c r="A7" s="45" t="s">
        <v>80</v>
      </c>
      <c r="B7" s="48">
        <f>154910421+440742027+141680000</f>
        <v>737332448</v>
      </c>
      <c r="C7" s="48">
        <f t="shared" si="0"/>
        <v>10034625084</v>
      </c>
      <c r="D7" s="49"/>
    </row>
    <row r="8" spans="1:4" ht="13.5">
      <c r="A8" s="45" t="s">
        <v>81</v>
      </c>
      <c r="B8" s="48">
        <f>164282227+412643135+117680000</f>
        <v>694605362</v>
      </c>
      <c r="C8" s="48">
        <f t="shared" si="0"/>
        <v>9340019722</v>
      </c>
      <c r="D8" s="49"/>
    </row>
    <row r="9" spans="1:4" ht="13.5">
      <c r="A9" s="45" t="s">
        <v>82</v>
      </c>
      <c r="B9" s="48">
        <f>165841713+417847464+82480000</f>
        <v>666169177</v>
      </c>
      <c r="C9" s="48">
        <f t="shared" si="0"/>
        <v>8673850545</v>
      </c>
      <c r="D9" s="49"/>
    </row>
    <row r="11" spans="1:3" ht="13.5">
      <c r="A11" s="45"/>
      <c r="B11" s="45" t="s">
        <v>84</v>
      </c>
      <c r="C11" s="45" t="s">
        <v>83</v>
      </c>
    </row>
    <row r="12" spans="1:3" ht="13.5">
      <c r="A12" s="45" t="s">
        <v>76</v>
      </c>
      <c r="B12" s="50">
        <f>ROUND(B3/100000000,1)</f>
        <v>19.1</v>
      </c>
      <c r="C12" s="50">
        <f>ROUND(C3/100000000,1)</f>
        <v>131.2</v>
      </c>
    </row>
    <row r="13" spans="1:3" ht="13.5">
      <c r="A13" s="45" t="s">
        <v>77</v>
      </c>
      <c r="B13" s="50">
        <f aca="true" t="shared" si="1" ref="B13:B18">ROUND(B4/100000000,1)</f>
        <v>7.9</v>
      </c>
      <c r="C13" s="50">
        <f aca="true" t="shared" si="2" ref="C13:C18">C12-B13</f>
        <v>123.29999999999998</v>
      </c>
    </row>
    <row r="14" spans="1:3" ht="13.5">
      <c r="A14" s="45" t="s">
        <v>78</v>
      </c>
      <c r="B14" s="50">
        <f t="shared" si="1"/>
        <v>7.9</v>
      </c>
      <c r="C14" s="50">
        <f t="shared" si="2"/>
        <v>115.39999999999998</v>
      </c>
    </row>
    <row r="15" spans="1:3" ht="13.5">
      <c r="A15" s="45" t="s">
        <v>79</v>
      </c>
      <c r="B15" s="50">
        <f t="shared" si="1"/>
        <v>7.7</v>
      </c>
      <c r="C15" s="50">
        <f t="shared" si="2"/>
        <v>107.69999999999997</v>
      </c>
    </row>
    <row r="16" spans="1:3" ht="13.5">
      <c r="A16" s="45" t="s">
        <v>80</v>
      </c>
      <c r="B16" s="50">
        <f t="shared" si="1"/>
        <v>7.4</v>
      </c>
      <c r="C16" s="50">
        <f t="shared" si="2"/>
        <v>100.29999999999997</v>
      </c>
    </row>
    <row r="17" spans="1:3" ht="13.5">
      <c r="A17" s="45" t="s">
        <v>81</v>
      </c>
      <c r="B17" s="51">
        <f t="shared" si="1"/>
        <v>6.9</v>
      </c>
      <c r="C17" s="50">
        <f t="shared" si="2"/>
        <v>93.39999999999996</v>
      </c>
    </row>
    <row r="18" spans="1:3" ht="13.5">
      <c r="A18" s="45" t="s">
        <v>82</v>
      </c>
      <c r="B18" s="51">
        <f t="shared" si="1"/>
        <v>6.7</v>
      </c>
      <c r="C18" s="50">
        <f t="shared" si="2"/>
        <v>86.69999999999996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P24" sqref="P24"/>
    </sheetView>
  </sheetViews>
  <sheetFormatPr defaultColWidth="9.00390625" defaultRowHeight="13.5"/>
  <cols>
    <col min="1" max="16384" width="9.00390625" style="52" customWidth="1"/>
  </cols>
  <sheetData>
    <row r="1" s="53" customFormat="1" ht="24">
      <c r="A1" s="99" t="s">
        <v>138</v>
      </c>
    </row>
    <row r="2" s="53" customFormat="1" ht="17.25" customHeight="1"/>
    <row r="3" s="53" customFormat="1" ht="17.25" customHeight="1"/>
    <row r="4" s="53" customFormat="1" ht="17.25" customHeight="1"/>
    <row r="5" s="53" customFormat="1" ht="17.25" customHeight="1"/>
    <row r="6" s="53" customFormat="1" ht="17.25" customHeight="1"/>
    <row r="7" s="53" customFormat="1" ht="17.25" customHeight="1"/>
    <row r="8" s="53" customFormat="1" ht="17.25" customHeight="1"/>
    <row r="9" s="53" customFormat="1" ht="17.25" customHeight="1"/>
    <row r="10" s="53" customFormat="1" ht="17.25" customHeight="1"/>
    <row r="11" s="53" customFormat="1" ht="17.25" customHeight="1"/>
    <row r="12" s="53" customFormat="1" ht="17.25" customHeight="1"/>
    <row r="13" s="53" customFormat="1" ht="17.25" customHeight="1"/>
    <row r="14" s="53" customFormat="1" ht="17.25" customHeight="1"/>
    <row r="15" s="53" customFormat="1" ht="17.25" customHeight="1"/>
    <row r="16" s="53" customFormat="1" ht="17.25" customHeight="1"/>
    <row r="17" s="53" customFormat="1" ht="17.25" customHeight="1"/>
    <row r="18" s="53" customFormat="1" ht="17.25" customHeight="1"/>
    <row r="19" s="53" customFormat="1" ht="17.25" customHeight="1"/>
    <row r="20" s="53" customFormat="1" ht="17.25" customHeight="1"/>
    <row r="21" s="53" customFormat="1" ht="17.25" customHeight="1"/>
    <row r="22" s="53" customFormat="1" ht="17.25" customHeight="1"/>
    <row r="23" s="53" customFormat="1" ht="17.25" customHeight="1"/>
    <row r="24" s="53" customFormat="1" ht="17.25" customHeight="1"/>
    <row r="25" s="53" customFormat="1" ht="17.25" customHeight="1"/>
    <row r="26" s="53" customFormat="1" ht="17.25" customHeight="1"/>
    <row r="27" s="53" customFormat="1" ht="17.25" customHeight="1"/>
    <row r="28" s="53" customFormat="1" ht="17.25" customHeight="1"/>
    <row r="29" s="53" customFormat="1" ht="17.25" customHeight="1"/>
    <row r="30" s="53" customFormat="1" ht="17.25" customHeight="1"/>
    <row r="31" s="53" customFormat="1" ht="17.25" customHeight="1"/>
    <row r="32" s="53" customFormat="1" ht="17.25" customHeight="1"/>
    <row r="33" s="53" customFormat="1" ht="17.25" customHeight="1"/>
    <row r="34" s="53" customFormat="1" ht="17.25" customHeight="1"/>
    <row r="35" s="53" customFormat="1" ht="17.25" customHeight="1"/>
    <row r="36" s="53" customFormat="1" ht="17.25" customHeight="1"/>
    <row r="37" s="53" customFormat="1" ht="17.25" customHeight="1"/>
    <row r="38" s="53" customFormat="1" ht="17.25" customHeight="1"/>
    <row r="39" s="53" customFormat="1" ht="17.25" customHeight="1"/>
    <row r="40" s="53" customFormat="1" ht="17.25" customHeight="1"/>
    <row r="41" s="53" customFormat="1" ht="17.25" customHeight="1"/>
    <row r="42" s="53" customFormat="1" ht="17.25" customHeight="1"/>
    <row r="43" s="53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zoomScaleNormal="80" workbookViewId="0" topLeftCell="A1">
      <selection activeCell="B24" sqref="B24"/>
    </sheetView>
  </sheetViews>
  <sheetFormatPr defaultColWidth="9.00390625" defaultRowHeight="18.75" customHeight="1"/>
  <cols>
    <col min="1" max="1" width="9.00390625" style="43" customWidth="1"/>
    <col min="2" max="2" width="50.625" style="43" customWidth="1"/>
    <col min="3" max="6" width="20.625" style="43" customWidth="1"/>
    <col min="7" max="7" width="7.625" style="43" customWidth="1"/>
    <col min="8" max="16384" width="9.00390625" style="43" customWidth="1"/>
  </cols>
  <sheetData>
    <row r="1" s="102" customFormat="1" ht="25.5" customHeight="1">
      <c r="A1" s="101" t="s">
        <v>139</v>
      </c>
    </row>
    <row r="2" s="102" customFormat="1" ht="25.5" customHeight="1">
      <c r="B2" s="101"/>
    </row>
    <row r="3" s="102" customFormat="1" ht="25.5" customHeight="1">
      <c r="B3" s="66" t="s">
        <v>117</v>
      </c>
    </row>
    <row r="4" s="102" customFormat="1" ht="25.5" customHeight="1">
      <c r="B4" s="66" t="s">
        <v>118</v>
      </c>
    </row>
    <row r="5" s="102" customFormat="1" ht="25.5" customHeight="1">
      <c r="B5" s="66" t="s">
        <v>119</v>
      </c>
    </row>
    <row r="6" spans="3:5" s="81" customFormat="1" ht="25.5" customHeight="1">
      <c r="C6" s="56"/>
      <c r="D6" s="56"/>
      <c r="E6" s="80"/>
    </row>
    <row r="7" spans="2:5" s="81" customFormat="1" ht="25.5" customHeight="1">
      <c r="B7" s="55" t="s">
        <v>4</v>
      </c>
      <c r="E7" s="58"/>
    </row>
    <row r="8" spans="2:6" s="57" customFormat="1" ht="25.5" customHeight="1">
      <c r="B8" s="111"/>
      <c r="C8" s="111"/>
      <c r="D8" s="58"/>
      <c r="E8" s="58"/>
      <c r="F8" s="91" t="s">
        <v>147</v>
      </c>
    </row>
    <row r="9" spans="2:6" s="81" customFormat="1" ht="25.5" customHeight="1">
      <c r="B9" s="132" t="s">
        <v>7</v>
      </c>
      <c r="C9" s="77" t="s">
        <v>140</v>
      </c>
      <c r="D9" s="104" t="s">
        <v>141</v>
      </c>
      <c r="E9" s="134" t="s">
        <v>142</v>
      </c>
      <c r="F9" s="132"/>
    </row>
    <row r="10" spans="2:6" s="81" customFormat="1" ht="25.5" customHeight="1">
      <c r="B10" s="133"/>
      <c r="C10" s="78" t="s">
        <v>143</v>
      </c>
      <c r="D10" s="105" t="s">
        <v>144</v>
      </c>
      <c r="E10" s="109" t="s">
        <v>145</v>
      </c>
      <c r="F10" s="110" t="s">
        <v>146</v>
      </c>
    </row>
    <row r="11" spans="2:6" s="81" customFormat="1" ht="25.5" customHeight="1">
      <c r="B11" s="59" t="s">
        <v>11</v>
      </c>
      <c r="C11" s="60">
        <v>1205780</v>
      </c>
      <c r="D11" s="106">
        <f>SUM(D12:D13)</f>
        <v>1210870</v>
      </c>
      <c r="E11" s="106">
        <f>C11-D11</f>
        <v>-5090</v>
      </c>
      <c r="F11" s="113">
        <f>ROUND(C11/D11*100,1)</f>
        <v>99.6</v>
      </c>
    </row>
    <row r="12" spans="2:6" s="81" customFormat="1" ht="25.5" customHeight="1">
      <c r="B12" s="59" t="s">
        <v>85</v>
      </c>
      <c r="C12" s="60">
        <v>1204230</v>
      </c>
      <c r="D12" s="106">
        <v>1209337</v>
      </c>
      <c r="E12" s="106">
        <f aca="true" t="shared" si="0" ref="E12:E33">C12-D12</f>
        <v>-5107</v>
      </c>
      <c r="F12" s="113">
        <f aca="true" t="shared" si="1" ref="F12:F33">ROUND(C12/D12*100,1)</f>
        <v>99.6</v>
      </c>
    </row>
    <row r="13" spans="2:6" s="81" customFormat="1" ht="25.5" customHeight="1">
      <c r="B13" s="59" t="s">
        <v>21</v>
      </c>
      <c r="C13" s="60">
        <v>1550</v>
      </c>
      <c r="D13" s="106">
        <v>1533</v>
      </c>
      <c r="E13" s="106">
        <f t="shared" si="0"/>
        <v>17</v>
      </c>
      <c r="F13" s="113">
        <f t="shared" si="1"/>
        <v>101.1</v>
      </c>
    </row>
    <row r="14" spans="2:6" s="81" customFormat="1" ht="25.5" customHeight="1">
      <c r="B14" s="59" t="s">
        <v>23</v>
      </c>
      <c r="C14" s="60">
        <v>779458</v>
      </c>
      <c r="D14" s="106">
        <f>SUM(D15:D19)</f>
        <v>806385</v>
      </c>
      <c r="E14" s="106">
        <f t="shared" si="0"/>
        <v>-26927</v>
      </c>
      <c r="F14" s="113">
        <f t="shared" si="1"/>
        <v>96.7</v>
      </c>
    </row>
    <row r="15" spans="2:6" s="81" customFormat="1" ht="25.5" customHeight="1">
      <c r="B15" s="59" t="s">
        <v>86</v>
      </c>
      <c r="C15" s="60">
        <v>293983</v>
      </c>
      <c r="D15" s="106">
        <v>308520</v>
      </c>
      <c r="E15" s="106">
        <f t="shared" si="0"/>
        <v>-14537</v>
      </c>
      <c r="F15" s="113">
        <f t="shared" si="1"/>
        <v>95.3</v>
      </c>
    </row>
    <row r="16" spans="2:7" s="81" customFormat="1" ht="25.5" customHeight="1">
      <c r="B16" s="59" t="s">
        <v>87</v>
      </c>
      <c r="C16" s="60">
        <v>81027</v>
      </c>
      <c r="D16" s="106">
        <v>81255</v>
      </c>
      <c r="E16" s="106">
        <f t="shared" si="0"/>
        <v>-228</v>
      </c>
      <c r="F16" s="113">
        <f t="shared" si="1"/>
        <v>99.7</v>
      </c>
      <c r="G16" s="61"/>
    </row>
    <row r="17" spans="2:7" s="81" customFormat="1" ht="25.5" customHeight="1">
      <c r="B17" s="59" t="s">
        <v>88</v>
      </c>
      <c r="C17" s="60">
        <v>93696</v>
      </c>
      <c r="D17" s="106">
        <v>95550</v>
      </c>
      <c r="E17" s="106">
        <f t="shared" si="0"/>
        <v>-1854</v>
      </c>
      <c r="F17" s="113">
        <f t="shared" si="1"/>
        <v>98.1</v>
      </c>
      <c r="G17" s="61"/>
    </row>
    <row r="18" spans="2:7" s="81" customFormat="1" ht="25.5" customHeight="1">
      <c r="B18" s="59" t="s">
        <v>89</v>
      </c>
      <c r="C18" s="60">
        <v>309025</v>
      </c>
      <c r="D18" s="106">
        <v>308099</v>
      </c>
      <c r="E18" s="106">
        <f t="shared" si="0"/>
        <v>926</v>
      </c>
      <c r="F18" s="113">
        <f t="shared" si="1"/>
        <v>100.3</v>
      </c>
      <c r="G18" s="61"/>
    </row>
    <row r="19" spans="2:7" s="81" customFormat="1" ht="25.5" customHeight="1">
      <c r="B19" s="59" t="s">
        <v>90</v>
      </c>
      <c r="C19" s="60">
        <v>1727</v>
      </c>
      <c r="D19" s="106">
        <v>12961</v>
      </c>
      <c r="E19" s="106">
        <f t="shared" si="0"/>
        <v>-11234</v>
      </c>
      <c r="F19" s="113">
        <f t="shared" si="1"/>
        <v>13.3</v>
      </c>
      <c r="G19" s="69"/>
    </row>
    <row r="20" spans="2:7" s="81" customFormat="1" ht="25.5" customHeight="1">
      <c r="B20" s="67" t="s">
        <v>30</v>
      </c>
      <c r="C20" s="68">
        <v>426322</v>
      </c>
      <c r="D20" s="107">
        <f>D11-D14</f>
        <v>404485</v>
      </c>
      <c r="E20" s="107">
        <f t="shared" si="0"/>
        <v>21837</v>
      </c>
      <c r="F20" s="114">
        <f t="shared" si="1"/>
        <v>105.4</v>
      </c>
      <c r="G20" s="61"/>
    </row>
    <row r="21" spans="2:7" s="81" customFormat="1" ht="25.5" customHeight="1">
      <c r="B21" s="59" t="s">
        <v>91</v>
      </c>
      <c r="C21" s="60">
        <v>143433</v>
      </c>
      <c r="D21" s="106">
        <f>SUM(D22:D24)</f>
        <v>184806</v>
      </c>
      <c r="E21" s="106">
        <f t="shared" si="0"/>
        <v>-41373</v>
      </c>
      <c r="F21" s="113">
        <f t="shared" si="1"/>
        <v>77.6</v>
      </c>
      <c r="G21" s="61"/>
    </row>
    <row r="22" spans="2:7" s="81" customFormat="1" ht="25.5" customHeight="1">
      <c r="B22" s="59" t="s">
        <v>33</v>
      </c>
      <c r="C22" s="60">
        <v>6127</v>
      </c>
      <c r="D22" s="106">
        <v>1430</v>
      </c>
      <c r="E22" s="106">
        <f t="shared" si="0"/>
        <v>4697</v>
      </c>
      <c r="F22" s="113">
        <f t="shared" si="1"/>
        <v>428.5</v>
      </c>
      <c r="G22" s="61"/>
    </row>
    <row r="23" spans="2:7" s="81" customFormat="1" ht="25.5" customHeight="1">
      <c r="B23" s="59" t="s">
        <v>92</v>
      </c>
      <c r="C23" s="60">
        <v>112018</v>
      </c>
      <c r="D23" s="106">
        <v>133950</v>
      </c>
      <c r="E23" s="106">
        <f t="shared" si="0"/>
        <v>-21932</v>
      </c>
      <c r="F23" s="113">
        <f t="shared" si="1"/>
        <v>83.6</v>
      </c>
      <c r="G23" s="61"/>
    </row>
    <row r="24" spans="2:7" s="81" customFormat="1" ht="25.5" customHeight="1">
      <c r="B24" s="59" t="s">
        <v>37</v>
      </c>
      <c r="C24" s="60">
        <v>25288</v>
      </c>
      <c r="D24" s="106">
        <v>49426</v>
      </c>
      <c r="E24" s="106">
        <f t="shared" si="0"/>
        <v>-24138</v>
      </c>
      <c r="F24" s="113">
        <f t="shared" si="1"/>
        <v>51.2</v>
      </c>
      <c r="G24" s="61"/>
    </row>
    <row r="25" spans="2:7" s="81" customFormat="1" ht="25.5" customHeight="1">
      <c r="B25" s="59" t="s">
        <v>94</v>
      </c>
      <c r="C25" s="60">
        <v>189205</v>
      </c>
      <c r="D25" s="106">
        <f>SUM(D26:D27)</f>
        <v>255601</v>
      </c>
      <c r="E25" s="106">
        <f t="shared" si="0"/>
        <v>-66396</v>
      </c>
      <c r="F25" s="113">
        <f t="shared" si="1"/>
        <v>74</v>
      </c>
      <c r="G25" s="61"/>
    </row>
    <row r="26" spans="2:7" s="81" customFormat="1" ht="25.5" customHeight="1">
      <c r="B26" s="59" t="s">
        <v>93</v>
      </c>
      <c r="C26" s="60">
        <v>163980</v>
      </c>
      <c r="D26" s="106">
        <v>206267</v>
      </c>
      <c r="E26" s="106">
        <f t="shared" si="0"/>
        <v>-42287</v>
      </c>
      <c r="F26" s="113">
        <f t="shared" si="1"/>
        <v>79.5</v>
      </c>
      <c r="G26" s="61"/>
    </row>
    <row r="27" spans="2:7" s="81" customFormat="1" ht="25.5" customHeight="1">
      <c r="B27" s="59" t="s">
        <v>151</v>
      </c>
      <c r="C27" s="60">
        <v>25225</v>
      </c>
      <c r="D27" s="106">
        <v>49334</v>
      </c>
      <c r="E27" s="106">
        <f t="shared" si="0"/>
        <v>-24109</v>
      </c>
      <c r="F27" s="113">
        <f t="shared" si="1"/>
        <v>51.1</v>
      </c>
      <c r="G27" s="61"/>
    </row>
    <row r="28" spans="2:7" s="81" customFormat="1" ht="25.5" customHeight="1">
      <c r="B28" s="67" t="s">
        <v>44</v>
      </c>
      <c r="C28" s="68">
        <v>380550</v>
      </c>
      <c r="D28" s="107">
        <f>D20+D21-D25</f>
        <v>333690</v>
      </c>
      <c r="E28" s="107">
        <f t="shared" si="0"/>
        <v>46860</v>
      </c>
      <c r="F28" s="114">
        <f t="shared" si="1"/>
        <v>114</v>
      </c>
      <c r="G28" s="69"/>
    </row>
    <row r="29" spans="2:7" s="81" customFormat="1" ht="25.5" customHeight="1">
      <c r="B29" s="59" t="s">
        <v>95</v>
      </c>
      <c r="C29" s="60">
        <v>2806</v>
      </c>
      <c r="D29" s="106">
        <f>D30</f>
        <v>0</v>
      </c>
      <c r="E29" s="106">
        <f t="shared" si="0"/>
        <v>2806</v>
      </c>
      <c r="F29" s="115" t="s">
        <v>148</v>
      </c>
      <c r="G29" s="69"/>
    </row>
    <row r="30" spans="2:7" s="81" customFormat="1" ht="25.5" customHeight="1">
      <c r="B30" s="59" t="s">
        <v>96</v>
      </c>
      <c r="C30" s="60">
        <v>2806</v>
      </c>
      <c r="D30" s="106">
        <v>0</v>
      </c>
      <c r="E30" s="106">
        <f t="shared" si="0"/>
        <v>2806</v>
      </c>
      <c r="F30" s="115" t="s">
        <v>148</v>
      </c>
      <c r="G30" s="69"/>
    </row>
    <row r="31" spans="2:7" s="81" customFormat="1" ht="25.5" customHeight="1">
      <c r="B31" s="67" t="s">
        <v>47</v>
      </c>
      <c r="C31" s="68">
        <v>383356</v>
      </c>
      <c r="D31" s="107">
        <f>D28+D29</f>
        <v>333690</v>
      </c>
      <c r="E31" s="107">
        <f t="shared" si="0"/>
        <v>49666</v>
      </c>
      <c r="F31" s="114">
        <f t="shared" si="1"/>
        <v>114.9</v>
      </c>
      <c r="G31" s="73"/>
    </row>
    <row r="32" spans="2:6" s="82" customFormat="1" ht="25.5" customHeight="1">
      <c r="B32" s="67" t="s">
        <v>48</v>
      </c>
      <c r="C32" s="68">
        <v>0</v>
      </c>
      <c r="D32" s="107">
        <v>888</v>
      </c>
      <c r="E32" s="107">
        <f t="shared" si="0"/>
        <v>-888</v>
      </c>
      <c r="F32" s="117" t="s">
        <v>149</v>
      </c>
    </row>
    <row r="33" spans="2:6" s="82" customFormat="1" ht="25.5" customHeight="1">
      <c r="B33" s="71" t="s">
        <v>49</v>
      </c>
      <c r="C33" s="72">
        <v>383356</v>
      </c>
      <c r="D33" s="108">
        <f>D31+D32</f>
        <v>334578</v>
      </c>
      <c r="E33" s="112">
        <f t="shared" si="0"/>
        <v>48778</v>
      </c>
      <c r="F33" s="116">
        <f t="shared" si="1"/>
        <v>114.6</v>
      </c>
    </row>
    <row r="34" spans="2:6" s="82" customFormat="1" ht="25.5" customHeight="1">
      <c r="B34" s="70"/>
      <c r="C34" s="103"/>
      <c r="E34" s="70"/>
      <c r="F34" s="73"/>
    </row>
    <row r="35" ht="21.75" customHeight="1"/>
    <row r="36" spans="2:3" ht="25.5" customHeight="1">
      <c r="B36" s="55" t="s">
        <v>5</v>
      </c>
      <c r="C36" s="56"/>
    </row>
    <row r="37" spans="2:3" ht="25.5" customHeight="1">
      <c r="B37" s="57"/>
      <c r="C37" s="81"/>
    </row>
    <row r="38" spans="2:3" ht="25.5" customHeight="1">
      <c r="B38" s="136" t="s">
        <v>52</v>
      </c>
      <c r="C38" s="137"/>
    </row>
    <row r="39" spans="2:3" ht="25.5" customHeight="1">
      <c r="B39" s="132" t="s">
        <v>7</v>
      </c>
      <c r="C39" s="132" t="s">
        <v>8</v>
      </c>
    </row>
    <row r="40" spans="2:3" ht="25.5" customHeight="1">
      <c r="B40" s="133"/>
      <c r="C40" s="135"/>
    </row>
    <row r="41" spans="2:3" ht="25.5" customHeight="1">
      <c r="B41" s="59" t="s">
        <v>12</v>
      </c>
      <c r="C41" s="60">
        <v>383356</v>
      </c>
    </row>
    <row r="42" spans="2:3" ht="25.5" customHeight="1">
      <c r="B42" s="59" t="s">
        <v>15</v>
      </c>
      <c r="C42" s="60">
        <v>383356</v>
      </c>
    </row>
    <row r="43" spans="2:3" ht="25.5" customHeight="1">
      <c r="B43" s="59" t="s">
        <v>17</v>
      </c>
      <c r="C43" s="60">
        <v>383356</v>
      </c>
    </row>
    <row r="44" spans="2:3" ht="25.5" customHeight="1">
      <c r="B44" s="96" t="s">
        <v>19</v>
      </c>
      <c r="C44" s="97">
        <v>0</v>
      </c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mergeCells count="5">
    <mergeCell ref="B9:B10"/>
    <mergeCell ref="E9:F9"/>
    <mergeCell ref="B39:B40"/>
    <mergeCell ref="C39:C40"/>
    <mergeCell ref="B38:C3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Normal="80" workbookViewId="0" topLeftCell="A1">
      <selection activeCell="C16" sqref="C16"/>
    </sheetView>
  </sheetViews>
  <sheetFormatPr defaultColWidth="9.00390625" defaultRowHeight="18.75" customHeight="1"/>
  <cols>
    <col min="1" max="1" width="2.875" style="82" customWidth="1"/>
    <col min="2" max="2" width="42.50390625" style="82" customWidth="1"/>
    <col min="3" max="3" width="19.875" style="82" customWidth="1"/>
    <col min="4" max="4" width="7.625" style="82" customWidth="1"/>
    <col min="5" max="5" width="40.875" style="82" customWidth="1"/>
    <col min="6" max="6" width="19.875" style="82" customWidth="1"/>
    <col min="7" max="7" width="4.00390625" style="82" customWidth="1"/>
    <col min="8" max="16384" width="9.00390625" style="82" customWidth="1"/>
  </cols>
  <sheetData>
    <row r="1" s="118" customFormat="1" ht="25.5">
      <c r="A1" s="119" t="s">
        <v>150</v>
      </c>
    </row>
    <row r="2" s="118" customFormat="1" ht="18.75" customHeight="1"/>
    <row r="3" spans="2:6" s="57" customFormat="1" ht="27.75" customHeight="1">
      <c r="B3" s="55" t="s">
        <v>6</v>
      </c>
      <c r="E3" s="98"/>
      <c r="F3" s="91"/>
    </row>
    <row r="4" s="120" customFormat="1" ht="27.75" customHeight="1">
      <c r="B4" s="120" t="s">
        <v>54</v>
      </c>
    </row>
    <row r="5" spans="3:6" s="120" customFormat="1" ht="27.75" customHeight="1">
      <c r="C5" s="121" t="s">
        <v>52</v>
      </c>
      <c r="F5" s="122" t="s">
        <v>53</v>
      </c>
    </row>
    <row r="6" spans="2:6" s="120" customFormat="1" ht="27.75" customHeight="1">
      <c r="B6" s="123" t="s">
        <v>7</v>
      </c>
      <c r="C6" s="124" t="s">
        <v>8</v>
      </c>
      <c r="E6" s="123" t="s">
        <v>7</v>
      </c>
      <c r="F6" s="124" t="s">
        <v>8</v>
      </c>
    </row>
    <row r="7" spans="2:6" s="120" customFormat="1" ht="27.75" customHeight="1">
      <c r="B7" s="125" t="s">
        <v>9</v>
      </c>
      <c r="C7" s="126"/>
      <c r="E7" s="125" t="s">
        <v>10</v>
      </c>
      <c r="F7" s="126"/>
    </row>
    <row r="8" spans="2:6" s="120" customFormat="1" ht="27.75" customHeight="1">
      <c r="B8" s="127" t="s">
        <v>13</v>
      </c>
      <c r="C8" s="126">
        <v>44340506</v>
      </c>
      <c r="E8" s="127" t="s">
        <v>14</v>
      </c>
      <c r="F8" s="126">
        <v>688102</v>
      </c>
    </row>
    <row r="9" spans="2:6" s="120" customFormat="1" ht="27.75" customHeight="1">
      <c r="B9" s="127" t="s">
        <v>97</v>
      </c>
      <c r="C9" s="126">
        <v>13258981</v>
      </c>
      <c r="E9" s="127" t="s">
        <v>106</v>
      </c>
      <c r="F9" s="126">
        <v>325942</v>
      </c>
    </row>
    <row r="10" spans="2:6" s="120" customFormat="1" ht="27.75" customHeight="1">
      <c r="B10" s="127" t="s">
        <v>98</v>
      </c>
      <c r="C10" s="126">
        <v>7118372</v>
      </c>
      <c r="E10" s="127" t="s">
        <v>16</v>
      </c>
      <c r="F10" s="126">
        <v>362160</v>
      </c>
    </row>
    <row r="11" spans="2:6" s="120" customFormat="1" ht="27.75" customHeight="1">
      <c r="B11" s="127" t="s">
        <v>99</v>
      </c>
      <c r="C11" s="126">
        <v>5938270</v>
      </c>
      <c r="E11" s="127" t="s">
        <v>18</v>
      </c>
      <c r="F11" s="126">
        <v>112805</v>
      </c>
    </row>
    <row r="12" spans="2:6" s="120" customFormat="1" ht="27.75" customHeight="1">
      <c r="B12" s="127" t="s">
        <v>100</v>
      </c>
      <c r="C12" s="126">
        <v>134630</v>
      </c>
      <c r="E12" s="127" t="s">
        <v>20</v>
      </c>
      <c r="F12" s="126">
        <v>110144</v>
      </c>
    </row>
    <row r="13" spans="2:6" s="120" customFormat="1" ht="27.75" customHeight="1">
      <c r="B13" s="127" t="s">
        <v>24</v>
      </c>
      <c r="C13" s="126">
        <v>67709</v>
      </c>
      <c r="E13" s="127" t="s">
        <v>22</v>
      </c>
      <c r="F13" s="126">
        <v>808</v>
      </c>
    </row>
    <row r="14" spans="2:6" s="120" customFormat="1" ht="27.75" customHeight="1">
      <c r="B14" s="127" t="s">
        <v>27</v>
      </c>
      <c r="C14" s="126">
        <v>30784032</v>
      </c>
      <c r="E14" s="127" t="s">
        <v>25</v>
      </c>
      <c r="F14" s="126">
        <v>1853</v>
      </c>
    </row>
    <row r="15" spans="2:6" s="120" customFormat="1" ht="27.75" customHeight="1">
      <c r="B15" s="128" t="s">
        <v>101</v>
      </c>
      <c r="C15" s="126">
        <v>30773088</v>
      </c>
      <c r="E15" s="127" t="s">
        <v>26</v>
      </c>
      <c r="F15" s="126">
        <v>800907</v>
      </c>
    </row>
    <row r="16" spans="2:6" s="120" customFormat="1" ht="27.75" customHeight="1">
      <c r="B16" s="128" t="s">
        <v>152</v>
      </c>
      <c r="C16" s="126">
        <v>4282</v>
      </c>
      <c r="E16" s="127"/>
      <c r="F16" s="126"/>
    </row>
    <row r="17" spans="2:6" s="120" customFormat="1" ht="27.75" customHeight="1">
      <c r="B17" s="128" t="s">
        <v>104</v>
      </c>
      <c r="C17" s="126">
        <v>587</v>
      </c>
      <c r="E17" s="125" t="s">
        <v>28</v>
      </c>
      <c r="F17" s="126"/>
    </row>
    <row r="18" spans="2:6" s="120" customFormat="1" ht="27.75" customHeight="1">
      <c r="B18" s="128" t="s">
        <v>126</v>
      </c>
      <c r="C18" s="126">
        <v>6075</v>
      </c>
      <c r="E18" s="127" t="s">
        <v>29</v>
      </c>
      <c r="F18" s="126">
        <v>29055561</v>
      </c>
    </row>
    <row r="19" spans="2:6" s="120" customFormat="1" ht="27.75" customHeight="1">
      <c r="B19" s="127" t="s">
        <v>102</v>
      </c>
      <c r="C19" s="126">
        <v>297493</v>
      </c>
      <c r="E19" s="127" t="s">
        <v>31</v>
      </c>
      <c r="F19" s="126">
        <v>14765478</v>
      </c>
    </row>
    <row r="20" spans="2:6" s="120" customFormat="1" ht="27.75" customHeight="1">
      <c r="B20" s="127" t="s">
        <v>98</v>
      </c>
      <c r="C20" s="126">
        <v>297369</v>
      </c>
      <c r="E20" s="127" t="s">
        <v>32</v>
      </c>
      <c r="F20" s="126">
        <v>14290083</v>
      </c>
    </row>
    <row r="21" spans="2:6" s="120" customFormat="1" ht="27.75" customHeight="1">
      <c r="B21" s="127" t="s">
        <v>99</v>
      </c>
      <c r="C21" s="126">
        <v>26</v>
      </c>
      <c r="E21" s="127" t="s">
        <v>34</v>
      </c>
      <c r="F21" s="126">
        <v>15955066</v>
      </c>
    </row>
    <row r="22" spans="2:6" s="120" customFormat="1" ht="27.75" customHeight="1">
      <c r="B22" s="127" t="s">
        <v>24</v>
      </c>
      <c r="C22" s="126">
        <v>98</v>
      </c>
      <c r="E22" s="127" t="s">
        <v>36</v>
      </c>
      <c r="F22" s="126">
        <v>15571710</v>
      </c>
    </row>
    <row r="23" spans="2:6" s="120" customFormat="1" ht="27.75" customHeight="1">
      <c r="B23" s="127" t="s">
        <v>35</v>
      </c>
      <c r="C23" s="126">
        <v>1471028</v>
      </c>
      <c r="E23" s="127" t="s">
        <v>39</v>
      </c>
      <c r="F23" s="126">
        <v>383356</v>
      </c>
    </row>
    <row r="24" spans="2:6" s="120" customFormat="1" ht="27.75" customHeight="1">
      <c r="B24" s="127" t="s">
        <v>38</v>
      </c>
      <c r="C24" s="126">
        <v>1362821</v>
      </c>
      <c r="E24" s="127" t="s">
        <v>41</v>
      </c>
      <c r="F24" s="126">
        <v>45010627</v>
      </c>
    </row>
    <row r="25" spans="2:6" s="120" customFormat="1" ht="27.75" customHeight="1">
      <c r="B25" s="127" t="s">
        <v>40</v>
      </c>
      <c r="C25" s="126">
        <v>105091</v>
      </c>
      <c r="E25" s="127"/>
      <c r="F25" s="126"/>
    </row>
    <row r="26" spans="2:6" s="120" customFormat="1" ht="27.75" customHeight="1">
      <c r="B26" s="127" t="s">
        <v>42</v>
      </c>
      <c r="C26" s="126">
        <v>3016</v>
      </c>
      <c r="E26" s="127"/>
      <c r="F26" s="126"/>
    </row>
    <row r="27" spans="2:6" s="120" customFormat="1" ht="27.75" customHeight="1">
      <c r="B27" s="120" t="s">
        <v>43</v>
      </c>
      <c r="C27" s="126">
        <v>100</v>
      </c>
      <c r="E27" s="127"/>
      <c r="F27" s="126"/>
    </row>
    <row r="28" spans="2:6" s="120" customFormat="1" ht="27.75" customHeight="1">
      <c r="B28" s="127"/>
      <c r="C28" s="126"/>
      <c r="E28" s="127"/>
      <c r="F28" s="126"/>
    </row>
    <row r="29" spans="2:6" s="131" customFormat="1" ht="27.75" customHeight="1">
      <c r="B29" s="129" t="s">
        <v>45</v>
      </c>
      <c r="C29" s="130">
        <v>45811534</v>
      </c>
      <c r="D29" s="120"/>
      <c r="E29" s="129" t="s">
        <v>46</v>
      </c>
      <c r="F29" s="130">
        <v>45811534</v>
      </c>
    </row>
    <row r="30" spans="2:5" s="84" customFormat="1" ht="27.75" customHeight="1">
      <c r="B30" s="57"/>
      <c r="C30" s="57"/>
      <c r="E30" s="66"/>
    </row>
    <row r="31" spans="2:5" s="84" customFormat="1" ht="27.75" customHeight="1">
      <c r="B31" s="57" t="s">
        <v>116</v>
      </c>
      <c r="C31" s="57"/>
      <c r="E31" s="66"/>
    </row>
    <row r="32" spans="2:5" s="84" customFormat="1" ht="27.75" customHeight="1">
      <c r="B32" s="57" t="s">
        <v>120</v>
      </c>
      <c r="C32" s="57"/>
      <c r="E32" s="66"/>
    </row>
    <row r="33" spans="3:5" s="84" customFormat="1" ht="27.75" customHeight="1">
      <c r="C33" s="57"/>
      <c r="E33" s="66"/>
    </row>
    <row r="34" spans="2:5" s="84" customFormat="1" ht="27.75" customHeight="1">
      <c r="B34" s="57" t="s">
        <v>121</v>
      </c>
      <c r="C34" s="57"/>
      <c r="E34" s="66"/>
    </row>
    <row r="35" spans="2:5" s="84" customFormat="1" ht="24" customHeight="1">
      <c r="B35" s="57"/>
      <c r="C35" s="57"/>
      <c r="E35" s="66"/>
    </row>
    <row r="36" spans="2:5" s="89" customFormat="1" ht="24.75" customHeight="1">
      <c r="B36" s="86"/>
      <c r="C36" s="86"/>
      <c r="E36" s="88"/>
    </row>
    <row r="37" spans="2:5" s="89" customFormat="1" ht="24.75" customHeight="1">
      <c r="B37" s="86"/>
      <c r="C37" s="86"/>
      <c r="E37" s="88"/>
    </row>
    <row r="38" spans="2:5" s="89" customFormat="1" ht="24.75" customHeight="1">
      <c r="B38" s="86"/>
      <c r="C38" s="86"/>
      <c r="E38" s="88"/>
    </row>
    <row r="39" spans="2:5" s="84" customFormat="1" ht="24.75" customHeight="1">
      <c r="B39" s="57"/>
      <c r="C39" s="57"/>
      <c r="E39" s="66"/>
    </row>
    <row r="40" spans="2:3" s="84" customFormat="1" ht="28.5" customHeight="1">
      <c r="B40" s="57"/>
      <c r="C40" s="85"/>
    </row>
    <row r="41" spans="2:3" s="84" customFormat="1" ht="28.5" customHeight="1">
      <c r="B41" s="66"/>
      <c r="C41" s="57"/>
    </row>
    <row r="42" ht="28.5" customHeight="1"/>
    <row r="43" ht="28.5" customHeight="1"/>
    <row r="44" ht="28.5" customHeight="1"/>
    <row r="45" ht="28.5" customHeight="1">
      <c r="E45" s="87"/>
    </row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>
      <c r="B52" s="90"/>
    </row>
    <row r="53" ht="28.5" customHeight="1">
      <c r="B53" s="90"/>
    </row>
    <row r="54" ht="28.5" customHeight="1">
      <c r="B54" s="90"/>
    </row>
    <row r="55" ht="28.5" customHeight="1"/>
    <row r="56" ht="28.5" customHeight="1"/>
    <row r="57" ht="28.5" customHeight="1"/>
    <row r="58" ht="28.5" customHeight="1"/>
    <row r="59" ht="28.5" customHeight="1"/>
    <row r="65" ht="87" customHeight="1"/>
    <row r="66" ht="58.5" customHeight="1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75" workbookViewId="0" topLeftCell="A1">
      <selection activeCell="G26" sqref="G26"/>
    </sheetView>
  </sheetViews>
  <sheetFormatPr defaultColWidth="9.00390625" defaultRowHeight="13.5"/>
  <cols>
    <col min="1" max="16384" width="9.00390625" style="52" customWidth="1"/>
  </cols>
  <sheetData>
    <row r="1" s="53" customFormat="1" ht="18.75">
      <c r="A1" s="54" t="s">
        <v>123</v>
      </c>
    </row>
    <row r="2" s="53" customFormat="1" ht="14.25"/>
    <row r="3" s="53" customFormat="1" ht="14.25"/>
    <row r="4" s="53" customFormat="1" ht="14.25"/>
    <row r="5" s="53" customFormat="1" ht="14.25"/>
    <row r="6" s="53" customFormat="1" ht="14.25"/>
    <row r="7" s="53" customFormat="1" ht="14.25"/>
    <row r="8" s="53" customFormat="1" ht="14.25"/>
    <row r="9" s="53" customFormat="1" ht="14.25"/>
    <row r="10" s="53" customFormat="1" ht="14.25"/>
    <row r="11" s="53" customFormat="1" ht="14.25"/>
    <row r="12" s="53" customFormat="1" ht="14.25"/>
    <row r="13" s="53" customFormat="1" ht="14.25"/>
    <row r="14" s="53" customFormat="1" ht="14.25"/>
    <row r="15" s="53" customFormat="1" ht="14.25"/>
    <row r="16" s="53" customFormat="1" ht="14.25"/>
    <row r="17" s="53" customFormat="1" ht="14.25"/>
    <row r="18" s="53" customFormat="1" ht="14.25"/>
    <row r="19" s="53" customFormat="1" ht="14.25"/>
    <row r="20" s="53" customFormat="1" ht="14.25"/>
    <row r="21" s="53" customFormat="1" ht="14.25"/>
    <row r="22" s="53" customFormat="1" ht="14.25"/>
    <row r="23" s="53" customFormat="1" ht="14.25"/>
    <row r="24" s="53" customFormat="1" ht="14.25"/>
    <row r="25" s="53" customFormat="1" ht="14.25"/>
    <row r="26" s="53" customFormat="1" ht="14.25"/>
    <row r="27" s="53" customFormat="1" ht="14.25"/>
    <row r="28" s="53" customFormat="1" ht="14.25"/>
    <row r="29" s="53" customFormat="1" ht="14.25"/>
    <row r="30" s="53" customFormat="1" ht="14.25"/>
    <row r="31" s="53" customFormat="1" ht="14.25"/>
    <row r="32" s="53" customFormat="1" ht="14.25"/>
    <row r="33" s="53" customFormat="1" ht="14.25"/>
    <row r="34" s="53" customFormat="1" ht="14.25"/>
    <row r="35" s="53" customFormat="1" ht="14.25"/>
    <row r="36" s="53" customFormat="1" ht="14.25"/>
    <row r="37" s="53" customFormat="1" ht="14.25"/>
    <row r="38" s="53" customFormat="1" ht="14.25"/>
    <row r="39" s="53" customFormat="1" ht="14.25"/>
    <row r="40" s="53" customFormat="1" ht="14.25"/>
    <row r="41" s="53" customFormat="1" ht="14.25"/>
    <row r="42" s="53" customFormat="1" ht="14.25"/>
    <row r="43" s="53" customFormat="1" ht="14.25"/>
    <row r="44" s="53" customFormat="1" ht="14.25"/>
  </sheetData>
  <printOptions/>
  <pageMargins left="0.75" right="0.75" top="1" bottom="1" header="0.512" footer="0.51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zoomScale="75" zoomScaleNormal="75" zoomScaleSheetLayoutView="75" workbookViewId="0" topLeftCell="A46">
      <selection activeCell="Q37" sqref="Q37"/>
    </sheetView>
  </sheetViews>
  <sheetFormatPr defaultColWidth="9.00390625" defaultRowHeight="13.5"/>
  <cols>
    <col min="1" max="16384" width="9.00390625" style="52" customWidth="1"/>
  </cols>
  <sheetData>
    <row r="1" ht="21">
      <c r="A1" s="83" t="s">
        <v>124</v>
      </c>
    </row>
    <row r="2" s="53" customFormat="1" ht="18.75">
      <c r="A2" s="54"/>
    </row>
    <row r="3" s="53" customFormat="1" ht="14.25"/>
    <row r="4" s="53" customFormat="1" ht="14.25"/>
    <row r="5" s="53" customFormat="1" ht="14.25"/>
    <row r="6" s="53" customFormat="1" ht="14.25"/>
    <row r="7" s="53" customFormat="1" ht="14.25"/>
    <row r="8" s="53" customFormat="1" ht="14.25"/>
    <row r="9" s="53" customFormat="1" ht="14.25"/>
    <row r="10" s="53" customFormat="1" ht="14.25"/>
    <row r="11" s="53" customFormat="1" ht="14.25"/>
    <row r="12" s="53" customFormat="1" ht="14.25"/>
    <row r="13" s="53" customFormat="1" ht="14.25"/>
    <row r="14" s="53" customFormat="1" ht="14.25"/>
    <row r="15" s="53" customFormat="1" ht="14.25"/>
    <row r="16" s="53" customFormat="1" ht="14.25"/>
    <row r="17" s="53" customFormat="1" ht="14.25"/>
    <row r="18" s="53" customFormat="1" ht="14.25"/>
    <row r="19" s="53" customFormat="1" ht="14.25"/>
    <row r="20" s="53" customFormat="1" ht="14.25"/>
    <row r="21" s="53" customFormat="1" ht="14.25"/>
    <row r="22" s="53" customFormat="1" ht="14.25"/>
    <row r="23" s="53" customFormat="1" ht="14.25"/>
    <row r="24" s="53" customFormat="1" ht="14.25"/>
    <row r="25" s="53" customFormat="1" ht="14.25"/>
    <row r="26" s="53" customFormat="1" ht="14.25"/>
    <row r="27" s="53" customFormat="1" ht="14.25"/>
    <row r="28" s="53" customFormat="1" ht="14.25"/>
    <row r="29" s="53" customFormat="1" ht="14.25"/>
    <row r="30" s="53" customFormat="1" ht="14.25"/>
    <row r="31" s="53" customFormat="1" ht="14.25"/>
    <row r="32" s="53" customFormat="1" ht="14.25"/>
    <row r="33" s="53" customFormat="1" ht="14.25"/>
    <row r="34" s="53" customFormat="1" ht="14.25"/>
    <row r="35" s="53" customFormat="1" ht="14.25"/>
    <row r="36" s="53" customFormat="1" ht="14.25"/>
    <row r="37" s="53" customFormat="1" ht="14.25"/>
    <row r="38" s="53" customFormat="1" ht="14.25"/>
    <row r="39" s="53" customFormat="1" ht="14.25"/>
    <row r="40" s="53" customFormat="1" ht="14.25"/>
    <row r="41" s="53" customFormat="1" ht="14.25"/>
    <row r="42" s="53" customFormat="1" ht="14.25"/>
    <row r="43" s="53" customFormat="1" ht="14.25"/>
    <row r="44" s="53" customFormat="1" ht="14.25"/>
    <row r="45" s="53" customFormat="1" ht="14.25"/>
    <row r="46" s="53" customFormat="1" ht="14.25"/>
    <row r="47" s="53" customFormat="1" ht="14.25"/>
    <row r="48" s="53" customFormat="1" ht="14.25"/>
    <row r="49" s="53" customFormat="1" ht="14.25"/>
    <row r="50" s="53" customFormat="1" ht="14.25"/>
    <row r="51" s="53" customFormat="1" ht="14.25"/>
    <row r="52" s="53" customFormat="1" ht="14.25"/>
    <row r="53" s="53" customFormat="1" ht="14.25"/>
    <row r="54" s="53" customFormat="1" ht="14.25"/>
    <row r="55" s="53" customFormat="1" ht="14.25"/>
    <row r="56" s="53" customFormat="1" ht="14.25"/>
    <row r="57" s="53" customFormat="1" ht="14.25"/>
    <row r="58" s="53" customFormat="1" ht="14.25"/>
    <row r="59" s="53" customFormat="1" ht="14.25"/>
  </sheetData>
  <printOptions/>
  <pageMargins left="0.75" right="0.75" top="1" bottom="1" header="0.512" footer="0.512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2"/>
  <sheetViews>
    <sheetView view="pageBreakPreview" zoomScale="60" zoomScaleNormal="80" workbookViewId="0" topLeftCell="A1">
      <selection activeCell="C14" sqref="C14"/>
    </sheetView>
  </sheetViews>
  <sheetFormatPr defaultColWidth="9.00390625" defaultRowHeight="18.75" customHeight="1"/>
  <cols>
    <col min="1" max="1" width="2.875" style="82" customWidth="1"/>
    <col min="2" max="2" width="42.50390625" style="82" customWidth="1"/>
    <col min="3" max="3" width="21.75390625" style="82" customWidth="1"/>
    <col min="4" max="4" width="8.75390625" style="82" customWidth="1"/>
    <col min="5" max="5" width="42.50390625" style="82" customWidth="1"/>
    <col min="6" max="6" width="21.625" style="82" customWidth="1"/>
    <col min="7" max="7" width="4.00390625" style="82" customWidth="1"/>
    <col min="8" max="16384" width="9.00390625" style="82" customWidth="1"/>
  </cols>
  <sheetData>
    <row r="1" spans="2:6" s="57" customFormat="1" ht="24" customHeight="1">
      <c r="B1" s="55" t="s">
        <v>6</v>
      </c>
      <c r="E1" s="98"/>
      <c r="F1" s="91"/>
    </row>
    <row r="2" s="57" customFormat="1" ht="24" customHeight="1">
      <c r="B2" s="57" t="s">
        <v>54</v>
      </c>
    </row>
    <row r="3" spans="3:6" s="57" customFormat="1" ht="24" customHeight="1">
      <c r="C3" s="91" t="s">
        <v>52</v>
      </c>
      <c r="F3" s="92" t="s">
        <v>53</v>
      </c>
    </row>
    <row r="4" spans="2:6" s="57" customFormat="1" ht="24" customHeight="1">
      <c r="B4" s="93" t="s">
        <v>7</v>
      </c>
      <c r="C4" s="94" t="s">
        <v>8</v>
      </c>
      <c r="E4" s="93" t="s">
        <v>7</v>
      </c>
      <c r="F4" s="94" t="s">
        <v>8</v>
      </c>
    </row>
    <row r="5" spans="2:6" s="57" customFormat="1" ht="24" customHeight="1">
      <c r="B5" s="67" t="s">
        <v>9</v>
      </c>
      <c r="C5" s="60"/>
      <c r="E5" s="67" t="s">
        <v>10</v>
      </c>
      <c r="F5" s="60"/>
    </row>
    <row r="6" spans="2:6" s="57" customFormat="1" ht="24" customHeight="1">
      <c r="B6" s="59" t="s">
        <v>13</v>
      </c>
      <c r="C6" s="60">
        <v>44340506</v>
      </c>
      <c r="E6" s="59" t="s">
        <v>14</v>
      </c>
      <c r="F6" s="60">
        <v>688102</v>
      </c>
    </row>
    <row r="7" spans="2:6" s="57" customFormat="1" ht="24" customHeight="1">
      <c r="B7" s="59" t="s">
        <v>97</v>
      </c>
      <c r="C7" s="60">
        <v>13258981</v>
      </c>
      <c r="E7" s="59" t="s">
        <v>106</v>
      </c>
      <c r="F7" s="60">
        <v>325942</v>
      </c>
    </row>
    <row r="8" spans="2:6" s="57" customFormat="1" ht="24" customHeight="1">
      <c r="B8" s="59" t="s">
        <v>98</v>
      </c>
      <c r="C8" s="60">
        <v>7118372</v>
      </c>
      <c r="E8" s="59" t="s">
        <v>16</v>
      </c>
      <c r="F8" s="60">
        <v>362160</v>
      </c>
    </row>
    <row r="9" spans="2:6" s="57" customFormat="1" ht="24" customHeight="1">
      <c r="B9" s="59" t="s">
        <v>99</v>
      </c>
      <c r="C9" s="60">
        <v>5938270</v>
      </c>
      <c r="E9" s="59" t="s">
        <v>18</v>
      </c>
      <c r="F9" s="60">
        <v>112805</v>
      </c>
    </row>
    <row r="10" spans="2:6" s="57" customFormat="1" ht="24" customHeight="1">
      <c r="B10" s="59" t="s">
        <v>100</v>
      </c>
      <c r="C10" s="60">
        <v>134630</v>
      </c>
      <c r="E10" s="59" t="s">
        <v>20</v>
      </c>
      <c r="F10" s="60">
        <v>110144</v>
      </c>
    </row>
    <row r="11" spans="2:6" s="57" customFormat="1" ht="24" customHeight="1">
      <c r="B11" s="59" t="s">
        <v>24</v>
      </c>
      <c r="C11" s="60">
        <v>67709</v>
      </c>
      <c r="E11" s="59" t="s">
        <v>22</v>
      </c>
      <c r="F11" s="60">
        <v>808</v>
      </c>
    </row>
    <row r="12" spans="2:6" s="57" customFormat="1" ht="24" customHeight="1">
      <c r="B12" s="59" t="s">
        <v>27</v>
      </c>
      <c r="C12" s="60">
        <v>30784032</v>
      </c>
      <c r="E12" s="59" t="s">
        <v>25</v>
      </c>
      <c r="F12" s="60">
        <v>1853</v>
      </c>
    </row>
    <row r="13" spans="2:6" s="57" customFormat="1" ht="24" customHeight="1">
      <c r="B13" s="95" t="s">
        <v>101</v>
      </c>
      <c r="C13" s="60">
        <v>30773088</v>
      </c>
      <c r="E13" s="59" t="s">
        <v>26</v>
      </c>
      <c r="F13" s="60">
        <v>800907</v>
      </c>
    </row>
    <row r="14" spans="2:6" s="57" customFormat="1" ht="24" customHeight="1">
      <c r="B14" s="95" t="s">
        <v>127</v>
      </c>
      <c r="C14" s="60">
        <v>4282</v>
      </c>
      <c r="E14" s="59"/>
      <c r="F14" s="60"/>
    </row>
    <row r="15" spans="2:6" s="57" customFormat="1" ht="24" customHeight="1">
      <c r="B15" s="95" t="s">
        <v>104</v>
      </c>
      <c r="C15" s="60">
        <v>587</v>
      </c>
      <c r="E15" s="67" t="s">
        <v>28</v>
      </c>
      <c r="F15" s="60"/>
    </row>
    <row r="16" spans="2:6" s="57" customFormat="1" ht="24" customHeight="1">
      <c r="B16" s="95" t="s">
        <v>126</v>
      </c>
      <c r="C16" s="60">
        <v>6075</v>
      </c>
      <c r="E16" s="59" t="s">
        <v>29</v>
      </c>
      <c r="F16" s="60">
        <v>29055561</v>
      </c>
    </row>
    <row r="17" spans="2:6" s="57" customFormat="1" ht="24" customHeight="1">
      <c r="B17" s="59" t="s">
        <v>102</v>
      </c>
      <c r="C17" s="60">
        <v>297493</v>
      </c>
      <c r="E17" s="59" t="s">
        <v>31</v>
      </c>
      <c r="F17" s="60">
        <v>14765478</v>
      </c>
    </row>
    <row r="18" spans="2:6" s="57" customFormat="1" ht="24" customHeight="1">
      <c r="B18" s="59" t="s">
        <v>98</v>
      </c>
      <c r="C18" s="60">
        <v>297369</v>
      </c>
      <c r="E18" s="59" t="s">
        <v>32</v>
      </c>
      <c r="F18" s="60">
        <v>14290083</v>
      </c>
    </row>
    <row r="19" spans="2:6" s="57" customFormat="1" ht="24" customHeight="1">
      <c r="B19" s="59" t="s">
        <v>99</v>
      </c>
      <c r="C19" s="60">
        <v>26</v>
      </c>
      <c r="E19" s="59" t="s">
        <v>34</v>
      </c>
      <c r="F19" s="60">
        <v>15955066</v>
      </c>
    </row>
    <row r="20" spans="2:6" s="57" customFormat="1" ht="24" customHeight="1">
      <c r="B20" s="59" t="s">
        <v>24</v>
      </c>
      <c r="C20" s="60">
        <v>98</v>
      </c>
      <c r="E20" s="59" t="s">
        <v>36</v>
      </c>
      <c r="F20" s="60">
        <v>15571710</v>
      </c>
    </row>
    <row r="21" spans="2:6" s="57" customFormat="1" ht="24" customHeight="1">
      <c r="B21" s="59" t="s">
        <v>35</v>
      </c>
      <c r="C21" s="60">
        <v>1471028</v>
      </c>
      <c r="E21" s="59" t="s">
        <v>39</v>
      </c>
      <c r="F21" s="60">
        <v>383356</v>
      </c>
    </row>
    <row r="22" spans="2:6" s="57" customFormat="1" ht="24" customHeight="1">
      <c r="B22" s="59" t="s">
        <v>38</v>
      </c>
      <c r="C22" s="60">
        <v>1362821</v>
      </c>
      <c r="E22" s="59" t="s">
        <v>41</v>
      </c>
      <c r="F22" s="60">
        <v>45010627</v>
      </c>
    </row>
    <row r="23" spans="2:6" s="57" customFormat="1" ht="24" customHeight="1">
      <c r="B23" s="59" t="s">
        <v>40</v>
      </c>
      <c r="C23" s="60">
        <v>105091</v>
      </c>
      <c r="E23" s="59"/>
      <c r="F23" s="60"/>
    </row>
    <row r="24" spans="2:6" s="57" customFormat="1" ht="24" customHeight="1">
      <c r="B24" s="59" t="s">
        <v>42</v>
      </c>
      <c r="C24" s="60">
        <v>3016</v>
      </c>
      <c r="E24" s="59"/>
      <c r="F24" s="60"/>
    </row>
    <row r="25" spans="2:6" s="57" customFormat="1" ht="24" customHeight="1">
      <c r="B25" s="57" t="s">
        <v>43</v>
      </c>
      <c r="C25" s="60">
        <v>100</v>
      </c>
      <c r="E25" s="59"/>
      <c r="F25" s="60"/>
    </row>
    <row r="26" spans="2:6" s="57" customFormat="1" ht="24" customHeight="1">
      <c r="B26" s="59"/>
      <c r="C26" s="60"/>
      <c r="E26" s="59"/>
      <c r="F26" s="60"/>
    </row>
    <row r="27" spans="2:6" s="84" customFormat="1" ht="24" customHeight="1">
      <c r="B27" s="96" t="s">
        <v>45</v>
      </c>
      <c r="C27" s="97">
        <v>45811534</v>
      </c>
      <c r="D27" s="57"/>
      <c r="E27" s="96" t="s">
        <v>46</v>
      </c>
      <c r="F27" s="97">
        <v>45811534</v>
      </c>
    </row>
    <row r="28" spans="2:5" s="84" customFormat="1" ht="24" customHeight="1">
      <c r="B28" s="57"/>
      <c r="C28" s="57"/>
      <c r="E28" s="66"/>
    </row>
    <row r="29" spans="2:5" s="84" customFormat="1" ht="24" customHeight="1">
      <c r="B29" s="57" t="s">
        <v>116</v>
      </c>
      <c r="C29" s="57"/>
      <c r="E29" s="66"/>
    </row>
    <row r="30" spans="2:5" s="84" customFormat="1" ht="24" customHeight="1">
      <c r="B30" s="57" t="s">
        <v>120</v>
      </c>
      <c r="C30" s="57"/>
      <c r="E30" s="66"/>
    </row>
    <row r="31" spans="3:5" s="84" customFormat="1" ht="24" customHeight="1">
      <c r="C31" s="57"/>
      <c r="E31" s="66"/>
    </row>
    <row r="32" spans="2:5" s="84" customFormat="1" ht="24" customHeight="1">
      <c r="B32" s="57" t="s">
        <v>121</v>
      </c>
      <c r="C32" s="57"/>
      <c r="E32" s="66"/>
    </row>
    <row r="33" spans="2:5" s="84" customFormat="1" ht="24" customHeight="1">
      <c r="B33" s="57"/>
      <c r="C33" s="57"/>
      <c r="E33" s="66"/>
    </row>
    <row r="34" spans="2:5" s="89" customFormat="1" ht="24.75" customHeight="1">
      <c r="B34" s="86"/>
      <c r="C34" s="86"/>
      <c r="E34" s="88"/>
    </row>
    <row r="35" spans="2:5" s="89" customFormat="1" ht="24.75" customHeight="1">
      <c r="B35" s="86"/>
      <c r="C35" s="86"/>
      <c r="E35" s="88"/>
    </row>
    <row r="36" spans="2:5" s="89" customFormat="1" ht="24.75" customHeight="1">
      <c r="B36" s="86"/>
      <c r="C36" s="86"/>
      <c r="E36" s="88"/>
    </row>
    <row r="37" spans="2:5" s="84" customFormat="1" ht="24.75" customHeight="1">
      <c r="B37" s="57"/>
      <c r="C37" s="57"/>
      <c r="E37" s="66"/>
    </row>
    <row r="38" spans="2:3" s="84" customFormat="1" ht="28.5" customHeight="1">
      <c r="B38" s="57"/>
      <c r="C38" s="85"/>
    </row>
    <row r="39" spans="2:3" s="84" customFormat="1" ht="28.5" customHeight="1">
      <c r="B39" s="66"/>
      <c r="C39" s="57"/>
    </row>
    <row r="40" ht="28.5" customHeight="1"/>
    <row r="41" ht="28.5" customHeight="1"/>
    <row r="42" ht="28.5" customHeight="1"/>
    <row r="43" ht="28.5" customHeight="1">
      <c r="E43" s="87"/>
    </row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>
      <c r="B50" s="90"/>
    </row>
    <row r="51" ht="28.5" customHeight="1">
      <c r="B51" s="90"/>
    </row>
    <row r="52" ht="28.5" customHeight="1">
      <c r="B52" s="90"/>
    </row>
    <row r="53" ht="28.5" customHeight="1"/>
    <row r="54" ht="28.5" customHeight="1"/>
    <row r="55" ht="28.5" customHeight="1"/>
    <row r="56" ht="28.5" customHeight="1"/>
    <row r="57" ht="28.5" customHeight="1"/>
    <row r="63" ht="87" customHeight="1"/>
    <row r="64" ht="58.5" customHeight="1"/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60" zoomScaleNormal="80" workbookViewId="0" topLeftCell="A28">
      <selection activeCell="D39" sqref="D39"/>
    </sheetView>
  </sheetViews>
  <sheetFormatPr defaultColWidth="9.00390625" defaultRowHeight="18.75" customHeight="1"/>
  <cols>
    <col min="1" max="1" width="50.625" style="43" customWidth="1"/>
    <col min="2" max="2" width="20.625" style="43" customWidth="1"/>
    <col min="3" max="3" width="17.375" style="43" customWidth="1"/>
    <col min="4" max="4" width="50.625" style="43" customWidth="1"/>
    <col min="5" max="5" width="20.625" style="43" customWidth="1"/>
    <col min="6" max="6" width="7.625" style="43" customWidth="1"/>
    <col min="7" max="16384" width="9.00390625" style="43" customWidth="1"/>
  </cols>
  <sheetData>
    <row r="1" ht="25.5" customHeight="1">
      <c r="A1" s="79" t="s">
        <v>115</v>
      </c>
    </row>
    <row r="2" ht="25.5" customHeight="1"/>
    <row r="3" spans="1:6" s="81" customFormat="1" ht="25.5" customHeight="1">
      <c r="A3" s="55" t="s">
        <v>4</v>
      </c>
      <c r="B3" s="56"/>
      <c r="C3" s="56"/>
      <c r="D3" s="55" t="s">
        <v>5</v>
      </c>
      <c r="E3" s="56"/>
      <c r="F3" s="80"/>
    </row>
    <row r="4" spans="1:6" s="81" customFormat="1" ht="25.5" customHeight="1">
      <c r="A4" s="57" t="s">
        <v>55</v>
      </c>
      <c r="D4" s="57"/>
      <c r="F4" s="58"/>
    </row>
    <row r="5" spans="1:6" s="81" customFormat="1" ht="25.5" customHeight="1">
      <c r="A5" s="136" t="s">
        <v>52</v>
      </c>
      <c r="B5" s="137"/>
      <c r="C5" s="58"/>
      <c r="D5" s="136" t="s">
        <v>52</v>
      </c>
      <c r="E5" s="137"/>
      <c r="F5" s="58"/>
    </row>
    <row r="6" spans="1:6" s="81" customFormat="1" ht="25.5" customHeight="1">
      <c r="A6" s="132" t="s">
        <v>7</v>
      </c>
      <c r="B6" s="77"/>
      <c r="C6" s="58"/>
      <c r="D6" s="132" t="s">
        <v>7</v>
      </c>
      <c r="E6" s="77"/>
      <c r="F6" s="61"/>
    </row>
    <row r="7" spans="1:6" s="81" customFormat="1" ht="25.5" customHeight="1">
      <c r="A7" s="133"/>
      <c r="B7" s="78"/>
      <c r="C7" s="61"/>
      <c r="D7" s="133"/>
      <c r="E7" s="78"/>
      <c r="F7" s="61"/>
    </row>
    <row r="8" spans="1:6" s="81" customFormat="1" ht="25.5" customHeight="1">
      <c r="A8" s="59" t="s">
        <v>11</v>
      </c>
      <c r="B8" s="60">
        <v>1205780</v>
      </c>
      <c r="C8" s="61"/>
      <c r="D8" s="59" t="s">
        <v>12</v>
      </c>
      <c r="E8" s="60">
        <v>383356</v>
      </c>
      <c r="F8" s="61"/>
    </row>
    <row r="9" spans="1:6" s="81" customFormat="1" ht="25.5" customHeight="1">
      <c r="A9" s="59" t="s">
        <v>85</v>
      </c>
      <c r="B9" s="60">
        <v>1204230</v>
      </c>
      <c r="C9" s="61"/>
      <c r="D9" s="59" t="s">
        <v>15</v>
      </c>
      <c r="E9" s="60">
        <v>383356</v>
      </c>
      <c r="F9" s="61"/>
    </row>
    <row r="10" spans="1:6" s="81" customFormat="1" ht="25.5" customHeight="1">
      <c r="A10" s="59" t="s">
        <v>21</v>
      </c>
      <c r="B10" s="60">
        <v>1550</v>
      </c>
      <c r="C10" s="61"/>
      <c r="D10" s="59" t="s">
        <v>17</v>
      </c>
      <c r="E10" s="60">
        <v>383356</v>
      </c>
      <c r="F10" s="61"/>
    </row>
    <row r="11" spans="1:6" s="81" customFormat="1" ht="25.5" customHeight="1">
      <c r="A11" s="59" t="s">
        <v>23</v>
      </c>
      <c r="B11" s="60">
        <v>779458</v>
      </c>
      <c r="C11" s="61"/>
      <c r="D11" s="62" t="s">
        <v>19</v>
      </c>
      <c r="E11" s="63">
        <v>0</v>
      </c>
      <c r="F11" s="61"/>
    </row>
    <row r="12" spans="1:6" s="81" customFormat="1" ht="25.5" customHeight="1">
      <c r="A12" s="59" t="s">
        <v>86</v>
      </c>
      <c r="B12" s="60">
        <v>293983</v>
      </c>
      <c r="C12" s="61"/>
      <c r="D12" s="64"/>
      <c r="E12" s="65"/>
      <c r="F12" s="61"/>
    </row>
    <row r="13" spans="1:6" s="81" customFormat="1" ht="25.5" customHeight="1">
      <c r="A13" s="59" t="s">
        <v>87</v>
      </c>
      <c r="B13" s="60">
        <v>81027</v>
      </c>
      <c r="C13" s="61"/>
      <c r="D13" s="66"/>
      <c r="E13" s="61"/>
      <c r="F13" s="61"/>
    </row>
    <row r="14" spans="1:6" s="81" customFormat="1" ht="25.5" customHeight="1">
      <c r="A14" s="59" t="s">
        <v>88</v>
      </c>
      <c r="B14" s="60">
        <v>93696</v>
      </c>
      <c r="C14" s="61"/>
      <c r="D14" s="66"/>
      <c r="E14" s="61"/>
      <c r="F14" s="61"/>
    </row>
    <row r="15" spans="1:6" s="81" customFormat="1" ht="25.5" customHeight="1">
      <c r="A15" s="59" t="s">
        <v>89</v>
      </c>
      <c r="B15" s="60">
        <v>309025</v>
      </c>
      <c r="C15" s="61"/>
      <c r="D15" s="66"/>
      <c r="E15" s="61"/>
      <c r="F15" s="61"/>
    </row>
    <row r="16" spans="1:6" s="81" customFormat="1" ht="25.5" customHeight="1">
      <c r="A16" s="59" t="s">
        <v>90</v>
      </c>
      <c r="B16" s="60">
        <v>1727</v>
      </c>
      <c r="C16" s="61"/>
      <c r="D16" s="66"/>
      <c r="E16" s="61"/>
      <c r="F16" s="69"/>
    </row>
    <row r="17" spans="1:6" s="81" customFormat="1" ht="25.5" customHeight="1">
      <c r="A17" s="67" t="s">
        <v>30</v>
      </c>
      <c r="B17" s="68">
        <v>426322</v>
      </c>
      <c r="C17" s="69"/>
      <c r="D17" s="66"/>
      <c r="E17" s="61"/>
      <c r="F17" s="61"/>
    </row>
    <row r="18" spans="1:6" s="81" customFormat="1" ht="25.5" customHeight="1">
      <c r="A18" s="59" t="s">
        <v>91</v>
      </c>
      <c r="B18" s="60">
        <v>143433</v>
      </c>
      <c r="C18" s="61"/>
      <c r="D18" s="70"/>
      <c r="E18" s="69"/>
      <c r="F18" s="61"/>
    </row>
    <row r="19" spans="1:6" s="81" customFormat="1" ht="25.5" customHeight="1">
      <c r="A19" s="59" t="s">
        <v>33</v>
      </c>
      <c r="B19" s="60">
        <v>6127</v>
      </c>
      <c r="C19" s="61"/>
      <c r="D19" s="66"/>
      <c r="E19" s="61"/>
      <c r="F19" s="61"/>
    </row>
    <row r="20" spans="1:6" s="81" customFormat="1" ht="25.5" customHeight="1">
      <c r="A20" s="59" t="s">
        <v>92</v>
      </c>
      <c r="B20" s="60">
        <v>112018</v>
      </c>
      <c r="C20" s="61"/>
      <c r="D20" s="66"/>
      <c r="E20" s="61"/>
      <c r="F20" s="61"/>
    </row>
    <row r="21" spans="1:6" s="81" customFormat="1" ht="25.5" customHeight="1">
      <c r="A21" s="59" t="s">
        <v>37</v>
      </c>
      <c r="B21" s="60">
        <v>25288</v>
      </c>
      <c r="C21" s="61"/>
      <c r="D21" s="66"/>
      <c r="E21" s="61"/>
      <c r="F21" s="61"/>
    </row>
    <row r="22" spans="1:6" s="81" customFormat="1" ht="25.5" customHeight="1">
      <c r="A22" s="59" t="s">
        <v>94</v>
      </c>
      <c r="B22" s="60">
        <v>189205</v>
      </c>
      <c r="C22" s="61"/>
      <c r="D22" s="66"/>
      <c r="E22" s="61"/>
      <c r="F22" s="61"/>
    </row>
    <row r="23" spans="1:6" s="81" customFormat="1" ht="25.5" customHeight="1">
      <c r="A23" s="59" t="s">
        <v>93</v>
      </c>
      <c r="B23" s="60">
        <v>163980</v>
      </c>
      <c r="C23" s="61"/>
      <c r="D23" s="66"/>
      <c r="E23" s="61"/>
      <c r="F23" s="61"/>
    </row>
    <row r="24" spans="1:6" s="81" customFormat="1" ht="25.5" customHeight="1">
      <c r="A24" s="59" t="s">
        <v>37</v>
      </c>
      <c r="B24" s="60">
        <v>25225</v>
      </c>
      <c r="C24" s="61"/>
      <c r="D24" s="66"/>
      <c r="E24" s="61"/>
      <c r="F24" s="61"/>
    </row>
    <row r="25" spans="1:6" s="81" customFormat="1" ht="25.5" customHeight="1">
      <c r="A25" s="67" t="s">
        <v>44</v>
      </c>
      <c r="B25" s="68">
        <v>380550</v>
      </c>
      <c r="C25" s="61"/>
      <c r="D25" s="66" t="s">
        <v>117</v>
      </c>
      <c r="E25" s="61"/>
      <c r="F25" s="69"/>
    </row>
    <row r="26" spans="1:6" s="81" customFormat="1" ht="25.5" customHeight="1">
      <c r="A26" s="59" t="s">
        <v>95</v>
      </c>
      <c r="B26" s="68">
        <v>2806</v>
      </c>
      <c r="C26" s="69"/>
      <c r="D26" s="66"/>
      <c r="E26" s="61"/>
      <c r="F26" s="69"/>
    </row>
    <row r="27" spans="1:6" s="81" customFormat="1" ht="25.5" customHeight="1">
      <c r="A27" s="59" t="s">
        <v>96</v>
      </c>
      <c r="B27" s="60">
        <v>2806</v>
      </c>
      <c r="C27" s="69"/>
      <c r="D27" s="66" t="s">
        <v>118</v>
      </c>
      <c r="E27" s="69"/>
      <c r="F27" s="69"/>
    </row>
    <row r="28" spans="1:6" s="81" customFormat="1" ht="25.5" customHeight="1">
      <c r="A28" s="67" t="s">
        <v>47</v>
      </c>
      <c r="B28" s="68">
        <v>383356</v>
      </c>
      <c r="C28" s="69"/>
      <c r="D28" s="66"/>
      <c r="E28" s="69"/>
      <c r="F28" s="73"/>
    </row>
    <row r="29" spans="1:5" s="82" customFormat="1" ht="25.5" customHeight="1">
      <c r="A29" s="67" t="s">
        <v>48</v>
      </c>
      <c r="B29" s="60">
        <v>0</v>
      </c>
      <c r="C29" s="73"/>
      <c r="D29" s="66" t="s">
        <v>119</v>
      </c>
      <c r="E29" s="69"/>
    </row>
    <row r="30" spans="1:5" s="82" customFormat="1" ht="25.5" customHeight="1">
      <c r="A30" s="71" t="s">
        <v>49</v>
      </c>
      <c r="B30" s="72">
        <v>383356</v>
      </c>
      <c r="D30" s="70"/>
      <c r="E30" s="73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mergeCells count="4">
    <mergeCell ref="A5:B5"/>
    <mergeCell ref="D5:E5"/>
    <mergeCell ref="A6:A7"/>
    <mergeCell ref="D6:D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60" zoomScaleNormal="80" workbookViewId="0" topLeftCell="A22">
      <selection activeCell="B13" sqref="B13"/>
    </sheetView>
  </sheetViews>
  <sheetFormatPr defaultColWidth="9.00390625" defaultRowHeight="18.75" customHeight="1"/>
  <cols>
    <col min="1" max="1" width="40.625" style="43" customWidth="1"/>
    <col min="2" max="2" width="20.625" style="43" customWidth="1"/>
    <col min="3" max="3" width="7.625" style="43" customWidth="1"/>
    <col min="4" max="4" width="40.625" style="43" customWidth="1"/>
    <col min="5" max="5" width="20.625" style="43" customWidth="1"/>
    <col min="6" max="6" width="7.625" style="43" customWidth="1"/>
    <col min="7" max="7" width="5.125" style="43" customWidth="1"/>
    <col min="8" max="8" width="40.625" style="43" customWidth="1"/>
    <col min="9" max="9" width="20.625" style="43" customWidth="1"/>
    <col min="10" max="10" width="3.25390625" style="43" customWidth="1"/>
    <col min="11" max="11" width="40.625" style="43" customWidth="1"/>
    <col min="12" max="12" width="20.625" style="43" customWidth="1"/>
    <col min="13" max="13" width="13.75390625" style="43" customWidth="1"/>
    <col min="14" max="16384" width="9.00390625" style="43" customWidth="1"/>
  </cols>
  <sheetData>
    <row r="1" spans="1:13" s="3" customFormat="1" ht="18.75" customHeight="1">
      <c r="A1" s="1" t="s">
        <v>4</v>
      </c>
      <c r="B1" s="2"/>
      <c r="C1" s="2"/>
      <c r="D1" s="1" t="s">
        <v>5</v>
      </c>
      <c r="E1" s="2"/>
      <c r="F1" s="9"/>
      <c r="H1" s="1" t="s">
        <v>6</v>
      </c>
      <c r="K1" s="4"/>
      <c r="L1" s="4"/>
      <c r="M1" s="9"/>
    </row>
    <row r="2" spans="1:12" s="3" customFormat="1" ht="18.75" customHeight="1">
      <c r="A2" s="5" t="s">
        <v>55</v>
      </c>
      <c r="B2" s="6"/>
      <c r="C2" s="6"/>
      <c r="D2" s="5"/>
      <c r="E2" s="6"/>
      <c r="F2" s="14"/>
      <c r="H2" s="5" t="s">
        <v>54</v>
      </c>
      <c r="I2" s="6"/>
      <c r="J2" s="6"/>
      <c r="K2" s="6"/>
      <c r="L2" s="6"/>
    </row>
    <row r="3" spans="1:12" s="3" customFormat="1" ht="18.75" customHeight="1">
      <c r="A3" s="138" t="s">
        <v>52</v>
      </c>
      <c r="B3" s="139"/>
      <c r="C3" s="10"/>
      <c r="D3" s="138" t="s">
        <v>52</v>
      </c>
      <c r="E3" s="139"/>
      <c r="F3" s="14"/>
      <c r="H3" s="6"/>
      <c r="I3" s="8" t="s">
        <v>52</v>
      </c>
      <c r="J3" s="5"/>
      <c r="K3" s="11"/>
      <c r="L3" s="12" t="s">
        <v>53</v>
      </c>
    </row>
    <row r="4" spans="1:12" s="3" customFormat="1" ht="18.75" customHeight="1">
      <c r="A4" s="140" t="s">
        <v>7</v>
      </c>
      <c r="B4" s="13"/>
      <c r="C4" s="10"/>
      <c r="D4" s="140" t="s">
        <v>7</v>
      </c>
      <c r="E4" s="13"/>
      <c r="F4" s="22"/>
      <c r="H4" s="15" t="s">
        <v>7</v>
      </c>
      <c r="I4" s="16" t="s">
        <v>8</v>
      </c>
      <c r="J4" s="5"/>
      <c r="K4" s="15" t="s">
        <v>7</v>
      </c>
      <c r="L4" s="16" t="s">
        <v>8</v>
      </c>
    </row>
    <row r="5" spans="1:12" s="3" customFormat="1" ht="18.75" customHeight="1">
      <c r="A5" s="141"/>
      <c r="B5" s="17"/>
      <c r="C5" s="21"/>
      <c r="D5" s="141"/>
      <c r="E5" s="17"/>
      <c r="F5" s="22"/>
      <c r="H5" s="18" t="s">
        <v>9</v>
      </c>
      <c r="I5" s="19"/>
      <c r="J5" s="5"/>
      <c r="K5" s="18" t="s">
        <v>10</v>
      </c>
      <c r="L5" s="19"/>
    </row>
    <row r="6" spans="1:12" s="3" customFormat="1" ht="18.75" customHeight="1">
      <c r="A6" s="20" t="s">
        <v>11</v>
      </c>
      <c r="B6" s="19">
        <f>SUM(B7:B8)</f>
        <v>1205780</v>
      </c>
      <c r="C6" s="21"/>
      <c r="D6" s="20" t="s">
        <v>12</v>
      </c>
      <c r="E6" s="19">
        <f>ROUND(E37/1000,0)</f>
        <v>383356</v>
      </c>
      <c r="F6" s="22"/>
      <c r="H6" s="20" t="s">
        <v>13</v>
      </c>
      <c r="I6" s="19">
        <f>I7+I12+I17</f>
        <v>44340506</v>
      </c>
      <c r="J6" s="5"/>
      <c r="K6" s="20" t="s">
        <v>14</v>
      </c>
      <c r="L6" s="19">
        <f>SUM(L7:L8)</f>
        <v>688102</v>
      </c>
    </row>
    <row r="7" spans="1:12" s="3" customFormat="1" ht="18.75" customHeight="1">
      <c r="A7" s="20" t="s">
        <v>85</v>
      </c>
      <c r="B7" s="19">
        <f>ROUND(B38/1000,0)</f>
        <v>1204230</v>
      </c>
      <c r="C7" s="21"/>
      <c r="D7" s="20" t="s">
        <v>15</v>
      </c>
      <c r="E7" s="19">
        <f>E8</f>
        <v>383356</v>
      </c>
      <c r="F7" s="22"/>
      <c r="H7" s="20" t="s">
        <v>97</v>
      </c>
      <c r="I7" s="19">
        <f>SUM(I8:I11)</f>
        <v>13258981</v>
      </c>
      <c r="J7" s="5"/>
      <c r="K7" s="20" t="s">
        <v>106</v>
      </c>
      <c r="L7" s="75">
        <f>ROUND(L38/1000,0)+1</f>
        <v>325942</v>
      </c>
    </row>
    <row r="8" spans="1:12" s="3" customFormat="1" ht="18.75" customHeight="1">
      <c r="A8" s="20" t="s">
        <v>21</v>
      </c>
      <c r="B8" s="19">
        <f>ROUND(B39/1000,0)</f>
        <v>1550</v>
      </c>
      <c r="C8" s="21"/>
      <c r="D8" s="20" t="s">
        <v>17</v>
      </c>
      <c r="E8" s="19">
        <f>ROUND(E39/1000,0)</f>
        <v>383356</v>
      </c>
      <c r="F8" s="22"/>
      <c r="H8" s="20" t="s">
        <v>98</v>
      </c>
      <c r="I8" s="19">
        <f>ROUND(I39/1000,0)</f>
        <v>7118372</v>
      </c>
      <c r="J8" s="5"/>
      <c r="K8" s="20" t="s">
        <v>16</v>
      </c>
      <c r="L8" s="19">
        <f>ROUND(L39/1000,0)</f>
        <v>362160</v>
      </c>
    </row>
    <row r="9" spans="1:12" s="3" customFormat="1" ht="18.75" customHeight="1">
      <c r="A9" s="20" t="s">
        <v>23</v>
      </c>
      <c r="B9" s="19">
        <f>SUM(B10:B14)</f>
        <v>779458</v>
      </c>
      <c r="C9" s="21"/>
      <c r="D9" s="23" t="s">
        <v>19</v>
      </c>
      <c r="E9" s="24">
        <f>E6-E7</f>
        <v>0</v>
      </c>
      <c r="F9" s="22"/>
      <c r="H9" s="20" t="s">
        <v>99</v>
      </c>
      <c r="I9" s="19">
        <f>ROUND(I40/1000,0)</f>
        <v>5938270</v>
      </c>
      <c r="J9" s="5"/>
      <c r="K9" s="20" t="s">
        <v>18</v>
      </c>
      <c r="L9" s="19">
        <f>SUM(L10:L12)</f>
        <v>112805</v>
      </c>
    </row>
    <row r="10" spans="1:12" s="3" customFormat="1" ht="18.75" customHeight="1">
      <c r="A10" s="20" t="s">
        <v>86</v>
      </c>
      <c r="B10" s="19">
        <f>ROUND(B41/1000,0)</f>
        <v>293983</v>
      </c>
      <c r="C10" s="21"/>
      <c r="D10" s="25"/>
      <c r="E10" s="26"/>
      <c r="F10" s="22"/>
      <c r="H10" s="20" t="s">
        <v>100</v>
      </c>
      <c r="I10" s="19">
        <f>ROUND(I41/1000,0)</f>
        <v>134630</v>
      </c>
      <c r="J10" s="5"/>
      <c r="K10" s="20" t="s">
        <v>20</v>
      </c>
      <c r="L10" s="19">
        <f>ROUND(L41/1000,0)</f>
        <v>110144</v>
      </c>
    </row>
    <row r="11" spans="1:12" s="3" customFormat="1" ht="18.75" customHeight="1">
      <c r="A11" s="20" t="s">
        <v>87</v>
      </c>
      <c r="B11" s="19">
        <f>ROUND(B42/1000,0)</f>
        <v>81027</v>
      </c>
      <c r="C11" s="21"/>
      <c r="D11" s="27"/>
      <c r="E11" s="21"/>
      <c r="F11" s="22"/>
      <c r="H11" s="20" t="s">
        <v>24</v>
      </c>
      <c r="I11" s="75">
        <f>ROUND(I42/1000,0)+1</f>
        <v>67709</v>
      </c>
      <c r="J11" s="5"/>
      <c r="K11" s="20" t="s">
        <v>22</v>
      </c>
      <c r="L11" s="19">
        <f>ROUND(L42/1000,0)</f>
        <v>808</v>
      </c>
    </row>
    <row r="12" spans="1:12" s="3" customFormat="1" ht="18.75" customHeight="1">
      <c r="A12" s="20" t="s">
        <v>88</v>
      </c>
      <c r="B12" s="19">
        <f>ROUND(B43/1000,0)</f>
        <v>93696</v>
      </c>
      <c r="C12" s="21"/>
      <c r="D12" s="27"/>
      <c r="E12" s="21"/>
      <c r="F12" s="22"/>
      <c r="H12" s="20" t="s">
        <v>27</v>
      </c>
      <c r="I12" s="19">
        <f>SUM(I13:I16)</f>
        <v>30784032</v>
      </c>
      <c r="J12" s="5"/>
      <c r="K12" s="20" t="s">
        <v>25</v>
      </c>
      <c r="L12" s="19">
        <f>ROUND(L43/1000,0)</f>
        <v>1853</v>
      </c>
    </row>
    <row r="13" spans="1:12" s="3" customFormat="1" ht="18.75" customHeight="1">
      <c r="A13" s="20" t="s">
        <v>89</v>
      </c>
      <c r="B13" s="19">
        <f>ROUND(B44/1000,0)</f>
        <v>309025</v>
      </c>
      <c r="C13" s="21"/>
      <c r="D13" s="27"/>
      <c r="E13" s="21"/>
      <c r="F13" s="22"/>
      <c r="H13" s="20" t="s">
        <v>101</v>
      </c>
      <c r="I13" s="19">
        <f>ROUND(I44/1000,0)</f>
        <v>30773088</v>
      </c>
      <c r="J13" s="5"/>
      <c r="K13" s="20" t="s">
        <v>26</v>
      </c>
      <c r="L13" s="19">
        <f>SUM(L6,L9)</f>
        <v>800907</v>
      </c>
    </row>
    <row r="14" spans="1:12" s="3" customFormat="1" ht="18.75" customHeight="1">
      <c r="A14" s="20" t="s">
        <v>90</v>
      </c>
      <c r="B14" s="19">
        <f>ROUND(B45/1000,0)</f>
        <v>1727</v>
      </c>
      <c r="C14" s="21"/>
      <c r="D14" s="27"/>
      <c r="E14" s="21"/>
      <c r="F14" s="31"/>
      <c r="H14" s="20" t="s">
        <v>103</v>
      </c>
      <c r="I14" s="19">
        <f>ROUND(I45/1000,0)</f>
        <v>4282</v>
      </c>
      <c r="J14" s="5"/>
      <c r="K14" s="20"/>
      <c r="L14" s="19"/>
    </row>
    <row r="15" spans="1:12" s="3" customFormat="1" ht="18.75" customHeight="1">
      <c r="A15" s="18" t="s">
        <v>30</v>
      </c>
      <c r="B15" s="28">
        <f>B6-B9</f>
        <v>426322</v>
      </c>
      <c r="C15" s="29"/>
      <c r="D15" s="27"/>
      <c r="E15" s="21"/>
      <c r="F15" s="22"/>
      <c r="H15" s="20" t="s">
        <v>104</v>
      </c>
      <c r="I15" s="19">
        <f>ROUND(I46/1000,0)</f>
        <v>587</v>
      </c>
      <c r="J15" s="5"/>
      <c r="K15" s="18" t="s">
        <v>28</v>
      </c>
      <c r="L15" s="19"/>
    </row>
    <row r="16" spans="1:12" s="3" customFormat="1" ht="18.75" customHeight="1">
      <c r="A16" s="20" t="s">
        <v>91</v>
      </c>
      <c r="B16" s="19">
        <f>SUM(B17:B19)</f>
        <v>143433</v>
      </c>
      <c r="C16" s="21"/>
      <c r="D16" s="30"/>
      <c r="E16" s="29"/>
      <c r="F16" s="22"/>
      <c r="H16" s="20" t="s">
        <v>105</v>
      </c>
      <c r="I16" s="19">
        <f>ROUND(I47/1000,0)</f>
        <v>6075</v>
      </c>
      <c r="J16" s="5"/>
      <c r="K16" s="20" t="s">
        <v>29</v>
      </c>
      <c r="L16" s="19">
        <f>SUM(L17,L18)</f>
        <v>29055561</v>
      </c>
    </row>
    <row r="17" spans="1:12" s="3" customFormat="1" ht="18.75" customHeight="1">
      <c r="A17" s="20" t="s">
        <v>33</v>
      </c>
      <c r="B17" s="19">
        <f>ROUND(B48/1000,0)</f>
        <v>6127</v>
      </c>
      <c r="C17" s="21"/>
      <c r="D17" s="27"/>
      <c r="E17" s="21"/>
      <c r="F17" s="22"/>
      <c r="H17" s="20" t="s">
        <v>102</v>
      </c>
      <c r="I17" s="19">
        <f>SUM(I18:I20)</f>
        <v>297493</v>
      </c>
      <c r="J17" s="5"/>
      <c r="K17" s="20" t="s">
        <v>31</v>
      </c>
      <c r="L17" s="19">
        <f>ROUND(L48/1000,0)</f>
        <v>14765478</v>
      </c>
    </row>
    <row r="18" spans="1:12" s="3" customFormat="1" ht="18.75" customHeight="1">
      <c r="A18" s="20" t="s">
        <v>92</v>
      </c>
      <c r="B18" s="19">
        <f>ROUND(B49/1000,0)</f>
        <v>112018</v>
      </c>
      <c r="C18" s="21"/>
      <c r="D18" s="27"/>
      <c r="E18" s="21"/>
      <c r="F18" s="22"/>
      <c r="H18" s="20" t="s">
        <v>98</v>
      </c>
      <c r="I18" s="19">
        <f>ROUND(I49/1000,0)</f>
        <v>297369</v>
      </c>
      <c r="J18" s="5"/>
      <c r="K18" s="20" t="s">
        <v>32</v>
      </c>
      <c r="L18" s="19">
        <f>ROUND(L49/1000,0)</f>
        <v>14290083</v>
      </c>
    </row>
    <row r="19" spans="1:12" s="3" customFormat="1" ht="18.75" customHeight="1">
      <c r="A19" s="20" t="s">
        <v>37</v>
      </c>
      <c r="B19" s="19">
        <f>ROUND(B50/1000,0)</f>
        <v>25288</v>
      </c>
      <c r="C19" s="21"/>
      <c r="D19" s="27"/>
      <c r="E19" s="21"/>
      <c r="F19" s="22"/>
      <c r="H19" s="20" t="s">
        <v>99</v>
      </c>
      <c r="I19" s="19">
        <f>ROUND(I50/1000,0)</f>
        <v>26</v>
      </c>
      <c r="J19" s="5"/>
      <c r="K19" s="20" t="s">
        <v>34</v>
      </c>
      <c r="L19" s="19">
        <f>SUM(L20,L21)</f>
        <v>15955066</v>
      </c>
    </row>
    <row r="20" spans="1:12" s="3" customFormat="1" ht="18.75" customHeight="1">
      <c r="A20" s="20" t="s">
        <v>94</v>
      </c>
      <c r="B20" s="19">
        <f>SUM(B21:B22)</f>
        <v>189205</v>
      </c>
      <c r="C20" s="21"/>
      <c r="D20" s="27"/>
      <c r="E20" s="21"/>
      <c r="F20" s="22"/>
      <c r="H20" s="20" t="s">
        <v>24</v>
      </c>
      <c r="I20" s="19">
        <f>ROUND(I51/1000,0)</f>
        <v>98</v>
      </c>
      <c r="J20" s="5"/>
      <c r="K20" s="20" t="s">
        <v>36</v>
      </c>
      <c r="L20" s="19">
        <f>ROUND(L51/1000,0)</f>
        <v>15571710</v>
      </c>
    </row>
    <row r="21" spans="1:12" s="3" customFormat="1" ht="18.75" customHeight="1">
      <c r="A21" s="20" t="s">
        <v>93</v>
      </c>
      <c r="B21" s="19">
        <f>ROUND(B52/1000,0)</f>
        <v>163980</v>
      </c>
      <c r="C21" s="21"/>
      <c r="D21" s="27"/>
      <c r="E21" s="21"/>
      <c r="F21" s="22"/>
      <c r="H21" s="20" t="s">
        <v>35</v>
      </c>
      <c r="I21" s="19">
        <f>SUM(I22:I25)</f>
        <v>1471028</v>
      </c>
      <c r="J21" s="5"/>
      <c r="K21" s="20" t="s">
        <v>39</v>
      </c>
      <c r="L21" s="19">
        <f>ROUND(L52/1000,0)</f>
        <v>383356</v>
      </c>
    </row>
    <row r="22" spans="1:12" s="3" customFormat="1" ht="18.75" customHeight="1">
      <c r="A22" s="20" t="s">
        <v>37</v>
      </c>
      <c r="B22" s="19">
        <f>ROUND(B53/1000,0)</f>
        <v>25225</v>
      </c>
      <c r="C22" s="21"/>
      <c r="D22" s="27"/>
      <c r="E22" s="21"/>
      <c r="F22" s="22"/>
      <c r="H22" s="20" t="s">
        <v>38</v>
      </c>
      <c r="I22" s="75">
        <f>ROUND(I53/1000,0)+1</f>
        <v>1362821</v>
      </c>
      <c r="J22" s="5"/>
      <c r="K22" s="20" t="s">
        <v>41</v>
      </c>
      <c r="L22" s="19">
        <f>L16+L19</f>
        <v>45010627</v>
      </c>
    </row>
    <row r="23" spans="1:12" s="3" customFormat="1" ht="18.75" customHeight="1">
      <c r="A23" s="18" t="s">
        <v>44</v>
      </c>
      <c r="B23" s="28">
        <f>B15+B16-B20</f>
        <v>380550</v>
      </c>
      <c r="C23" s="21"/>
      <c r="D23" s="27"/>
      <c r="E23" s="21"/>
      <c r="F23" s="31"/>
      <c r="H23" s="20" t="s">
        <v>40</v>
      </c>
      <c r="I23" s="19">
        <f>ROUND(I54/1000,0)</f>
        <v>105091</v>
      </c>
      <c r="J23" s="5"/>
      <c r="K23" s="20"/>
      <c r="L23" s="19"/>
    </row>
    <row r="24" spans="1:12" s="3" customFormat="1" ht="18.75" customHeight="1">
      <c r="A24" s="20" t="s">
        <v>95</v>
      </c>
      <c r="B24" s="28">
        <f>SUM(B25)</f>
        <v>2806</v>
      </c>
      <c r="C24" s="29"/>
      <c r="D24" s="27"/>
      <c r="E24" s="21"/>
      <c r="F24" s="31"/>
      <c r="H24" s="20" t="s">
        <v>42</v>
      </c>
      <c r="I24" s="19">
        <f>ROUND(I55/1000,0)</f>
        <v>3016</v>
      </c>
      <c r="J24" s="5"/>
      <c r="K24" s="20"/>
      <c r="L24" s="19"/>
    </row>
    <row r="25" spans="1:12" s="3" customFormat="1" ht="18.75" customHeight="1">
      <c r="A25" s="20" t="s">
        <v>96</v>
      </c>
      <c r="B25" s="19">
        <f>ROUND(B56/1000,0)</f>
        <v>2806</v>
      </c>
      <c r="C25" s="29"/>
      <c r="D25" s="30"/>
      <c r="E25" s="29"/>
      <c r="F25" s="31"/>
      <c r="H25" s="5" t="s">
        <v>43</v>
      </c>
      <c r="I25" s="19">
        <f>ROUND(I56/1000,0)</f>
        <v>100</v>
      </c>
      <c r="J25" s="7"/>
      <c r="K25" s="20"/>
      <c r="L25" s="19"/>
    </row>
    <row r="26" spans="1:12" s="3" customFormat="1" ht="18.75" customHeight="1">
      <c r="A26" s="18" t="s">
        <v>47</v>
      </c>
      <c r="B26" s="28">
        <f>B23+B24</f>
        <v>383356</v>
      </c>
      <c r="C26" s="29"/>
      <c r="D26" s="30"/>
      <c r="E26" s="29"/>
      <c r="F26" s="40"/>
      <c r="H26" s="20"/>
      <c r="I26" s="19"/>
      <c r="J26" s="7"/>
      <c r="K26" s="20"/>
      <c r="L26" s="19"/>
    </row>
    <row r="27" spans="1:12" ht="18.75" customHeight="1">
      <c r="A27" s="18" t="s">
        <v>48</v>
      </c>
      <c r="B27" s="19">
        <f>ROUND(B58/1000,0)</f>
        <v>1</v>
      </c>
      <c r="C27" s="39"/>
      <c r="D27" s="30"/>
      <c r="E27" s="29"/>
      <c r="H27" s="32" t="s">
        <v>45</v>
      </c>
      <c r="I27" s="33">
        <f>SUM(I6,I21)</f>
        <v>45811534</v>
      </c>
      <c r="J27" s="7"/>
      <c r="K27" s="32" t="s">
        <v>46</v>
      </c>
      <c r="L27" s="33">
        <f>L13+L22</f>
        <v>45811534</v>
      </c>
    </row>
    <row r="28" spans="1:12" ht="18.75" customHeight="1">
      <c r="A28" s="38" t="s">
        <v>49</v>
      </c>
      <c r="B28" s="44">
        <f>SUM(B26:B27)</f>
        <v>383357</v>
      </c>
      <c r="D28" s="30"/>
      <c r="E28" s="39"/>
      <c r="H28" s="3"/>
      <c r="I28" s="3"/>
      <c r="K28" s="34"/>
      <c r="L28" s="35"/>
    </row>
    <row r="29" spans="8:12" ht="18.75" customHeight="1">
      <c r="H29" s="3"/>
      <c r="I29" s="36"/>
      <c r="K29" s="34"/>
      <c r="L29" s="37"/>
    </row>
    <row r="30" spans="8:12" ht="18.75" customHeight="1">
      <c r="H30" s="34"/>
      <c r="I30" s="3"/>
      <c r="K30" s="3"/>
      <c r="L30" s="3"/>
    </row>
    <row r="31" spans="1:12" s="3" customFormat="1" ht="18.75" customHeight="1">
      <c r="A31" s="27"/>
      <c r="B31" s="41"/>
      <c r="D31" s="27"/>
      <c r="E31" s="41"/>
      <c r="G31" s="34"/>
      <c r="H31" s="43"/>
      <c r="I31" s="43"/>
      <c r="K31" s="43"/>
      <c r="L31" s="43"/>
    </row>
    <row r="32" spans="1:13" s="3" customFormat="1" ht="18.75" customHeight="1">
      <c r="A32" s="1" t="s">
        <v>4</v>
      </c>
      <c r="B32" s="2"/>
      <c r="C32" s="2"/>
      <c r="D32" s="1" t="s">
        <v>5</v>
      </c>
      <c r="E32" s="2"/>
      <c r="F32" s="9"/>
      <c r="H32" s="1" t="s">
        <v>6</v>
      </c>
      <c r="K32" s="4"/>
      <c r="L32" s="4"/>
      <c r="M32" s="9"/>
    </row>
    <row r="33" spans="1:12" s="3" customFormat="1" ht="18.75" customHeight="1">
      <c r="A33" s="5" t="s">
        <v>55</v>
      </c>
      <c r="B33" s="6"/>
      <c r="C33" s="6"/>
      <c r="D33" s="5"/>
      <c r="E33" s="6"/>
      <c r="F33" s="14"/>
      <c r="H33" s="5" t="s">
        <v>54</v>
      </c>
      <c r="I33" s="6"/>
      <c r="J33" s="6"/>
      <c r="K33" s="6"/>
      <c r="L33" s="6"/>
    </row>
    <row r="34" spans="1:12" s="3" customFormat="1" ht="18.75" customHeight="1">
      <c r="A34" s="138" t="s">
        <v>50</v>
      </c>
      <c r="B34" s="139"/>
      <c r="C34" s="10"/>
      <c r="D34" s="138" t="s">
        <v>50</v>
      </c>
      <c r="E34" s="139"/>
      <c r="F34" s="14"/>
      <c r="H34" s="6"/>
      <c r="I34" s="8" t="s">
        <v>50</v>
      </c>
      <c r="J34" s="5"/>
      <c r="K34" s="11"/>
      <c r="L34" s="12" t="s">
        <v>51</v>
      </c>
    </row>
    <row r="35" spans="1:12" s="3" customFormat="1" ht="18.75" customHeight="1">
      <c r="A35" s="140" t="s">
        <v>7</v>
      </c>
      <c r="B35" s="13"/>
      <c r="C35" s="10"/>
      <c r="D35" s="140" t="s">
        <v>7</v>
      </c>
      <c r="E35" s="13"/>
      <c r="F35" s="22"/>
      <c r="H35" s="15" t="s">
        <v>7</v>
      </c>
      <c r="I35" s="16" t="s">
        <v>8</v>
      </c>
      <c r="J35" s="5"/>
      <c r="K35" s="15" t="s">
        <v>7</v>
      </c>
      <c r="L35" s="16" t="s">
        <v>8</v>
      </c>
    </row>
    <row r="36" spans="1:12" s="3" customFormat="1" ht="18.75" customHeight="1">
      <c r="A36" s="141"/>
      <c r="B36" s="17"/>
      <c r="C36" s="21"/>
      <c r="D36" s="141"/>
      <c r="E36" s="17"/>
      <c r="F36" s="22"/>
      <c r="H36" s="18" t="s">
        <v>9</v>
      </c>
      <c r="I36" s="19"/>
      <c r="J36" s="5"/>
      <c r="K36" s="18" t="s">
        <v>10</v>
      </c>
      <c r="L36" s="19"/>
    </row>
    <row r="37" spans="1:12" s="3" customFormat="1" ht="18.75" customHeight="1">
      <c r="A37" s="20" t="s">
        <v>11</v>
      </c>
      <c r="B37" s="19">
        <f>SUM(B38:B39)</f>
        <v>1205780035</v>
      </c>
      <c r="C37" s="21"/>
      <c r="D37" s="20" t="s">
        <v>12</v>
      </c>
      <c r="E37" s="19">
        <v>383356338</v>
      </c>
      <c r="F37" s="22"/>
      <c r="H37" s="20" t="s">
        <v>13</v>
      </c>
      <c r="I37" s="19">
        <f>I38+I43+I48</f>
        <v>44340506011</v>
      </c>
      <c r="J37" s="5"/>
      <c r="K37" s="20" t="s">
        <v>14</v>
      </c>
      <c r="L37" s="19">
        <f>SUM(L38:L39)</f>
        <v>688101527</v>
      </c>
    </row>
    <row r="38" spans="1:12" s="3" customFormat="1" ht="18.75" customHeight="1">
      <c r="A38" s="20" t="s">
        <v>85</v>
      </c>
      <c r="B38" s="19">
        <v>1204230220</v>
      </c>
      <c r="C38" s="21"/>
      <c r="D38" s="20" t="s">
        <v>15</v>
      </c>
      <c r="E38" s="19">
        <f>E39</f>
        <v>383356000</v>
      </c>
      <c r="F38" s="22"/>
      <c r="H38" s="20" t="s">
        <v>97</v>
      </c>
      <c r="I38" s="19">
        <f>SUM(I39:I42)</f>
        <v>13258980678</v>
      </c>
      <c r="J38" s="5"/>
      <c r="K38" s="20" t="s">
        <v>106</v>
      </c>
      <c r="L38" s="19">
        <v>325941413</v>
      </c>
    </row>
    <row r="39" spans="1:12" s="3" customFormat="1" ht="18.75" customHeight="1">
      <c r="A39" s="20" t="s">
        <v>21</v>
      </c>
      <c r="B39" s="19">
        <v>1549815</v>
      </c>
      <c r="C39" s="21"/>
      <c r="D39" s="20" t="s">
        <v>17</v>
      </c>
      <c r="E39" s="19">
        <v>383356000</v>
      </c>
      <c r="F39" s="22"/>
      <c r="H39" s="20" t="s">
        <v>98</v>
      </c>
      <c r="I39" s="19">
        <v>7118371836</v>
      </c>
      <c r="J39" s="5"/>
      <c r="K39" s="20" t="s">
        <v>16</v>
      </c>
      <c r="L39" s="19">
        <v>362160114</v>
      </c>
    </row>
    <row r="40" spans="1:12" s="3" customFormat="1" ht="18.75" customHeight="1">
      <c r="A40" s="20" t="s">
        <v>23</v>
      </c>
      <c r="B40" s="19">
        <f>SUM(B41:B45)</f>
        <v>779457721</v>
      </c>
      <c r="C40" s="21"/>
      <c r="D40" s="23" t="s">
        <v>19</v>
      </c>
      <c r="E40" s="24">
        <f>E37-E38</f>
        <v>338</v>
      </c>
      <c r="F40" s="22"/>
      <c r="H40" s="20" t="s">
        <v>99</v>
      </c>
      <c r="I40" s="19">
        <v>5938270296</v>
      </c>
      <c r="J40" s="5"/>
      <c r="K40" s="20" t="s">
        <v>18</v>
      </c>
      <c r="L40" s="19">
        <f>SUM(L41:L43)</f>
        <v>112805143</v>
      </c>
    </row>
    <row r="41" spans="1:12" s="3" customFormat="1" ht="18.75" customHeight="1">
      <c r="A41" s="20" t="s">
        <v>86</v>
      </c>
      <c r="B41" s="19">
        <v>293983433</v>
      </c>
      <c r="C41" s="21"/>
      <c r="D41" s="25"/>
      <c r="E41" s="26"/>
      <c r="F41" s="22"/>
      <c r="H41" s="20" t="s">
        <v>100</v>
      </c>
      <c r="I41" s="19">
        <v>134630103</v>
      </c>
      <c r="J41" s="5"/>
      <c r="K41" s="20" t="s">
        <v>20</v>
      </c>
      <c r="L41" s="19">
        <v>110144387</v>
      </c>
    </row>
    <row r="42" spans="1:12" s="3" customFormat="1" ht="18.75" customHeight="1">
      <c r="A42" s="20" t="s">
        <v>87</v>
      </c>
      <c r="B42" s="19">
        <v>81026656</v>
      </c>
      <c r="C42" s="21"/>
      <c r="D42" s="27"/>
      <c r="E42" s="21"/>
      <c r="F42" s="22"/>
      <c r="H42" s="20" t="s">
        <v>24</v>
      </c>
      <c r="I42" s="19">
        <v>67708443</v>
      </c>
      <c r="J42" s="5"/>
      <c r="K42" s="20" t="s">
        <v>22</v>
      </c>
      <c r="L42" s="19">
        <v>808039</v>
      </c>
    </row>
    <row r="43" spans="1:12" s="3" customFormat="1" ht="18.75" customHeight="1">
      <c r="A43" s="20" t="s">
        <v>88</v>
      </c>
      <c r="B43" s="19">
        <v>93695558</v>
      </c>
      <c r="C43" s="21"/>
      <c r="D43" s="27"/>
      <c r="E43" s="21"/>
      <c r="F43" s="22"/>
      <c r="H43" s="20" t="s">
        <v>27</v>
      </c>
      <c r="I43" s="19">
        <f>SUM(I44:I47)</f>
        <v>30784032066</v>
      </c>
      <c r="J43" s="5"/>
      <c r="K43" s="20" t="s">
        <v>25</v>
      </c>
      <c r="L43" s="19">
        <v>1852717</v>
      </c>
    </row>
    <row r="44" spans="1:12" s="3" customFormat="1" ht="18.75" customHeight="1">
      <c r="A44" s="20" t="s">
        <v>89</v>
      </c>
      <c r="B44" s="19">
        <v>309025357</v>
      </c>
      <c r="C44" s="21"/>
      <c r="D44" s="27"/>
      <c r="E44" s="21"/>
      <c r="F44" s="22"/>
      <c r="H44" s="20" t="s">
        <v>101</v>
      </c>
      <c r="I44" s="19">
        <v>30773088366</v>
      </c>
      <c r="J44" s="5"/>
      <c r="K44" s="20" t="s">
        <v>26</v>
      </c>
      <c r="L44" s="19">
        <f>SUM(L37,L40)</f>
        <v>800906670</v>
      </c>
    </row>
    <row r="45" spans="1:12" s="3" customFormat="1" ht="18.75" customHeight="1">
      <c r="A45" s="20" t="s">
        <v>90</v>
      </c>
      <c r="B45" s="19">
        <v>1726717</v>
      </c>
      <c r="C45" s="21"/>
      <c r="D45" s="27"/>
      <c r="E45" s="21"/>
      <c r="F45" s="31"/>
      <c r="H45" s="20" t="s">
        <v>103</v>
      </c>
      <c r="I45" s="19">
        <v>4282000</v>
      </c>
      <c r="J45" s="5"/>
      <c r="K45" s="20"/>
      <c r="L45" s="19"/>
    </row>
    <row r="46" spans="1:12" s="3" customFormat="1" ht="18.75" customHeight="1">
      <c r="A46" s="18" t="s">
        <v>30</v>
      </c>
      <c r="B46" s="28">
        <f>B37-B40</f>
        <v>426322314</v>
      </c>
      <c r="C46" s="29"/>
      <c r="D46" s="27"/>
      <c r="E46" s="21"/>
      <c r="F46" s="22"/>
      <c r="H46" s="20" t="s">
        <v>104</v>
      </c>
      <c r="I46" s="19">
        <v>586700</v>
      </c>
      <c r="J46" s="5"/>
      <c r="K46" s="18" t="s">
        <v>28</v>
      </c>
      <c r="L46" s="19"/>
    </row>
    <row r="47" spans="1:12" s="3" customFormat="1" ht="18.75" customHeight="1">
      <c r="A47" s="20" t="s">
        <v>91</v>
      </c>
      <c r="B47" s="19">
        <f>SUM(B48:B50)</f>
        <v>143432578</v>
      </c>
      <c r="C47" s="21"/>
      <c r="D47" s="30"/>
      <c r="E47" s="29"/>
      <c r="F47" s="22"/>
      <c r="H47" s="20" t="s">
        <v>105</v>
      </c>
      <c r="I47" s="19">
        <v>6075000</v>
      </c>
      <c r="J47" s="5"/>
      <c r="K47" s="20" t="s">
        <v>29</v>
      </c>
      <c r="L47" s="19">
        <f>SUM(L48,L49)</f>
        <v>29055560911</v>
      </c>
    </row>
    <row r="48" spans="1:12" s="3" customFormat="1" ht="18.75" customHeight="1">
      <c r="A48" s="20" t="s">
        <v>33</v>
      </c>
      <c r="B48" s="19">
        <v>6126876</v>
      </c>
      <c r="C48" s="21"/>
      <c r="D48" s="27"/>
      <c r="E48" s="21"/>
      <c r="F48" s="22"/>
      <c r="H48" s="20" t="s">
        <v>102</v>
      </c>
      <c r="I48" s="19">
        <f>SUM(I49:I51)</f>
        <v>297493267</v>
      </c>
      <c r="J48" s="5"/>
      <c r="K48" s="20" t="s">
        <v>31</v>
      </c>
      <c r="L48" s="19">
        <v>14765478000</v>
      </c>
    </row>
    <row r="49" spans="1:12" s="3" customFormat="1" ht="18.75" customHeight="1">
      <c r="A49" s="20" t="s">
        <v>92</v>
      </c>
      <c r="B49" s="19">
        <v>112018000</v>
      </c>
      <c r="C49" s="21"/>
      <c r="D49" s="27"/>
      <c r="E49" s="21"/>
      <c r="F49" s="22"/>
      <c r="H49" s="20" t="s">
        <v>98</v>
      </c>
      <c r="I49" s="19">
        <v>297369440</v>
      </c>
      <c r="J49" s="5"/>
      <c r="K49" s="20" t="s">
        <v>32</v>
      </c>
      <c r="L49" s="19">
        <v>14290082911</v>
      </c>
    </row>
    <row r="50" spans="1:12" s="3" customFormat="1" ht="18.75" customHeight="1">
      <c r="A50" s="20" t="s">
        <v>37</v>
      </c>
      <c r="B50" s="19">
        <v>25287702</v>
      </c>
      <c r="C50" s="21"/>
      <c r="D50" s="27"/>
      <c r="E50" s="21"/>
      <c r="F50" s="22"/>
      <c r="H50" s="20" t="s">
        <v>99</v>
      </c>
      <c r="I50" s="19">
        <v>25500</v>
      </c>
      <c r="J50" s="5"/>
      <c r="K50" s="20" t="s">
        <v>34</v>
      </c>
      <c r="L50" s="19">
        <f>SUM(L51,L52)</f>
        <v>15955066454</v>
      </c>
    </row>
    <row r="51" spans="1:12" s="3" customFormat="1" ht="18.75" customHeight="1">
      <c r="A51" s="20" t="s">
        <v>94</v>
      </c>
      <c r="B51" s="19">
        <f>SUM(B52:B53)</f>
        <v>189204684</v>
      </c>
      <c r="C51" s="21"/>
      <c r="D51" s="27"/>
      <c r="E51" s="21"/>
      <c r="F51" s="22"/>
      <c r="H51" s="20" t="s">
        <v>24</v>
      </c>
      <c r="I51" s="19">
        <v>98327</v>
      </c>
      <c r="J51" s="5"/>
      <c r="K51" s="20" t="s">
        <v>36</v>
      </c>
      <c r="L51" s="19">
        <v>15571710116</v>
      </c>
    </row>
    <row r="52" spans="1:12" s="3" customFormat="1" ht="18.75" customHeight="1">
      <c r="A52" s="20" t="s">
        <v>93</v>
      </c>
      <c r="B52" s="19">
        <v>163980019</v>
      </c>
      <c r="C52" s="21"/>
      <c r="D52" s="27"/>
      <c r="E52" s="21"/>
      <c r="F52" s="22"/>
      <c r="H52" s="20" t="s">
        <v>35</v>
      </c>
      <c r="I52" s="19">
        <f>SUM(I53:I56)</f>
        <v>1471028024</v>
      </c>
      <c r="J52" s="5"/>
      <c r="K52" s="20" t="s">
        <v>39</v>
      </c>
      <c r="L52" s="19">
        <v>383356338</v>
      </c>
    </row>
    <row r="53" spans="1:12" s="3" customFormat="1" ht="18.75" customHeight="1">
      <c r="A53" s="20" t="s">
        <v>37</v>
      </c>
      <c r="B53" s="19">
        <v>25224665</v>
      </c>
      <c r="C53" s="21"/>
      <c r="D53" s="27"/>
      <c r="E53" s="21"/>
      <c r="F53" s="22"/>
      <c r="H53" s="20" t="s">
        <v>38</v>
      </c>
      <c r="I53" s="19">
        <v>1362820481</v>
      </c>
      <c r="J53" s="5"/>
      <c r="K53" s="20" t="s">
        <v>41</v>
      </c>
      <c r="L53" s="19">
        <f>L47+L50</f>
        <v>45010627365</v>
      </c>
    </row>
    <row r="54" spans="1:12" s="3" customFormat="1" ht="18.75" customHeight="1">
      <c r="A54" s="18" t="s">
        <v>44</v>
      </c>
      <c r="B54" s="28">
        <f>B46+B47-B51</f>
        <v>380550208</v>
      </c>
      <c r="C54" s="21"/>
      <c r="D54" s="27"/>
      <c r="E54" s="21"/>
      <c r="F54" s="31"/>
      <c r="H54" s="20" t="s">
        <v>40</v>
      </c>
      <c r="I54" s="19">
        <v>105091029</v>
      </c>
      <c r="J54" s="5"/>
      <c r="K54" s="20"/>
      <c r="L54" s="19"/>
    </row>
    <row r="55" spans="1:12" s="3" customFormat="1" ht="18.75" customHeight="1">
      <c r="A55" s="20" t="s">
        <v>95</v>
      </c>
      <c r="B55" s="28">
        <f>SUM(B56)</f>
        <v>2805500</v>
      </c>
      <c r="C55" s="29"/>
      <c r="D55" s="27"/>
      <c r="E55" s="21"/>
      <c r="F55" s="31"/>
      <c r="H55" s="20" t="s">
        <v>42</v>
      </c>
      <c r="I55" s="19">
        <v>3016277</v>
      </c>
      <c r="J55" s="5"/>
      <c r="K55" s="20"/>
      <c r="L55" s="19"/>
    </row>
    <row r="56" spans="1:12" s="3" customFormat="1" ht="18.75" customHeight="1">
      <c r="A56" s="20" t="s">
        <v>96</v>
      </c>
      <c r="B56" s="19">
        <v>2805500</v>
      </c>
      <c r="C56" s="29"/>
      <c r="D56" s="30"/>
      <c r="E56" s="29"/>
      <c r="F56" s="31"/>
      <c r="H56" s="5" t="s">
        <v>43</v>
      </c>
      <c r="I56" s="19">
        <v>100237</v>
      </c>
      <c r="J56" s="7"/>
      <c r="K56" s="20"/>
      <c r="L56" s="19"/>
    </row>
    <row r="57" spans="1:12" s="3" customFormat="1" ht="18.75" customHeight="1">
      <c r="A57" s="18" t="s">
        <v>47</v>
      </c>
      <c r="B57" s="28">
        <f>B54+B55</f>
        <v>383355708</v>
      </c>
      <c r="C57" s="29"/>
      <c r="D57" s="30"/>
      <c r="E57" s="29"/>
      <c r="F57" s="40"/>
      <c r="H57" s="20"/>
      <c r="I57" s="19"/>
      <c r="J57" s="7"/>
      <c r="K57" s="20"/>
      <c r="L57" s="19"/>
    </row>
    <row r="58" spans="1:12" ht="18.75" customHeight="1">
      <c r="A58" s="18" t="s">
        <v>48</v>
      </c>
      <c r="B58" s="28">
        <v>630</v>
      </c>
      <c r="C58" s="39"/>
      <c r="D58" s="30"/>
      <c r="E58" s="29"/>
      <c r="H58" s="32" t="s">
        <v>45</v>
      </c>
      <c r="I58" s="33">
        <f>SUM(I37,I52)</f>
        <v>45811534035</v>
      </c>
      <c r="J58" s="7"/>
      <c r="K58" s="32" t="s">
        <v>46</v>
      </c>
      <c r="L58" s="33">
        <f>L44+L53</f>
        <v>45811534035</v>
      </c>
    </row>
    <row r="59" spans="1:12" ht="18.75" customHeight="1">
      <c r="A59" s="38" t="s">
        <v>49</v>
      </c>
      <c r="B59" s="44">
        <f>SUM(B57:B58)</f>
        <v>383356338</v>
      </c>
      <c r="D59" s="30"/>
      <c r="E59" s="39"/>
      <c r="H59" s="3"/>
      <c r="I59" s="3"/>
      <c r="K59" s="34"/>
      <c r="L59" s="35"/>
    </row>
    <row r="60" spans="1:8" s="3" customFormat="1" ht="18.75" customHeight="1">
      <c r="A60" s="74"/>
      <c r="D60" s="74"/>
      <c r="G60" s="35"/>
      <c r="H60" s="34"/>
    </row>
    <row r="61" spans="8:12" ht="18.75" customHeight="1">
      <c r="H61" s="42"/>
      <c r="I61" s="3"/>
      <c r="K61" s="3"/>
      <c r="L61" s="3"/>
    </row>
  </sheetData>
  <mergeCells count="8">
    <mergeCell ref="A34:B34"/>
    <mergeCell ref="D34:E34"/>
    <mergeCell ref="A35:A36"/>
    <mergeCell ref="D35:D36"/>
    <mergeCell ref="A3:B3"/>
    <mergeCell ref="D3:E3"/>
    <mergeCell ref="A4:A5"/>
    <mergeCell ref="D4:D5"/>
  </mergeCells>
  <printOptions/>
  <pageMargins left="0.75" right="0.75" top="1" bottom="1" header="0.512" footer="0.512"/>
  <pageSetup horizontalDpi="300" verticalDpi="300" orientation="landscape" paperSize="9" scale="78" r:id="rId2"/>
  <rowBreaks count="1" manualBreakCount="1">
    <brk id="29" max="12" man="1"/>
  </rowBreaks>
  <colBreaks count="1" manualBreakCount="1">
    <brk id="6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2008-09-03T03:08:15Z</cp:lastPrinted>
  <dcterms:created xsi:type="dcterms:W3CDTF">2008-07-01T02:57:29Z</dcterms:created>
  <dcterms:modified xsi:type="dcterms:W3CDTF">2008-09-19T07:03:38Z</dcterms:modified>
  <cp:category/>
  <cp:version/>
  <cp:contentType/>
  <cp:contentStatus/>
</cp:coreProperties>
</file>