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04" activeTab="3"/>
  </bookViews>
  <sheets>
    <sheet name="P1" sheetId="1" r:id="rId1"/>
    <sheet name="P2" sheetId="2" r:id="rId2"/>
    <sheet name="P3" sheetId="3" r:id="rId3"/>
    <sheet name="P4" sheetId="4" r:id="rId4"/>
    <sheet name="１頁" sheetId="5" state="hidden" r:id="rId5"/>
    <sheet name="損益、貸借" sheetId="6" state="hidden" r:id="rId6"/>
    <sheet name="営業収支" sheetId="7" state="hidden" r:id="rId7"/>
    <sheet name="水力発電" sheetId="8" state="hidden" r:id="rId8"/>
    <sheet name="風力発電" sheetId="9" state="hidden" r:id="rId9"/>
    <sheet name="年度別（水力）" sheetId="10" state="hidden" r:id="rId10"/>
    <sheet name="年度別（風力）" sheetId="11" state="hidden" r:id="rId11"/>
    <sheet name="企業債推移" sheetId="12" state="hidden" r:id="rId12"/>
  </sheets>
  <definedNames>
    <definedName name="_xlnm.Print_Area" localSheetId="4">'１頁'!$A$1:$G$51</definedName>
    <definedName name="_xlnm.Print_Area" localSheetId="2">'P3'!$A$1:$G$49</definedName>
    <definedName name="_xlnm.Print_Area" localSheetId="5">'損益、貸借'!$A$1:$M$60</definedName>
  </definedNames>
  <calcPr fullCalcOnLoad="1"/>
</workbook>
</file>

<file path=xl/sharedStrings.xml><?xml version="1.0" encoding="utf-8"?>
<sst xmlns="http://schemas.openxmlformats.org/spreadsheetml/2006/main" count="475" uniqueCount="157">
  <si>
    <t>収益</t>
  </si>
  <si>
    <t>費用</t>
  </si>
  <si>
    <t>営業</t>
  </si>
  <si>
    <t>財務</t>
  </si>
  <si>
    <t>事業外</t>
  </si>
  <si>
    <t>純利益</t>
  </si>
  <si>
    <t>損益計算書</t>
  </si>
  <si>
    <t>剰余金処分計算書（案）</t>
  </si>
  <si>
    <t>貸借対照表</t>
  </si>
  <si>
    <t>科　　　目</t>
  </si>
  <si>
    <t>金　額</t>
  </si>
  <si>
    <t>金  額</t>
  </si>
  <si>
    <t>■資産の部</t>
  </si>
  <si>
    <t>■負債の部</t>
  </si>
  <si>
    <t>営業収益</t>
  </si>
  <si>
    <t>当年度未処分利益剰余金</t>
  </si>
  <si>
    <t>　固定資産</t>
  </si>
  <si>
    <t>　固定負債</t>
  </si>
  <si>
    <t>　水力発電電力料</t>
  </si>
  <si>
    <t>利益剰余金処分額</t>
  </si>
  <si>
    <t>　　電気事業固定資産</t>
  </si>
  <si>
    <t>　　引当金</t>
  </si>
  <si>
    <t>　風力発電電力料</t>
  </si>
  <si>
    <t>　減債積立金</t>
  </si>
  <si>
    <t>　　　水力発電設備</t>
  </si>
  <si>
    <t>　流動負債</t>
  </si>
  <si>
    <t>翌年度繰越利益剰余金</t>
  </si>
  <si>
    <t>　　　風力発電設備</t>
  </si>
  <si>
    <t>　　未払金</t>
  </si>
  <si>
    <t>　その他営業収益</t>
  </si>
  <si>
    <t>　　　送電設備</t>
  </si>
  <si>
    <t>　　未払費用</t>
  </si>
  <si>
    <t>営業費用</t>
  </si>
  <si>
    <t>　　　業務設備</t>
  </si>
  <si>
    <t>　　その他流動負債</t>
  </si>
  <si>
    <t>　水力発電費</t>
  </si>
  <si>
    <t>　　事業外固定資産</t>
  </si>
  <si>
    <t>負債の部合計</t>
  </si>
  <si>
    <t>　風力発電費</t>
  </si>
  <si>
    <t>　　建設仮勘定</t>
  </si>
  <si>
    <t>　送電費</t>
  </si>
  <si>
    <t>　　　新浜田川発電所建設事業費</t>
  </si>
  <si>
    <t>■資本の部</t>
  </si>
  <si>
    <t>　一般管理費</t>
  </si>
  <si>
    <t>　　　志津見発電所建設事業費</t>
  </si>
  <si>
    <t>　資本金</t>
  </si>
  <si>
    <t>営業利益</t>
  </si>
  <si>
    <t>　　　江津高野山風力発電所建設事業費</t>
  </si>
  <si>
    <t>　　自己資本金</t>
  </si>
  <si>
    <t>財務収益</t>
  </si>
  <si>
    <t>　　借入資本金</t>
  </si>
  <si>
    <t>　受取利息及び配当金</t>
  </si>
  <si>
    <t>　　投資</t>
  </si>
  <si>
    <t>　剰余金</t>
  </si>
  <si>
    <t>事業外収益</t>
  </si>
  <si>
    <t>　流動資産</t>
  </si>
  <si>
    <t>　　資本剰余金</t>
  </si>
  <si>
    <t>　雑収益</t>
  </si>
  <si>
    <t>　　現金預金</t>
  </si>
  <si>
    <t>　　利益剰余金</t>
  </si>
  <si>
    <t>財務費用</t>
  </si>
  <si>
    <t>　　未収金</t>
  </si>
  <si>
    <t>資本の部合計</t>
  </si>
  <si>
    <t>　支払利息</t>
  </si>
  <si>
    <t>　　貯蔵品</t>
  </si>
  <si>
    <t>事業外費用</t>
  </si>
  <si>
    <t>　　その他流動資産</t>
  </si>
  <si>
    <t>　雑支出</t>
  </si>
  <si>
    <t>経常利益</t>
  </si>
  <si>
    <t>資産の部合計</t>
  </si>
  <si>
    <t>負債及び資本の部合計</t>
  </si>
  <si>
    <t>当年度純利益</t>
  </si>
  <si>
    <t>前年度繰越利益剰余金</t>
  </si>
  <si>
    <t>当年度未処分利益剰余金</t>
  </si>
  <si>
    <t>（単位：円）</t>
  </si>
  <si>
    <t>(単位：円）</t>
  </si>
  <si>
    <t>（単位：千円）</t>
  </si>
  <si>
    <t>(単位：千円）</t>
  </si>
  <si>
    <t>（平成２０年３月３１日現在）</t>
  </si>
  <si>
    <t>（平成１９年４月１日から平成２０年３月３１日まで）</t>
  </si>
  <si>
    <t>　国庫支出金</t>
  </si>
  <si>
    <t>　　　新八戸川送電線鉄塔化建設事業費</t>
  </si>
  <si>
    <t>　　　飯梨川第一発電所落石対策事業費</t>
  </si>
  <si>
    <t>水力発電</t>
  </si>
  <si>
    <t>料金（目標）</t>
  </si>
  <si>
    <t>料金（実績）</t>
  </si>
  <si>
    <t>発電量</t>
  </si>
  <si>
    <t>H15</t>
  </si>
  <si>
    <t>H16</t>
  </si>
  <si>
    <t>H18</t>
  </si>
  <si>
    <t>H19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</si>
  <si>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</si>
  <si>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</si>
  <si>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</si>
  <si>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</si>
  <si>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</si>
  <si>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</si>
  <si>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</si>
  <si>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</si>
  <si>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</si>
  <si>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</si>
  <si>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</si>
  <si>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</si>
  <si>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</si>
  <si>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（単位：千円　MWｈ）</t>
  </si>
  <si>
    <t>H17</t>
  </si>
  <si>
    <t>風力発電</t>
  </si>
  <si>
    <t>H15</t>
  </si>
  <si>
    <t>H16</t>
  </si>
  <si>
    <t>H19</t>
  </si>
  <si>
    <t>H20</t>
  </si>
  <si>
    <t>H21</t>
  </si>
  <si>
    <t>H22</t>
  </si>
  <si>
    <t>H23</t>
  </si>
  <si>
    <t>H24</t>
  </si>
  <si>
    <t>H25</t>
  </si>
  <si>
    <t>借入金残高</t>
  </si>
  <si>
    <t>償還額</t>
  </si>
  <si>
    <t>【電気事業会計】</t>
  </si>
  <si>
    <t>■主な工事</t>
  </si>
  <si>
    <t>【既設改良工事】各発電所制御用蓄電池取替工事7百万円余</t>
  </si>
  <si>
    <t>　　　　　　江津高野山建設事業費3,935百万円余（風車の基礎並びに本体等の工事等）</t>
  </si>
  <si>
    <t>【建設工事】志津見発電所建設事業費195百万円余（ダム建設費の負担等）</t>
  </si>
  <si>
    <t>企業債の推移</t>
  </si>
  <si>
    <t>【収益】渇水による営業収益の減等により前年度比140百万円余の減少</t>
  </si>
  <si>
    <t>【費用】営業費用、営業外費用の減等により75百万円余の減少</t>
  </si>
  <si>
    <t>【純利益】47百万円余を減債積立金に積立て予定</t>
  </si>
  <si>
    <t>３．営業収支の状況</t>
  </si>
  <si>
    <t>H19決算</t>
  </si>
  <si>
    <t>（A)</t>
  </si>
  <si>
    <t>H18決算</t>
  </si>
  <si>
    <t>（B)</t>
  </si>
  <si>
    <t>比較増減</t>
  </si>
  <si>
    <t>　　　　【純利益】47百万円余を減債積立金に積立て予定</t>
  </si>
  <si>
    <t>　　　　【収益】渇水による営業収益の減等により前年度比140百万円余の減少</t>
  </si>
  <si>
    <t>　　　　【費用】営業費用、営業外費用の減等により75百万円余の減少</t>
  </si>
  <si>
    <t>　渇水準備引当金取崩</t>
  </si>
  <si>
    <t>（単位：千円，％）</t>
  </si>
  <si>
    <t>皆増</t>
  </si>
  <si>
    <t>（A）-（B）</t>
  </si>
  <si>
    <t>(A)/(B)</t>
  </si>
  <si>
    <t>皆減</t>
  </si>
  <si>
    <t>損益の動向</t>
  </si>
  <si>
    <t>４．資産・負債及び資本の状況</t>
  </si>
  <si>
    <t>（平成20年3月31日現在）</t>
  </si>
  <si>
    <t>２．料金収入及び供給電力量実績</t>
  </si>
  <si>
    <t>１．事業の概要</t>
  </si>
  <si>
    <t>平成19年度電気事業決算の概要</t>
  </si>
  <si>
    <t>　島根県では、三成、八戸川第一（１号機、２号機）、八戸川第二、三隅川、御部、</t>
  </si>
  <si>
    <t>浜田川、飯梨川第一、飯梨川第二、飯梨川第三、矢原川、八戸川第三、勝地、隠岐</t>
  </si>
  <si>
    <t>大峯山風力発電所の13発電所16発電機（最大出力29,050ｋｗ）を運転している。</t>
  </si>
  <si>
    <t>の79.5%)、風力発電で3,099,696kWh（目標電力量の59.7％）の電力を供給した。</t>
  </si>
  <si>
    <t>　平成19年度は、中国電力（株）に対し水力発電で105,242,363kWh（目標電力量</t>
  </si>
  <si>
    <t>　平成19年度の損益勘定は、総収益1,177百万円余に対し総費用1,129百万円余で</t>
  </si>
  <si>
    <t>47百万円余の純利益となった。</t>
  </si>
  <si>
    <t>　なお、資本的収支で147百万円余の不足額を生じたので補てん財源で措置した。</t>
  </si>
  <si>
    <t>（参考）年度別料金収入及び供給電力量実績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</si>
</sst>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;[Red]\-#,##0.0\ "/>
    <numFmt numFmtId="178" formatCode="0.0%"/>
    <numFmt numFmtId="179" formatCode="#,##0.0;[Red]\-#,##0.0"/>
    <numFmt numFmtId="180" formatCode="0.0_ "/>
    <numFmt numFmtId="181" formatCode="#,##0.0;&quot;△ &quot;#,##0.0"/>
    <numFmt numFmtId="182" formatCode="0.0;&quot;△ &quot;0.0"/>
    <numFmt numFmtId="183" formatCode="0_ "/>
    <numFmt numFmtId="184" formatCode="#,##0_ "/>
    <numFmt numFmtId="185" formatCode="#,##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2.75"/>
      <name val="ＭＳ ゴシック"/>
      <family val="3"/>
    </font>
    <font>
      <sz val="1.5"/>
      <name val="ＭＳ 明朝"/>
      <family val="1"/>
    </font>
    <font>
      <sz val="2"/>
      <name val="ＭＳ 明朝"/>
      <family val="1"/>
    </font>
    <font>
      <sz val="11"/>
      <color indexed="12"/>
      <name val="HG丸ｺﾞｼｯｸM-PRO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2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13"/>
      <color indexed="9"/>
      <name val="HG丸ｺﾞｼｯｸM-PRO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HG丸ｺﾞｼｯｸM-PRO"/>
      <family val="3"/>
    </font>
    <font>
      <sz val="11.25"/>
      <name val="ＭＳ Ｐゴシック"/>
      <family val="3"/>
    </font>
    <font>
      <b/>
      <sz val="18"/>
      <name val="HG丸ｺﾞｼｯｸM-PRO"/>
      <family val="3"/>
    </font>
    <font>
      <sz val="14.2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15"/>
      <name val="HG丸ｺﾞｼｯｸM-PRO"/>
      <family val="3"/>
    </font>
    <font>
      <b/>
      <sz val="15"/>
      <name val="HG丸ｺﾞｼｯｸM-PRO"/>
      <family val="3"/>
    </font>
    <font>
      <b/>
      <sz val="20"/>
      <name val="HG丸ｺﾞｼｯｸM-PRO"/>
      <family val="3"/>
    </font>
    <font>
      <sz val="20"/>
      <name val="HG丸ｺﾞｼｯｸM-PRO"/>
      <family val="3"/>
    </font>
    <font>
      <b/>
      <sz val="22"/>
      <name val="HG丸ｺﾞｼｯｸM-PRO"/>
      <family val="3"/>
    </font>
    <font>
      <b/>
      <sz val="14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5" fillId="0" borderId="0" xfId="21" applyAlignment="1">
      <alignment vertical="center"/>
      <protection/>
    </xf>
    <xf numFmtId="0" fontId="5" fillId="0" borderId="0" xfId="2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Alignment="1">
      <alignment horizontal="right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2" fillId="2" borderId="1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2" fillId="2" borderId="2" xfId="21" applyFont="1" applyFill="1" applyBorder="1" applyAlignment="1">
      <alignment horizontal="center" vertical="center"/>
      <protection/>
    </xf>
    <xf numFmtId="56" fontId="12" fillId="2" borderId="2" xfId="21" applyNumberFormat="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3" fillId="0" borderId="4" xfId="21" applyFont="1" applyBorder="1" applyAlignment="1">
      <alignment vertical="center"/>
      <protection/>
    </xf>
    <xf numFmtId="176" fontId="12" fillId="3" borderId="4" xfId="17" applyNumberFormat="1" applyFont="1" applyFill="1" applyBorder="1" applyAlignment="1">
      <alignment vertical="center" shrinkToFit="1"/>
    </xf>
    <xf numFmtId="0" fontId="12" fillId="0" borderId="4" xfId="21" applyFont="1" applyBorder="1" applyAlignment="1">
      <alignment vertical="center"/>
      <protection/>
    </xf>
    <xf numFmtId="176" fontId="12" fillId="0" borderId="0" xfId="17" applyNumberFormat="1" applyFont="1" applyFill="1" applyBorder="1" applyAlignment="1">
      <alignment vertical="center" shrinkToFit="1"/>
    </xf>
    <xf numFmtId="176" fontId="10" fillId="0" borderId="0" xfId="17" applyNumberFormat="1" applyFont="1" applyFill="1" applyBorder="1" applyAlignment="1">
      <alignment vertical="center" shrinkToFit="1"/>
    </xf>
    <xf numFmtId="0" fontId="12" fillId="0" borderId="5" xfId="21" applyFont="1" applyBorder="1" applyAlignment="1">
      <alignment vertical="center"/>
      <protection/>
    </xf>
    <xf numFmtId="176" fontId="12" fillId="3" borderId="5" xfId="17" applyNumberFormat="1" applyFont="1" applyFill="1" applyBorder="1" applyAlignment="1">
      <alignment vertical="center" shrinkToFit="1"/>
    </xf>
    <xf numFmtId="0" fontId="12" fillId="0" borderId="1" xfId="21" applyFont="1" applyFill="1" applyBorder="1" applyAlignment="1">
      <alignment vertical="center"/>
      <protection/>
    </xf>
    <xf numFmtId="176" fontId="12" fillId="0" borderId="1" xfId="17" applyNumberFormat="1" applyFont="1" applyFill="1" applyBorder="1" applyAlignment="1">
      <alignment vertical="center" shrinkToFit="1"/>
    </xf>
    <xf numFmtId="0" fontId="12" fillId="0" borderId="0" xfId="21" applyFont="1" applyFill="1" applyBorder="1" applyAlignment="1">
      <alignment vertical="center"/>
      <protection/>
    </xf>
    <xf numFmtId="176" fontId="13" fillId="3" borderId="4" xfId="17" applyNumberFormat="1" applyFont="1" applyFill="1" applyBorder="1" applyAlignment="1">
      <alignment vertical="center" shrinkToFit="1"/>
    </xf>
    <xf numFmtId="176" fontId="13" fillId="0" borderId="0" xfId="17" applyNumberFormat="1" applyFont="1" applyFill="1" applyBorder="1" applyAlignment="1">
      <alignment vertical="center" shrinkToFit="1"/>
    </xf>
    <xf numFmtId="0" fontId="13" fillId="0" borderId="0" xfId="21" applyFont="1" applyFill="1" applyBorder="1" applyAlignment="1">
      <alignment vertical="center"/>
      <protection/>
    </xf>
    <xf numFmtId="176" fontId="14" fillId="0" borderId="0" xfId="17" applyNumberFormat="1" applyFont="1" applyFill="1" applyBorder="1" applyAlignment="1">
      <alignment vertical="center" shrinkToFit="1"/>
    </xf>
    <xf numFmtId="0" fontId="12" fillId="0" borderId="6" xfId="21" applyFont="1" applyBorder="1" applyAlignment="1">
      <alignment vertical="center"/>
      <protection/>
    </xf>
    <xf numFmtId="176" fontId="12" fillId="3" borderId="6" xfId="17" applyNumberFormat="1" applyFont="1" applyFill="1" applyBorder="1" applyAlignment="1">
      <alignment vertical="center" shrinkToFit="1"/>
    </xf>
    <xf numFmtId="0" fontId="10" fillId="0" borderId="0" xfId="21" applyFont="1" applyFill="1" applyBorder="1" applyAlignment="1">
      <alignment vertical="center"/>
      <protection/>
    </xf>
    <xf numFmtId="0" fontId="5" fillId="0" borderId="0" xfId="21" applyFill="1" applyBorder="1" applyAlignment="1">
      <alignment vertical="center"/>
      <protection/>
    </xf>
    <xf numFmtId="176" fontId="5" fillId="0" borderId="0" xfId="21" applyNumberFormat="1" applyAlignment="1">
      <alignment vertical="center"/>
      <protection/>
    </xf>
    <xf numFmtId="176" fontId="10" fillId="0" borderId="0" xfId="21" applyNumberFormat="1" applyFont="1" applyFill="1" applyBorder="1" applyAlignment="1">
      <alignment vertical="center"/>
      <protection/>
    </xf>
    <xf numFmtId="0" fontId="13" fillId="0" borderId="6" xfId="21" applyFont="1" applyFill="1" applyBorder="1" applyAlignment="1">
      <alignment vertical="center"/>
      <protection/>
    </xf>
    <xf numFmtId="176" fontId="13" fillId="0" borderId="0" xfId="21" applyNumberFormat="1" applyFont="1" applyFill="1" applyBorder="1" applyAlignment="1">
      <alignment shrinkToFit="1"/>
      <protection/>
    </xf>
    <xf numFmtId="176" fontId="14" fillId="0" borderId="0" xfId="21" applyNumberFormat="1" applyFont="1" applyFill="1" applyBorder="1" applyAlignment="1">
      <alignment shrinkToFit="1"/>
      <protection/>
    </xf>
    <xf numFmtId="176" fontId="12" fillId="0" borderId="0" xfId="21" applyNumberFormat="1" applyFont="1" applyFill="1" applyBorder="1">
      <alignment/>
      <protection/>
    </xf>
    <xf numFmtId="176" fontId="10" fillId="0" borderId="0" xfId="21" applyNumberFormat="1" applyFont="1" applyFill="1" applyBorder="1">
      <alignment/>
      <protection/>
    </xf>
    <xf numFmtId="176" fontId="10" fillId="0" borderId="0" xfId="17" applyNumberFormat="1" applyFont="1" applyFill="1" applyBorder="1" applyAlignment="1">
      <alignment vertical="center"/>
    </xf>
    <xf numFmtId="0" fontId="5" fillId="0" borderId="0" xfId="21">
      <alignment/>
      <protection/>
    </xf>
    <xf numFmtId="176" fontId="13" fillId="3" borderId="6" xfId="21" applyNumberFormat="1" applyFont="1" applyFill="1" applyBorder="1" applyAlignment="1">
      <alignment vertical="center" shrinkToFit="1"/>
      <protection/>
    </xf>
    <xf numFmtId="176" fontId="18" fillId="3" borderId="4" xfId="17" applyNumberFormat="1" applyFont="1" applyFill="1" applyBorder="1" applyAlignment="1">
      <alignment vertical="center" shrinkToFit="1"/>
    </xf>
    <xf numFmtId="0" fontId="0" fillId="0" borderId="7" xfId="0" applyBorder="1" applyAlignment="1">
      <alignment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184" fontId="0" fillId="0" borderId="7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7" xfId="0" applyNumberFormat="1" applyBorder="1" applyAlignment="1">
      <alignment vertical="center"/>
    </xf>
    <xf numFmtId="185" fontId="20" fillId="0" borderId="7" xfId="0" applyNumberFormat="1" applyFont="1" applyBorder="1" applyAlignment="1">
      <alignment vertical="center"/>
    </xf>
    <xf numFmtId="185" fontId="0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21" applyFont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21" applyFont="1" applyAlignment="1">
      <alignment vertical="center"/>
      <protection/>
    </xf>
    <xf numFmtId="176" fontId="31" fillId="0" borderId="0" xfId="17" applyNumberFormat="1" applyFont="1" applyFill="1" applyBorder="1" applyAlignment="1">
      <alignment vertical="center" shrinkToFit="1"/>
    </xf>
    <xf numFmtId="0" fontId="31" fillId="0" borderId="0" xfId="21" applyFont="1" applyFill="1" applyBorder="1" applyAlignment="1">
      <alignment vertical="center"/>
      <protection/>
    </xf>
    <xf numFmtId="176" fontId="31" fillId="0" borderId="0" xfId="21" applyNumberFormat="1" applyFont="1" applyFill="1" applyBorder="1" applyAlignment="1">
      <alignment shrinkToFit="1"/>
      <protection/>
    </xf>
    <xf numFmtId="176" fontId="31" fillId="0" borderId="0" xfId="21" applyNumberFormat="1" applyFont="1" applyFill="1" applyBorder="1" applyAlignment="1">
      <alignment vertical="center" shrinkToFit="1"/>
      <protection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21" applyFont="1" applyAlignment="1">
      <alignment vertical="center"/>
      <protection/>
    </xf>
    <xf numFmtId="0" fontId="36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6" fillId="0" borderId="0" xfId="21" applyFont="1" applyAlignment="1">
      <alignment horizontal="right" vertical="center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4" xfId="21" applyFont="1" applyBorder="1" applyAlignment="1">
      <alignment vertical="center"/>
      <protection/>
    </xf>
    <xf numFmtId="176" fontId="36" fillId="3" borderId="4" xfId="17" applyNumberFormat="1" applyFont="1" applyFill="1" applyBorder="1" applyAlignment="1">
      <alignment vertical="center" shrinkToFit="1"/>
    </xf>
    <xf numFmtId="176" fontId="36" fillId="0" borderId="0" xfId="17" applyNumberFormat="1" applyFont="1" applyFill="1" applyBorder="1" applyAlignment="1">
      <alignment vertical="center" shrinkToFit="1"/>
    </xf>
    <xf numFmtId="0" fontId="36" fillId="0" borderId="5" xfId="21" applyFont="1" applyBorder="1" applyAlignment="1">
      <alignment vertical="center"/>
      <protection/>
    </xf>
    <xf numFmtId="176" fontId="36" fillId="3" borderId="5" xfId="17" applyNumberFormat="1" applyFont="1" applyFill="1" applyBorder="1" applyAlignment="1">
      <alignment vertical="center" shrinkToFit="1"/>
    </xf>
    <xf numFmtId="0" fontId="36" fillId="0" borderId="1" xfId="21" applyFont="1" applyFill="1" applyBorder="1" applyAlignment="1">
      <alignment vertical="center"/>
      <protection/>
    </xf>
    <xf numFmtId="176" fontId="36" fillId="0" borderId="1" xfId="17" applyNumberFormat="1" applyFont="1" applyFill="1" applyBorder="1" applyAlignment="1">
      <alignment vertical="center" shrinkToFit="1"/>
    </xf>
    <xf numFmtId="0" fontId="36" fillId="0" borderId="0" xfId="21" applyFont="1" applyFill="1" applyBorder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176" fontId="22" fillId="3" borderId="4" xfId="17" applyNumberFormat="1" applyFont="1" applyFill="1" applyBorder="1" applyAlignment="1">
      <alignment vertical="center" shrinkToFit="1"/>
    </xf>
    <xf numFmtId="176" fontId="22" fillId="0" borderId="0" xfId="17" applyNumberFormat="1" applyFont="1" applyFill="1" applyBorder="1" applyAlignment="1">
      <alignment vertical="center" shrinkToFit="1"/>
    </xf>
    <xf numFmtId="0" fontId="22" fillId="0" borderId="0" xfId="21" applyFont="1" applyFill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22" fillId="0" borderId="6" xfId="21" applyFont="1" applyFill="1" applyBorder="1" applyAlignment="1">
      <alignment vertical="center"/>
      <protection/>
    </xf>
    <xf numFmtId="176" fontId="22" fillId="3" borderId="6" xfId="21" applyNumberFormat="1" applyFont="1" applyFill="1" applyBorder="1" applyAlignment="1">
      <alignment vertical="center" shrinkToFit="1"/>
      <protection/>
    </xf>
    <xf numFmtId="176" fontId="22" fillId="0" borderId="0" xfId="21" applyNumberFormat="1" applyFont="1" applyFill="1" applyBorder="1" applyAlignment="1">
      <alignment shrinkToFit="1"/>
      <protection/>
    </xf>
    <xf numFmtId="0" fontId="36" fillId="2" borderId="1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36" fillId="2" borderId="9" xfId="21" applyFont="1" applyFill="1" applyBorder="1" applyAlignment="1">
      <alignment horizontal="center" vertical="center"/>
      <protection/>
    </xf>
    <xf numFmtId="0" fontId="36" fillId="2" borderId="10" xfId="21" applyFont="1" applyFill="1" applyBorder="1" applyAlignment="1">
      <alignment horizontal="center" vertical="center"/>
      <protection/>
    </xf>
    <xf numFmtId="0" fontId="36" fillId="2" borderId="5" xfId="21" applyFont="1" applyFill="1" applyBorder="1" applyAlignment="1">
      <alignment horizontal="center" vertical="center" shrinkToFit="1"/>
      <protection/>
    </xf>
    <xf numFmtId="0" fontId="36" fillId="2" borderId="10" xfId="21" applyFont="1" applyFill="1" applyBorder="1" applyAlignment="1">
      <alignment horizontal="center" vertical="center" shrinkToFit="1"/>
      <protection/>
    </xf>
    <xf numFmtId="176" fontId="36" fillId="3" borderId="11" xfId="17" applyNumberFormat="1" applyFont="1" applyFill="1" applyBorder="1" applyAlignment="1">
      <alignment vertical="center" shrinkToFit="1"/>
    </xf>
    <xf numFmtId="176" fontId="22" fillId="3" borderId="11" xfId="17" applyNumberFormat="1" applyFont="1" applyFill="1" applyBorder="1" applyAlignment="1">
      <alignment vertical="center" shrinkToFit="1"/>
    </xf>
    <xf numFmtId="0" fontId="36" fillId="0" borderId="8" xfId="21" applyFont="1" applyBorder="1" applyAlignment="1">
      <alignment vertical="center"/>
      <protection/>
    </xf>
    <xf numFmtId="181" fontId="36" fillId="3" borderId="12" xfId="21" applyNumberFormat="1" applyFont="1" applyFill="1" applyBorder="1" applyAlignment="1">
      <alignment vertical="center"/>
      <protection/>
    </xf>
    <xf numFmtId="176" fontId="36" fillId="3" borderId="11" xfId="21" applyNumberFormat="1" applyFont="1" applyFill="1" applyBorder="1" applyAlignment="1">
      <alignment vertical="center"/>
      <protection/>
    </xf>
    <xf numFmtId="176" fontId="36" fillId="3" borderId="11" xfId="0" applyNumberFormat="1" applyFont="1" applyFill="1" applyBorder="1" applyAlignment="1">
      <alignment vertical="center"/>
    </xf>
    <xf numFmtId="176" fontId="22" fillId="3" borderId="11" xfId="0" applyNumberFormat="1" applyFont="1" applyFill="1" applyBorder="1" applyAlignment="1">
      <alignment vertical="center"/>
    </xf>
    <xf numFmtId="176" fontId="22" fillId="3" borderId="13" xfId="21" applyNumberFormat="1" applyFont="1" applyFill="1" applyBorder="1" applyAlignment="1">
      <alignment vertical="center" shrinkToFit="1"/>
      <protection/>
    </xf>
    <xf numFmtId="181" fontId="36" fillId="3" borderId="12" xfId="21" applyNumberFormat="1" applyFont="1" applyFill="1" applyBorder="1" applyAlignment="1">
      <alignment horizontal="right" vertical="center"/>
      <protection/>
    </xf>
    <xf numFmtId="0" fontId="36" fillId="0" borderId="6" xfId="21" applyFont="1" applyBorder="1" applyAlignment="1">
      <alignment vertical="center"/>
      <protection/>
    </xf>
    <xf numFmtId="176" fontId="36" fillId="3" borderId="6" xfId="17" applyNumberFormat="1" applyFont="1" applyFill="1" applyBorder="1" applyAlignment="1">
      <alignment vertical="center" shrinkToFit="1"/>
    </xf>
    <xf numFmtId="176" fontId="22" fillId="0" borderId="0" xfId="21" applyNumberFormat="1" applyFont="1" applyFill="1" applyBorder="1" applyAlignment="1">
      <alignment vertical="center" shrinkToFit="1"/>
      <protection/>
    </xf>
    <xf numFmtId="176" fontId="36" fillId="0" borderId="0" xfId="21" applyNumberFormat="1" applyFont="1" applyFill="1" applyBorder="1" applyAlignment="1">
      <alignment vertical="center"/>
      <protection/>
    </xf>
    <xf numFmtId="181" fontId="36" fillId="0" borderId="0" xfId="21" applyNumberFormat="1" applyFont="1" applyFill="1" applyBorder="1" applyAlignment="1">
      <alignment vertical="center"/>
      <protection/>
    </xf>
    <xf numFmtId="0" fontId="36" fillId="0" borderId="0" xfId="21" applyFont="1" applyAlignment="1">
      <alignment horizontal="center" vertical="center"/>
      <protection/>
    </xf>
    <xf numFmtId="176" fontId="36" fillId="0" borderId="0" xfId="21" applyNumberFormat="1" applyFont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42" fillId="0" borderId="0" xfId="21" applyFont="1" applyAlignment="1">
      <alignment vertical="center"/>
      <protection/>
    </xf>
    <xf numFmtId="0" fontId="42" fillId="0" borderId="0" xfId="21" applyFont="1" applyAlignment="1">
      <alignment horizontal="right"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2" fillId="0" borderId="0" xfId="21" applyFont="1" applyFill="1" applyBorder="1" applyAlignment="1">
      <alignment horizontal="right" vertical="center"/>
      <protection/>
    </xf>
    <xf numFmtId="0" fontId="42" fillId="2" borderId="2" xfId="21" applyFont="1" applyFill="1" applyBorder="1" applyAlignment="1">
      <alignment horizontal="center" vertical="center"/>
      <protection/>
    </xf>
    <xf numFmtId="56" fontId="42" fillId="2" borderId="2" xfId="21" applyNumberFormat="1" applyFont="1" applyFill="1" applyBorder="1" applyAlignment="1">
      <alignment horizontal="center" vertical="center"/>
      <protection/>
    </xf>
    <xf numFmtId="0" fontId="43" fillId="0" borderId="4" xfId="21" applyFont="1" applyBorder="1" applyAlignment="1">
      <alignment vertical="center"/>
      <protection/>
    </xf>
    <xf numFmtId="176" fontId="42" fillId="3" borderId="4" xfId="17" applyNumberFormat="1" applyFont="1" applyFill="1" applyBorder="1" applyAlignment="1">
      <alignment vertical="center" shrinkToFit="1"/>
    </xf>
    <xf numFmtId="0" fontId="42" fillId="0" borderId="4" xfId="21" applyFont="1" applyBorder="1" applyAlignment="1">
      <alignment vertical="center"/>
      <protection/>
    </xf>
    <xf numFmtId="0" fontId="42" fillId="0" borderId="6" xfId="21" applyFont="1" applyBorder="1" applyAlignment="1">
      <alignment vertical="center"/>
      <protection/>
    </xf>
    <xf numFmtId="176" fontId="42" fillId="3" borderId="6" xfId="17" applyNumberFormat="1" applyFont="1" applyFill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22" fillId="3" borderId="11" xfId="21" applyNumberFormat="1" applyFont="1" applyFill="1" applyBorder="1" applyAlignment="1">
      <alignment vertical="center"/>
      <protection/>
    </xf>
    <xf numFmtId="181" fontId="22" fillId="3" borderId="12" xfId="21" applyNumberFormat="1" applyFont="1" applyFill="1" applyBorder="1" applyAlignment="1">
      <alignment vertical="center"/>
      <protection/>
    </xf>
    <xf numFmtId="176" fontId="22" fillId="3" borderId="13" xfId="21" applyNumberFormat="1" applyFont="1" applyFill="1" applyBorder="1" applyAlignment="1">
      <alignment vertical="center"/>
      <protection/>
    </xf>
    <xf numFmtId="181" fontId="22" fillId="3" borderId="14" xfId="21" applyNumberFormat="1" applyFont="1" applyFill="1" applyBorder="1" applyAlignment="1">
      <alignment vertical="center"/>
      <protection/>
    </xf>
    <xf numFmtId="0" fontId="36" fillId="2" borderId="1" xfId="21" applyFont="1" applyFill="1" applyBorder="1" applyAlignment="1">
      <alignment horizontal="center" vertical="center"/>
      <protection/>
    </xf>
    <xf numFmtId="0" fontId="36" fillId="0" borderId="3" xfId="21" applyFont="1" applyBorder="1" applyAlignment="1">
      <alignment horizontal="center" vertical="center"/>
      <protection/>
    </xf>
    <xf numFmtId="0" fontId="36" fillId="2" borderId="3" xfId="21" applyFont="1" applyFill="1" applyBorder="1" applyAlignment="1">
      <alignment horizontal="center" vertical="center"/>
      <protection/>
    </xf>
    <xf numFmtId="0" fontId="36" fillId="0" borderId="0" xfId="21" applyFont="1" applyBorder="1" applyAlignment="1">
      <alignment horizontal="right" vertical="center"/>
      <protection/>
    </xf>
    <xf numFmtId="0" fontId="36" fillId="0" borderId="0" xfId="21" applyFont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12" fillId="2" borderId="1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vertical="center" wrapText="1"/>
      <protection/>
    </xf>
    <xf numFmtId="0" fontId="5" fillId="0" borderId="0" xfId="21" applyAlignment="1">
      <alignment vertical="center"/>
      <protection/>
    </xf>
    <xf numFmtId="0" fontId="12" fillId="2" borderId="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決算概況資料(電気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</c:ser>
        <c:axId val="8431076"/>
        <c:axId val="8770821"/>
      </c:barChart>
      <c:lineChart>
        <c:grouping val="standard"/>
        <c:varyColors val="0"/>
        <c:ser>
          <c:idx val="0"/>
          <c:order val="1"/>
          <c:tx>
            <c:strRef>
              <c:f>'P1'!#REF!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28526"/>
        <c:axId val="39347871"/>
      </c:lineChart>
      <c:catAx>
        <c:axId val="843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70821"/>
        <c:crosses val="autoZero"/>
        <c:auto val="0"/>
        <c:lblOffset val="100"/>
        <c:noMultiLvlLbl val="0"/>
      </c:catAx>
      <c:valAx>
        <c:axId val="87708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31076"/>
        <c:crossesAt val="1"/>
        <c:crossBetween val="between"/>
        <c:dispUnits/>
      </c:valAx>
      <c:catAx>
        <c:axId val="11828526"/>
        <c:scaling>
          <c:orientation val="minMax"/>
        </c:scaling>
        <c:axPos val="b"/>
        <c:delete val="1"/>
        <c:majorTickMark val="in"/>
        <c:minorTickMark val="none"/>
        <c:tickLblPos val="nextTo"/>
        <c:crossAx val="39347871"/>
        <c:crosses val="autoZero"/>
        <c:auto val="0"/>
        <c:lblOffset val="100"/>
        <c:noMultiLvlLbl val="0"/>
      </c:catAx>
      <c:valAx>
        <c:axId val="39347871"/>
        <c:scaling>
          <c:orientation val="minMax"/>
        </c:scaling>
        <c:axPos val="l"/>
        <c:delete val="1"/>
        <c:majorTickMark val="in"/>
        <c:minorTickMark val="none"/>
        <c:tickLblPos val="nextTo"/>
        <c:crossAx val="118285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25"/>
          <c:y val="0.2645"/>
          <c:w val="0.45475"/>
          <c:h val="0.67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18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</c:ser>
        <c:axId val="66997328"/>
        <c:axId val="66105041"/>
      </c:barChart>
      <c:lineChart>
        <c:grouping val="standard"/>
        <c:varyColors val="0"/>
        <c:ser>
          <c:idx val="0"/>
          <c:order val="1"/>
          <c:tx>
            <c:strRef>
              <c:f>'P4'!#REF!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074458"/>
        <c:axId val="52908075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05041"/>
        <c:crosses val="autoZero"/>
        <c:auto val="0"/>
        <c:lblOffset val="100"/>
        <c:noMultiLvlLbl val="0"/>
      </c:catAx>
      <c:valAx>
        <c:axId val="661050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97328"/>
        <c:crossesAt val="1"/>
        <c:crossBetween val="between"/>
        <c:dispUnits/>
      </c:valAx>
      <c:catAx>
        <c:axId val="58074458"/>
        <c:scaling>
          <c:orientation val="minMax"/>
        </c:scaling>
        <c:axPos val="b"/>
        <c:delete val="1"/>
        <c:majorTickMark val="in"/>
        <c:minorTickMark val="none"/>
        <c:tickLblPos val="nextTo"/>
        <c:crossAx val="52908075"/>
        <c:crosses val="autoZero"/>
        <c:auto val="0"/>
        <c:lblOffset val="100"/>
        <c:noMultiLvlLbl val="0"/>
      </c:catAx>
      <c:valAx>
        <c:axId val="52908075"/>
        <c:scaling>
          <c:orientation val="minMax"/>
        </c:scaling>
        <c:axPos val="l"/>
        <c:delete val="1"/>
        <c:majorTickMark val="in"/>
        <c:minorTickMark val="none"/>
        <c:tickLblPos val="nextTo"/>
        <c:crossAx val="580744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１頁!#REF!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１頁!#REF!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１頁!#REF!</c:f>
              <c:numCache>
                <c:ptCount val="1"/>
                <c:pt idx="0">
                  <c:v>1</c:v>
                </c:pt>
              </c:numCache>
            </c:numRef>
          </c:val>
        </c:ser>
        <c:axId val="6410628"/>
        <c:axId val="57695653"/>
      </c:barChart>
      <c:lineChart>
        <c:grouping val="standard"/>
        <c:varyColors val="0"/>
        <c:ser>
          <c:idx val="0"/>
          <c:order val="1"/>
          <c:tx>
            <c:strRef>
              <c:f>１頁!#REF!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１頁!#REF!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１頁!#REF!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498830"/>
        <c:axId val="42836287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95653"/>
        <c:crosses val="autoZero"/>
        <c:auto val="0"/>
        <c:lblOffset val="100"/>
        <c:noMultiLvlLbl val="0"/>
      </c:catAx>
      <c:valAx>
        <c:axId val="576956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0628"/>
        <c:crossesAt val="1"/>
        <c:crossBetween val="between"/>
        <c:dispUnits/>
      </c:valAx>
      <c:catAx>
        <c:axId val="49498830"/>
        <c:scaling>
          <c:orientation val="minMax"/>
        </c:scaling>
        <c:axPos val="b"/>
        <c:delete val="1"/>
        <c:majorTickMark val="in"/>
        <c:minorTickMark val="none"/>
        <c:tickLblPos val="nextTo"/>
        <c:crossAx val="42836287"/>
        <c:crosses val="autoZero"/>
        <c:auto val="0"/>
        <c:lblOffset val="100"/>
        <c:noMultiLvlLbl val="0"/>
      </c:catAx>
      <c:valAx>
        <c:axId val="42836287"/>
        <c:scaling>
          <c:orientation val="minMax"/>
        </c:scaling>
        <c:axPos val="l"/>
        <c:delete val="1"/>
        <c:majorTickMark val="in"/>
        <c:minorTickMark val="none"/>
        <c:tickLblPos val="nextTo"/>
        <c:crossAx val="494988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収益費用構成</a:t>
            </a:r>
          </a:p>
        </c:rich>
      </c:tx>
      <c:layout>
        <c:manualLayout>
          <c:xMode val="factor"/>
          <c:yMode val="factor"/>
          <c:x val="-0.31525"/>
          <c:y val="0.041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27125"/>
          <c:y val="0.2745"/>
          <c:w val="0.47025"/>
          <c:h val="0.636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1,132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18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水力発電供給電力量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982264"/>
        <c:axId val="47187193"/>
      </c:bar3D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82264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風力発電供給電力量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031554"/>
        <c:axId val="64066259"/>
      </c:bar3D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ＭＷｈ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3155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営　業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725420"/>
        <c:axId val="21984461"/>
      </c:bar3D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72542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経　常　利　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642422"/>
        <c:axId val="35910887"/>
      </c:bar3D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64242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当 期 純 利 益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損益、貸借!#REF!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損益、貸借!#REF!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762528"/>
        <c:axId val="23100705"/>
      </c:bar3D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百万円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6252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2245"/>
          <c:w val="0.52775"/>
          <c:h val="0.74175"/>
        </c:manualLayout>
      </c:layout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水力発電料金収入・電力量実績</a:t>
            </a:r>
          </a:p>
        </c:rich>
      </c:tx>
      <c:layout>
        <c:manualLayout>
          <c:xMode val="factor"/>
          <c:yMode val="factor"/>
          <c:x val="-0.23025"/>
          <c:y val="0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4175"/>
          <c:w val="0.90975"/>
          <c:h val="0.7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'水力発電'!$B$3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'水力発電'!$B$4:$B$15</c:f>
              <c:numCache>
                <c:ptCount val="12"/>
                <c:pt idx="0">
                  <c:v>97695</c:v>
                </c:pt>
                <c:pt idx="1">
                  <c:v>96857</c:v>
                </c:pt>
                <c:pt idx="2">
                  <c:v>91932</c:v>
                </c:pt>
                <c:pt idx="3">
                  <c:v>101964</c:v>
                </c:pt>
                <c:pt idx="4">
                  <c:v>93876</c:v>
                </c:pt>
                <c:pt idx="5">
                  <c:v>95412</c:v>
                </c:pt>
                <c:pt idx="6">
                  <c:v>85940</c:v>
                </c:pt>
                <c:pt idx="7">
                  <c:v>86843</c:v>
                </c:pt>
                <c:pt idx="8">
                  <c:v>97828</c:v>
                </c:pt>
                <c:pt idx="9">
                  <c:v>101515</c:v>
                </c:pt>
                <c:pt idx="10">
                  <c:v>100791</c:v>
                </c:pt>
                <c:pt idx="11">
                  <c:v>109733</c:v>
                </c:pt>
              </c:numCache>
            </c:numRef>
          </c:val>
        </c:ser>
        <c:ser>
          <c:idx val="0"/>
          <c:order val="1"/>
          <c:tx>
            <c:strRef>
              <c:f>'水力発電'!$C$3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'水力発電'!$C$4:$C$15</c:f>
              <c:numCache>
                <c:ptCount val="12"/>
                <c:pt idx="0">
                  <c:v>79935</c:v>
                </c:pt>
                <c:pt idx="1">
                  <c:v>83431</c:v>
                </c:pt>
                <c:pt idx="2">
                  <c:v>86549</c:v>
                </c:pt>
                <c:pt idx="3">
                  <c:v>108149</c:v>
                </c:pt>
                <c:pt idx="4">
                  <c:v>92309</c:v>
                </c:pt>
                <c:pt idx="5">
                  <c:v>93882</c:v>
                </c:pt>
                <c:pt idx="6">
                  <c:v>79615</c:v>
                </c:pt>
                <c:pt idx="7">
                  <c:v>76069</c:v>
                </c:pt>
                <c:pt idx="8">
                  <c:v>84584</c:v>
                </c:pt>
                <c:pt idx="9">
                  <c:v>95199</c:v>
                </c:pt>
                <c:pt idx="10">
                  <c:v>96247</c:v>
                </c:pt>
                <c:pt idx="11">
                  <c:v>114316</c:v>
                </c:pt>
              </c:numCache>
            </c:numRef>
          </c:val>
        </c:ser>
        <c:axId val="6579754"/>
        <c:axId val="59217787"/>
      </c:barChart>
      <c:lineChart>
        <c:grouping val="standard"/>
        <c:varyColors val="0"/>
        <c:ser>
          <c:idx val="2"/>
          <c:order val="2"/>
          <c:tx>
            <c:strRef>
              <c:f>'水力発電'!$D$3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'水力発電'!$D$4:$D$15</c:f>
              <c:numCache>
                <c:ptCount val="12"/>
                <c:pt idx="0">
                  <c:v>4627</c:v>
                </c:pt>
                <c:pt idx="1">
                  <c:v>5956</c:v>
                </c:pt>
                <c:pt idx="2">
                  <c:v>7177</c:v>
                </c:pt>
                <c:pt idx="3">
                  <c:v>15394</c:v>
                </c:pt>
                <c:pt idx="4">
                  <c:v>9348</c:v>
                </c:pt>
                <c:pt idx="5">
                  <c:v>9931</c:v>
                </c:pt>
                <c:pt idx="6">
                  <c:v>4481</c:v>
                </c:pt>
                <c:pt idx="7">
                  <c:v>3142</c:v>
                </c:pt>
                <c:pt idx="8">
                  <c:v>6354</c:v>
                </c:pt>
                <c:pt idx="9">
                  <c:v>10410</c:v>
                </c:pt>
                <c:pt idx="10">
                  <c:v>10781</c:v>
                </c:pt>
                <c:pt idx="11">
                  <c:v>17641</c:v>
                </c:pt>
              </c:numCache>
            </c:numRef>
          </c:val>
          <c:smooth val="0"/>
        </c:ser>
        <c:axId val="63198036"/>
        <c:axId val="31911413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787"/>
        <c:crosses val="autoZero"/>
        <c:auto val="0"/>
        <c:lblOffset val="100"/>
        <c:noMultiLvlLbl val="0"/>
      </c:catAx>
      <c:valAx>
        <c:axId val="592177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754"/>
        <c:crossesAt val="1"/>
        <c:crossBetween val="between"/>
        <c:dispUnits/>
      </c:valAx>
      <c:catAx>
        <c:axId val="63198036"/>
        <c:scaling>
          <c:orientation val="minMax"/>
        </c:scaling>
        <c:axPos val="b"/>
        <c:delete val="1"/>
        <c:majorTickMark val="in"/>
        <c:minorTickMark val="none"/>
        <c:tickLblPos val="nextTo"/>
        <c:crossAx val="31911413"/>
        <c:crosses val="autoZero"/>
        <c:auto val="0"/>
        <c:lblOffset val="100"/>
        <c:noMultiLvlLbl val="0"/>
      </c:catAx>
      <c:valAx>
        <c:axId val="319114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8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風力発電料金収入・電力量実績</a:t>
            </a:r>
          </a:p>
        </c:rich>
      </c:tx>
      <c:layout>
        <c:manualLayout>
          <c:xMode val="factor"/>
          <c:yMode val="factor"/>
          <c:x val="-0.222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715"/>
          <c:w val="0.89625"/>
          <c:h val="0.7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'風力発電'!$B$3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'風力発電'!$B$4:$B$15</c:f>
              <c:numCache>
                <c:ptCount val="12"/>
                <c:pt idx="0">
                  <c:v>3548</c:v>
                </c:pt>
                <c:pt idx="1">
                  <c:v>3938</c:v>
                </c:pt>
                <c:pt idx="2">
                  <c:v>2100</c:v>
                </c:pt>
                <c:pt idx="3">
                  <c:v>2802</c:v>
                </c:pt>
                <c:pt idx="4">
                  <c:v>4140</c:v>
                </c:pt>
                <c:pt idx="5">
                  <c:v>2018</c:v>
                </c:pt>
                <c:pt idx="6">
                  <c:v>3085</c:v>
                </c:pt>
                <c:pt idx="7">
                  <c:v>4117</c:v>
                </c:pt>
                <c:pt idx="8">
                  <c:v>3965</c:v>
                </c:pt>
                <c:pt idx="9">
                  <c:v>1491</c:v>
                </c:pt>
                <c:pt idx="10">
                  <c:v>1688</c:v>
                </c:pt>
                <c:pt idx="11">
                  <c:v>2755</c:v>
                </c:pt>
              </c:numCache>
            </c:numRef>
          </c:val>
        </c:ser>
        <c:axId val="18767262"/>
        <c:axId val="34687631"/>
      </c:barChart>
      <c:lineChart>
        <c:grouping val="standard"/>
        <c:varyColors val="0"/>
        <c:ser>
          <c:idx val="0"/>
          <c:order val="1"/>
          <c:tx>
            <c:strRef>
              <c:f>'風力発電'!$C$3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'風力発電'!$A$4:$A$15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'風力発電'!$C$4:$C$15</c:f>
              <c:numCache>
                <c:ptCount val="12"/>
                <c:pt idx="0">
                  <c:v>308</c:v>
                </c:pt>
                <c:pt idx="1">
                  <c:v>342</c:v>
                </c:pt>
                <c:pt idx="2">
                  <c:v>182</c:v>
                </c:pt>
                <c:pt idx="3">
                  <c:v>244</c:v>
                </c:pt>
                <c:pt idx="4">
                  <c:v>360</c:v>
                </c:pt>
                <c:pt idx="5">
                  <c:v>175</c:v>
                </c:pt>
                <c:pt idx="6">
                  <c:v>268</c:v>
                </c:pt>
                <c:pt idx="7">
                  <c:v>358</c:v>
                </c:pt>
                <c:pt idx="8">
                  <c:v>345</c:v>
                </c:pt>
                <c:pt idx="9">
                  <c:v>130</c:v>
                </c:pt>
                <c:pt idx="10">
                  <c:v>147</c:v>
                </c:pt>
                <c:pt idx="11">
                  <c:v>240</c:v>
                </c:pt>
              </c:numCache>
            </c:numRef>
          </c:val>
          <c:smooth val="0"/>
        </c:ser>
        <c:axId val="43753224"/>
        <c:axId val="58234697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687631"/>
        <c:crosses val="autoZero"/>
        <c:auto val="0"/>
        <c:lblOffset val="100"/>
        <c:noMultiLvlLbl val="0"/>
      </c:catAx>
      <c:valAx>
        <c:axId val="346876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7262"/>
        <c:crossesAt val="1"/>
        <c:crossBetween val="between"/>
        <c:dispUnits/>
      </c:valAx>
      <c:catAx>
        <c:axId val="43753224"/>
        <c:scaling>
          <c:orientation val="minMax"/>
        </c:scaling>
        <c:axPos val="b"/>
        <c:delete val="1"/>
        <c:majorTickMark val="in"/>
        <c:minorTickMark val="none"/>
        <c:tickLblPos val="nextTo"/>
        <c:crossAx val="58234697"/>
        <c:crosses val="autoZero"/>
        <c:auto val="0"/>
        <c:lblOffset val="100"/>
        <c:noMultiLvlLbl val="0"/>
      </c:catAx>
      <c:valAx>
        <c:axId val="582346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2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水力発電料金収入、発電量実績</a:t>
            </a:r>
          </a:p>
        </c:rich>
      </c:tx>
      <c:layout>
        <c:manualLayout>
          <c:xMode val="factor"/>
          <c:yMode val="factor"/>
          <c:x val="-0.216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45"/>
          <c:w val="0.893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'年度別（水力）'!$B$3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'年度別（水力）'!$B$4:$B$8</c:f>
              <c:numCache>
                <c:ptCount val="5"/>
                <c:pt idx="0">
                  <c:v>1277655</c:v>
                </c:pt>
                <c:pt idx="1">
                  <c:v>1277655</c:v>
                </c:pt>
                <c:pt idx="2">
                  <c:v>1213533</c:v>
                </c:pt>
                <c:pt idx="3">
                  <c:v>1213533</c:v>
                </c:pt>
                <c:pt idx="4">
                  <c:v>1160386</c:v>
                </c:pt>
              </c:numCache>
            </c:numRef>
          </c:val>
        </c:ser>
        <c:ser>
          <c:idx val="0"/>
          <c:order val="1"/>
          <c:tx>
            <c:strRef>
              <c:f>'年度別（水力）'!$C$3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'年度別（水力）'!$C$4:$C$8</c:f>
              <c:numCache>
                <c:ptCount val="5"/>
                <c:pt idx="0">
                  <c:v>1298364</c:v>
                </c:pt>
                <c:pt idx="1">
                  <c:v>1316329</c:v>
                </c:pt>
                <c:pt idx="2">
                  <c:v>1162278</c:v>
                </c:pt>
                <c:pt idx="3">
                  <c:v>1193118</c:v>
                </c:pt>
                <c:pt idx="4">
                  <c:v>1090285</c:v>
                </c:pt>
              </c:numCache>
            </c:numRef>
          </c:val>
        </c:ser>
        <c:axId val="54350226"/>
        <c:axId val="19389987"/>
      </c:barChart>
      <c:lineChart>
        <c:grouping val="standard"/>
        <c:varyColors val="0"/>
        <c:ser>
          <c:idx val="2"/>
          <c:order val="2"/>
          <c:tx>
            <c:strRef>
              <c:f>'年度別（水力）'!$D$3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'年度別（水力）'!$D$4:$D$8</c:f>
              <c:numCache>
                <c:ptCount val="5"/>
                <c:pt idx="0">
                  <c:v>139522</c:v>
                </c:pt>
                <c:pt idx="1">
                  <c:v>145658</c:v>
                </c:pt>
                <c:pt idx="2">
                  <c:v>113771</c:v>
                </c:pt>
                <c:pt idx="3">
                  <c:v>125076</c:v>
                </c:pt>
                <c:pt idx="4">
                  <c:v>105242</c:v>
                </c:pt>
              </c:numCache>
            </c:numRef>
          </c:val>
          <c:smooth val="0"/>
        </c:ser>
        <c:axId val="40292156"/>
        <c:axId val="27085085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389987"/>
        <c:crosses val="autoZero"/>
        <c:auto val="0"/>
        <c:lblOffset val="100"/>
        <c:noMultiLvlLbl val="0"/>
      </c:catAx>
      <c:valAx>
        <c:axId val="19389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50226"/>
        <c:crossesAt val="1"/>
        <c:crossBetween val="between"/>
        <c:dispUnits/>
      </c:valAx>
      <c:catAx>
        <c:axId val="40292156"/>
        <c:scaling>
          <c:orientation val="minMax"/>
        </c:scaling>
        <c:axPos val="b"/>
        <c:delete val="1"/>
        <c:majorTickMark val="in"/>
        <c:minorTickMark val="none"/>
        <c:tickLblPos val="nextTo"/>
        <c:crossAx val="27085085"/>
        <c:crosses val="autoZero"/>
        <c:auto val="0"/>
        <c:lblOffset val="100"/>
        <c:noMultiLvlLbl val="0"/>
      </c:catAx>
      <c:valAx>
        <c:axId val="270850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921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風力発電料金収入、発電量実績</a:t>
            </a:r>
          </a:p>
        </c:rich>
      </c:tx>
      <c:layout>
        <c:manualLayout>
          <c:xMode val="factor"/>
          <c:yMode val="factor"/>
          <c:x val="-0.234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45"/>
          <c:w val="0.8937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'年度別（風力）'!$B$3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'年度別（風力）'!$B$4:$B$8</c:f>
              <c:numCache>
                <c:ptCount val="5"/>
                <c:pt idx="0">
                  <c:v>59754</c:v>
                </c:pt>
                <c:pt idx="1">
                  <c:v>59754</c:v>
                </c:pt>
                <c:pt idx="2">
                  <c:v>59754</c:v>
                </c:pt>
                <c:pt idx="3">
                  <c:v>59754</c:v>
                </c:pt>
                <c:pt idx="4">
                  <c:v>59754</c:v>
                </c:pt>
              </c:numCache>
            </c:numRef>
          </c:val>
        </c:ser>
        <c:ser>
          <c:idx val="0"/>
          <c:order val="1"/>
          <c:tx>
            <c:strRef>
              <c:f>'年度別（風力）'!$C$3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'年度別（風力）'!$C$4:$C$8</c:f>
              <c:numCache>
                <c:ptCount val="5"/>
                <c:pt idx="0">
                  <c:v>6053</c:v>
                </c:pt>
                <c:pt idx="1">
                  <c:v>38886</c:v>
                </c:pt>
                <c:pt idx="2">
                  <c:v>41859</c:v>
                </c:pt>
                <c:pt idx="3">
                  <c:v>40545</c:v>
                </c:pt>
                <c:pt idx="4">
                  <c:v>35648</c:v>
                </c:pt>
              </c:numCache>
            </c:numRef>
          </c:val>
        </c:ser>
        <c:axId val="42439174"/>
        <c:axId val="46408247"/>
      </c:barChart>
      <c:lineChart>
        <c:grouping val="standard"/>
        <c:varyColors val="0"/>
        <c:ser>
          <c:idx val="2"/>
          <c:order val="2"/>
          <c:tx>
            <c:strRef>
              <c:f>'年度別（風力）'!$D$3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'年度別（風力）'!$D$4:$D$8</c:f>
              <c:numCache>
                <c:ptCount val="5"/>
                <c:pt idx="0">
                  <c:v>526</c:v>
                </c:pt>
                <c:pt idx="1">
                  <c:v>3381</c:v>
                </c:pt>
                <c:pt idx="2">
                  <c:v>3640</c:v>
                </c:pt>
                <c:pt idx="3">
                  <c:v>3526</c:v>
                </c:pt>
                <c:pt idx="4">
                  <c:v>3099</c:v>
                </c:pt>
              </c:numCache>
            </c:numRef>
          </c:val>
          <c:smooth val="0"/>
        </c:ser>
        <c:axId val="15021040"/>
        <c:axId val="971633"/>
      </c:line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408247"/>
        <c:crosses val="autoZero"/>
        <c:auto val="0"/>
        <c:lblOffset val="100"/>
        <c:noMultiLvlLbl val="0"/>
      </c:catAx>
      <c:valAx>
        <c:axId val="464082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39174"/>
        <c:crossesAt val="1"/>
        <c:crossBetween val="between"/>
        <c:dispUnits/>
      </c:valAx>
      <c:catAx>
        <c:axId val="15021040"/>
        <c:scaling>
          <c:orientation val="minMax"/>
        </c:scaling>
        <c:axPos val="b"/>
        <c:delete val="1"/>
        <c:majorTickMark val="in"/>
        <c:minorTickMark val="none"/>
        <c:tickLblPos val="nextTo"/>
        <c:crossAx val="971633"/>
        <c:crosses val="autoZero"/>
        <c:auto val="0"/>
        <c:lblOffset val="100"/>
        <c:noMultiLvlLbl val="0"/>
      </c:catAx>
      <c:valAx>
        <c:axId val="9716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21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企業債の推移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15"/>
          <c:w val="0.86725"/>
          <c:h val="0.7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'企業債推移'!$B$11</c:f>
              <c:strCache>
                <c:ptCount val="1"/>
                <c:pt idx="0">
                  <c:v>償還額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'企業債推移'!$B$12:$B$18</c:f>
              <c:numCache>
                <c:ptCount val="7"/>
                <c:pt idx="0">
                  <c:v>1.9</c:v>
                </c:pt>
                <c:pt idx="1">
                  <c:v>2.1</c:v>
                </c:pt>
                <c:pt idx="2">
                  <c:v>4</c:v>
                </c:pt>
                <c:pt idx="3">
                  <c:v>3.6</c:v>
                </c:pt>
                <c:pt idx="4">
                  <c:v>3.6</c:v>
                </c:pt>
                <c:pt idx="5">
                  <c:v>3.5</c:v>
                </c:pt>
                <c:pt idx="6">
                  <c:v>3.6</c:v>
                </c:pt>
              </c:numCache>
            </c:numRef>
          </c:val>
        </c:ser>
        <c:axId val="8744698"/>
        <c:axId val="11593419"/>
      </c:barChart>
      <c:lineChart>
        <c:grouping val="standard"/>
        <c:varyColors val="0"/>
        <c:ser>
          <c:idx val="0"/>
          <c:order val="1"/>
          <c:tx>
            <c:strRef>
              <c:f>'企業債推移'!$C$11</c:f>
              <c:strCache>
                <c:ptCount val="1"/>
                <c:pt idx="0">
                  <c:v>借入金残高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'企業債推移'!$A$12:$A$18</c:f>
              <c:strCache>
                <c:ptCount val="7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</c:strCache>
            </c:strRef>
          </c:cat>
          <c:val>
            <c:numRef>
              <c:f>'企業債推移'!$C$12:$C$18</c:f>
              <c:numCache>
                <c:ptCount val="7"/>
                <c:pt idx="0">
                  <c:v>51.2</c:v>
                </c:pt>
                <c:pt idx="1">
                  <c:v>49.1</c:v>
                </c:pt>
                <c:pt idx="2">
                  <c:v>45.1</c:v>
                </c:pt>
                <c:pt idx="3">
                  <c:v>41.5</c:v>
                </c:pt>
                <c:pt idx="4">
                  <c:v>37.9</c:v>
                </c:pt>
                <c:pt idx="5">
                  <c:v>34.4</c:v>
                </c:pt>
                <c:pt idx="6">
                  <c:v>30.799999999999997</c:v>
                </c:pt>
              </c:numCache>
            </c:numRef>
          </c:val>
          <c:smooth val="0"/>
        </c:ser>
        <c:axId val="37231908"/>
        <c:axId val="66651717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93419"/>
        <c:crosses val="autoZero"/>
        <c:auto val="0"/>
        <c:lblOffset val="100"/>
        <c:noMultiLvlLbl val="0"/>
      </c:catAx>
      <c:valAx>
        <c:axId val="115934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744698"/>
        <c:crossesAt val="1"/>
        <c:crossBetween val="between"/>
        <c:dispUnits/>
      </c:valAx>
      <c:catAx>
        <c:axId val="37231908"/>
        <c:scaling>
          <c:orientation val="minMax"/>
        </c:scaling>
        <c:axPos val="b"/>
        <c:delete val="1"/>
        <c:majorTickMark val="in"/>
        <c:minorTickMark val="none"/>
        <c:tickLblPos val="nextTo"/>
        <c:crossAx val="66651717"/>
        <c:crosses val="autoZero"/>
        <c:auto val="0"/>
        <c:lblOffset val="100"/>
        <c:noMultiLvlLbl val="0"/>
      </c:catAx>
      <c:valAx>
        <c:axId val="66651717"/>
        <c:scaling>
          <c:orientation val="minMax"/>
        </c:scaling>
        <c:axPos val="l"/>
        <c:delete val="1"/>
        <c:majorTickMark val="in"/>
        <c:minorTickMark val="none"/>
        <c:tickLblPos val="nextTo"/>
        <c:crossAx val="372319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25"/>
          <c:y val="0.14675"/>
          <c:w val="0.92675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'水力発電'!$B$3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'水力発電'!$B$4:$B$15</c:f>
              <c:numCache>
                <c:ptCount val="12"/>
                <c:pt idx="0">
                  <c:v>97695</c:v>
                </c:pt>
                <c:pt idx="1">
                  <c:v>96857</c:v>
                </c:pt>
                <c:pt idx="2">
                  <c:v>91932</c:v>
                </c:pt>
                <c:pt idx="3">
                  <c:v>101964</c:v>
                </c:pt>
                <c:pt idx="4">
                  <c:v>93876</c:v>
                </c:pt>
                <c:pt idx="5">
                  <c:v>95412</c:v>
                </c:pt>
                <c:pt idx="6">
                  <c:v>85940</c:v>
                </c:pt>
                <c:pt idx="7">
                  <c:v>86843</c:v>
                </c:pt>
                <c:pt idx="8">
                  <c:v>97828</c:v>
                </c:pt>
                <c:pt idx="9">
                  <c:v>101515</c:v>
                </c:pt>
                <c:pt idx="10">
                  <c:v>100791</c:v>
                </c:pt>
                <c:pt idx="11">
                  <c:v>109733</c:v>
                </c:pt>
              </c:numCache>
            </c:numRef>
          </c:val>
        </c:ser>
        <c:ser>
          <c:idx val="0"/>
          <c:order val="1"/>
          <c:tx>
            <c:strRef>
              <c:f>'水力発電'!$C$3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'水力発電'!$C$4:$C$15</c:f>
              <c:numCache>
                <c:ptCount val="12"/>
                <c:pt idx="0">
                  <c:v>79935</c:v>
                </c:pt>
                <c:pt idx="1">
                  <c:v>83431</c:v>
                </c:pt>
                <c:pt idx="2">
                  <c:v>86549</c:v>
                </c:pt>
                <c:pt idx="3">
                  <c:v>108149</c:v>
                </c:pt>
                <c:pt idx="4">
                  <c:v>92309</c:v>
                </c:pt>
                <c:pt idx="5">
                  <c:v>93882</c:v>
                </c:pt>
                <c:pt idx="6">
                  <c:v>79615</c:v>
                </c:pt>
                <c:pt idx="7">
                  <c:v>76069</c:v>
                </c:pt>
                <c:pt idx="8">
                  <c:v>84584</c:v>
                </c:pt>
                <c:pt idx="9">
                  <c:v>95199</c:v>
                </c:pt>
                <c:pt idx="10">
                  <c:v>96247</c:v>
                </c:pt>
                <c:pt idx="11">
                  <c:v>114316</c:v>
                </c:pt>
              </c:numCache>
            </c:numRef>
          </c:val>
        </c:ser>
        <c:axId val="18586520"/>
        <c:axId val="33060953"/>
      </c:barChart>
      <c:lineChart>
        <c:grouping val="standard"/>
        <c:varyColors val="0"/>
        <c:ser>
          <c:idx val="2"/>
          <c:order val="2"/>
          <c:tx>
            <c:strRef>
              <c:f>'水力発電'!$D$3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6"/>
            <c:spPr>
              <a:ln w="25400">
                <a:solidFill>
                  <a:srgbClr val="008080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cat>
            <c:strRef>
              <c:f>'水力発電'!$A$4:$A$15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'水力発電'!$D$4:$D$15</c:f>
              <c:numCache>
                <c:ptCount val="12"/>
                <c:pt idx="0">
                  <c:v>4627</c:v>
                </c:pt>
                <c:pt idx="1">
                  <c:v>5956</c:v>
                </c:pt>
                <c:pt idx="2">
                  <c:v>7177</c:v>
                </c:pt>
                <c:pt idx="3">
                  <c:v>15394</c:v>
                </c:pt>
                <c:pt idx="4">
                  <c:v>9348</c:v>
                </c:pt>
                <c:pt idx="5">
                  <c:v>9931</c:v>
                </c:pt>
                <c:pt idx="6">
                  <c:v>4481</c:v>
                </c:pt>
                <c:pt idx="7">
                  <c:v>3142</c:v>
                </c:pt>
                <c:pt idx="8">
                  <c:v>6354</c:v>
                </c:pt>
                <c:pt idx="9">
                  <c:v>10410</c:v>
                </c:pt>
                <c:pt idx="10">
                  <c:v>10781</c:v>
                </c:pt>
                <c:pt idx="11">
                  <c:v>17641</c:v>
                </c:pt>
              </c:numCache>
            </c:numRef>
          </c:val>
          <c:smooth val="0"/>
        </c:ser>
        <c:axId val="29113122"/>
        <c:axId val="60691507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60953"/>
        <c:crosses val="autoZero"/>
        <c:auto val="0"/>
        <c:lblOffset val="100"/>
        <c:noMultiLvlLbl val="0"/>
      </c:catAx>
      <c:valAx>
        <c:axId val="33060953"/>
        <c:scaling>
          <c:orientation val="minMax"/>
          <c:max val="1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6520"/>
        <c:crossesAt val="1"/>
        <c:crossBetween val="between"/>
        <c:dispUnits/>
      </c:valAx>
      <c:catAx>
        <c:axId val="29113122"/>
        <c:scaling>
          <c:orientation val="minMax"/>
        </c:scaling>
        <c:axPos val="b"/>
        <c:delete val="1"/>
        <c:majorTickMark val="in"/>
        <c:minorTickMark val="none"/>
        <c:tickLblPos val="nextTo"/>
        <c:crossAx val="60691507"/>
        <c:crosses val="autoZero"/>
        <c:auto val="0"/>
        <c:lblOffset val="100"/>
        <c:noMultiLvlLbl val="0"/>
      </c:catAx>
      <c:valAx>
        <c:axId val="60691507"/>
        <c:scaling>
          <c:orientation val="minMax"/>
          <c:max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1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15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05"/>
          <c:y val="0.14375"/>
          <c:w val="0.904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'風力発電'!$B$3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'風力発電'!$B$4:$B$15</c:f>
              <c:numCache>
                <c:ptCount val="12"/>
                <c:pt idx="0">
                  <c:v>3548</c:v>
                </c:pt>
                <c:pt idx="1">
                  <c:v>3938</c:v>
                </c:pt>
                <c:pt idx="2">
                  <c:v>2100</c:v>
                </c:pt>
                <c:pt idx="3">
                  <c:v>2802</c:v>
                </c:pt>
                <c:pt idx="4">
                  <c:v>4140</c:v>
                </c:pt>
                <c:pt idx="5">
                  <c:v>2018</c:v>
                </c:pt>
                <c:pt idx="6">
                  <c:v>3085</c:v>
                </c:pt>
                <c:pt idx="7">
                  <c:v>4117</c:v>
                </c:pt>
                <c:pt idx="8">
                  <c:v>3965</c:v>
                </c:pt>
                <c:pt idx="9">
                  <c:v>1491</c:v>
                </c:pt>
                <c:pt idx="10">
                  <c:v>1688</c:v>
                </c:pt>
                <c:pt idx="11">
                  <c:v>2755</c:v>
                </c:pt>
              </c:numCache>
            </c:numRef>
          </c:val>
        </c:ser>
        <c:axId val="9352652"/>
        <c:axId val="17065005"/>
      </c:barChart>
      <c:lineChart>
        <c:grouping val="standard"/>
        <c:varyColors val="0"/>
        <c:ser>
          <c:idx val="0"/>
          <c:order val="1"/>
          <c:tx>
            <c:strRef>
              <c:f>'風力発電'!$C$3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'風力発電'!$A$4:$A$15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'風力発電'!$C$4:$C$15</c:f>
              <c:numCache>
                <c:ptCount val="12"/>
                <c:pt idx="0">
                  <c:v>308</c:v>
                </c:pt>
                <c:pt idx="1">
                  <c:v>342</c:v>
                </c:pt>
                <c:pt idx="2">
                  <c:v>182</c:v>
                </c:pt>
                <c:pt idx="3">
                  <c:v>244</c:v>
                </c:pt>
                <c:pt idx="4">
                  <c:v>360</c:v>
                </c:pt>
                <c:pt idx="5">
                  <c:v>175</c:v>
                </c:pt>
                <c:pt idx="6">
                  <c:v>268</c:v>
                </c:pt>
                <c:pt idx="7">
                  <c:v>358</c:v>
                </c:pt>
                <c:pt idx="8">
                  <c:v>345</c:v>
                </c:pt>
                <c:pt idx="9">
                  <c:v>130</c:v>
                </c:pt>
                <c:pt idx="10">
                  <c:v>147</c:v>
                </c:pt>
                <c:pt idx="11">
                  <c:v>240</c:v>
                </c:pt>
              </c:numCache>
            </c:numRef>
          </c:val>
          <c:smooth val="0"/>
        </c:ser>
        <c:axId val="19367318"/>
        <c:axId val="40088135"/>
      </c:lineChart>
      <c:catAx>
        <c:axId val="93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065005"/>
        <c:crosses val="autoZero"/>
        <c:auto val="0"/>
        <c:lblOffset val="100"/>
        <c:noMultiLvlLbl val="0"/>
      </c:catAx>
      <c:valAx>
        <c:axId val="17065005"/>
        <c:scaling>
          <c:orientation val="minMax"/>
          <c:max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2652"/>
        <c:crossesAt val="1"/>
        <c:crossBetween val="between"/>
        <c:dispUnits/>
      </c:valAx>
      <c:catAx>
        <c:axId val="19367318"/>
        <c:scaling>
          <c:orientation val="minMax"/>
        </c:scaling>
        <c:axPos val="b"/>
        <c:delete val="1"/>
        <c:majorTickMark val="in"/>
        <c:minorTickMark val="none"/>
        <c:tickLblPos val="nextTo"/>
        <c:crossAx val="40088135"/>
        <c:crosses val="autoZero"/>
        <c:auto val="0"/>
        <c:lblOffset val="100"/>
        <c:noMultiLvlLbl val="0"/>
      </c:catAx>
      <c:valAx>
        <c:axId val="40088135"/>
        <c:scaling>
          <c:orientation val="minMax"/>
          <c:max val="4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3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CFFCC"/>
          </a:solidFill>
        </a:ln>
      </c:spPr>
    </c:plotArea>
    <c:legend>
      <c:legendPos val="b"/>
      <c:layout>
        <c:manualLayout>
          <c:xMode val="edge"/>
          <c:yMode val="edge"/>
          <c:x val="0.393"/>
          <c:y val="0.930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</c:ser>
        <c:axId val="25248896"/>
        <c:axId val="25913473"/>
      </c:barChart>
      <c:lineChart>
        <c:grouping val="standard"/>
        <c:varyColors val="0"/>
        <c:ser>
          <c:idx val="0"/>
          <c:order val="1"/>
          <c:tx>
            <c:strRef>
              <c:f>'P2'!#REF!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94666"/>
        <c:axId val="18616539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3473"/>
        <c:crosses val="autoZero"/>
        <c:auto val="0"/>
        <c:lblOffset val="100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48896"/>
        <c:crossesAt val="1"/>
        <c:crossBetween val="between"/>
        <c:dispUnits/>
      </c:valAx>
      <c:catAx>
        <c:axId val="31894666"/>
        <c:scaling>
          <c:orientation val="minMax"/>
        </c:scaling>
        <c:axPos val="b"/>
        <c:delete val="1"/>
        <c:majorTickMark val="in"/>
        <c:minorTickMark val="none"/>
        <c:tickLblPos val="nextTo"/>
        <c:crossAx val="18616539"/>
        <c:crosses val="autoZero"/>
        <c:auto val="0"/>
        <c:lblOffset val="100"/>
        <c:noMultiLvlLbl val="0"/>
      </c:catAx>
      <c:valAx>
        <c:axId val="18616539"/>
        <c:scaling>
          <c:orientation val="minMax"/>
        </c:scaling>
        <c:axPos val="l"/>
        <c:delete val="1"/>
        <c:majorTickMark val="in"/>
        <c:minorTickMark val="none"/>
        <c:tickLblPos val="nextTo"/>
        <c:crossAx val="318946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収益費用構成</a:t>
            </a:r>
          </a:p>
        </c:rich>
      </c:tx>
      <c:layout/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'営業収支'!$B$1</c:f>
              <c:strCache>
                <c:ptCount val="1"/>
                <c:pt idx="0">
                  <c:v>収益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営業収益
1.132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財務収益
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事業外収益
39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'営業収支'!$B$2:$B$5</c:f>
              <c:numCache>
                <c:ptCount val="4"/>
                <c:pt idx="0">
                  <c:v>1132386</c:v>
                </c:pt>
                <c:pt idx="1">
                  <c:v>5929</c:v>
                </c:pt>
                <c:pt idx="2">
                  <c:v>39441</c:v>
                </c:pt>
              </c:numCache>
            </c:numRef>
          </c:val>
        </c:ser>
        <c:ser>
          <c:idx val="1"/>
          <c:order val="1"/>
          <c:tx>
            <c:strRef>
              <c:f>'営業収支'!$C$1</c:f>
              <c:strCache>
                <c:ptCount val="1"/>
                <c:pt idx="0">
                  <c:v>費用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営業費用
1,040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財務費用
62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事業外費用
28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純利益
48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1"/>
            <c:showPercent val="0"/>
          </c:dLbls>
          <c:cat>
            <c:strRef>
              <c:f>'営業収支'!$A$2:$A$5</c:f>
              <c:strCache>
                <c:ptCount val="4"/>
                <c:pt idx="0">
                  <c:v>営業</c:v>
                </c:pt>
                <c:pt idx="1">
                  <c:v>財務</c:v>
                </c:pt>
                <c:pt idx="2">
                  <c:v>事業外</c:v>
                </c:pt>
                <c:pt idx="3">
                  <c:v>純利益</c:v>
                </c:pt>
              </c:strCache>
            </c:strRef>
          </c:cat>
          <c:val>
            <c:numRef>
              <c:f>'営業収支'!$C$2:$C$5</c:f>
              <c:numCache>
                <c:ptCount val="4"/>
                <c:pt idx="0">
                  <c:v>1039703</c:v>
                </c:pt>
                <c:pt idx="1">
                  <c:v>61698</c:v>
                </c:pt>
                <c:pt idx="2">
                  <c:v>28492</c:v>
                </c:pt>
                <c:pt idx="3">
                  <c:v>47863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375"/>
          <c:y val="0.1755"/>
          <c:w val="0.91425"/>
          <c:h val="0.7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'年度別（水力）'!$B$3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'年度別（水力）'!$B$4:$B$8</c:f>
              <c:numCache>
                <c:ptCount val="5"/>
                <c:pt idx="0">
                  <c:v>1277655</c:v>
                </c:pt>
                <c:pt idx="1">
                  <c:v>1277655</c:v>
                </c:pt>
                <c:pt idx="2">
                  <c:v>1213533</c:v>
                </c:pt>
                <c:pt idx="3">
                  <c:v>1213533</c:v>
                </c:pt>
                <c:pt idx="4">
                  <c:v>1160386</c:v>
                </c:pt>
              </c:numCache>
            </c:numRef>
          </c:val>
        </c:ser>
        <c:ser>
          <c:idx val="0"/>
          <c:order val="1"/>
          <c:tx>
            <c:strRef>
              <c:f>'年度別（水力）'!$C$3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'年度別（水力）'!$C$4:$C$8</c:f>
              <c:numCache>
                <c:ptCount val="5"/>
                <c:pt idx="0">
                  <c:v>1298364</c:v>
                </c:pt>
                <c:pt idx="1">
                  <c:v>1316329</c:v>
                </c:pt>
                <c:pt idx="2">
                  <c:v>1162278</c:v>
                </c:pt>
                <c:pt idx="3">
                  <c:v>1193118</c:v>
                </c:pt>
                <c:pt idx="4">
                  <c:v>1090285</c:v>
                </c:pt>
              </c:numCache>
            </c:numRef>
          </c:val>
        </c:ser>
        <c:axId val="33331124"/>
        <c:axId val="31544661"/>
      </c:barChart>
      <c:lineChart>
        <c:grouping val="standard"/>
        <c:varyColors val="0"/>
        <c:ser>
          <c:idx val="2"/>
          <c:order val="2"/>
          <c:tx>
            <c:strRef>
              <c:f>'年度別（水力）'!$D$3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'年度別（水力）'!$A$4:$A$8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'年度別（水力）'!$D$4:$D$8</c:f>
              <c:numCache>
                <c:ptCount val="5"/>
                <c:pt idx="0">
                  <c:v>139522</c:v>
                </c:pt>
                <c:pt idx="1">
                  <c:v>145658</c:v>
                </c:pt>
                <c:pt idx="2">
                  <c:v>113771</c:v>
                </c:pt>
                <c:pt idx="3">
                  <c:v>125076</c:v>
                </c:pt>
                <c:pt idx="4">
                  <c:v>105242</c:v>
                </c:pt>
              </c:numCache>
            </c:numRef>
          </c:val>
          <c:smooth val="0"/>
        </c:ser>
        <c:axId val="15466494"/>
        <c:axId val="4980719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544661"/>
        <c:crosses val="autoZero"/>
        <c:auto val="0"/>
        <c:lblOffset val="100"/>
        <c:noMultiLvlLbl val="0"/>
      </c:catAx>
      <c:valAx>
        <c:axId val="31544661"/>
        <c:scaling>
          <c:orientation val="minMax"/>
          <c:max val="16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31124"/>
        <c:crossesAt val="1"/>
        <c:crossBetween val="between"/>
        <c:dispUnits/>
      </c:valAx>
      <c:catAx>
        <c:axId val="15466494"/>
        <c:scaling>
          <c:orientation val="minMax"/>
        </c:scaling>
        <c:axPos val="b"/>
        <c:delete val="1"/>
        <c:majorTickMark val="in"/>
        <c:minorTickMark val="none"/>
        <c:tickLblPos val="nextTo"/>
        <c:crossAx val="4980719"/>
        <c:crosses val="autoZero"/>
        <c:auto val="0"/>
        <c:lblOffset val="100"/>
        <c:noMultiLvlLbl val="0"/>
      </c:catAx>
      <c:valAx>
        <c:axId val="4980719"/>
        <c:scaling>
          <c:orientation val="minMax"/>
          <c:max val="1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664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2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525"/>
          <c:y val="0.164"/>
          <c:w val="0.91425"/>
          <c:h val="0.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'年度別（風力）'!$B$3</c:f>
              <c:strCache>
                <c:ptCount val="1"/>
                <c:pt idx="0">
                  <c:v>料金（目標）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'年度別（風力）'!$B$4:$B$8</c:f>
              <c:numCache>
                <c:ptCount val="5"/>
                <c:pt idx="0">
                  <c:v>59754</c:v>
                </c:pt>
                <c:pt idx="1">
                  <c:v>59754</c:v>
                </c:pt>
                <c:pt idx="2">
                  <c:v>59754</c:v>
                </c:pt>
                <c:pt idx="3">
                  <c:v>59754</c:v>
                </c:pt>
                <c:pt idx="4">
                  <c:v>59754</c:v>
                </c:pt>
              </c:numCache>
            </c:numRef>
          </c:val>
        </c:ser>
        <c:ser>
          <c:idx val="0"/>
          <c:order val="1"/>
          <c:tx>
            <c:strRef>
              <c:f>'年度別（風力）'!$C$3</c:f>
              <c:strCache>
                <c:ptCount val="1"/>
                <c:pt idx="0">
                  <c:v>料金（実績）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'年度別（風力）'!$C$4:$C$8</c:f>
              <c:numCache>
                <c:ptCount val="5"/>
                <c:pt idx="0">
                  <c:v>6053</c:v>
                </c:pt>
                <c:pt idx="1">
                  <c:v>38886</c:v>
                </c:pt>
                <c:pt idx="2">
                  <c:v>41859</c:v>
                </c:pt>
                <c:pt idx="3">
                  <c:v>40545</c:v>
                </c:pt>
                <c:pt idx="4">
                  <c:v>35648</c:v>
                </c:pt>
              </c:numCache>
            </c:numRef>
          </c:val>
        </c:ser>
        <c:axId val="44826472"/>
        <c:axId val="785065"/>
      </c:barChart>
      <c:lineChart>
        <c:grouping val="standard"/>
        <c:varyColors val="0"/>
        <c:ser>
          <c:idx val="2"/>
          <c:order val="2"/>
          <c:tx>
            <c:strRef>
              <c:f>'年度別（風力）'!$D$3</c:f>
              <c:strCache>
                <c:ptCount val="1"/>
                <c:pt idx="0">
                  <c:v>発電量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'年度別（風力）'!$A$4:$A$8</c:f>
              <c:strCache>
                <c:ptCount val="5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</c:strCache>
            </c:strRef>
          </c:cat>
          <c:val>
            <c:numRef>
              <c:f>'年度別（風力）'!$D$4:$D$8</c:f>
              <c:numCache>
                <c:ptCount val="5"/>
                <c:pt idx="0">
                  <c:v>526</c:v>
                </c:pt>
                <c:pt idx="1">
                  <c:v>3381</c:v>
                </c:pt>
                <c:pt idx="2">
                  <c:v>3640</c:v>
                </c:pt>
                <c:pt idx="3">
                  <c:v>3526</c:v>
                </c:pt>
                <c:pt idx="4">
                  <c:v>3099</c:v>
                </c:pt>
              </c:numCache>
            </c:numRef>
          </c:val>
          <c:smooth val="0"/>
        </c:ser>
        <c:axId val="7065586"/>
        <c:axId val="6359027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85065"/>
        <c:crosses val="autoZero"/>
        <c:auto val="0"/>
        <c:lblOffset val="100"/>
        <c:noMultiLvlLbl val="0"/>
      </c:catAx>
      <c:valAx>
        <c:axId val="785065"/>
        <c:scaling>
          <c:orientation val="minMax"/>
          <c:max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26472"/>
        <c:crossesAt val="1"/>
        <c:crossBetween val="between"/>
        <c:dispUnits/>
      </c:valAx>
      <c:catAx>
        <c:axId val="7065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590275"/>
        <c:crosses val="autoZero"/>
        <c:auto val="0"/>
        <c:lblOffset val="100"/>
        <c:noMultiLvlLbl val="0"/>
      </c:catAx>
      <c:valAx>
        <c:axId val="63590275"/>
        <c:scaling>
          <c:orientation val="minMax"/>
          <c:max val="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（MWｈ）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655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25"/>
          <c:y val="0.925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借入資本金の推移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</c:ser>
        <c:axId val="35441564"/>
        <c:axId val="50538621"/>
      </c:barChart>
      <c:lineChart>
        <c:grouping val="standard"/>
        <c:varyColors val="0"/>
        <c:ser>
          <c:idx val="0"/>
          <c:order val="1"/>
          <c:tx>
            <c:strRef>
              <c:f>'P3'!#REF!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94406"/>
        <c:axId val="67096471"/>
      </c:line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38621"/>
        <c:crosses val="autoZero"/>
        <c:auto val="0"/>
        <c:lblOffset val="100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441564"/>
        <c:crossesAt val="1"/>
        <c:crossBetween val="between"/>
        <c:dispUnits/>
      </c:valAx>
      <c:catAx>
        <c:axId val="52194406"/>
        <c:scaling>
          <c:orientation val="minMax"/>
        </c:scaling>
        <c:axPos val="b"/>
        <c:delete val="1"/>
        <c:majorTickMark val="in"/>
        <c:minorTickMark val="none"/>
        <c:tickLblPos val="nextTo"/>
        <c:crossAx val="67096471"/>
        <c:crosses val="autoZero"/>
        <c:auto val="0"/>
        <c:lblOffset val="100"/>
        <c:noMultiLvlLbl val="0"/>
      </c:catAx>
      <c:valAx>
        <c:axId val="67096471"/>
        <c:scaling>
          <c:orientation val="minMax"/>
        </c:scaling>
        <c:axPos val="l"/>
        <c:delete val="1"/>
        <c:majorTickMark val="in"/>
        <c:minorTickMark val="none"/>
        <c:tickLblPos val="nextTo"/>
        <c:crossAx val="521944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0.492</cdr:y>
    </cdr:from>
    <cdr:to>
      <cdr:x>0.62975</cdr:x>
      <cdr:y>0.551</cdr:y>
    </cdr:to>
    <cdr:sp>
      <cdr:nvSpPr>
        <cdr:cNvPr id="1" name="Line 1"/>
        <cdr:cNvSpPr>
          <a:spLocks/>
        </cdr:cNvSpPr>
      </cdr:nvSpPr>
      <cdr:spPr>
        <a:xfrm flipH="1">
          <a:off x="0" y="3810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00725" y="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4</xdr:col>
      <xdr:colOff>2019300</xdr:colOff>
      <xdr:row>50</xdr:row>
      <xdr:rowOff>95250</xdr:rowOff>
    </xdr:to>
    <xdr:graphicFrame>
      <xdr:nvGraphicFramePr>
        <xdr:cNvPr id="2" name="Chart 7"/>
        <xdr:cNvGraphicFramePr/>
      </xdr:nvGraphicFramePr>
      <xdr:xfrm>
        <a:off x="0" y="11315700"/>
        <a:ext cx="75438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1257300</xdr:colOff>
      <xdr:row>40</xdr:row>
      <xdr:rowOff>190500</xdr:rowOff>
    </xdr:from>
    <xdr:to>
      <xdr:col>2</xdr:col>
      <xdr:colOff>419100</xdr:colOff>
      <xdr:row>40</xdr:row>
      <xdr:rowOff>200025</xdr:rowOff>
    </xdr:to>
    <xdr:sp>
      <xdr:nvSpPr>
        <xdr:cNvPr id="3" name="Line 8"/>
        <xdr:cNvSpPr>
          <a:spLocks/>
        </xdr:cNvSpPr>
      </xdr:nvSpPr>
      <xdr:spPr>
        <a:xfrm>
          <a:off x="1466850" y="13601700"/>
          <a:ext cx="2162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33</xdr:row>
      <xdr:rowOff>9525</xdr:rowOff>
    </xdr:from>
    <xdr:to>
      <xdr:col>4</xdr:col>
      <xdr:colOff>1638300</xdr:colOff>
      <xdr:row>36</xdr:row>
      <xdr:rowOff>47625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562600" y="11487150"/>
          <a:ext cx="1600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（単位：百万円）
　　　内円：収益
　　　外円：費用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476250"/>
        <a:ext cx="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4048125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0" y="8572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0" y="8572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5" name="Chart 5"/>
        <xdr:cNvGraphicFramePr/>
      </xdr:nvGraphicFramePr>
      <xdr:xfrm>
        <a:off x="0" y="8572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0.26125</cdr:y>
    </cdr:from>
    <cdr:to>
      <cdr:x>0.71975</cdr:x>
      <cdr:y>0.42375</cdr:y>
    </cdr:to>
    <cdr:sp>
      <cdr:nvSpPr>
        <cdr:cNvPr id="1" name="Line 1"/>
        <cdr:cNvSpPr>
          <a:spLocks/>
        </cdr:cNvSpPr>
      </cdr:nvSpPr>
      <cdr:spPr>
        <a:xfrm flipH="1">
          <a:off x="2543175" y="981075"/>
          <a:ext cx="124777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</xdr:row>
      <xdr:rowOff>95250</xdr:rowOff>
    </xdr:from>
    <xdr:to>
      <xdr:col>11</xdr:col>
      <xdr:colOff>123825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2400300" y="952500"/>
        <a:ext cx="5267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16</xdr:row>
      <xdr:rowOff>57150</xdr:rowOff>
    </xdr:from>
    <xdr:to>
      <xdr:col>7</xdr:col>
      <xdr:colOff>57150</xdr:colOff>
      <xdr:row>16</xdr:row>
      <xdr:rowOff>57150</xdr:rowOff>
    </xdr:to>
    <xdr:sp>
      <xdr:nvSpPr>
        <xdr:cNvPr id="2" name="Line 8"/>
        <xdr:cNvSpPr>
          <a:spLocks/>
        </xdr:cNvSpPr>
      </xdr:nvSpPr>
      <xdr:spPr>
        <a:xfrm>
          <a:off x="3409950" y="28003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16</xdr:row>
      <xdr:rowOff>152400</xdr:rowOff>
    </xdr:from>
    <xdr:to>
      <xdr:col>11</xdr:col>
      <xdr:colOff>571500</xdr:colOff>
      <xdr:row>39</xdr:row>
      <xdr:rowOff>123825</xdr:rowOff>
    </xdr:to>
    <xdr:graphicFrame>
      <xdr:nvGraphicFramePr>
        <xdr:cNvPr id="1" name="Chart 3"/>
        <xdr:cNvGraphicFramePr/>
      </xdr:nvGraphicFramePr>
      <xdr:xfrm>
        <a:off x="2743200" y="2895600"/>
        <a:ext cx="6210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17</xdr:row>
      <xdr:rowOff>47625</xdr:rowOff>
    </xdr:from>
    <xdr:to>
      <xdr:col>11</xdr:col>
      <xdr:colOff>438150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3028950" y="2962275"/>
        <a:ext cx="5791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</xdr:row>
      <xdr:rowOff>9525</xdr:rowOff>
    </xdr:from>
    <xdr:to>
      <xdr:col>11</xdr:col>
      <xdr:colOff>209550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562225" y="1895475"/>
        <a:ext cx="6029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</xdr:row>
      <xdr:rowOff>9525</xdr:rowOff>
    </xdr:from>
    <xdr:to>
      <xdr:col>11</xdr:col>
      <xdr:colOff>209550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562225" y="1895475"/>
        <a:ext cx="6029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11</xdr:row>
      <xdr:rowOff>47625</xdr:rowOff>
    </xdr:from>
    <xdr:to>
      <xdr:col>10</xdr:col>
      <xdr:colOff>638175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2943225" y="1933575"/>
        <a:ext cx="5467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171450</xdr:rowOff>
    </xdr:to>
    <xdr:graphicFrame>
      <xdr:nvGraphicFramePr>
        <xdr:cNvPr id="2" name="Chart 2"/>
        <xdr:cNvGraphicFramePr/>
      </xdr:nvGraphicFramePr>
      <xdr:xfrm>
        <a:off x="0" y="9525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19</xdr:row>
      <xdr:rowOff>85725</xdr:rowOff>
    </xdr:from>
    <xdr:to>
      <xdr:col>13</xdr:col>
      <xdr:colOff>104775</xdr:colOff>
      <xdr:row>34</xdr:row>
      <xdr:rowOff>276225</xdr:rowOff>
    </xdr:to>
    <xdr:graphicFrame>
      <xdr:nvGraphicFramePr>
        <xdr:cNvPr id="3" name="Chart 4"/>
        <xdr:cNvGraphicFramePr/>
      </xdr:nvGraphicFramePr>
      <xdr:xfrm>
        <a:off x="714375" y="5114925"/>
        <a:ext cx="83058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35</xdr:row>
      <xdr:rowOff>238125</xdr:rowOff>
    </xdr:from>
    <xdr:to>
      <xdr:col>13</xdr:col>
      <xdr:colOff>95250</xdr:colOff>
      <xdr:row>50</xdr:row>
      <xdr:rowOff>161925</xdr:rowOff>
    </xdr:to>
    <xdr:graphicFrame>
      <xdr:nvGraphicFramePr>
        <xdr:cNvPr id="4" name="Chart 6"/>
        <xdr:cNvGraphicFramePr/>
      </xdr:nvGraphicFramePr>
      <xdr:xfrm>
        <a:off x="685800" y="10144125"/>
        <a:ext cx="8324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504825</xdr:colOff>
      <xdr:row>19</xdr:row>
      <xdr:rowOff>180975</xdr:rowOff>
    </xdr:from>
    <xdr:to>
      <xdr:col>6</xdr:col>
      <xdr:colOff>533400</xdr:colOff>
      <xdr:row>21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1190625" y="5210175"/>
          <a:ext cx="3457575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水力発電料金収入・電力量実績</a:t>
          </a:r>
        </a:p>
      </xdr:txBody>
    </xdr:sp>
    <xdr:clientData/>
  </xdr:twoCellAnchor>
  <xdr:twoCellAnchor>
    <xdr:from>
      <xdr:col>1</xdr:col>
      <xdr:colOff>581025</xdr:colOff>
      <xdr:row>36</xdr:row>
      <xdr:rowOff>28575</xdr:rowOff>
    </xdr:from>
    <xdr:to>
      <xdr:col>6</xdr:col>
      <xdr:colOff>628650</xdr:colOff>
      <xdr:row>37</xdr:row>
      <xdr:rowOff>238125</xdr:rowOff>
    </xdr:to>
    <xdr:sp>
      <xdr:nvSpPr>
        <xdr:cNvPr id="6" name="AutoShape 8"/>
        <xdr:cNvSpPr>
          <a:spLocks/>
        </xdr:cNvSpPr>
      </xdr:nvSpPr>
      <xdr:spPr>
        <a:xfrm>
          <a:off x="1266825" y="10239375"/>
          <a:ext cx="3476625" cy="514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風力発電料金収入・電力量実績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0.53425</cdr:y>
    </cdr:from>
    <cdr:to>
      <cdr:x>0.59325</cdr:x>
      <cdr:y>0.5775</cdr:y>
    </cdr:to>
    <cdr:sp>
      <cdr:nvSpPr>
        <cdr:cNvPr id="1" name="Line 1"/>
        <cdr:cNvSpPr>
          <a:spLocks/>
        </cdr:cNvSpPr>
      </cdr:nvSpPr>
      <cdr:spPr>
        <a:xfrm flipH="1">
          <a:off x="0" y="2476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171450</xdr:rowOff>
    </xdr:to>
    <xdr:graphicFrame>
      <xdr:nvGraphicFramePr>
        <xdr:cNvPr id="2" name="Chart 2"/>
        <xdr:cNvGraphicFramePr/>
      </xdr:nvGraphicFramePr>
      <xdr:xfrm>
        <a:off x="0" y="0"/>
        <a:ext cx="0" cy="47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38100</xdr:rowOff>
    </xdr:from>
    <xdr:to>
      <xdr:col>11</xdr:col>
      <xdr:colOff>676275</xdr:colOff>
      <xdr:row>20</xdr:row>
      <xdr:rowOff>228600</xdr:rowOff>
    </xdr:to>
    <xdr:graphicFrame>
      <xdr:nvGraphicFramePr>
        <xdr:cNvPr id="3" name="Chart 5"/>
        <xdr:cNvGraphicFramePr/>
      </xdr:nvGraphicFramePr>
      <xdr:xfrm>
        <a:off x="685800" y="1066800"/>
        <a:ext cx="753427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200025</xdr:rowOff>
    </xdr:from>
    <xdr:to>
      <xdr:col>12</xdr:col>
      <xdr:colOff>9525</xdr:colOff>
      <xdr:row>39</xdr:row>
      <xdr:rowOff>0</xdr:rowOff>
    </xdr:to>
    <xdr:graphicFrame>
      <xdr:nvGraphicFramePr>
        <xdr:cNvPr id="4" name="Chart 6"/>
        <xdr:cNvGraphicFramePr/>
      </xdr:nvGraphicFramePr>
      <xdr:xfrm>
        <a:off x="685800" y="6715125"/>
        <a:ext cx="755332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5</xdr:row>
      <xdr:rowOff>142875</xdr:rowOff>
    </xdr:from>
    <xdr:to>
      <xdr:col>6</xdr:col>
      <xdr:colOff>114300</xdr:colOff>
      <xdr:row>7</xdr:row>
      <xdr:rowOff>247650</xdr:rowOff>
    </xdr:to>
    <xdr:sp>
      <xdr:nvSpPr>
        <xdr:cNvPr id="5" name="AutoShape 7"/>
        <xdr:cNvSpPr>
          <a:spLocks/>
        </xdr:cNvSpPr>
      </xdr:nvSpPr>
      <xdr:spPr>
        <a:xfrm>
          <a:off x="962025" y="1171575"/>
          <a:ext cx="3267075" cy="7143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水力発電料金収入・発電量実績</a:t>
          </a:r>
        </a:p>
      </xdr:txBody>
    </xdr:sp>
    <xdr:clientData/>
  </xdr:twoCellAnchor>
  <xdr:twoCellAnchor>
    <xdr:from>
      <xdr:col>1</xdr:col>
      <xdr:colOff>276225</xdr:colOff>
      <xdr:row>23</xdr:row>
      <xdr:rowOff>228600</xdr:rowOff>
    </xdr:from>
    <xdr:to>
      <xdr:col>6</xdr:col>
      <xdr:colOff>114300</xdr:colOff>
      <xdr:row>26</xdr:row>
      <xdr:rowOff>28575</xdr:rowOff>
    </xdr:to>
    <xdr:sp>
      <xdr:nvSpPr>
        <xdr:cNvPr id="6" name="AutoShape 8"/>
        <xdr:cNvSpPr>
          <a:spLocks/>
        </xdr:cNvSpPr>
      </xdr:nvSpPr>
      <xdr:spPr>
        <a:xfrm>
          <a:off x="962025" y="6743700"/>
          <a:ext cx="3267075" cy="7143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風力発電料金収入・発電量実績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0.34775</cdr:y>
    </cdr:from>
    <cdr:to>
      <cdr:x>0.681</cdr:x>
      <cdr:y>0.44625</cdr:y>
    </cdr:to>
    <cdr:sp>
      <cdr:nvSpPr>
        <cdr:cNvPr id="1" name="Line 1"/>
        <cdr:cNvSpPr>
          <a:spLocks/>
        </cdr:cNvSpPr>
      </cdr:nvSpPr>
      <cdr:spPr>
        <a:xfrm flipH="1">
          <a:off x="2828925" y="1476375"/>
          <a:ext cx="12096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0.04125</cdr:x>
      <cdr:y>0.03475</cdr:y>
    </cdr:from>
    <cdr:to>
      <cdr:x>0.3175</cdr:x>
      <cdr:y>0.17275</cdr:y>
    </cdr:to>
    <cdr:sp>
      <cdr:nvSpPr>
        <cdr:cNvPr id="2" name="AutoShape 2"/>
        <cdr:cNvSpPr>
          <a:spLocks/>
        </cdr:cNvSpPr>
      </cdr:nvSpPr>
      <cdr:spPr>
        <a:xfrm>
          <a:off x="238125" y="142875"/>
          <a:ext cx="1638300" cy="5905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収益費用構成</a:t>
          </a:r>
        </a:p>
      </cdr:txBody>
    </cdr:sp>
  </cdr:relSizeAnchor>
  <cdr:relSizeAnchor xmlns:cdr="http://schemas.openxmlformats.org/drawingml/2006/chartDrawing">
    <cdr:from>
      <cdr:x>0.66325</cdr:x>
      <cdr:y>0.03375</cdr:y>
    </cdr:from>
    <cdr:to>
      <cdr:x>0.93525</cdr:x>
      <cdr:y>0.226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142875"/>
          <a:ext cx="1609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(単位：百万円）
内円：収益
外円：費用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10450" y="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35</xdr:row>
      <xdr:rowOff>295275</xdr:rowOff>
    </xdr:from>
    <xdr:to>
      <xdr:col>6</xdr:col>
      <xdr:colOff>981075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5581650" y="12211050"/>
        <a:ext cx="5924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1190625</xdr:colOff>
      <xdr:row>41</xdr:row>
      <xdr:rowOff>295275</xdr:rowOff>
    </xdr:from>
    <xdr:to>
      <xdr:col>4</xdr:col>
      <xdr:colOff>1238250</xdr:colOff>
      <xdr:row>41</xdr:row>
      <xdr:rowOff>314325</xdr:rowOff>
    </xdr:to>
    <xdr:sp>
      <xdr:nvSpPr>
        <xdr:cNvPr id="3" name="Line 6"/>
        <xdr:cNvSpPr>
          <a:spLocks/>
        </xdr:cNvSpPr>
      </xdr:nvSpPr>
      <xdr:spPr>
        <a:xfrm>
          <a:off x="6629400" y="14268450"/>
          <a:ext cx="17430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0.53275</cdr:y>
    </cdr:from>
    <cdr:to>
      <cdr:x>0.65375</cdr:x>
      <cdr:y>0.54575</cdr:y>
    </cdr:to>
    <cdr:sp>
      <cdr:nvSpPr>
        <cdr:cNvPr id="1" name="Line 1"/>
        <cdr:cNvSpPr>
          <a:spLocks/>
        </cdr:cNvSpPr>
      </cdr:nvSpPr>
      <cdr:spPr>
        <a:xfrm flipH="1">
          <a:off x="0" y="2152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0</xdr:col>
      <xdr:colOff>0</xdr:colOff>
      <xdr:row>45</xdr:row>
      <xdr:rowOff>171450</xdr:rowOff>
    </xdr:to>
    <xdr:graphicFrame>
      <xdr:nvGraphicFramePr>
        <xdr:cNvPr id="2" name="Chart 2"/>
        <xdr:cNvGraphicFramePr/>
      </xdr:nvGraphicFramePr>
      <xdr:xfrm>
        <a:off x="0" y="10725150"/>
        <a:ext cx="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0.31325</cdr:y>
    </cdr:from>
    <cdr:to>
      <cdr:x>0.6945</cdr:x>
      <cdr:y>0.41975</cdr:y>
    </cdr:to>
    <cdr:sp>
      <cdr:nvSpPr>
        <cdr:cNvPr id="1" name="Line 1"/>
        <cdr:cNvSpPr>
          <a:spLocks/>
        </cdr:cNvSpPr>
      </cdr:nvSpPr>
      <cdr:spPr>
        <a:xfrm flipH="1">
          <a:off x="3714750" y="1543050"/>
          <a:ext cx="15240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0.03225</cdr:y>
    </cdr:from>
    <cdr:to>
      <cdr:x>0.31825</cdr:x>
      <cdr:y>0.16075</cdr:y>
    </cdr:to>
    <cdr:sp>
      <cdr:nvSpPr>
        <cdr:cNvPr id="2" name="AutoShape 2"/>
        <cdr:cNvSpPr>
          <a:spLocks/>
        </cdr:cNvSpPr>
      </cdr:nvSpPr>
      <cdr:spPr>
        <a:xfrm>
          <a:off x="304800" y="152400"/>
          <a:ext cx="2085975" cy="638175"/>
        </a:xfrm>
        <a:prstGeom prst="horizontalScrol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75" zoomScaleNormal="75" zoomScaleSheetLayoutView="75" workbookViewId="0" topLeftCell="A1">
      <selection activeCell="D1" sqref="D1"/>
    </sheetView>
  </sheetViews>
  <sheetFormatPr defaultColWidth="9.00390625" defaultRowHeight="13.5"/>
  <cols>
    <col min="1" max="16384" width="9.00390625" style="57" customWidth="1"/>
  </cols>
  <sheetData>
    <row r="1" s="132" customFormat="1" ht="25.5">
      <c r="D1" s="133" t="s">
        <v>147</v>
      </c>
    </row>
    <row r="2" s="132" customFormat="1" ht="25.5">
      <c r="B2" s="133"/>
    </row>
    <row r="3" s="132" customFormat="1" ht="24"/>
    <row r="4" s="58" customFormat="1" ht="24">
      <c r="A4" s="131" t="s">
        <v>146</v>
      </c>
    </row>
    <row r="5" s="58" customFormat="1" ht="24">
      <c r="A5" s="131"/>
    </row>
    <row r="6" s="93" customFormat="1" ht="18.75">
      <c r="B6" s="93" t="s">
        <v>148</v>
      </c>
    </row>
    <row r="7" s="93" customFormat="1" ht="18.75">
      <c r="B7" s="93" t="s">
        <v>149</v>
      </c>
    </row>
    <row r="8" s="93" customFormat="1" ht="18.75">
      <c r="B8" s="93" t="s">
        <v>150</v>
      </c>
    </row>
    <row r="9" s="93" customFormat="1" ht="18.75">
      <c r="B9" s="93" t="s">
        <v>152</v>
      </c>
    </row>
    <row r="10" s="93" customFormat="1" ht="18.75">
      <c r="B10" s="93" t="s">
        <v>151</v>
      </c>
    </row>
    <row r="11" s="93" customFormat="1" ht="18.75"/>
    <row r="12" s="93" customFormat="1" ht="18.75">
      <c r="B12" s="93" t="s">
        <v>153</v>
      </c>
    </row>
    <row r="13" s="93" customFormat="1" ht="18.75">
      <c r="B13" s="93" t="s">
        <v>154</v>
      </c>
    </row>
    <row r="14" s="93" customFormat="1" ht="18.75">
      <c r="B14" s="93" t="s">
        <v>155</v>
      </c>
    </row>
    <row r="15" s="93" customFormat="1" ht="18.75"/>
    <row r="16" s="93" customFormat="1" ht="18.75"/>
    <row r="17" s="93" customFormat="1" ht="18.75"/>
    <row r="18" s="58" customFormat="1" ht="24" customHeight="1">
      <c r="A18" s="131" t="s">
        <v>145</v>
      </c>
    </row>
    <row r="19" s="58" customFormat="1" ht="24" customHeight="1"/>
    <row r="20" s="58" customFormat="1" ht="24" customHeight="1"/>
    <row r="21" s="58" customFormat="1" ht="24" customHeight="1"/>
    <row r="22" s="58" customFormat="1" ht="24" customHeight="1"/>
    <row r="23" s="58" customFormat="1" ht="24" customHeight="1"/>
    <row r="24" s="58" customFormat="1" ht="24" customHeight="1"/>
    <row r="25" s="58" customFormat="1" ht="24" customHeight="1"/>
    <row r="26" s="58" customFormat="1" ht="24" customHeight="1"/>
    <row r="27" s="58" customFormat="1" ht="24" customHeight="1"/>
    <row r="28" s="58" customFormat="1" ht="24" customHeight="1"/>
    <row r="29" s="58" customFormat="1" ht="24" customHeight="1"/>
    <row r="30" s="58" customFormat="1" ht="24" customHeight="1"/>
    <row r="31" s="58" customFormat="1" ht="24" customHeight="1"/>
    <row r="32" s="58" customFormat="1" ht="24" customHeight="1"/>
    <row r="33" s="58" customFormat="1" ht="24" customHeight="1"/>
    <row r="34" s="58" customFormat="1" ht="24" customHeight="1"/>
    <row r="35" s="58" customFormat="1" ht="24" customHeight="1"/>
    <row r="36" s="58" customFormat="1" ht="24" customHeight="1"/>
    <row r="37" s="58" customFormat="1" ht="24" customHeight="1"/>
    <row r="38" s="58" customFormat="1" ht="24" customHeight="1"/>
    <row r="39" s="58" customFormat="1" ht="24" customHeight="1"/>
    <row r="40" s="58" customFormat="1" ht="24" customHeight="1"/>
    <row r="41" s="58" customFormat="1" ht="24" customHeight="1"/>
    <row r="42" s="58" customFormat="1" ht="24" customHeight="1"/>
    <row r="43" s="58" customFormat="1" ht="24" customHeight="1"/>
    <row r="44" s="58" customFormat="1" ht="24" customHeight="1"/>
    <row r="45" s="58" customFormat="1" ht="24" customHeight="1"/>
    <row r="46" s="58" customFormat="1" ht="24" customHeight="1"/>
    <row r="47" s="58" customFormat="1" ht="24" customHeight="1"/>
    <row r="48" s="58" customFormat="1" ht="24" customHeight="1"/>
    <row r="49" s="58" customFormat="1" ht="24" customHeight="1"/>
    <row r="50" s="58" customFormat="1" ht="24" customHeight="1"/>
    <row r="51" s="58" customFormat="1" ht="24" customHeight="1"/>
    <row r="52" s="58" customFormat="1" ht="24" customHeight="1"/>
    <row r="53" s="58" customFormat="1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9" sqref="A19"/>
    </sheetView>
  </sheetViews>
  <sheetFormatPr defaultColWidth="9.00390625" defaultRowHeight="13.5"/>
  <cols>
    <col min="1" max="4" width="11.75390625" style="0" customWidth="1"/>
  </cols>
  <sheetData>
    <row r="1" ht="13.5">
      <c r="A1" t="s">
        <v>83</v>
      </c>
    </row>
    <row r="2" spans="1:4" ht="13.5">
      <c r="A2" s="50"/>
      <c r="B2" s="50"/>
      <c r="C2" s="50"/>
      <c r="D2" s="51" t="s">
        <v>104</v>
      </c>
    </row>
    <row r="3" spans="1:4" ht="13.5">
      <c r="A3" s="49"/>
      <c r="B3" s="49" t="s">
        <v>84</v>
      </c>
      <c r="C3" s="49" t="s">
        <v>85</v>
      </c>
      <c r="D3" s="49" t="s">
        <v>86</v>
      </c>
    </row>
    <row r="4" spans="1:4" ht="13.5">
      <c r="A4" s="48" t="s">
        <v>87</v>
      </c>
      <c r="B4" s="52">
        <v>1277655</v>
      </c>
      <c r="C4" s="52">
        <v>1298364</v>
      </c>
      <c r="D4" s="52">
        <v>139522</v>
      </c>
    </row>
    <row r="5" spans="1:4" ht="13.5">
      <c r="A5" s="48" t="s">
        <v>88</v>
      </c>
      <c r="B5" s="52">
        <v>1277655</v>
      </c>
      <c r="C5" s="52">
        <v>1316329</v>
      </c>
      <c r="D5" s="52">
        <v>145658</v>
      </c>
    </row>
    <row r="6" spans="1:4" ht="13.5">
      <c r="A6" s="48" t="s">
        <v>105</v>
      </c>
      <c r="B6" s="52">
        <v>1213533</v>
      </c>
      <c r="C6" s="52">
        <v>1162278</v>
      </c>
      <c r="D6" s="52">
        <v>113771</v>
      </c>
    </row>
    <row r="7" spans="1:4" ht="13.5">
      <c r="A7" s="48" t="s">
        <v>89</v>
      </c>
      <c r="B7" s="52">
        <v>1213533</v>
      </c>
      <c r="C7" s="52">
        <v>1193118</v>
      </c>
      <c r="D7" s="52">
        <v>125076</v>
      </c>
    </row>
    <row r="8" spans="1:4" ht="13.5">
      <c r="A8" s="48" t="s">
        <v>90</v>
      </c>
      <c r="B8" s="52">
        <v>1160386</v>
      </c>
      <c r="C8" s="52">
        <v>1090285</v>
      </c>
      <c r="D8" s="52">
        <v>105242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7">
      <selection activeCell="A17" sqref="A17"/>
    </sheetView>
  </sheetViews>
  <sheetFormatPr defaultColWidth="9.00390625" defaultRowHeight="13.5"/>
  <cols>
    <col min="1" max="4" width="11.75390625" style="0" customWidth="1"/>
  </cols>
  <sheetData>
    <row r="1" ht="13.5">
      <c r="A1" t="s">
        <v>106</v>
      </c>
    </row>
    <row r="2" spans="1:4" ht="13.5">
      <c r="A2" s="50"/>
      <c r="B2" s="50"/>
      <c r="C2" s="50"/>
      <c r="D2" s="51" t="s">
        <v>104</v>
      </c>
    </row>
    <row r="3" spans="1:4" ht="13.5">
      <c r="A3" s="49"/>
      <c r="B3" s="49" t="s">
        <v>84</v>
      </c>
      <c r="C3" s="49" t="s">
        <v>85</v>
      </c>
      <c r="D3" s="49" t="s">
        <v>86</v>
      </c>
    </row>
    <row r="4" spans="1:4" ht="13.5">
      <c r="A4" s="48" t="s">
        <v>107</v>
      </c>
      <c r="B4" s="52">
        <v>59754</v>
      </c>
      <c r="C4" s="52">
        <v>6053</v>
      </c>
      <c r="D4" s="52">
        <v>526</v>
      </c>
    </row>
    <row r="5" spans="1:4" ht="13.5">
      <c r="A5" s="48" t="s">
        <v>108</v>
      </c>
      <c r="B5" s="52">
        <v>59754</v>
      </c>
      <c r="C5" s="52">
        <v>38886</v>
      </c>
      <c r="D5" s="52">
        <v>3381</v>
      </c>
    </row>
    <row r="6" spans="1:4" ht="13.5">
      <c r="A6" s="48" t="s">
        <v>105</v>
      </c>
      <c r="B6" s="52">
        <v>59754</v>
      </c>
      <c r="C6" s="52">
        <v>41859</v>
      </c>
      <c r="D6" s="52">
        <v>3640</v>
      </c>
    </row>
    <row r="7" spans="1:4" ht="13.5">
      <c r="A7" s="48" t="s">
        <v>89</v>
      </c>
      <c r="B7" s="52">
        <v>59754</v>
      </c>
      <c r="C7" s="52">
        <v>40545</v>
      </c>
      <c r="D7" s="52">
        <v>3526</v>
      </c>
    </row>
    <row r="8" spans="1:4" ht="13.5">
      <c r="A8" s="48" t="s">
        <v>90</v>
      </c>
      <c r="B8" s="52">
        <v>59754</v>
      </c>
      <c r="C8" s="52">
        <v>35648</v>
      </c>
      <c r="D8" s="52">
        <v>3099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H5" sqref="H5"/>
    </sheetView>
  </sheetViews>
  <sheetFormatPr defaultColWidth="9.00390625" defaultRowHeight="13.5"/>
  <cols>
    <col min="2" max="4" width="13.00390625" style="0" customWidth="1"/>
  </cols>
  <sheetData>
    <row r="1" ht="13.5">
      <c r="A1" t="s">
        <v>123</v>
      </c>
    </row>
    <row r="2" spans="1:3" ht="13.5">
      <c r="A2" s="48"/>
      <c r="B2" s="48" t="s">
        <v>117</v>
      </c>
      <c r="C2" s="48" t="s">
        <v>116</v>
      </c>
    </row>
    <row r="3" spans="1:4" ht="13.5">
      <c r="A3" s="48" t="s">
        <v>109</v>
      </c>
      <c r="B3" s="52">
        <v>191557769</v>
      </c>
      <c r="C3" s="52">
        <v>5115232730</v>
      </c>
      <c r="D3" s="53"/>
    </row>
    <row r="4" spans="1:4" ht="13.5">
      <c r="A4" s="48" t="s">
        <v>110</v>
      </c>
      <c r="B4" s="52">
        <v>207904196</v>
      </c>
      <c r="C4" s="52">
        <f aca="true" t="shared" si="0" ref="C4:C9">C3-B4</f>
        <v>4907328534</v>
      </c>
      <c r="D4" s="53"/>
    </row>
    <row r="5" spans="1:4" ht="13.5">
      <c r="A5" s="48" t="s">
        <v>111</v>
      </c>
      <c r="B5" s="52">
        <v>403637671</v>
      </c>
      <c r="C5" s="52">
        <f t="shared" si="0"/>
        <v>4503690863</v>
      </c>
      <c r="D5" s="53"/>
    </row>
    <row r="6" spans="1:4" ht="13.5">
      <c r="A6" s="48" t="s">
        <v>112</v>
      </c>
      <c r="B6" s="52">
        <v>359326938</v>
      </c>
      <c r="C6" s="52">
        <f t="shared" si="0"/>
        <v>4144363925</v>
      </c>
      <c r="D6" s="53"/>
    </row>
    <row r="7" spans="1:4" ht="13.5">
      <c r="A7" s="48" t="s">
        <v>113</v>
      </c>
      <c r="B7" s="52">
        <v>360843846</v>
      </c>
      <c r="C7" s="52">
        <f t="shared" si="0"/>
        <v>3783520079</v>
      </c>
      <c r="D7" s="53"/>
    </row>
    <row r="8" spans="1:4" ht="13.5">
      <c r="A8" s="48" t="s">
        <v>114</v>
      </c>
      <c r="B8" s="52">
        <v>351524503</v>
      </c>
      <c r="C8" s="52">
        <f t="shared" si="0"/>
        <v>3431995576</v>
      </c>
      <c r="D8" s="53"/>
    </row>
    <row r="9" spans="1:4" ht="13.5">
      <c r="A9" s="48" t="s">
        <v>115</v>
      </c>
      <c r="B9" s="52">
        <v>354600200</v>
      </c>
      <c r="C9" s="52">
        <f t="shared" si="0"/>
        <v>3077395376</v>
      </c>
      <c r="D9" s="53"/>
    </row>
    <row r="11" spans="1:3" ht="13.5">
      <c r="A11" s="48"/>
      <c r="B11" s="48" t="s">
        <v>117</v>
      </c>
      <c r="C11" s="48" t="s">
        <v>116</v>
      </c>
    </row>
    <row r="12" spans="1:3" ht="13.5">
      <c r="A12" s="48" t="s">
        <v>109</v>
      </c>
      <c r="B12" s="54">
        <f>ROUND(B3/100000000,1)</f>
        <v>1.9</v>
      </c>
      <c r="C12" s="54">
        <f>ROUND(C3/100000000,1)</f>
        <v>51.2</v>
      </c>
    </row>
    <row r="13" spans="1:3" ht="13.5">
      <c r="A13" s="48" t="s">
        <v>110</v>
      </c>
      <c r="B13" s="54">
        <f>ROUND(B4/100000000,1)</f>
        <v>2.1</v>
      </c>
      <c r="C13" s="54">
        <f aca="true" t="shared" si="1" ref="C13:C18">C12-B13</f>
        <v>49.1</v>
      </c>
    </row>
    <row r="14" spans="1:3" ht="13.5">
      <c r="A14" s="48" t="s">
        <v>111</v>
      </c>
      <c r="B14" s="54">
        <f>ROUND(B5/100000000,1)</f>
        <v>4</v>
      </c>
      <c r="C14" s="54">
        <f t="shared" si="1"/>
        <v>45.1</v>
      </c>
    </row>
    <row r="15" spans="1:3" ht="13.5">
      <c r="A15" s="48" t="s">
        <v>112</v>
      </c>
      <c r="B15" s="54">
        <f>ROUND(B6/100000000,1)</f>
        <v>3.6</v>
      </c>
      <c r="C15" s="54">
        <f t="shared" si="1"/>
        <v>41.5</v>
      </c>
    </row>
    <row r="16" spans="1:3" ht="13.5">
      <c r="A16" s="48" t="s">
        <v>113</v>
      </c>
      <c r="B16" s="54">
        <f>ROUND(B7/100000000,1)</f>
        <v>3.6</v>
      </c>
      <c r="C16" s="54">
        <f t="shared" si="1"/>
        <v>37.9</v>
      </c>
    </row>
    <row r="17" spans="1:3" ht="13.5">
      <c r="A17" s="48" t="s">
        <v>114</v>
      </c>
      <c r="B17" s="56">
        <f>ROUND(B8/100000000,1)</f>
        <v>3.5</v>
      </c>
      <c r="C17" s="54">
        <f t="shared" si="1"/>
        <v>34.4</v>
      </c>
    </row>
    <row r="18" spans="1:3" ht="13.5">
      <c r="A18" s="48" t="s">
        <v>115</v>
      </c>
      <c r="B18" s="55">
        <f>ROUND(B9/100000000,1)+0.1</f>
        <v>3.6</v>
      </c>
      <c r="C18" s="54">
        <f t="shared" si="1"/>
        <v>30.799999999999997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workbookViewId="0" topLeftCell="A1">
      <selection activeCell="P11" sqref="P11"/>
    </sheetView>
  </sheetViews>
  <sheetFormatPr defaultColWidth="9.00390625" defaultRowHeight="13.5"/>
  <cols>
    <col min="1" max="16384" width="9.00390625" style="57" customWidth="1"/>
  </cols>
  <sheetData>
    <row r="1" s="58" customFormat="1" ht="24">
      <c r="A1" s="131" t="s">
        <v>156</v>
      </c>
    </row>
    <row r="2" s="58" customFormat="1" ht="14.25"/>
    <row r="3" s="58" customFormat="1" ht="14.25"/>
    <row r="4" s="58" customFormat="1" ht="14.25"/>
    <row r="5" s="58" customFormat="1" ht="14.25"/>
    <row r="6" s="58" customFormat="1" ht="24" customHeight="1"/>
    <row r="7" s="58" customFormat="1" ht="24" customHeight="1"/>
    <row r="8" s="58" customFormat="1" ht="24" customHeight="1"/>
    <row r="9" s="58" customFormat="1" ht="24" customHeight="1"/>
    <row r="10" s="58" customFormat="1" ht="24" customHeight="1"/>
    <row r="11" s="58" customFormat="1" ht="24" customHeight="1"/>
    <row r="12" s="58" customFormat="1" ht="24" customHeight="1"/>
    <row r="13" s="58" customFormat="1" ht="24" customHeight="1"/>
    <row r="14" s="58" customFormat="1" ht="24" customHeight="1"/>
    <row r="15" s="58" customFormat="1" ht="24" customHeight="1"/>
    <row r="16" s="58" customFormat="1" ht="24" customHeight="1"/>
    <row r="17" s="58" customFormat="1" ht="24" customHeight="1"/>
    <row r="18" s="58" customFormat="1" ht="24" customHeight="1"/>
    <row r="19" s="58" customFormat="1" ht="24" customHeight="1"/>
    <row r="20" s="58" customFormat="1" ht="24" customHeight="1"/>
    <row r="21" s="58" customFormat="1" ht="24" customHeight="1"/>
    <row r="22" s="58" customFormat="1" ht="24" customHeight="1"/>
    <row r="23" s="58" customFormat="1" ht="24" customHeight="1"/>
    <row r="24" s="58" customFormat="1" ht="24" customHeight="1"/>
    <row r="25" s="58" customFormat="1" ht="24" customHeight="1"/>
    <row r="26" s="58" customFormat="1" ht="24" customHeight="1"/>
    <row r="27" s="58" customFormat="1" ht="24" customHeight="1"/>
    <row r="28" s="58" customFormat="1" ht="24" customHeight="1"/>
    <row r="29" s="58" customFormat="1" ht="24" customHeight="1"/>
    <row r="30" s="58" customFormat="1" ht="24" customHeight="1"/>
    <row r="31" s="58" customFormat="1" ht="24" customHeight="1"/>
    <row r="32" s="58" customFormat="1" ht="24" customHeight="1"/>
    <row r="33" s="58" customFormat="1" ht="24" customHeight="1"/>
    <row r="34" s="58" customFormat="1" ht="24" customHeight="1"/>
    <row r="35" s="58" customFormat="1" ht="24" customHeight="1"/>
    <row r="36" s="58" customFormat="1" ht="24" customHeight="1"/>
    <row r="37" s="58" customFormat="1" ht="24" customHeight="1"/>
    <row r="38" s="58" customFormat="1" ht="24" customHeight="1"/>
    <row r="39" s="58" customFormat="1" ht="24" customHeight="1"/>
    <row r="40" s="58" customFormat="1" ht="24" customHeight="1"/>
    <row r="41" s="58" customFormat="1" ht="24" customHeight="1"/>
    <row r="42" s="58" customFormat="1" ht="14.25"/>
    <row r="43" s="58" customFormat="1" ht="14.25"/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="75" zoomScaleNormal="75" zoomScaleSheetLayoutView="50" workbookViewId="0" topLeftCell="A31">
      <selection activeCell="F35" sqref="F35"/>
    </sheetView>
  </sheetViews>
  <sheetFormatPr defaultColWidth="9.00390625" defaultRowHeight="13.5"/>
  <cols>
    <col min="1" max="1" width="5.75390625" style="57" customWidth="1"/>
    <col min="2" max="2" width="43.375" style="57" customWidth="1"/>
    <col min="3" max="6" width="22.25390625" style="57" customWidth="1"/>
    <col min="7" max="7" width="14.125" style="57" customWidth="1"/>
    <col min="8" max="8" width="8.25390625" style="57" customWidth="1"/>
    <col min="9" max="16384" width="9.00390625" style="57" customWidth="1"/>
  </cols>
  <sheetData>
    <row r="1" spans="1:2" ht="27.75" customHeight="1">
      <c r="A1" s="75" t="s">
        <v>127</v>
      </c>
      <c r="B1" s="75"/>
    </row>
    <row r="2" ht="27.75" customHeight="1">
      <c r="B2" s="75"/>
    </row>
    <row r="3" spans="1:2" ht="27.75" customHeight="1">
      <c r="A3" s="61"/>
      <c r="B3" s="93" t="s">
        <v>134</v>
      </c>
    </row>
    <row r="4" spans="1:9" s="78" customFormat="1" ht="27.75" customHeight="1">
      <c r="A4" s="61"/>
      <c r="B4" s="93" t="s">
        <v>135</v>
      </c>
      <c r="C4" s="57"/>
      <c r="D4" s="57"/>
      <c r="E4" s="57"/>
      <c r="F4" s="57"/>
      <c r="G4" s="57"/>
      <c r="H4" s="57"/>
      <c r="I4" s="57"/>
    </row>
    <row r="5" spans="1:9" s="78" customFormat="1" ht="27.75" customHeight="1">
      <c r="A5" s="93"/>
      <c r="B5" s="93" t="s">
        <v>133</v>
      </c>
      <c r="C5" s="57"/>
      <c r="D5" s="57"/>
      <c r="E5" s="57"/>
      <c r="F5" s="57"/>
      <c r="G5" s="57"/>
      <c r="H5" s="57"/>
      <c r="I5" s="57"/>
    </row>
    <row r="6" spans="1:9" s="78" customFormat="1" ht="16.5" customHeight="1">
      <c r="A6" s="93"/>
      <c r="B6" s="93"/>
      <c r="C6" s="57"/>
      <c r="D6" s="57"/>
      <c r="E6" s="57"/>
      <c r="F6" s="57"/>
      <c r="G6" s="57"/>
      <c r="H6" s="57"/>
      <c r="I6" s="57"/>
    </row>
    <row r="7" spans="1:9" s="78" customFormat="1" ht="27" customHeight="1">
      <c r="A7" s="57"/>
      <c r="B7" s="74" t="s">
        <v>142</v>
      </c>
      <c r="C7" s="57"/>
      <c r="D7" s="57"/>
      <c r="E7" s="57"/>
      <c r="F7" s="57"/>
      <c r="G7" s="57"/>
      <c r="H7" s="57"/>
      <c r="I7" s="57"/>
    </row>
    <row r="8" spans="2:7" s="78" customFormat="1" ht="27" customHeight="1">
      <c r="B8" s="105"/>
      <c r="C8" s="105"/>
      <c r="D8" s="79"/>
      <c r="E8" s="141" t="s">
        <v>137</v>
      </c>
      <c r="F8" s="142"/>
      <c r="G8" s="79"/>
    </row>
    <row r="9" spans="2:7" s="78" customFormat="1" ht="27" customHeight="1">
      <c r="B9" s="138" t="s">
        <v>9</v>
      </c>
      <c r="C9" s="97" t="s">
        <v>128</v>
      </c>
      <c r="D9" s="99" t="s">
        <v>130</v>
      </c>
      <c r="E9" s="138" t="s">
        <v>132</v>
      </c>
      <c r="F9" s="138"/>
      <c r="G9" s="80"/>
    </row>
    <row r="10" spans="2:7" s="78" customFormat="1" ht="27" customHeight="1">
      <c r="B10" s="139"/>
      <c r="C10" s="98" t="s">
        <v>129</v>
      </c>
      <c r="D10" s="100" t="s">
        <v>131</v>
      </c>
      <c r="E10" s="102" t="s">
        <v>139</v>
      </c>
      <c r="F10" s="101" t="s">
        <v>140</v>
      </c>
      <c r="G10" s="80"/>
    </row>
    <row r="11" spans="2:7" s="78" customFormat="1" ht="27" customHeight="1">
      <c r="B11" s="81" t="s">
        <v>14</v>
      </c>
      <c r="C11" s="82">
        <v>1132386</v>
      </c>
      <c r="D11" s="103">
        <f>SUM(D12:D15)</f>
        <v>1243227</v>
      </c>
      <c r="E11" s="107">
        <f>C11-D11</f>
        <v>-110841</v>
      </c>
      <c r="F11" s="106">
        <f>ROUND(C11/D11*100,1)</f>
        <v>91.1</v>
      </c>
      <c r="G11" s="83"/>
    </row>
    <row r="12" spans="2:7" s="78" customFormat="1" ht="27" customHeight="1">
      <c r="B12" s="81" t="s">
        <v>18</v>
      </c>
      <c r="C12" s="82">
        <v>1090285</v>
      </c>
      <c r="D12" s="103">
        <v>1193118</v>
      </c>
      <c r="E12" s="107">
        <f aca="true" t="shared" si="0" ref="E12:E34">C12-D12</f>
        <v>-102833</v>
      </c>
      <c r="F12" s="106">
        <f aca="true" t="shared" si="1" ref="F12:F34">ROUND(C12/D12*100,1)</f>
        <v>91.4</v>
      </c>
      <c r="G12" s="83"/>
    </row>
    <row r="13" spans="2:7" s="78" customFormat="1" ht="27" customHeight="1">
      <c r="B13" s="81" t="s">
        <v>22</v>
      </c>
      <c r="C13" s="82">
        <v>35647</v>
      </c>
      <c r="D13" s="103">
        <v>40545</v>
      </c>
      <c r="E13" s="107">
        <f t="shared" si="0"/>
        <v>-4898</v>
      </c>
      <c r="F13" s="106">
        <f t="shared" si="1"/>
        <v>87.9</v>
      </c>
      <c r="G13" s="83"/>
    </row>
    <row r="14" spans="2:7" s="78" customFormat="1" ht="27" customHeight="1">
      <c r="B14" s="81" t="s">
        <v>136</v>
      </c>
      <c r="C14" s="82">
        <v>0</v>
      </c>
      <c r="D14" s="103">
        <v>3256</v>
      </c>
      <c r="E14" s="107">
        <f t="shared" si="0"/>
        <v>-3256</v>
      </c>
      <c r="F14" s="111" t="s">
        <v>141</v>
      </c>
      <c r="G14" s="83"/>
    </row>
    <row r="15" spans="2:6" s="78" customFormat="1" ht="27" customHeight="1">
      <c r="B15" s="81" t="s">
        <v>29</v>
      </c>
      <c r="C15" s="82">
        <v>6454</v>
      </c>
      <c r="D15" s="103">
        <v>6308</v>
      </c>
      <c r="E15" s="107">
        <f t="shared" si="0"/>
        <v>146</v>
      </c>
      <c r="F15" s="106">
        <f t="shared" si="1"/>
        <v>102.3</v>
      </c>
    </row>
    <row r="16" spans="2:6" s="78" customFormat="1" ht="27" customHeight="1">
      <c r="B16" s="81" t="s">
        <v>32</v>
      </c>
      <c r="C16" s="82">
        <v>1039703</v>
      </c>
      <c r="D16" s="103">
        <f>SUM(D17:D20)</f>
        <v>1079896</v>
      </c>
      <c r="E16" s="107">
        <f t="shared" si="0"/>
        <v>-40193</v>
      </c>
      <c r="F16" s="106">
        <f t="shared" si="1"/>
        <v>96.3</v>
      </c>
    </row>
    <row r="17" spans="2:7" s="78" customFormat="1" ht="27" customHeight="1">
      <c r="B17" s="81" t="s">
        <v>35</v>
      </c>
      <c r="C17" s="82">
        <v>715641</v>
      </c>
      <c r="D17" s="103">
        <v>736587</v>
      </c>
      <c r="E17" s="107">
        <f t="shared" si="0"/>
        <v>-20946</v>
      </c>
      <c r="F17" s="106">
        <f t="shared" si="1"/>
        <v>97.2</v>
      </c>
      <c r="G17" s="83"/>
    </row>
    <row r="18" spans="2:7" s="78" customFormat="1" ht="27" customHeight="1">
      <c r="B18" s="81" t="s">
        <v>38</v>
      </c>
      <c r="C18" s="82">
        <v>76045</v>
      </c>
      <c r="D18" s="103">
        <v>69766</v>
      </c>
      <c r="E18" s="107">
        <f t="shared" si="0"/>
        <v>6279</v>
      </c>
      <c r="F18" s="106">
        <f t="shared" si="1"/>
        <v>109</v>
      </c>
      <c r="G18" s="83"/>
    </row>
    <row r="19" spans="2:7" s="78" customFormat="1" ht="27" customHeight="1">
      <c r="B19" s="81" t="s">
        <v>40</v>
      </c>
      <c r="C19" s="82">
        <v>4539</v>
      </c>
      <c r="D19" s="103">
        <v>11838</v>
      </c>
      <c r="E19" s="107">
        <f t="shared" si="0"/>
        <v>-7299</v>
      </c>
      <c r="F19" s="106">
        <f t="shared" si="1"/>
        <v>38.3</v>
      </c>
      <c r="G19" s="83"/>
    </row>
    <row r="20" spans="2:7" s="78" customFormat="1" ht="27" customHeight="1">
      <c r="B20" s="81" t="s">
        <v>43</v>
      </c>
      <c r="C20" s="82">
        <v>243478</v>
      </c>
      <c r="D20" s="103">
        <v>261705</v>
      </c>
      <c r="E20" s="107">
        <f t="shared" si="0"/>
        <v>-18227</v>
      </c>
      <c r="F20" s="106">
        <f t="shared" si="1"/>
        <v>93</v>
      </c>
      <c r="G20" s="83"/>
    </row>
    <row r="21" spans="2:7" s="78" customFormat="1" ht="27" customHeight="1">
      <c r="B21" s="89" t="s">
        <v>46</v>
      </c>
      <c r="C21" s="90">
        <v>92683</v>
      </c>
      <c r="D21" s="104">
        <f>D11-D16</f>
        <v>163331</v>
      </c>
      <c r="E21" s="134">
        <f t="shared" si="0"/>
        <v>-70648</v>
      </c>
      <c r="F21" s="135">
        <f t="shared" si="1"/>
        <v>56.7</v>
      </c>
      <c r="G21" s="83"/>
    </row>
    <row r="22" spans="2:7" s="78" customFormat="1" ht="27" customHeight="1">
      <c r="B22" s="81" t="s">
        <v>49</v>
      </c>
      <c r="C22" s="82">
        <v>5929</v>
      </c>
      <c r="D22" s="103">
        <f>D23</f>
        <v>6238</v>
      </c>
      <c r="E22" s="107">
        <f t="shared" si="0"/>
        <v>-309</v>
      </c>
      <c r="F22" s="106">
        <f t="shared" si="1"/>
        <v>95</v>
      </c>
      <c r="G22" s="91"/>
    </row>
    <row r="23" spans="2:7" s="78" customFormat="1" ht="27" customHeight="1">
      <c r="B23" s="81" t="s">
        <v>51</v>
      </c>
      <c r="C23" s="82">
        <v>5929</v>
      </c>
      <c r="D23" s="103">
        <v>6238</v>
      </c>
      <c r="E23" s="107">
        <f t="shared" si="0"/>
        <v>-309</v>
      </c>
      <c r="F23" s="106">
        <f t="shared" si="1"/>
        <v>95</v>
      </c>
      <c r="G23" s="83"/>
    </row>
    <row r="24" spans="2:7" s="78" customFormat="1" ht="27" customHeight="1">
      <c r="B24" s="81" t="s">
        <v>54</v>
      </c>
      <c r="C24" s="82">
        <v>39441</v>
      </c>
      <c r="D24" s="103">
        <f>SUM(D25:D26)</f>
        <v>68565</v>
      </c>
      <c r="E24" s="107">
        <f t="shared" si="0"/>
        <v>-29124</v>
      </c>
      <c r="F24" s="106">
        <f t="shared" si="1"/>
        <v>57.5</v>
      </c>
      <c r="G24" s="83"/>
    </row>
    <row r="25" spans="2:7" s="78" customFormat="1" ht="27" customHeight="1">
      <c r="B25" s="81" t="s">
        <v>80</v>
      </c>
      <c r="C25" s="82">
        <v>583</v>
      </c>
      <c r="D25" s="103">
        <v>0</v>
      </c>
      <c r="E25" s="107">
        <f t="shared" si="0"/>
        <v>583</v>
      </c>
      <c r="F25" s="111" t="s">
        <v>138</v>
      </c>
      <c r="G25" s="83"/>
    </row>
    <row r="26" spans="2:7" s="78" customFormat="1" ht="27" customHeight="1">
      <c r="B26" s="81" t="s">
        <v>57</v>
      </c>
      <c r="C26" s="82">
        <v>38858</v>
      </c>
      <c r="D26" s="103">
        <v>68565</v>
      </c>
      <c r="E26" s="107">
        <f t="shared" si="0"/>
        <v>-29707</v>
      </c>
      <c r="F26" s="106">
        <f t="shared" si="1"/>
        <v>56.7</v>
      </c>
      <c r="G26" s="83"/>
    </row>
    <row r="27" spans="2:7" s="78" customFormat="1" ht="27" customHeight="1">
      <c r="B27" s="81" t="s">
        <v>60</v>
      </c>
      <c r="C27" s="82">
        <v>61698</v>
      </c>
      <c r="D27" s="103">
        <f>D28</f>
        <v>68086</v>
      </c>
      <c r="E27" s="107">
        <f t="shared" si="0"/>
        <v>-6388</v>
      </c>
      <c r="F27" s="106">
        <f t="shared" si="1"/>
        <v>90.6</v>
      </c>
      <c r="G27" s="83"/>
    </row>
    <row r="28" spans="2:7" s="78" customFormat="1" ht="27" customHeight="1">
      <c r="B28" s="81" t="s">
        <v>63</v>
      </c>
      <c r="C28" s="82">
        <v>61698</v>
      </c>
      <c r="D28" s="103">
        <v>68086</v>
      </c>
      <c r="E28" s="107">
        <f t="shared" si="0"/>
        <v>-6388</v>
      </c>
      <c r="F28" s="106">
        <f t="shared" si="1"/>
        <v>90.6</v>
      </c>
      <c r="G28" s="83"/>
    </row>
    <row r="29" spans="2:7" s="78" customFormat="1" ht="27" customHeight="1">
      <c r="B29" s="81" t="s">
        <v>65</v>
      </c>
      <c r="C29" s="82">
        <v>28492</v>
      </c>
      <c r="D29" s="108">
        <f>D30</f>
        <v>57868</v>
      </c>
      <c r="E29" s="107">
        <f t="shared" si="0"/>
        <v>-29376</v>
      </c>
      <c r="F29" s="106">
        <f t="shared" si="1"/>
        <v>49.2</v>
      </c>
      <c r="G29" s="83"/>
    </row>
    <row r="30" spans="1:9" s="62" customFormat="1" ht="27" customHeight="1">
      <c r="A30" s="78"/>
      <c r="B30" s="81" t="s">
        <v>67</v>
      </c>
      <c r="C30" s="82">
        <v>28492</v>
      </c>
      <c r="D30" s="108">
        <v>57868</v>
      </c>
      <c r="E30" s="107">
        <f t="shared" si="0"/>
        <v>-29376</v>
      </c>
      <c r="F30" s="106">
        <f t="shared" si="1"/>
        <v>49.2</v>
      </c>
      <c r="G30" s="83"/>
      <c r="H30" s="78"/>
      <c r="I30" s="78"/>
    </row>
    <row r="31" spans="1:9" s="62" customFormat="1" ht="27" customHeight="1">
      <c r="A31" s="78"/>
      <c r="B31" s="89" t="s">
        <v>68</v>
      </c>
      <c r="C31" s="90">
        <v>47863</v>
      </c>
      <c r="D31" s="109">
        <f>D21+D22+D24-D27-D29</f>
        <v>112180</v>
      </c>
      <c r="E31" s="134">
        <f t="shared" si="0"/>
        <v>-64317</v>
      </c>
      <c r="F31" s="135">
        <f t="shared" si="1"/>
        <v>42.7</v>
      </c>
      <c r="G31" s="91"/>
      <c r="H31" s="78"/>
      <c r="I31" s="78"/>
    </row>
    <row r="32" spans="1:9" s="62" customFormat="1" ht="27" customHeight="1">
      <c r="A32" s="78"/>
      <c r="B32" s="89" t="s">
        <v>71</v>
      </c>
      <c r="C32" s="90">
        <v>47863</v>
      </c>
      <c r="D32" s="109">
        <f>D31</f>
        <v>112180</v>
      </c>
      <c r="E32" s="134">
        <f t="shared" si="0"/>
        <v>-64317</v>
      </c>
      <c r="F32" s="135">
        <f t="shared" si="1"/>
        <v>42.7</v>
      </c>
      <c r="G32" s="91"/>
      <c r="H32" s="78"/>
      <c r="I32" s="78"/>
    </row>
    <row r="33" spans="1:9" s="62" customFormat="1" ht="27" customHeight="1">
      <c r="A33" s="78"/>
      <c r="B33" s="89" t="s">
        <v>72</v>
      </c>
      <c r="C33" s="90">
        <v>1</v>
      </c>
      <c r="D33" s="104">
        <v>730</v>
      </c>
      <c r="E33" s="134">
        <f t="shared" si="0"/>
        <v>-729</v>
      </c>
      <c r="F33" s="135">
        <f t="shared" si="1"/>
        <v>0.1</v>
      </c>
      <c r="G33" s="91"/>
      <c r="H33" s="78"/>
      <c r="I33" s="78"/>
    </row>
    <row r="34" spans="1:9" s="62" customFormat="1" ht="27" customHeight="1">
      <c r="A34" s="78"/>
      <c r="B34" s="94" t="s">
        <v>73</v>
      </c>
      <c r="C34" s="95">
        <v>47864</v>
      </c>
      <c r="D34" s="110">
        <f>D32+D33</f>
        <v>112910</v>
      </c>
      <c r="E34" s="136">
        <f t="shared" si="0"/>
        <v>-65046</v>
      </c>
      <c r="F34" s="137">
        <f t="shared" si="1"/>
        <v>42.4</v>
      </c>
      <c r="G34" s="96"/>
      <c r="H34" s="78"/>
      <c r="I34" s="78"/>
    </row>
    <row r="35" spans="1:9" s="62" customFormat="1" ht="27" customHeight="1">
      <c r="A35" s="78"/>
      <c r="B35" s="92"/>
      <c r="C35" s="114"/>
      <c r="D35" s="114"/>
      <c r="E35" s="115"/>
      <c r="F35" s="116"/>
      <c r="G35" s="96"/>
      <c r="H35" s="78"/>
      <c r="I35" s="78"/>
    </row>
    <row r="36" spans="1:9" s="67" customFormat="1" ht="27" customHeight="1">
      <c r="A36" s="62"/>
      <c r="B36" s="64"/>
      <c r="C36" s="66"/>
      <c r="D36" s="65"/>
      <c r="E36" s="64"/>
      <c r="F36" s="63"/>
      <c r="G36" s="65"/>
      <c r="H36" s="62"/>
      <c r="I36" s="62"/>
    </row>
    <row r="37" spans="1:9" s="69" customFormat="1" ht="27" customHeight="1">
      <c r="A37" s="62"/>
      <c r="B37" s="64"/>
      <c r="C37" s="66"/>
      <c r="D37" s="65"/>
      <c r="E37" s="64"/>
      <c r="F37" s="63"/>
      <c r="G37" s="65"/>
      <c r="H37" s="62"/>
      <c r="I37" s="62"/>
    </row>
    <row r="38" spans="1:9" s="69" customFormat="1" ht="27" customHeight="1">
      <c r="A38" s="62"/>
      <c r="B38" s="76" t="s">
        <v>7</v>
      </c>
      <c r="C38" s="77"/>
      <c r="D38" s="65"/>
      <c r="E38" s="64"/>
      <c r="F38" s="63"/>
      <c r="G38" s="65"/>
      <c r="H38" s="62"/>
      <c r="I38" s="62"/>
    </row>
    <row r="39" spans="1:9" s="69" customFormat="1" ht="27" customHeight="1">
      <c r="A39" s="62"/>
      <c r="B39" s="78"/>
      <c r="C39" s="78"/>
      <c r="D39" s="65"/>
      <c r="E39" s="64"/>
      <c r="F39" s="63"/>
      <c r="G39" s="65"/>
      <c r="H39" s="62"/>
      <c r="I39" s="62"/>
    </row>
    <row r="40" spans="1:6" s="69" customFormat="1" ht="27" customHeight="1">
      <c r="A40" s="67"/>
      <c r="B40" s="141" t="s">
        <v>76</v>
      </c>
      <c r="C40" s="142"/>
      <c r="D40" s="68"/>
      <c r="E40" s="68"/>
      <c r="F40" s="67"/>
    </row>
    <row r="41" spans="1:6" s="70" customFormat="1" ht="27" customHeight="1">
      <c r="A41" s="69"/>
      <c r="B41" s="138" t="s">
        <v>9</v>
      </c>
      <c r="C41" s="138" t="s">
        <v>10</v>
      </c>
      <c r="D41" s="69"/>
      <c r="E41" s="69"/>
      <c r="F41" s="69"/>
    </row>
    <row r="42" spans="1:6" s="70" customFormat="1" ht="27" customHeight="1">
      <c r="A42" s="69"/>
      <c r="B42" s="139"/>
      <c r="C42" s="140"/>
      <c r="D42" s="69"/>
      <c r="E42" s="69"/>
      <c r="F42" s="69"/>
    </row>
    <row r="43" spans="1:6" s="70" customFormat="1" ht="27" customHeight="1">
      <c r="A43" s="69"/>
      <c r="B43" s="81" t="s">
        <v>15</v>
      </c>
      <c r="C43" s="82">
        <v>47864</v>
      </c>
      <c r="D43" s="69"/>
      <c r="E43" s="69"/>
      <c r="F43" s="69"/>
    </row>
    <row r="44" spans="1:6" s="70" customFormat="1" ht="27" customHeight="1">
      <c r="A44" s="69"/>
      <c r="B44" s="81" t="s">
        <v>19</v>
      </c>
      <c r="C44" s="82">
        <v>47863</v>
      </c>
      <c r="D44" s="69"/>
      <c r="E44" s="69"/>
      <c r="F44" s="69"/>
    </row>
    <row r="45" spans="1:6" s="70" customFormat="1" ht="27" customHeight="1">
      <c r="A45" s="69"/>
      <c r="B45" s="81" t="s">
        <v>23</v>
      </c>
      <c r="C45" s="82">
        <v>47863</v>
      </c>
      <c r="D45" s="73"/>
      <c r="E45" s="69"/>
      <c r="F45" s="69"/>
    </row>
    <row r="46" spans="2:3" s="70" customFormat="1" ht="27" customHeight="1">
      <c r="B46" s="112" t="s">
        <v>26</v>
      </c>
      <c r="C46" s="113">
        <v>1</v>
      </c>
    </row>
    <row r="47" s="70" customFormat="1" ht="27.75" customHeight="1">
      <c r="C47" s="69"/>
    </row>
    <row r="48" s="70" customFormat="1" ht="21.75" customHeight="1"/>
    <row r="49" s="70" customFormat="1" ht="21.75" customHeight="1"/>
    <row r="50" s="70" customFormat="1" ht="21.75" customHeight="1"/>
    <row r="51" s="70" customFormat="1" ht="21.75" customHeight="1"/>
    <row r="52" s="70" customFormat="1" ht="21.75" customHeight="1"/>
    <row r="53" spans="1:9" ht="15">
      <c r="A53" s="70"/>
      <c r="B53" s="71"/>
      <c r="C53" s="70"/>
      <c r="D53" s="70"/>
      <c r="E53" s="70"/>
      <c r="F53" s="70"/>
      <c r="G53" s="70"/>
      <c r="H53" s="70"/>
      <c r="I53" s="70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70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70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70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70"/>
    </row>
    <row r="96" ht="14.25">
      <c r="G96" s="59"/>
    </row>
    <row r="97" ht="14.25">
      <c r="G97" s="59"/>
    </row>
    <row r="98" ht="14.25">
      <c r="G98" s="59"/>
    </row>
    <row r="99" ht="14.25">
      <c r="G99" s="59"/>
    </row>
    <row r="100" ht="14.25">
      <c r="G100" s="59"/>
    </row>
    <row r="101" ht="14.25">
      <c r="G101" s="59"/>
    </row>
    <row r="102" ht="14.25">
      <c r="G102" s="59"/>
    </row>
    <row r="103" ht="14.25">
      <c r="G103" s="59"/>
    </row>
    <row r="104" ht="14.25">
      <c r="G104" s="59"/>
    </row>
    <row r="105" ht="14.25">
      <c r="G105" s="59"/>
    </row>
    <row r="106" ht="14.25">
      <c r="G106" s="59"/>
    </row>
    <row r="107" ht="14.25">
      <c r="G107" s="59"/>
    </row>
  </sheetData>
  <mergeCells count="6">
    <mergeCell ref="B41:B42"/>
    <mergeCell ref="C41:C42"/>
    <mergeCell ref="B9:B10"/>
    <mergeCell ref="E8:F8"/>
    <mergeCell ref="E9:F9"/>
    <mergeCell ref="B40:C4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0" zoomScaleNormal="80" zoomScaleSheetLayoutView="75" workbookViewId="0" topLeftCell="A1">
      <selection activeCell="B9" sqref="B9"/>
    </sheetView>
  </sheetViews>
  <sheetFormatPr defaultColWidth="9.00390625" defaultRowHeight="13.5"/>
  <cols>
    <col min="1" max="1" width="4.625" style="57" customWidth="1"/>
    <col min="2" max="2" width="47.875" style="57" customWidth="1"/>
    <col min="3" max="3" width="19.50390625" style="57" customWidth="1"/>
    <col min="4" max="4" width="9.00390625" style="57" customWidth="1"/>
    <col min="5" max="5" width="45.75390625" style="57" customWidth="1"/>
    <col min="6" max="6" width="19.50390625" style="57" customWidth="1"/>
    <col min="7" max="16384" width="9.00390625" style="57" customWidth="1"/>
  </cols>
  <sheetData>
    <row r="1" ht="24">
      <c r="A1" s="75" t="s">
        <v>143</v>
      </c>
    </row>
    <row r="3" spans="2:7" s="78" customFormat="1" ht="27.75" customHeight="1">
      <c r="B3" s="76" t="s">
        <v>8</v>
      </c>
      <c r="E3" s="117"/>
      <c r="F3" s="117"/>
      <c r="G3" s="117"/>
    </row>
    <row r="4" spans="2:6" s="78" customFormat="1" ht="27.75" customHeight="1">
      <c r="B4" s="120" t="s">
        <v>144</v>
      </c>
      <c r="C4" s="120"/>
      <c r="D4" s="120"/>
      <c r="E4" s="120"/>
      <c r="F4" s="120"/>
    </row>
    <row r="5" spans="2:7" s="78" customFormat="1" ht="27.75" customHeight="1">
      <c r="B5" s="120"/>
      <c r="C5" s="121" t="s">
        <v>76</v>
      </c>
      <c r="D5" s="122"/>
      <c r="E5" s="122"/>
      <c r="F5" s="123" t="s">
        <v>77</v>
      </c>
      <c r="G5" s="79"/>
    </row>
    <row r="6" spans="2:6" s="78" customFormat="1" ht="27.75" customHeight="1">
      <c r="B6" s="124" t="s">
        <v>9</v>
      </c>
      <c r="C6" s="125" t="s">
        <v>11</v>
      </c>
      <c r="D6" s="120"/>
      <c r="E6" s="124" t="s">
        <v>9</v>
      </c>
      <c r="F6" s="125" t="s">
        <v>11</v>
      </c>
    </row>
    <row r="7" spans="2:6" s="78" customFormat="1" ht="27.75" customHeight="1">
      <c r="B7" s="126" t="s">
        <v>12</v>
      </c>
      <c r="C7" s="127"/>
      <c r="D7" s="120"/>
      <c r="E7" s="126" t="s">
        <v>13</v>
      </c>
      <c r="F7" s="127"/>
    </row>
    <row r="8" spans="2:6" s="78" customFormat="1" ht="27.75" customHeight="1">
      <c r="B8" s="128" t="s">
        <v>16</v>
      </c>
      <c r="C8" s="127">
        <v>11246981</v>
      </c>
      <c r="D8" s="120"/>
      <c r="E8" s="128" t="s">
        <v>17</v>
      </c>
      <c r="F8" s="127">
        <v>180376</v>
      </c>
    </row>
    <row r="9" spans="2:6" s="78" customFormat="1" ht="27.75" customHeight="1">
      <c r="B9" s="128" t="s">
        <v>20</v>
      </c>
      <c r="C9" s="127">
        <v>5749502</v>
      </c>
      <c r="D9" s="120"/>
      <c r="E9" s="128" t="s">
        <v>21</v>
      </c>
      <c r="F9" s="127">
        <v>180376</v>
      </c>
    </row>
    <row r="10" spans="2:6" s="78" customFormat="1" ht="27.75" customHeight="1">
      <c r="B10" s="128" t="s">
        <v>24</v>
      </c>
      <c r="C10" s="127">
        <v>4463491</v>
      </c>
      <c r="D10" s="120"/>
      <c r="E10" s="128" t="s">
        <v>25</v>
      </c>
      <c r="F10" s="127">
        <v>37064</v>
      </c>
    </row>
    <row r="11" spans="2:6" s="78" customFormat="1" ht="27.75" customHeight="1">
      <c r="B11" s="128" t="s">
        <v>27</v>
      </c>
      <c r="C11" s="127">
        <v>839543</v>
      </c>
      <c r="D11" s="120"/>
      <c r="E11" s="128" t="s">
        <v>28</v>
      </c>
      <c r="F11" s="127">
        <v>4460</v>
      </c>
    </row>
    <row r="12" spans="2:6" s="78" customFormat="1" ht="27.75" customHeight="1">
      <c r="B12" s="128" t="s">
        <v>30</v>
      </c>
      <c r="C12" s="127">
        <v>85158</v>
      </c>
      <c r="D12" s="120"/>
      <c r="E12" s="128" t="s">
        <v>31</v>
      </c>
      <c r="F12" s="127">
        <v>29636</v>
      </c>
    </row>
    <row r="13" spans="2:6" s="78" customFormat="1" ht="27.75" customHeight="1">
      <c r="B13" s="128" t="s">
        <v>33</v>
      </c>
      <c r="C13" s="127">
        <v>361310</v>
      </c>
      <c r="D13" s="120"/>
      <c r="E13" s="128" t="s">
        <v>34</v>
      </c>
      <c r="F13" s="127">
        <v>2968</v>
      </c>
    </row>
    <row r="14" spans="2:6" s="78" customFormat="1" ht="27.75" customHeight="1">
      <c r="B14" s="128" t="s">
        <v>36</v>
      </c>
      <c r="C14" s="127">
        <v>110000</v>
      </c>
      <c r="D14" s="120"/>
      <c r="E14" s="128" t="s">
        <v>37</v>
      </c>
      <c r="F14" s="127">
        <v>217440</v>
      </c>
    </row>
    <row r="15" spans="2:6" s="78" customFormat="1" ht="27.75" customHeight="1">
      <c r="B15" s="128" t="s">
        <v>39</v>
      </c>
      <c r="C15" s="127">
        <v>5024386</v>
      </c>
      <c r="D15" s="120"/>
      <c r="E15" s="128"/>
      <c r="F15" s="127"/>
    </row>
    <row r="16" spans="2:6" s="78" customFormat="1" ht="27.75" customHeight="1">
      <c r="B16" s="128" t="s">
        <v>41</v>
      </c>
      <c r="C16" s="127">
        <v>39990</v>
      </c>
      <c r="D16" s="120"/>
      <c r="E16" s="126" t="s">
        <v>42</v>
      </c>
      <c r="F16" s="127"/>
    </row>
    <row r="17" spans="2:6" s="78" customFormat="1" ht="27.75" customHeight="1">
      <c r="B17" s="128" t="s">
        <v>44</v>
      </c>
      <c r="C17" s="127">
        <v>734638</v>
      </c>
      <c r="D17" s="120"/>
      <c r="E17" s="128" t="s">
        <v>45</v>
      </c>
      <c r="F17" s="127">
        <v>9829541</v>
      </c>
    </row>
    <row r="18" spans="2:6" s="78" customFormat="1" ht="27.75" customHeight="1">
      <c r="B18" s="128" t="s">
        <v>47</v>
      </c>
      <c r="C18" s="127">
        <v>4223221</v>
      </c>
      <c r="D18" s="120"/>
      <c r="E18" s="128" t="s">
        <v>48</v>
      </c>
      <c r="F18" s="127">
        <v>4714308</v>
      </c>
    </row>
    <row r="19" spans="2:6" s="78" customFormat="1" ht="27.75" customHeight="1">
      <c r="B19" s="128" t="s">
        <v>81</v>
      </c>
      <c r="C19" s="127">
        <v>23921</v>
      </c>
      <c r="D19" s="120"/>
      <c r="E19" s="128" t="s">
        <v>50</v>
      </c>
      <c r="F19" s="127">
        <v>5115233</v>
      </c>
    </row>
    <row r="20" spans="2:6" s="78" customFormat="1" ht="27.75" customHeight="1">
      <c r="B20" s="128" t="s">
        <v>82</v>
      </c>
      <c r="C20" s="127">
        <v>2616</v>
      </c>
      <c r="D20" s="120"/>
      <c r="E20" s="128" t="s">
        <v>53</v>
      </c>
      <c r="F20" s="127">
        <v>3154109</v>
      </c>
    </row>
    <row r="21" spans="2:6" s="78" customFormat="1" ht="27.75" customHeight="1">
      <c r="B21" s="128" t="s">
        <v>52</v>
      </c>
      <c r="C21" s="127">
        <v>363093</v>
      </c>
      <c r="D21" s="120"/>
      <c r="E21" s="128" t="s">
        <v>56</v>
      </c>
      <c r="F21" s="127">
        <v>2639155</v>
      </c>
    </row>
    <row r="22" spans="2:6" s="78" customFormat="1" ht="27.75" customHeight="1">
      <c r="B22" s="128" t="s">
        <v>55</v>
      </c>
      <c r="C22" s="127">
        <v>1954109</v>
      </c>
      <c r="D22" s="120"/>
      <c r="E22" s="128" t="s">
        <v>59</v>
      </c>
      <c r="F22" s="127">
        <v>514954</v>
      </c>
    </row>
    <row r="23" spans="2:6" s="78" customFormat="1" ht="27.75" customHeight="1">
      <c r="B23" s="128" t="s">
        <v>58</v>
      </c>
      <c r="C23" s="127">
        <v>1701381</v>
      </c>
      <c r="D23" s="120"/>
      <c r="E23" s="128" t="s">
        <v>62</v>
      </c>
      <c r="F23" s="127">
        <v>12983650</v>
      </c>
    </row>
    <row r="24" spans="2:6" s="78" customFormat="1" ht="27.75" customHeight="1">
      <c r="B24" s="128" t="s">
        <v>61</v>
      </c>
      <c r="C24" s="127">
        <v>251521</v>
      </c>
      <c r="D24" s="120"/>
      <c r="E24" s="128"/>
      <c r="F24" s="127"/>
    </row>
    <row r="25" spans="2:6" s="78" customFormat="1" ht="27.75" customHeight="1">
      <c r="B25" s="128" t="s">
        <v>64</v>
      </c>
      <c r="C25" s="127">
        <v>1138</v>
      </c>
      <c r="D25" s="120"/>
      <c r="E25" s="128"/>
      <c r="F25" s="127"/>
    </row>
    <row r="26" spans="2:6" s="78" customFormat="1" ht="27.75" customHeight="1">
      <c r="B26" s="120" t="s">
        <v>66</v>
      </c>
      <c r="C26" s="127">
        <v>69</v>
      </c>
      <c r="D26" s="120"/>
      <c r="E26" s="128"/>
      <c r="F26" s="127"/>
    </row>
    <row r="27" spans="2:6" s="78" customFormat="1" ht="27.75" customHeight="1">
      <c r="B27" s="128"/>
      <c r="C27" s="127"/>
      <c r="D27" s="120"/>
      <c r="E27" s="128"/>
      <c r="F27" s="127"/>
    </row>
    <row r="28" spans="2:6" s="78" customFormat="1" ht="27.75" customHeight="1">
      <c r="B28" s="129" t="s">
        <v>69</v>
      </c>
      <c r="C28" s="130">
        <v>13201090</v>
      </c>
      <c r="D28" s="120"/>
      <c r="E28" s="129" t="s">
        <v>70</v>
      </c>
      <c r="F28" s="130">
        <v>13201090</v>
      </c>
    </row>
    <row r="29" spans="5:6" s="78" customFormat="1" ht="27.75" customHeight="1">
      <c r="E29" s="88"/>
      <c r="F29" s="88"/>
    </row>
    <row r="30" spans="3:6" s="78" customFormat="1" ht="27.75" customHeight="1">
      <c r="C30" s="118"/>
      <c r="E30" s="88"/>
      <c r="F30" s="115"/>
    </row>
    <row r="31" s="119" customFormat="1" ht="27.75" customHeight="1">
      <c r="B31" s="119" t="s">
        <v>119</v>
      </c>
    </row>
    <row r="32" s="93" customFormat="1" ht="27.75" customHeight="1">
      <c r="B32" s="93" t="s">
        <v>122</v>
      </c>
    </row>
    <row r="33" s="93" customFormat="1" ht="27.75" customHeight="1">
      <c r="B33" s="93" t="s">
        <v>121</v>
      </c>
    </row>
    <row r="34" s="93" customFormat="1" ht="27.75" customHeight="1"/>
    <row r="35" s="93" customFormat="1" ht="27.75" customHeight="1">
      <c r="B35" s="93" t="s">
        <v>120</v>
      </c>
    </row>
    <row r="36" s="58" customFormat="1" ht="21" customHeight="1"/>
    <row r="37" s="58" customFormat="1" ht="21" customHeight="1"/>
    <row r="38" s="58" customFormat="1" ht="21" customHeight="1"/>
    <row r="39" s="58" customFormat="1" ht="21" customHeight="1"/>
    <row r="40" s="58" customFormat="1" ht="21" customHeight="1">
      <c r="E40" s="61"/>
    </row>
    <row r="41" s="58" customFormat="1" ht="21" customHeight="1">
      <c r="E41" s="61"/>
    </row>
    <row r="42" s="58" customFormat="1" ht="21" customHeight="1">
      <c r="E42" s="61"/>
    </row>
    <row r="43" s="58" customFormat="1" ht="21" customHeight="1"/>
    <row r="44" s="58" customFormat="1" ht="14.25"/>
    <row r="45" s="58" customFormat="1" ht="14.25"/>
    <row r="46" s="58" customFormat="1" ht="14.25"/>
    <row r="47" s="58" customFormat="1" ht="14.25"/>
    <row r="48" s="58" customFormat="1" ht="14.25"/>
    <row r="49" s="58" customFormat="1" ht="14.25"/>
    <row r="50" s="58" customFormat="1" ht="14.25"/>
    <row r="51" s="58" customFormat="1" ht="14.25"/>
    <row r="52" s="58" customFormat="1" ht="14.25"/>
    <row r="53" s="58" customFormat="1" ht="14.25"/>
    <row r="54" s="58" customFormat="1" ht="14.25"/>
    <row r="55" s="58" customFormat="1" ht="14.25"/>
    <row r="56" s="58" customFormat="1" ht="14.25"/>
    <row r="57" s="58" customFormat="1" ht="14.25"/>
    <row r="58" s="58" customFormat="1" ht="14.25"/>
    <row r="59" s="58" customFormat="1" ht="14.25"/>
    <row r="60" s="58" customFormat="1" ht="14.25"/>
    <row r="61" s="58" customFormat="1" ht="14.25"/>
    <row r="62" s="58" customFormat="1" ht="14.25"/>
    <row r="63" s="58" customFormat="1" ht="14.25"/>
    <row r="64" s="58" customFormat="1" ht="14.25"/>
    <row r="65" s="58" customFormat="1" ht="14.25"/>
    <row r="66" s="58" customFormat="1" ht="14.25"/>
    <row r="67" s="58" customFormat="1" ht="14.25"/>
    <row r="68" s="58" customFormat="1" ht="14.25"/>
    <row r="69" s="58" customFormat="1" ht="14.25"/>
    <row r="70" s="58" customFormat="1" ht="14.25"/>
    <row r="71" s="58" customFormat="1" ht="14.25"/>
    <row r="72" s="58" customFormat="1" ht="14.25"/>
    <row r="73" s="58" customFormat="1" ht="14.25"/>
    <row r="74" s="58" customFormat="1" ht="14.25"/>
    <row r="75" s="58" customFormat="1" ht="14.25"/>
    <row r="76" s="58" customFormat="1" ht="14.25"/>
    <row r="77" s="58" customFormat="1" ht="14.25"/>
    <row r="78" s="58" customFormat="1" ht="14.25"/>
    <row r="79" s="58" customFormat="1" ht="14.25"/>
    <row r="80" s="58" customFormat="1" ht="14.25"/>
    <row r="81" s="58" customFormat="1" ht="14.25"/>
    <row r="82" s="58" customFormat="1" ht="14.25"/>
    <row r="83" s="58" customFormat="1" ht="14.25"/>
    <row r="84" s="58" customFormat="1" ht="14.25"/>
    <row r="85" s="58" customFormat="1" ht="14.25"/>
    <row r="86" s="58" customFormat="1" ht="14.25"/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04"/>
  <sheetViews>
    <sheetView zoomScale="75" zoomScaleNormal="75" zoomScaleSheetLayoutView="50" workbookViewId="0" topLeftCell="A1">
      <selection activeCell="E18" sqref="E18"/>
    </sheetView>
  </sheetViews>
  <sheetFormatPr defaultColWidth="9.00390625" defaultRowHeight="13.5"/>
  <cols>
    <col min="1" max="1" width="2.75390625" style="57" customWidth="1"/>
    <col min="2" max="2" width="39.375" style="57" customWidth="1"/>
    <col min="3" max="3" width="20.375" style="57" customWidth="1"/>
    <col min="4" max="4" width="10.00390625" style="57" customWidth="1"/>
    <col min="5" max="5" width="39.375" style="57" customWidth="1"/>
    <col min="6" max="6" width="20.375" style="57" customWidth="1"/>
    <col min="7" max="7" width="14.125" style="57" customWidth="1"/>
    <col min="8" max="8" width="11.875" style="57" customWidth="1"/>
    <col min="9" max="16384" width="9.00390625" style="57" customWidth="1"/>
  </cols>
  <sheetData>
    <row r="1" ht="27.75" customHeight="1">
      <c r="B1" s="75" t="s">
        <v>118</v>
      </c>
    </row>
    <row r="2" ht="27.75" customHeight="1"/>
    <row r="3" spans="2:7" s="78" customFormat="1" ht="27.75" customHeight="1">
      <c r="B3" s="76" t="s">
        <v>6</v>
      </c>
      <c r="C3" s="77"/>
      <c r="D3" s="77"/>
      <c r="E3" s="76" t="s">
        <v>7</v>
      </c>
      <c r="F3" s="77"/>
      <c r="G3" s="77"/>
    </row>
    <row r="4" s="78" customFormat="1" ht="27.75" customHeight="1">
      <c r="B4" s="60" t="s">
        <v>79</v>
      </c>
    </row>
    <row r="5" s="78" customFormat="1" ht="27.75" customHeight="1"/>
    <row r="6" spans="2:7" s="78" customFormat="1" ht="27.75" customHeight="1">
      <c r="B6" s="141" t="s">
        <v>76</v>
      </c>
      <c r="C6" s="142"/>
      <c r="D6" s="79"/>
      <c r="E6" s="141" t="s">
        <v>76</v>
      </c>
      <c r="F6" s="142"/>
      <c r="G6" s="79"/>
    </row>
    <row r="7" spans="2:7" s="78" customFormat="1" ht="27.75" customHeight="1">
      <c r="B7" s="138" t="s">
        <v>9</v>
      </c>
      <c r="C7" s="138" t="s">
        <v>10</v>
      </c>
      <c r="D7" s="80"/>
      <c r="E7" s="138" t="s">
        <v>9</v>
      </c>
      <c r="F7" s="138" t="s">
        <v>10</v>
      </c>
      <c r="G7" s="80"/>
    </row>
    <row r="8" spans="2:7" s="78" customFormat="1" ht="27.75" customHeight="1">
      <c r="B8" s="139"/>
      <c r="C8" s="140"/>
      <c r="D8" s="80"/>
      <c r="E8" s="139"/>
      <c r="F8" s="140"/>
      <c r="G8" s="80"/>
    </row>
    <row r="9" spans="2:7" s="78" customFormat="1" ht="27.75" customHeight="1">
      <c r="B9" s="81" t="s">
        <v>14</v>
      </c>
      <c r="C9" s="82">
        <v>1132386</v>
      </c>
      <c r="D9" s="83"/>
      <c r="E9" s="81" t="s">
        <v>15</v>
      </c>
      <c r="F9" s="82">
        <v>47864</v>
      </c>
      <c r="G9" s="83"/>
    </row>
    <row r="10" spans="2:7" s="78" customFormat="1" ht="27.75" customHeight="1">
      <c r="B10" s="81" t="s">
        <v>18</v>
      </c>
      <c r="C10" s="82">
        <v>1090285</v>
      </c>
      <c r="D10" s="83"/>
      <c r="E10" s="81" t="s">
        <v>19</v>
      </c>
      <c r="F10" s="82">
        <v>47863</v>
      </c>
      <c r="G10" s="83"/>
    </row>
    <row r="11" spans="2:7" s="78" customFormat="1" ht="27.75" customHeight="1">
      <c r="B11" s="81" t="s">
        <v>22</v>
      </c>
      <c r="C11" s="82">
        <v>35647</v>
      </c>
      <c r="D11" s="83"/>
      <c r="E11" s="81" t="s">
        <v>23</v>
      </c>
      <c r="F11" s="82">
        <v>47863</v>
      </c>
      <c r="G11" s="83"/>
    </row>
    <row r="12" spans="2:7" s="78" customFormat="1" ht="27.75" customHeight="1">
      <c r="B12" s="81" t="s">
        <v>29</v>
      </c>
      <c r="C12" s="82">
        <v>6454</v>
      </c>
      <c r="D12" s="83"/>
      <c r="E12" s="84" t="s">
        <v>26</v>
      </c>
      <c r="F12" s="85">
        <v>1</v>
      </c>
      <c r="G12" s="83"/>
    </row>
    <row r="13" spans="2:7" s="78" customFormat="1" ht="27.75" customHeight="1">
      <c r="B13" s="81" t="s">
        <v>32</v>
      </c>
      <c r="C13" s="82">
        <v>1039703</v>
      </c>
      <c r="D13" s="83"/>
      <c r="E13" s="86"/>
      <c r="F13" s="87"/>
      <c r="G13" s="83"/>
    </row>
    <row r="14" spans="2:7" s="78" customFormat="1" ht="27.75" customHeight="1">
      <c r="B14" s="81" t="s">
        <v>35</v>
      </c>
      <c r="C14" s="82">
        <v>715641</v>
      </c>
      <c r="D14" s="83"/>
      <c r="E14" s="88"/>
      <c r="F14" s="83"/>
      <c r="G14" s="83"/>
    </row>
    <row r="15" spans="2:7" s="78" customFormat="1" ht="27.75" customHeight="1">
      <c r="B15" s="81" t="s">
        <v>38</v>
      </c>
      <c r="C15" s="82">
        <v>76045</v>
      </c>
      <c r="D15" s="83"/>
      <c r="E15" s="88"/>
      <c r="F15" s="83"/>
      <c r="G15" s="83"/>
    </row>
    <row r="16" spans="2:7" s="78" customFormat="1" ht="27.75" customHeight="1">
      <c r="B16" s="81" t="s">
        <v>40</v>
      </c>
      <c r="C16" s="82">
        <v>4539</v>
      </c>
      <c r="D16" s="83"/>
      <c r="E16" s="88"/>
      <c r="F16" s="83"/>
      <c r="G16" s="83"/>
    </row>
    <row r="17" spans="2:7" s="78" customFormat="1" ht="27.75" customHeight="1">
      <c r="B17" s="81" t="s">
        <v>43</v>
      </c>
      <c r="C17" s="82">
        <v>243478</v>
      </c>
      <c r="D17" s="83"/>
      <c r="E17" s="88"/>
      <c r="F17" s="83"/>
      <c r="G17" s="83"/>
    </row>
    <row r="18" spans="2:7" s="78" customFormat="1" ht="27.75" customHeight="1">
      <c r="B18" s="89" t="s">
        <v>46</v>
      </c>
      <c r="C18" s="90">
        <v>92683</v>
      </c>
      <c r="D18" s="83"/>
      <c r="E18" s="88"/>
      <c r="F18" s="83"/>
      <c r="G18" s="83"/>
    </row>
    <row r="19" spans="2:7" s="78" customFormat="1" ht="27.75" customHeight="1">
      <c r="B19" s="81" t="s">
        <v>49</v>
      </c>
      <c r="C19" s="82">
        <v>5929</v>
      </c>
      <c r="D19" s="91"/>
      <c r="E19" s="92"/>
      <c r="F19" s="91"/>
      <c r="G19" s="91"/>
    </row>
    <row r="20" spans="2:7" s="78" customFormat="1" ht="27.75" customHeight="1">
      <c r="B20" s="81" t="s">
        <v>51</v>
      </c>
      <c r="C20" s="82">
        <v>5929</v>
      </c>
      <c r="D20" s="83"/>
      <c r="E20" s="88"/>
      <c r="F20" s="83"/>
      <c r="G20" s="83"/>
    </row>
    <row r="21" spans="2:7" s="78" customFormat="1" ht="27.75" customHeight="1">
      <c r="B21" s="81" t="s">
        <v>54</v>
      </c>
      <c r="C21" s="82">
        <v>39441</v>
      </c>
      <c r="D21" s="83"/>
      <c r="E21" s="88"/>
      <c r="F21" s="83"/>
      <c r="G21" s="83"/>
    </row>
    <row r="22" spans="2:7" s="78" customFormat="1" ht="27.75" customHeight="1">
      <c r="B22" s="81" t="s">
        <v>80</v>
      </c>
      <c r="C22" s="82">
        <v>583</v>
      </c>
      <c r="D22" s="83"/>
      <c r="F22" s="83"/>
      <c r="G22" s="83"/>
    </row>
    <row r="23" spans="2:7" s="78" customFormat="1" ht="27.75" customHeight="1">
      <c r="B23" s="81" t="s">
        <v>57</v>
      </c>
      <c r="C23" s="82">
        <v>38858</v>
      </c>
      <c r="D23" s="83"/>
      <c r="F23" s="83"/>
      <c r="G23" s="83"/>
    </row>
    <row r="24" spans="2:7" s="78" customFormat="1" ht="27.75" customHeight="1">
      <c r="B24" s="81" t="s">
        <v>60</v>
      </c>
      <c r="C24" s="82">
        <v>61698</v>
      </c>
      <c r="D24" s="83"/>
      <c r="F24" s="83"/>
      <c r="G24" s="83"/>
    </row>
    <row r="25" spans="2:7" s="78" customFormat="1" ht="27.75" customHeight="1">
      <c r="B25" s="81" t="s">
        <v>63</v>
      </c>
      <c r="C25" s="82">
        <v>61698</v>
      </c>
      <c r="D25" s="61" t="s">
        <v>124</v>
      </c>
      <c r="F25" s="83"/>
      <c r="G25" s="83"/>
    </row>
    <row r="26" spans="2:7" s="78" customFormat="1" ht="27.75" customHeight="1">
      <c r="B26" s="81" t="s">
        <v>65</v>
      </c>
      <c r="C26" s="82">
        <v>28492</v>
      </c>
      <c r="D26" s="61"/>
      <c r="F26" s="83"/>
      <c r="G26" s="83"/>
    </row>
    <row r="27" spans="2:7" s="78" customFormat="1" ht="27.75" customHeight="1">
      <c r="B27" s="81" t="s">
        <v>67</v>
      </c>
      <c r="C27" s="82">
        <v>28492</v>
      </c>
      <c r="D27" s="61" t="s">
        <v>125</v>
      </c>
      <c r="F27" s="83"/>
      <c r="G27" s="83"/>
    </row>
    <row r="28" spans="2:7" s="78" customFormat="1" ht="27.75" customHeight="1">
      <c r="B28" s="89" t="s">
        <v>68</v>
      </c>
      <c r="C28" s="90">
        <v>47863</v>
      </c>
      <c r="D28" s="93"/>
      <c r="F28" s="83"/>
      <c r="G28" s="91"/>
    </row>
    <row r="29" spans="2:7" s="78" customFormat="1" ht="27.75" customHeight="1">
      <c r="B29" s="89" t="s">
        <v>71</v>
      </c>
      <c r="C29" s="90">
        <v>47863</v>
      </c>
      <c r="D29" s="93" t="s">
        <v>126</v>
      </c>
      <c r="F29" s="91"/>
      <c r="G29" s="91"/>
    </row>
    <row r="30" spans="2:7" s="78" customFormat="1" ht="27.75" customHeight="1">
      <c r="B30" s="89" t="s">
        <v>72</v>
      </c>
      <c r="C30" s="90">
        <v>1</v>
      </c>
      <c r="D30" s="91"/>
      <c r="E30" s="92"/>
      <c r="F30" s="91"/>
      <c r="G30" s="91"/>
    </row>
    <row r="31" spans="2:7" s="78" customFormat="1" ht="27.75" customHeight="1">
      <c r="B31" s="94" t="s">
        <v>73</v>
      </c>
      <c r="C31" s="95">
        <v>47864</v>
      </c>
      <c r="D31" s="96"/>
      <c r="E31" s="92"/>
      <c r="F31" s="91"/>
      <c r="G31" s="96"/>
    </row>
    <row r="32" spans="2:7" s="62" customFormat="1" ht="21.75" customHeight="1">
      <c r="B32" s="64"/>
      <c r="C32" s="66"/>
      <c r="D32" s="65"/>
      <c r="E32" s="64"/>
      <c r="F32" s="63"/>
      <c r="G32" s="65"/>
    </row>
    <row r="33" spans="2:7" s="62" customFormat="1" ht="21.75" customHeight="1">
      <c r="B33" s="64"/>
      <c r="C33" s="66"/>
      <c r="D33" s="65"/>
      <c r="E33" s="64"/>
      <c r="F33" s="63"/>
      <c r="G33" s="65"/>
    </row>
    <row r="34" spans="2:7" s="62" customFormat="1" ht="21.75" customHeight="1">
      <c r="B34" s="64"/>
      <c r="C34" s="66"/>
      <c r="D34" s="65"/>
      <c r="E34" s="64"/>
      <c r="F34" s="63"/>
      <c r="G34" s="65"/>
    </row>
    <row r="35" spans="2:7" s="62" customFormat="1" ht="21.75" customHeight="1">
      <c r="B35" s="64"/>
      <c r="C35" s="66"/>
      <c r="D35" s="65"/>
      <c r="E35" s="64"/>
      <c r="F35" s="63"/>
      <c r="G35" s="65"/>
    </row>
    <row r="36" spans="2:7" s="62" customFormat="1" ht="21.75" customHeight="1">
      <c r="B36" s="64"/>
      <c r="C36" s="66"/>
      <c r="D36" s="65"/>
      <c r="E36" s="64"/>
      <c r="F36" s="63"/>
      <c r="G36" s="65"/>
    </row>
    <row r="37" spans="3:8" s="67" customFormat="1" ht="21.75" customHeight="1">
      <c r="C37" s="68"/>
      <c r="D37" s="68"/>
      <c r="E37" s="68"/>
      <c r="F37" s="72"/>
      <c r="G37" s="68"/>
      <c r="H37" s="68"/>
    </row>
    <row r="38" s="69" customFormat="1" ht="21.75" customHeight="1"/>
    <row r="39" s="69" customFormat="1" ht="21.75" customHeight="1"/>
    <row r="40" s="69" customFormat="1" ht="21.75" customHeight="1"/>
    <row r="41" s="69" customFormat="1" ht="21.75" customHeight="1"/>
    <row r="42" s="69" customFormat="1" ht="21.75" customHeight="1">
      <c r="D42" s="73"/>
    </row>
    <row r="43" s="70" customFormat="1" ht="21.75" customHeight="1">
      <c r="C43" s="69"/>
    </row>
    <row r="44" s="70" customFormat="1" ht="21.75" customHeight="1">
      <c r="C44" s="69"/>
    </row>
    <row r="45" s="70" customFormat="1" ht="21.75" customHeight="1"/>
    <row r="46" s="70" customFormat="1" ht="21.75" customHeight="1"/>
    <row r="47" s="70" customFormat="1" ht="21.75" customHeight="1"/>
    <row r="48" s="70" customFormat="1" ht="21.75" customHeight="1"/>
    <row r="49" s="70" customFormat="1" ht="21.75" customHeight="1"/>
    <row r="50" s="70" customFormat="1" ht="21.75" customHeight="1">
      <c r="B50" s="71"/>
    </row>
    <row r="51" s="70" customFormat="1" ht="21.75" customHeight="1"/>
    <row r="52" s="70" customFormat="1" ht="21.75" customHeight="1"/>
    <row r="53" s="70" customFormat="1" ht="21.75" customHeight="1"/>
    <row r="54" s="70" customFormat="1" ht="21.75" customHeight="1"/>
    <row r="93" ht="14.25">
      <c r="G93" s="59"/>
    </row>
    <row r="94" ht="14.25">
      <c r="G94" s="59"/>
    </row>
    <row r="95" ht="14.25">
      <c r="G95" s="59"/>
    </row>
    <row r="96" ht="14.25">
      <c r="G96" s="59"/>
    </row>
    <row r="97" ht="14.25">
      <c r="G97" s="59"/>
    </row>
    <row r="98" ht="14.25">
      <c r="G98" s="59"/>
    </row>
    <row r="99" ht="14.25">
      <c r="G99" s="59"/>
    </row>
    <row r="100" ht="14.25">
      <c r="G100" s="59"/>
    </row>
    <row r="101" ht="14.25">
      <c r="G101" s="59"/>
    </row>
    <row r="102" ht="14.25">
      <c r="G102" s="59"/>
    </row>
    <row r="103" ht="14.25">
      <c r="G103" s="59"/>
    </row>
    <row r="104" ht="14.25">
      <c r="G104" s="59"/>
    </row>
  </sheetData>
  <mergeCells count="6">
    <mergeCell ref="B6:C6"/>
    <mergeCell ref="E6:F6"/>
    <mergeCell ref="B7:B8"/>
    <mergeCell ref="C7:C8"/>
    <mergeCell ref="E7:E8"/>
    <mergeCell ref="F7:F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="80" zoomScaleNormal="80" workbookViewId="0" topLeftCell="A16">
      <selection activeCell="D30" sqref="D30"/>
    </sheetView>
  </sheetViews>
  <sheetFormatPr defaultColWidth="9.00390625" defaultRowHeight="13.5"/>
  <cols>
    <col min="1" max="1" width="40.625" style="45" customWidth="1"/>
    <col min="2" max="2" width="20.625" style="45" customWidth="1"/>
    <col min="3" max="3" width="7.625" style="45" customWidth="1"/>
    <col min="4" max="4" width="40.625" style="45" customWidth="1"/>
    <col min="5" max="5" width="20.625" style="45" customWidth="1"/>
    <col min="6" max="6" width="7.625" style="45" customWidth="1"/>
    <col min="7" max="7" width="5.125" style="45" customWidth="1"/>
    <col min="8" max="8" width="40.625" style="45" customWidth="1"/>
    <col min="9" max="9" width="20.625" style="45" customWidth="1"/>
    <col min="10" max="10" width="3.25390625" style="45" customWidth="1"/>
    <col min="11" max="11" width="40.625" style="45" customWidth="1"/>
    <col min="12" max="12" width="20.625" style="45" customWidth="1"/>
    <col min="13" max="13" width="13.75390625" style="45" customWidth="1"/>
    <col min="14" max="16384" width="9.00390625" style="45" customWidth="1"/>
  </cols>
  <sheetData>
    <row r="1" spans="1:13" s="4" customFormat="1" ht="18.75" customHeight="1">
      <c r="A1" s="1" t="s">
        <v>6</v>
      </c>
      <c r="B1" s="2"/>
      <c r="C1" s="2"/>
      <c r="D1" s="1" t="s">
        <v>7</v>
      </c>
      <c r="E1" s="2"/>
      <c r="F1" s="2"/>
      <c r="G1" s="3"/>
      <c r="H1" s="1" t="s">
        <v>8</v>
      </c>
      <c r="K1" s="5"/>
      <c r="L1" s="5"/>
      <c r="M1" s="5"/>
    </row>
    <row r="2" spans="1:12" s="4" customFormat="1" ht="18.75" customHeight="1">
      <c r="A2" s="6" t="s">
        <v>79</v>
      </c>
      <c r="B2" s="7"/>
      <c r="C2" s="7"/>
      <c r="D2" s="6"/>
      <c r="E2" s="7"/>
      <c r="G2" s="8"/>
      <c r="H2" s="6" t="s">
        <v>78</v>
      </c>
      <c r="I2" s="7"/>
      <c r="J2" s="7"/>
      <c r="K2" s="7"/>
      <c r="L2" s="7"/>
    </row>
    <row r="3" spans="1:13" s="4" customFormat="1" ht="18.75" customHeight="1">
      <c r="A3" s="143" t="s">
        <v>76</v>
      </c>
      <c r="B3" s="144"/>
      <c r="C3" s="9"/>
      <c r="D3" s="143" t="s">
        <v>76</v>
      </c>
      <c r="E3" s="144"/>
      <c r="F3" s="10"/>
      <c r="H3" s="7"/>
      <c r="I3" s="9" t="s">
        <v>76</v>
      </c>
      <c r="J3" s="11"/>
      <c r="K3" s="12"/>
      <c r="L3" s="13" t="s">
        <v>77</v>
      </c>
      <c r="M3" s="10"/>
    </row>
    <row r="4" spans="1:12" s="4" customFormat="1" ht="18.75" customHeight="1">
      <c r="A4" s="145" t="s">
        <v>9</v>
      </c>
      <c r="B4" s="145" t="s">
        <v>10</v>
      </c>
      <c r="C4" s="11"/>
      <c r="D4" s="145" t="s">
        <v>9</v>
      </c>
      <c r="E4" s="145" t="s">
        <v>10</v>
      </c>
      <c r="F4" s="15"/>
      <c r="H4" s="16" t="s">
        <v>9</v>
      </c>
      <c r="I4" s="17" t="s">
        <v>11</v>
      </c>
      <c r="J4" s="6"/>
      <c r="K4" s="16" t="s">
        <v>9</v>
      </c>
      <c r="L4" s="17" t="s">
        <v>11</v>
      </c>
    </row>
    <row r="5" spans="1:12" s="4" customFormat="1" ht="18.75" customHeight="1">
      <c r="A5" s="146"/>
      <c r="B5" s="149"/>
      <c r="C5" s="11"/>
      <c r="D5" s="146"/>
      <c r="E5" s="149"/>
      <c r="F5" s="15"/>
      <c r="H5" s="19" t="s">
        <v>12</v>
      </c>
      <c r="I5" s="20"/>
      <c r="J5" s="6"/>
      <c r="K5" s="19" t="s">
        <v>13</v>
      </c>
      <c r="L5" s="20"/>
    </row>
    <row r="6" spans="1:12" s="4" customFormat="1" ht="18.75" customHeight="1">
      <c r="A6" s="21" t="s">
        <v>14</v>
      </c>
      <c r="B6" s="20">
        <f>SUM(B7:B9)</f>
        <v>1132386</v>
      </c>
      <c r="C6" s="22"/>
      <c r="D6" s="21" t="s">
        <v>15</v>
      </c>
      <c r="E6" s="20">
        <f>ROUND(E37/1000,0)</f>
        <v>47864</v>
      </c>
      <c r="F6" s="23"/>
      <c r="H6" s="21" t="s">
        <v>16</v>
      </c>
      <c r="I6" s="20">
        <f>I7+I12+I13+I19</f>
        <v>11246981</v>
      </c>
      <c r="J6" s="6"/>
      <c r="K6" s="21" t="s">
        <v>17</v>
      </c>
      <c r="L6" s="20">
        <f>SUM(L7)</f>
        <v>180376</v>
      </c>
    </row>
    <row r="7" spans="1:12" s="4" customFormat="1" ht="18.75" customHeight="1">
      <c r="A7" s="21" t="s">
        <v>18</v>
      </c>
      <c r="B7" s="20">
        <f>ROUND(B38/1000,0)</f>
        <v>1090285</v>
      </c>
      <c r="C7" s="22"/>
      <c r="D7" s="21" t="s">
        <v>19</v>
      </c>
      <c r="E7" s="20">
        <f>E8</f>
        <v>47863</v>
      </c>
      <c r="F7" s="23"/>
      <c r="H7" s="21" t="s">
        <v>20</v>
      </c>
      <c r="I7" s="20">
        <f>SUM(I8:I11)</f>
        <v>5749502</v>
      </c>
      <c r="J7" s="6"/>
      <c r="K7" s="21" t="s">
        <v>21</v>
      </c>
      <c r="L7" s="20">
        <f>ROUND(L38/1000,0)</f>
        <v>180376</v>
      </c>
    </row>
    <row r="8" spans="1:12" s="4" customFormat="1" ht="18.75" customHeight="1">
      <c r="A8" s="21" t="s">
        <v>22</v>
      </c>
      <c r="B8" s="20">
        <f>ROUND(B39/1000,0)</f>
        <v>35647</v>
      </c>
      <c r="C8" s="22"/>
      <c r="D8" s="21" t="s">
        <v>23</v>
      </c>
      <c r="E8" s="20">
        <f>ROUND(E39/1000,0)</f>
        <v>47863</v>
      </c>
      <c r="F8" s="23"/>
      <c r="H8" s="21" t="s">
        <v>24</v>
      </c>
      <c r="I8" s="20">
        <f>ROUND(I39/1000,0)</f>
        <v>4463491</v>
      </c>
      <c r="J8" s="6"/>
      <c r="K8" s="21" t="s">
        <v>25</v>
      </c>
      <c r="L8" s="20">
        <f>SUM(L9:L11)</f>
        <v>37064</v>
      </c>
    </row>
    <row r="9" spans="1:12" s="4" customFormat="1" ht="18.75" customHeight="1">
      <c r="A9" s="21" t="s">
        <v>29</v>
      </c>
      <c r="B9" s="20">
        <f>ROUND(B40/1000,0)</f>
        <v>6454</v>
      </c>
      <c r="C9" s="22"/>
      <c r="D9" s="24" t="s">
        <v>26</v>
      </c>
      <c r="E9" s="25">
        <f>E6-E7</f>
        <v>1</v>
      </c>
      <c r="F9" s="23"/>
      <c r="H9" s="21" t="s">
        <v>27</v>
      </c>
      <c r="I9" s="20">
        <f>ROUND(I40/1000,0)</f>
        <v>839543</v>
      </c>
      <c r="J9" s="6"/>
      <c r="K9" s="21" t="s">
        <v>28</v>
      </c>
      <c r="L9" s="20">
        <f>ROUND(L40/1000,0)</f>
        <v>4460</v>
      </c>
    </row>
    <row r="10" spans="1:12" s="4" customFormat="1" ht="18.75" customHeight="1">
      <c r="A10" s="21" t="s">
        <v>32</v>
      </c>
      <c r="B10" s="20">
        <f>SUM(B11:B14)</f>
        <v>1039703</v>
      </c>
      <c r="C10" s="22"/>
      <c r="D10" s="26"/>
      <c r="E10" s="27"/>
      <c r="F10" s="23"/>
      <c r="H10" s="21" t="s">
        <v>30</v>
      </c>
      <c r="I10" s="20">
        <f>ROUND(I41/1000,0)</f>
        <v>85158</v>
      </c>
      <c r="J10" s="6"/>
      <c r="K10" s="21" t="s">
        <v>31</v>
      </c>
      <c r="L10" s="20">
        <f>ROUND(L41/1000,0)</f>
        <v>29636</v>
      </c>
    </row>
    <row r="11" spans="1:12" s="4" customFormat="1" ht="18.75" customHeight="1">
      <c r="A11" s="21" t="s">
        <v>35</v>
      </c>
      <c r="B11" s="20">
        <f>ROUND(B42/1000,0)</f>
        <v>715641</v>
      </c>
      <c r="C11" s="22"/>
      <c r="D11" s="28"/>
      <c r="E11" s="22"/>
      <c r="F11" s="23"/>
      <c r="H11" s="21" t="s">
        <v>33</v>
      </c>
      <c r="I11" s="20">
        <f>ROUND(I42/1000,0)</f>
        <v>361310</v>
      </c>
      <c r="J11" s="6"/>
      <c r="K11" s="21" t="s">
        <v>34</v>
      </c>
      <c r="L11" s="20">
        <f>ROUND(L42/1000,0)</f>
        <v>2968</v>
      </c>
    </row>
    <row r="12" spans="1:12" s="4" customFormat="1" ht="18.75" customHeight="1">
      <c r="A12" s="21" t="s">
        <v>38</v>
      </c>
      <c r="B12" s="20">
        <f>ROUND(B43/1000,0)</f>
        <v>76045</v>
      </c>
      <c r="C12" s="22"/>
      <c r="D12" s="28"/>
      <c r="E12" s="22"/>
      <c r="F12" s="23"/>
      <c r="H12" s="21" t="s">
        <v>36</v>
      </c>
      <c r="I12" s="20">
        <f>ROUND(I43/1000,0)</f>
        <v>110000</v>
      </c>
      <c r="J12" s="6"/>
      <c r="K12" s="21" t="s">
        <v>37</v>
      </c>
      <c r="L12" s="20">
        <f>SUM(L6,L8)</f>
        <v>217440</v>
      </c>
    </row>
    <row r="13" spans="1:12" s="4" customFormat="1" ht="18.75" customHeight="1">
      <c r="A13" s="21" t="s">
        <v>40</v>
      </c>
      <c r="B13" s="47">
        <f>ROUND(B44/1000,0)+1</f>
        <v>4539</v>
      </c>
      <c r="C13" s="22"/>
      <c r="D13" s="28"/>
      <c r="E13" s="22"/>
      <c r="F13" s="23"/>
      <c r="H13" s="21" t="s">
        <v>39</v>
      </c>
      <c r="I13" s="20">
        <f>SUM(I14:I18)</f>
        <v>5024386</v>
      </c>
      <c r="J13" s="6"/>
      <c r="K13" s="21"/>
      <c r="L13" s="20"/>
    </row>
    <row r="14" spans="1:12" s="4" customFormat="1" ht="18.75" customHeight="1">
      <c r="A14" s="21" t="s">
        <v>43</v>
      </c>
      <c r="B14" s="20">
        <f>ROUND(B45/1000,0)</f>
        <v>243478</v>
      </c>
      <c r="C14" s="22"/>
      <c r="D14" s="28"/>
      <c r="E14" s="22"/>
      <c r="F14" s="23"/>
      <c r="H14" s="21" t="s">
        <v>41</v>
      </c>
      <c r="I14" s="20">
        <f aca="true" t="shared" si="0" ref="I14:I19">ROUND(I45/1000,0)</f>
        <v>39990</v>
      </c>
      <c r="J14" s="6"/>
      <c r="K14" s="19" t="s">
        <v>42</v>
      </c>
      <c r="L14" s="20"/>
    </row>
    <row r="15" spans="1:12" s="4" customFormat="1" ht="18.75" customHeight="1">
      <c r="A15" s="19" t="s">
        <v>46</v>
      </c>
      <c r="B15" s="29">
        <f>B6-B10</f>
        <v>92683</v>
      </c>
      <c r="C15" s="22"/>
      <c r="D15" s="28"/>
      <c r="E15" s="22"/>
      <c r="F15" s="23"/>
      <c r="H15" s="21" t="s">
        <v>44</v>
      </c>
      <c r="I15" s="20">
        <f t="shared" si="0"/>
        <v>734638</v>
      </c>
      <c r="J15" s="6"/>
      <c r="K15" s="21" t="s">
        <v>45</v>
      </c>
      <c r="L15" s="20">
        <f>SUM(L16,L17)</f>
        <v>9829541</v>
      </c>
    </row>
    <row r="16" spans="1:12" s="4" customFormat="1" ht="18.75" customHeight="1">
      <c r="A16" s="21" t="s">
        <v>49</v>
      </c>
      <c r="B16" s="20">
        <f>SUM(B17)</f>
        <v>5929</v>
      </c>
      <c r="C16" s="30"/>
      <c r="D16" s="31"/>
      <c r="E16" s="30"/>
      <c r="F16" s="32"/>
      <c r="H16" s="21" t="s">
        <v>47</v>
      </c>
      <c r="I16" s="20">
        <f t="shared" si="0"/>
        <v>4223221</v>
      </c>
      <c r="J16" s="6"/>
      <c r="K16" s="21" t="s">
        <v>48</v>
      </c>
      <c r="L16" s="20">
        <f>ROUND(L47/1000,0)</f>
        <v>4714308</v>
      </c>
    </row>
    <row r="17" spans="1:12" s="4" customFormat="1" ht="18.75" customHeight="1">
      <c r="A17" s="21" t="s">
        <v>51</v>
      </c>
      <c r="B17" s="20">
        <f>ROUND(B48/1000,0)</f>
        <v>5929</v>
      </c>
      <c r="C17" s="22"/>
      <c r="D17" s="28"/>
      <c r="E17" s="22"/>
      <c r="F17" s="23"/>
      <c r="H17" s="21" t="s">
        <v>81</v>
      </c>
      <c r="I17" s="20">
        <f t="shared" si="0"/>
        <v>23921</v>
      </c>
      <c r="J17" s="6"/>
      <c r="K17" s="21" t="s">
        <v>50</v>
      </c>
      <c r="L17" s="20">
        <f>ROUND(L48/1000,0)</f>
        <v>5115233</v>
      </c>
    </row>
    <row r="18" spans="1:12" s="4" customFormat="1" ht="18.75" customHeight="1">
      <c r="A18" s="21" t="s">
        <v>54</v>
      </c>
      <c r="B18" s="20">
        <f>SUM(B19:B20)</f>
        <v>39441</v>
      </c>
      <c r="C18" s="22"/>
      <c r="D18" s="28"/>
      <c r="E18" s="22"/>
      <c r="F18" s="23"/>
      <c r="H18" s="21" t="s">
        <v>82</v>
      </c>
      <c r="I18" s="20">
        <f t="shared" si="0"/>
        <v>2616</v>
      </c>
      <c r="J18" s="6"/>
      <c r="K18" s="21" t="s">
        <v>53</v>
      </c>
      <c r="L18" s="20">
        <f>SUM(L19,L20)</f>
        <v>3154109</v>
      </c>
    </row>
    <row r="19" spans="1:12" s="4" customFormat="1" ht="18.75" customHeight="1">
      <c r="A19" s="21" t="s">
        <v>80</v>
      </c>
      <c r="B19" s="20">
        <f>ROUND(B50/1000,0)</f>
        <v>583</v>
      </c>
      <c r="C19" s="22"/>
      <c r="D19" s="28"/>
      <c r="E19" s="22"/>
      <c r="F19" s="23"/>
      <c r="H19" s="21" t="s">
        <v>52</v>
      </c>
      <c r="I19" s="20">
        <f t="shared" si="0"/>
        <v>363093</v>
      </c>
      <c r="J19" s="6"/>
      <c r="K19" s="21" t="s">
        <v>56</v>
      </c>
      <c r="L19" s="20">
        <f>ROUND(L50/1000,0)</f>
        <v>2639155</v>
      </c>
    </row>
    <row r="20" spans="1:12" s="4" customFormat="1" ht="18.75" customHeight="1">
      <c r="A20" s="21" t="s">
        <v>57</v>
      </c>
      <c r="B20" s="47">
        <f>ROUND(B51/1000,0)-1</f>
        <v>38858</v>
      </c>
      <c r="C20" s="22"/>
      <c r="D20" s="28"/>
      <c r="E20" s="22"/>
      <c r="F20" s="23"/>
      <c r="H20" s="21" t="s">
        <v>55</v>
      </c>
      <c r="I20" s="20">
        <f>SUM(I21:I24)</f>
        <v>1954109</v>
      </c>
      <c r="J20" s="6"/>
      <c r="K20" s="21" t="s">
        <v>59</v>
      </c>
      <c r="L20" s="20">
        <f>ROUND(L51/1000,0)</f>
        <v>514954</v>
      </c>
    </row>
    <row r="21" spans="1:12" s="4" customFormat="1" ht="18.75" customHeight="1">
      <c r="A21" s="21" t="s">
        <v>60</v>
      </c>
      <c r="B21" s="20">
        <f>B22</f>
        <v>61698</v>
      </c>
      <c r="C21" s="22"/>
      <c r="D21" s="28"/>
      <c r="E21" s="22"/>
      <c r="F21" s="23"/>
      <c r="H21" s="21" t="s">
        <v>58</v>
      </c>
      <c r="I21" s="20">
        <f>ROUND(I52/1000,0)</f>
        <v>1701381</v>
      </c>
      <c r="J21" s="6"/>
      <c r="K21" s="21" t="s">
        <v>62</v>
      </c>
      <c r="L21" s="20">
        <f>L15+L18</f>
        <v>12983650</v>
      </c>
    </row>
    <row r="22" spans="1:12" s="4" customFormat="1" ht="18.75" customHeight="1">
      <c r="A22" s="21" t="s">
        <v>63</v>
      </c>
      <c r="B22" s="20">
        <f>ROUND(B53/1000,0)</f>
        <v>61698</v>
      </c>
      <c r="C22" s="22"/>
      <c r="D22" s="28"/>
      <c r="E22" s="22"/>
      <c r="F22" s="23"/>
      <c r="H22" s="21" t="s">
        <v>61</v>
      </c>
      <c r="I22" s="20">
        <f>ROUND(I53/1000,0)</f>
        <v>251521</v>
      </c>
      <c r="J22" s="6"/>
      <c r="K22" s="21"/>
      <c r="L22" s="20"/>
    </row>
    <row r="23" spans="1:12" s="4" customFormat="1" ht="18.75" customHeight="1">
      <c r="A23" s="21" t="s">
        <v>65</v>
      </c>
      <c r="B23" s="20">
        <f>B24</f>
        <v>28492</v>
      </c>
      <c r="C23" s="22"/>
      <c r="D23" s="28"/>
      <c r="E23" s="22"/>
      <c r="F23" s="23"/>
      <c r="H23" s="21" t="s">
        <v>64</v>
      </c>
      <c r="I23" s="47">
        <f>ROUND(I54/1000,0)-1</f>
        <v>1138</v>
      </c>
      <c r="J23" s="6"/>
      <c r="K23" s="21"/>
      <c r="L23" s="20"/>
    </row>
    <row r="24" spans="1:12" s="4" customFormat="1" ht="18.75" customHeight="1">
      <c r="A24" s="21" t="s">
        <v>67</v>
      </c>
      <c r="B24" s="47">
        <f>ROUND(B55/1000,0)+1</f>
        <v>28492</v>
      </c>
      <c r="C24" s="22"/>
      <c r="D24" s="28"/>
      <c r="E24" s="22"/>
      <c r="F24" s="23"/>
      <c r="H24" s="6" t="s">
        <v>66</v>
      </c>
      <c r="I24" s="20">
        <f>ROUND(I55/1000,0)</f>
        <v>69</v>
      </c>
      <c r="J24" s="6"/>
      <c r="K24" s="21"/>
      <c r="L24" s="20"/>
    </row>
    <row r="25" spans="1:12" s="4" customFormat="1" ht="18.75" customHeight="1">
      <c r="A25" s="19" t="s">
        <v>68</v>
      </c>
      <c r="B25" s="29">
        <f>B15+B16+B18-B21-B23</f>
        <v>47863</v>
      </c>
      <c r="C25" s="30"/>
      <c r="D25" s="28"/>
      <c r="E25" s="22"/>
      <c r="F25" s="32"/>
      <c r="H25" s="21"/>
      <c r="I25" s="20"/>
      <c r="J25" s="6"/>
      <c r="K25" s="21"/>
      <c r="L25" s="20"/>
    </row>
    <row r="26" spans="1:12" s="4" customFormat="1" ht="18.75" customHeight="1">
      <c r="A26" s="19" t="s">
        <v>71</v>
      </c>
      <c r="B26" s="29">
        <f>B25</f>
        <v>47863</v>
      </c>
      <c r="C26" s="30"/>
      <c r="D26" s="31"/>
      <c r="E26" s="30"/>
      <c r="F26" s="32"/>
      <c r="H26" s="33" t="s">
        <v>69</v>
      </c>
      <c r="I26" s="34">
        <f>SUM(I6,I20)</f>
        <v>13201090</v>
      </c>
      <c r="J26" s="8"/>
      <c r="K26" s="33" t="s">
        <v>70</v>
      </c>
      <c r="L26" s="34">
        <f>L12+L21</f>
        <v>13201090</v>
      </c>
    </row>
    <row r="27" spans="1:12" s="4" customFormat="1" ht="18.75" customHeight="1">
      <c r="A27" s="19" t="s">
        <v>72</v>
      </c>
      <c r="B27" s="29">
        <f>ROUND(B58/1000,0)</f>
        <v>1</v>
      </c>
      <c r="C27" s="30"/>
      <c r="D27" s="31"/>
      <c r="E27" s="30"/>
      <c r="F27" s="32"/>
      <c r="J27" s="8"/>
      <c r="K27" s="35"/>
      <c r="L27" s="36"/>
    </row>
    <row r="28" spans="1:12" s="4" customFormat="1" ht="18.75" customHeight="1">
      <c r="A28" s="39" t="s">
        <v>73</v>
      </c>
      <c r="B28" s="46">
        <f>B26+B27</f>
        <v>47864</v>
      </c>
      <c r="C28" s="40"/>
      <c r="D28" s="31"/>
      <c r="E28" s="30"/>
      <c r="F28" s="41"/>
      <c r="I28" s="37"/>
      <c r="J28" s="8"/>
      <c r="K28" s="35"/>
      <c r="L28" s="38"/>
    </row>
    <row r="29" spans="1:8" s="4" customFormat="1" ht="15" customHeight="1">
      <c r="A29" s="28"/>
      <c r="B29" s="42"/>
      <c r="C29" s="42"/>
      <c r="D29" s="31"/>
      <c r="E29" s="40"/>
      <c r="F29" s="43"/>
      <c r="H29" s="35"/>
    </row>
    <row r="30" spans="1:8" s="4" customFormat="1" ht="15" customHeight="1">
      <c r="A30" s="28"/>
      <c r="B30" s="42"/>
      <c r="D30" s="28"/>
      <c r="E30" s="42"/>
      <c r="G30" s="35"/>
      <c r="H30" s="35"/>
    </row>
    <row r="31" spans="1:8" s="4" customFormat="1" ht="26.25" customHeight="1">
      <c r="A31" s="147"/>
      <c r="B31" s="148"/>
      <c r="D31" s="147"/>
      <c r="E31" s="148"/>
      <c r="G31" s="36"/>
      <c r="H31" s="44"/>
    </row>
    <row r="32" spans="1:13" s="4" customFormat="1" ht="18.75" customHeight="1">
      <c r="A32" s="1" t="s">
        <v>6</v>
      </c>
      <c r="B32" s="2"/>
      <c r="C32" s="2"/>
      <c r="D32" s="1" t="s">
        <v>7</v>
      </c>
      <c r="E32" s="2"/>
      <c r="F32" s="10"/>
      <c r="H32" s="1" t="s">
        <v>8</v>
      </c>
      <c r="K32" s="5"/>
      <c r="L32" s="5"/>
      <c r="M32" s="10"/>
    </row>
    <row r="33" spans="1:12" s="4" customFormat="1" ht="18.75" customHeight="1">
      <c r="A33" s="6" t="s">
        <v>79</v>
      </c>
      <c r="B33" s="7"/>
      <c r="C33" s="7"/>
      <c r="D33" s="6"/>
      <c r="E33" s="7"/>
      <c r="F33" s="15"/>
      <c r="H33" s="6" t="s">
        <v>78</v>
      </c>
      <c r="I33" s="7"/>
      <c r="J33" s="7"/>
      <c r="K33" s="7"/>
      <c r="L33" s="7"/>
    </row>
    <row r="34" spans="1:12" s="4" customFormat="1" ht="18.75" customHeight="1">
      <c r="A34" s="143" t="s">
        <v>74</v>
      </c>
      <c r="B34" s="144"/>
      <c r="C34" s="11"/>
      <c r="D34" s="143" t="s">
        <v>74</v>
      </c>
      <c r="E34" s="144"/>
      <c r="F34" s="15"/>
      <c r="H34" s="7"/>
      <c r="I34" s="9" t="s">
        <v>74</v>
      </c>
      <c r="J34" s="6"/>
      <c r="K34" s="12"/>
      <c r="L34" s="13" t="s">
        <v>75</v>
      </c>
    </row>
    <row r="35" spans="1:12" s="4" customFormat="1" ht="18.75" customHeight="1">
      <c r="A35" s="145" t="s">
        <v>9</v>
      </c>
      <c r="B35" s="14"/>
      <c r="C35" s="11"/>
      <c r="D35" s="145" t="s">
        <v>9</v>
      </c>
      <c r="E35" s="14"/>
      <c r="F35" s="23"/>
      <c r="H35" s="16" t="s">
        <v>9</v>
      </c>
      <c r="I35" s="17" t="s">
        <v>10</v>
      </c>
      <c r="J35" s="6"/>
      <c r="K35" s="16" t="s">
        <v>9</v>
      </c>
      <c r="L35" s="17" t="s">
        <v>10</v>
      </c>
    </row>
    <row r="36" spans="1:12" s="4" customFormat="1" ht="18.75" customHeight="1">
      <c r="A36" s="146"/>
      <c r="B36" s="18"/>
      <c r="C36" s="22"/>
      <c r="D36" s="146"/>
      <c r="E36" s="18"/>
      <c r="F36" s="23"/>
      <c r="H36" s="19" t="s">
        <v>12</v>
      </c>
      <c r="I36" s="20"/>
      <c r="J36" s="6"/>
      <c r="K36" s="19" t="s">
        <v>13</v>
      </c>
      <c r="L36" s="20"/>
    </row>
    <row r="37" spans="1:12" s="4" customFormat="1" ht="18.75" customHeight="1">
      <c r="A37" s="21" t="s">
        <v>14</v>
      </c>
      <c r="B37" s="20">
        <f>SUM(B38:B40)</f>
        <v>1132386000</v>
      </c>
      <c r="C37" s="22"/>
      <c r="D37" s="21" t="s">
        <v>15</v>
      </c>
      <c r="E37" s="20">
        <v>47863918</v>
      </c>
      <c r="F37" s="23"/>
      <c r="H37" s="21" t="s">
        <v>16</v>
      </c>
      <c r="I37" s="20">
        <f>I38+I43+I44+I50</f>
        <v>11246981302</v>
      </c>
      <c r="J37" s="6"/>
      <c r="K37" s="21" t="s">
        <v>17</v>
      </c>
      <c r="L37" s="20">
        <f>SUM(L38)</f>
        <v>180376142</v>
      </c>
    </row>
    <row r="38" spans="1:12" s="4" customFormat="1" ht="18.75" customHeight="1">
      <c r="A38" s="21" t="s">
        <v>18</v>
      </c>
      <c r="B38" s="20">
        <v>1090285328</v>
      </c>
      <c r="C38" s="22"/>
      <c r="D38" s="21" t="s">
        <v>19</v>
      </c>
      <c r="E38" s="20">
        <f>E39</f>
        <v>47863000</v>
      </c>
      <c r="F38" s="23"/>
      <c r="H38" s="21" t="s">
        <v>20</v>
      </c>
      <c r="I38" s="20">
        <f>SUM(I39:I42)</f>
        <v>5749501736</v>
      </c>
      <c r="J38" s="6"/>
      <c r="K38" s="21" t="s">
        <v>21</v>
      </c>
      <c r="L38" s="20">
        <v>180376142</v>
      </c>
    </row>
    <row r="39" spans="1:12" s="4" customFormat="1" ht="18.75" customHeight="1">
      <c r="A39" s="21" t="s">
        <v>22</v>
      </c>
      <c r="B39" s="20">
        <v>35646504</v>
      </c>
      <c r="C39" s="22"/>
      <c r="D39" s="21" t="s">
        <v>23</v>
      </c>
      <c r="E39" s="20">
        <v>47863000</v>
      </c>
      <c r="F39" s="23"/>
      <c r="H39" s="21" t="s">
        <v>24</v>
      </c>
      <c r="I39" s="20">
        <v>4463490987</v>
      </c>
      <c r="J39" s="6"/>
      <c r="K39" s="21" t="s">
        <v>25</v>
      </c>
      <c r="L39" s="20">
        <f>SUM(L40:L42)</f>
        <v>37064310</v>
      </c>
    </row>
    <row r="40" spans="1:12" s="4" customFormat="1" ht="18.75" customHeight="1">
      <c r="A40" s="21" t="s">
        <v>29</v>
      </c>
      <c r="B40" s="20">
        <v>6454168</v>
      </c>
      <c r="C40" s="22"/>
      <c r="D40" s="24" t="s">
        <v>26</v>
      </c>
      <c r="E40" s="25">
        <f>E37-E38</f>
        <v>918</v>
      </c>
      <c r="F40" s="23"/>
      <c r="H40" s="21" t="s">
        <v>27</v>
      </c>
      <c r="I40" s="20">
        <v>839542758</v>
      </c>
      <c r="J40" s="6"/>
      <c r="K40" s="21" t="s">
        <v>28</v>
      </c>
      <c r="L40" s="20">
        <v>4460237</v>
      </c>
    </row>
    <row r="41" spans="1:12" s="4" customFormat="1" ht="18.75" customHeight="1">
      <c r="A41" s="21" t="s">
        <v>32</v>
      </c>
      <c r="B41" s="20">
        <f>SUM(B42:B45)</f>
        <v>1039703063</v>
      </c>
      <c r="C41" s="22"/>
      <c r="D41" s="26"/>
      <c r="E41" s="27"/>
      <c r="F41" s="23"/>
      <c r="H41" s="21" t="s">
        <v>30</v>
      </c>
      <c r="I41" s="20">
        <v>85158246</v>
      </c>
      <c r="J41" s="6"/>
      <c r="K41" s="21" t="s">
        <v>31</v>
      </c>
      <c r="L41" s="20">
        <v>29635593</v>
      </c>
    </row>
    <row r="42" spans="1:12" s="4" customFormat="1" ht="18.75" customHeight="1">
      <c r="A42" s="21" t="s">
        <v>35</v>
      </c>
      <c r="B42" s="20">
        <v>715641129</v>
      </c>
      <c r="C42" s="22"/>
      <c r="D42" s="28"/>
      <c r="E42" s="22"/>
      <c r="F42" s="23"/>
      <c r="H42" s="21" t="s">
        <v>33</v>
      </c>
      <c r="I42" s="20">
        <v>361309745</v>
      </c>
      <c r="J42" s="6"/>
      <c r="K42" s="21" t="s">
        <v>34</v>
      </c>
      <c r="L42" s="20">
        <v>2968480</v>
      </c>
    </row>
    <row r="43" spans="1:12" s="4" customFormat="1" ht="18.75" customHeight="1">
      <c r="A43" s="21" t="s">
        <v>38</v>
      </c>
      <c r="B43" s="20">
        <v>76045254</v>
      </c>
      <c r="C43" s="22"/>
      <c r="D43" s="28"/>
      <c r="E43" s="22"/>
      <c r="F43" s="23"/>
      <c r="H43" s="21" t="s">
        <v>36</v>
      </c>
      <c r="I43" s="20">
        <v>110000000</v>
      </c>
      <c r="J43" s="6"/>
      <c r="K43" s="21" t="s">
        <v>37</v>
      </c>
      <c r="L43" s="20">
        <f>SUM(L37,L39)</f>
        <v>217440452</v>
      </c>
    </row>
    <row r="44" spans="1:12" s="4" customFormat="1" ht="18.75" customHeight="1">
      <c r="A44" s="21" t="s">
        <v>40</v>
      </c>
      <c r="B44" s="20">
        <v>4538439</v>
      </c>
      <c r="C44" s="22"/>
      <c r="D44" s="28"/>
      <c r="E44" s="22"/>
      <c r="F44" s="23"/>
      <c r="H44" s="21" t="s">
        <v>39</v>
      </c>
      <c r="I44" s="20">
        <f>SUM(I45:I49)</f>
        <v>5024386603</v>
      </c>
      <c r="J44" s="6"/>
      <c r="K44" s="21"/>
      <c r="L44" s="20"/>
    </row>
    <row r="45" spans="1:12" s="4" customFormat="1" ht="18.75" customHeight="1">
      <c r="A45" s="21" t="s">
        <v>43</v>
      </c>
      <c r="B45" s="20">
        <v>243478241</v>
      </c>
      <c r="C45" s="22"/>
      <c r="D45" s="28"/>
      <c r="E45" s="22"/>
      <c r="F45" s="32"/>
      <c r="H45" s="21" t="s">
        <v>41</v>
      </c>
      <c r="I45" s="20">
        <v>39990297</v>
      </c>
      <c r="J45" s="6"/>
      <c r="K45" s="19" t="s">
        <v>42</v>
      </c>
      <c r="L45" s="20"/>
    </row>
    <row r="46" spans="1:12" s="4" customFormat="1" ht="18.75" customHeight="1">
      <c r="A46" s="19" t="s">
        <v>46</v>
      </c>
      <c r="B46" s="29">
        <f>B37-B41</f>
        <v>92682937</v>
      </c>
      <c r="C46" s="30"/>
      <c r="D46" s="28"/>
      <c r="E46" s="22"/>
      <c r="F46" s="23"/>
      <c r="H46" s="21" t="s">
        <v>44</v>
      </c>
      <c r="I46" s="20">
        <v>734637936</v>
      </c>
      <c r="J46" s="6"/>
      <c r="K46" s="21" t="s">
        <v>45</v>
      </c>
      <c r="L46" s="20">
        <f>SUM(L47,L48)</f>
        <v>9829540382</v>
      </c>
    </row>
    <row r="47" spans="1:12" s="4" customFormat="1" ht="18.75" customHeight="1">
      <c r="A47" s="21" t="s">
        <v>49</v>
      </c>
      <c r="B47" s="20">
        <f>SUM(B48)</f>
        <v>5928524</v>
      </c>
      <c r="C47" s="22"/>
      <c r="D47" s="31"/>
      <c r="E47" s="30"/>
      <c r="F47" s="23"/>
      <c r="H47" s="21" t="s">
        <v>47</v>
      </c>
      <c r="I47" s="20">
        <v>4223221370</v>
      </c>
      <c r="J47" s="6"/>
      <c r="K47" s="21" t="s">
        <v>48</v>
      </c>
      <c r="L47" s="20">
        <v>4714307652</v>
      </c>
    </row>
    <row r="48" spans="1:12" s="4" customFormat="1" ht="18.75" customHeight="1">
      <c r="A48" s="21" t="s">
        <v>51</v>
      </c>
      <c r="B48" s="20">
        <v>5928524</v>
      </c>
      <c r="C48" s="22"/>
      <c r="D48" s="28"/>
      <c r="E48" s="22"/>
      <c r="F48" s="23"/>
      <c r="H48" s="21" t="s">
        <v>81</v>
      </c>
      <c r="I48" s="20">
        <v>23921000</v>
      </c>
      <c r="J48" s="6"/>
      <c r="K48" s="21" t="s">
        <v>50</v>
      </c>
      <c r="L48" s="20">
        <v>5115232730</v>
      </c>
    </row>
    <row r="49" spans="1:12" s="4" customFormat="1" ht="18.75" customHeight="1">
      <c r="A49" s="21" t="s">
        <v>54</v>
      </c>
      <c r="B49" s="20">
        <f>SUM(B50:B51)</f>
        <v>39441361</v>
      </c>
      <c r="C49" s="22"/>
      <c r="D49" s="28"/>
      <c r="E49" s="22"/>
      <c r="F49" s="23"/>
      <c r="H49" s="21" t="s">
        <v>82</v>
      </c>
      <c r="I49" s="20">
        <v>2616000</v>
      </c>
      <c r="J49" s="6"/>
      <c r="K49" s="21" t="s">
        <v>53</v>
      </c>
      <c r="L49" s="20">
        <f>SUM(L50,L51)</f>
        <v>3154109177</v>
      </c>
    </row>
    <row r="50" spans="1:12" s="4" customFormat="1" ht="18.75" customHeight="1">
      <c r="A50" s="21" t="s">
        <v>80</v>
      </c>
      <c r="B50" s="20">
        <v>582750</v>
      </c>
      <c r="C50" s="22"/>
      <c r="D50" s="28"/>
      <c r="E50" s="22"/>
      <c r="F50" s="23"/>
      <c r="H50" s="21" t="s">
        <v>52</v>
      </c>
      <c r="I50" s="20">
        <v>363092963</v>
      </c>
      <c r="J50" s="6"/>
      <c r="K50" s="21" t="s">
        <v>56</v>
      </c>
      <c r="L50" s="20">
        <v>2639155489</v>
      </c>
    </row>
    <row r="51" spans="1:12" s="4" customFormat="1" ht="18.75" customHeight="1">
      <c r="A51" s="21" t="s">
        <v>57</v>
      </c>
      <c r="B51" s="20">
        <v>38858611</v>
      </c>
      <c r="C51" s="22"/>
      <c r="D51" s="28"/>
      <c r="E51" s="22"/>
      <c r="F51" s="23"/>
      <c r="H51" s="21" t="s">
        <v>55</v>
      </c>
      <c r="I51" s="20">
        <f>SUM(I52:I55)</f>
        <v>1954108709</v>
      </c>
      <c r="J51" s="6"/>
      <c r="K51" s="21" t="s">
        <v>59</v>
      </c>
      <c r="L51" s="20">
        <v>514953688</v>
      </c>
    </row>
    <row r="52" spans="1:12" s="4" customFormat="1" ht="18.75" customHeight="1">
      <c r="A52" s="21" t="s">
        <v>60</v>
      </c>
      <c r="B52" s="20">
        <f>B53</f>
        <v>61698387</v>
      </c>
      <c r="C52" s="22"/>
      <c r="D52" s="28"/>
      <c r="E52" s="22"/>
      <c r="F52" s="23"/>
      <c r="H52" s="21" t="s">
        <v>58</v>
      </c>
      <c r="I52" s="20">
        <v>1701380658</v>
      </c>
      <c r="J52" s="6"/>
      <c r="K52" s="21" t="s">
        <v>62</v>
      </c>
      <c r="L52" s="20">
        <f>L46+L49</f>
        <v>12983649559</v>
      </c>
    </row>
    <row r="53" spans="1:12" s="4" customFormat="1" ht="18.75" customHeight="1">
      <c r="A53" s="21" t="s">
        <v>63</v>
      </c>
      <c r="B53" s="20">
        <v>61698387</v>
      </c>
      <c r="C53" s="22"/>
      <c r="D53" s="28"/>
      <c r="E53" s="22"/>
      <c r="F53" s="23"/>
      <c r="H53" s="21" t="s">
        <v>61</v>
      </c>
      <c r="I53" s="20">
        <v>251520681</v>
      </c>
      <c r="J53" s="6"/>
      <c r="K53" s="21"/>
      <c r="L53" s="20"/>
    </row>
    <row r="54" spans="1:12" s="4" customFormat="1" ht="18.75" customHeight="1">
      <c r="A54" s="21" t="s">
        <v>65</v>
      </c>
      <c r="B54" s="20">
        <f>B55</f>
        <v>28491443</v>
      </c>
      <c r="C54" s="22"/>
      <c r="D54" s="28"/>
      <c r="E54" s="22"/>
      <c r="F54" s="32"/>
      <c r="H54" s="21" t="s">
        <v>64</v>
      </c>
      <c r="I54" s="20">
        <v>1138500</v>
      </c>
      <c r="J54" s="6"/>
      <c r="K54" s="21"/>
      <c r="L54" s="20"/>
    </row>
    <row r="55" spans="1:12" s="4" customFormat="1" ht="18.75" customHeight="1">
      <c r="A55" s="21" t="s">
        <v>67</v>
      </c>
      <c r="B55" s="20">
        <v>28491443</v>
      </c>
      <c r="C55" s="30"/>
      <c r="D55" s="28"/>
      <c r="E55" s="22"/>
      <c r="F55" s="32"/>
      <c r="H55" s="6" t="s">
        <v>66</v>
      </c>
      <c r="I55" s="20">
        <v>68870</v>
      </c>
      <c r="J55" s="6"/>
      <c r="K55" s="21"/>
      <c r="L55" s="20"/>
    </row>
    <row r="56" spans="1:12" s="4" customFormat="1" ht="18.75" customHeight="1">
      <c r="A56" s="19" t="s">
        <v>68</v>
      </c>
      <c r="B56" s="29">
        <f>B46+B47+B49-B52-B54</f>
        <v>47862992</v>
      </c>
      <c r="C56" s="30"/>
      <c r="D56" s="31"/>
      <c r="E56" s="30"/>
      <c r="F56" s="32"/>
      <c r="H56" s="21"/>
      <c r="I56" s="20"/>
      <c r="J56" s="8"/>
      <c r="K56" s="21"/>
      <c r="L56" s="20"/>
    </row>
    <row r="57" spans="1:12" s="4" customFormat="1" ht="19.5" customHeight="1">
      <c r="A57" s="19" t="s">
        <v>71</v>
      </c>
      <c r="B57" s="29">
        <f>B56</f>
        <v>47862992</v>
      </c>
      <c r="C57" s="30"/>
      <c r="D57" s="31"/>
      <c r="E57" s="30"/>
      <c r="F57" s="41"/>
      <c r="H57" s="33" t="s">
        <v>69</v>
      </c>
      <c r="I57" s="34">
        <f>SUM(I37,I51)</f>
        <v>13201090011</v>
      </c>
      <c r="J57" s="8"/>
      <c r="K57" s="33" t="s">
        <v>70</v>
      </c>
      <c r="L57" s="34">
        <f>L43+L52</f>
        <v>13201090011</v>
      </c>
    </row>
    <row r="58" spans="1:12" ht="19.5" customHeight="1">
      <c r="A58" s="19" t="s">
        <v>72</v>
      </c>
      <c r="B58" s="29">
        <v>926</v>
      </c>
      <c r="C58" s="40"/>
      <c r="D58" s="31"/>
      <c r="E58" s="30"/>
      <c r="H58" s="4"/>
      <c r="I58" s="4"/>
      <c r="J58" s="8"/>
      <c r="K58" s="35"/>
      <c r="L58" s="36"/>
    </row>
    <row r="59" spans="1:12" ht="19.5" customHeight="1">
      <c r="A59" s="39" t="s">
        <v>73</v>
      </c>
      <c r="B59" s="46">
        <f>B57+B58</f>
        <v>47863918</v>
      </c>
      <c r="D59" s="31"/>
      <c r="E59" s="40"/>
      <c r="H59" s="4"/>
      <c r="I59" s="37"/>
      <c r="K59" s="35"/>
      <c r="L59" s="38"/>
    </row>
    <row r="60" spans="8:12" ht="13.5">
      <c r="H60" s="35"/>
      <c r="I60" s="4"/>
      <c r="K60" s="4"/>
      <c r="L60" s="4"/>
    </row>
    <row r="63" spans="1:13" s="4" customFormat="1" ht="18.75" customHeight="1">
      <c r="A63" s="1" t="s">
        <v>6</v>
      </c>
      <c r="B63" s="2"/>
      <c r="C63" s="2"/>
      <c r="D63" s="1" t="s">
        <v>7</v>
      </c>
      <c r="E63" s="2"/>
      <c r="F63" s="2"/>
      <c r="G63" s="3"/>
      <c r="H63" s="1" t="s">
        <v>8</v>
      </c>
      <c r="K63" s="5"/>
      <c r="L63" s="5"/>
      <c r="M63" s="5"/>
    </row>
    <row r="64" spans="1:12" s="4" customFormat="1" ht="18.75" customHeight="1">
      <c r="A64" s="6" t="s">
        <v>79</v>
      </c>
      <c r="B64" s="7"/>
      <c r="C64" s="7"/>
      <c r="D64" s="6"/>
      <c r="E64" s="7"/>
      <c r="G64" s="8"/>
      <c r="H64" s="6" t="s">
        <v>78</v>
      </c>
      <c r="I64" s="7"/>
      <c r="J64" s="7"/>
      <c r="K64" s="7"/>
      <c r="L64" s="7"/>
    </row>
    <row r="65" spans="1:13" s="4" customFormat="1" ht="18.75" customHeight="1">
      <c r="A65" s="143" t="s">
        <v>76</v>
      </c>
      <c r="B65" s="144"/>
      <c r="C65" s="9"/>
      <c r="D65" s="143" t="s">
        <v>76</v>
      </c>
      <c r="E65" s="144"/>
      <c r="F65" s="10"/>
      <c r="H65" s="7"/>
      <c r="I65" s="9" t="s">
        <v>76</v>
      </c>
      <c r="J65" s="11"/>
      <c r="K65" s="12"/>
      <c r="L65" s="13" t="s">
        <v>77</v>
      </c>
      <c r="M65" s="10"/>
    </row>
    <row r="66" spans="1:12" s="4" customFormat="1" ht="18.75" customHeight="1">
      <c r="A66" s="145" t="s">
        <v>9</v>
      </c>
      <c r="B66" s="145" t="s">
        <v>10</v>
      </c>
      <c r="C66" s="11"/>
      <c r="D66" s="145" t="s">
        <v>9</v>
      </c>
      <c r="E66" s="145" t="s">
        <v>10</v>
      </c>
      <c r="F66" s="15"/>
      <c r="H66" s="16" t="s">
        <v>9</v>
      </c>
      <c r="I66" s="17" t="s">
        <v>11</v>
      </c>
      <c r="J66" s="6"/>
      <c r="K66" s="16" t="s">
        <v>9</v>
      </c>
      <c r="L66" s="17" t="s">
        <v>11</v>
      </c>
    </row>
    <row r="67" spans="1:12" s="4" customFormat="1" ht="18.75" customHeight="1">
      <c r="A67" s="146"/>
      <c r="B67" s="149"/>
      <c r="C67" s="11"/>
      <c r="D67" s="146"/>
      <c r="E67" s="149"/>
      <c r="F67" s="15"/>
      <c r="H67" s="19" t="s">
        <v>12</v>
      </c>
      <c r="I67" s="20"/>
      <c r="J67" s="6"/>
      <c r="K67" s="19" t="s">
        <v>13</v>
      </c>
      <c r="L67" s="20"/>
    </row>
    <row r="68" spans="1:12" s="4" customFormat="1" ht="18.75" customHeight="1">
      <c r="A68" s="21" t="s">
        <v>14</v>
      </c>
      <c r="B68" s="20">
        <v>1132386</v>
      </c>
      <c r="C68" s="22"/>
      <c r="D68" s="21" t="s">
        <v>15</v>
      </c>
      <c r="E68" s="20">
        <v>47864</v>
      </c>
      <c r="F68" s="23"/>
      <c r="H68" s="21" t="s">
        <v>16</v>
      </c>
      <c r="I68" s="20">
        <v>11246981</v>
      </c>
      <c r="J68" s="6"/>
      <c r="K68" s="21" t="s">
        <v>17</v>
      </c>
      <c r="L68" s="20">
        <v>180376</v>
      </c>
    </row>
    <row r="69" spans="1:12" s="4" customFormat="1" ht="18.75" customHeight="1">
      <c r="A69" s="21" t="s">
        <v>18</v>
      </c>
      <c r="B69" s="20">
        <v>1090285</v>
      </c>
      <c r="C69" s="22"/>
      <c r="D69" s="21" t="s">
        <v>19</v>
      </c>
      <c r="E69" s="20">
        <v>47863</v>
      </c>
      <c r="F69" s="23"/>
      <c r="H69" s="21" t="s">
        <v>20</v>
      </c>
      <c r="I69" s="20">
        <v>5749502</v>
      </c>
      <c r="J69" s="6"/>
      <c r="K69" s="21" t="s">
        <v>21</v>
      </c>
      <c r="L69" s="20">
        <v>180376</v>
      </c>
    </row>
    <row r="70" spans="1:12" s="4" customFormat="1" ht="18.75" customHeight="1">
      <c r="A70" s="21" t="s">
        <v>22</v>
      </c>
      <c r="B70" s="20">
        <v>35647</v>
      </c>
      <c r="C70" s="22"/>
      <c r="D70" s="21" t="s">
        <v>23</v>
      </c>
      <c r="E70" s="20">
        <v>47863</v>
      </c>
      <c r="F70" s="23"/>
      <c r="H70" s="21" t="s">
        <v>24</v>
      </c>
      <c r="I70" s="20">
        <v>4463491</v>
      </c>
      <c r="J70" s="6"/>
      <c r="K70" s="21" t="s">
        <v>25</v>
      </c>
      <c r="L70" s="20">
        <v>37064</v>
      </c>
    </row>
    <row r="71" spans="1:12" s="4" customFormat="1" ht="18.75" customHeight="1">
      <c r="A71" s="21" t="s">
        <v>29</v>
      </c>
      <c r="B71" s="20">
        <v>6454</v>
      </c>
      <c r="C71" s="22"/>
      <c r="D71" s="24" t="s">
        <v>26</v>
      </c>
      <c r="E71" s="25">
        <v>1</v>
      </c>
      <c r="F71" s="23"/>
      <c r="H71" s="21" t="s">
        <v>27</v>
      </c>
      <c r="I71" s="20">
        <v>839543</v>
      </c>
      <c r="J71" s="6"/>
      <c r="K71" s="21" t="s">
        <v>28</v>
      </c>
      <c r="L71" s="20">
        <v>4460</v>
      </c>
    </row>
    <row r="72" spans="1:12" s="4" customFormat="1" ht="18.75" customHeight="1">
      <c r="A72" s="21" t="s">
        <v>32</v>
      </c>
      <c r="B72" s="20">
        <v>1039703</v>
      </c>
      <c r="C72" s="22"/>
      <c r="D72" s="26"/>
      <c r="E72" s="27"/>
      <c r="F72" s="23"/>
      <c r="H72" s="21" t="s">
        <v>30</v>
      </c>
      <c r="I72" s="20">
        <v>85158</v>
      </c>
      <c r="J72" s="6"/>
      <c r="K72" s="21" t="s">
        <v>31</v>
      </c>
      <c r="L72" s="20">
        <v>29636</v>
      </c>
    </row>
    <row r="73" spans="1:12" s="4" customFormat="1" ht="18.75" customHeight="1">
      <c r="A73" s="21" t="s">
        <v>35</v>
      </c>
      <c r="B73" s="20">
        <v>715641</v>
      </c>
      <c r="C73" s="22"/>
      <c r="D73" s="28"/>
      <c r="E73" s="22"/>
      <c r="F73" s="23"/>
      <c r="H73" s="21" t="s">
        <v>33</v>
      </c>
      <c r="I73" s="20">
        <v>361310</v>
      </c>
      <c r="J73" s="6"/>
      <c r="K73" s="21" t="s">
        <v>34</v>
      </c>
      <c r="L73" s="20">
        <v>2968</v>
      </c>
    </row>
    <row r="74" spans="1:12" s="4" customFormat="1" ht="18.75" customHeight="1">
      <c r="A74" s="21" t="s">
        <v>38</v>
      </c>
      <c r="B74" s="20">
        <v>76045</v>
      </c>
      <c r="C74" s="22"/>
      <c r="D74" s="28"/>
      <c r="E74" s="22"/>
      <c r="F74" s="23"/>
      <c r="H74" s="21" t="s">
        <v>36</v>
      </c>
      <c r="I74" s="20">
        <v>110000</v>
      </c>
      <c r="J74" s="6"/>
      <c r="K74" s="21" t="s">
        <v>37</v>
      </c>
      <c r="L74" s="20">
        <v>217440</v>
      </c>
    </row>
    <row r="75" spans="1:12" s="4" customFormat="1" ht="18.75" customHeight="1">
      <c r="A75" s="21" t="s">
        <v>40</v>
      </c>
      <c r="B75" s="20">
        <v>4539</v>
      </c>
      <c r="C75" s="22"/>
      <c r="D75" s="28"/>
      <c r="E75" s="22"/>
      <c r="F75" s="23"/>
      <c r="H75" s="21" t="s">
        <v>39</v>
      </c>
      <c r="I75" s="20">
        <v>5024386</v>
      </c>
      <c r="J75" s="6"/>
      <c r="K75" s="21"/>
      <c r="L75" s="20"/>
    </row>
    <row r="76" spans="1:12" s="4" customFormat="1" ht="18.75" customHeight="1">
      <c r="A76" s="21" t="s">
        <v>43</v>
      </c>
      <c r="B76" s="20">
        <v>243478</v>
      </c>
      <c r="C76" s="22"/>
      <c r="D76" s="28"/>
      <c r="E76" s="22"/>
      <c r="F76" s="23"/>
      <c r="H76" s="21" t="s">
        <v>41</v>
      </c>
      <c r="I76" s="20">
        <v>39990</v>
      </c>
      <c r="J76" s="6"/>
      <c r="K76" s="19" t="s">
        <v>42</v>
      </c>
      <c r="L76" s="20"/>
    </row>
    <row r="77" spans="1:12" s="4" customFormat="1" ht="18.75" customHeight="1">
      <c r="A77" s="19" t="s">
        <v>46</v>
      </c>
      <c r="B77" s="29">
        <v>92683</v>
      </c>
      <c r="C77" s="22"/>
      <c r="D77" s="28"/>
      <c r="E77" s="22"/>
      <c r="F77" s="23"/>
      <c r="H77" s="21" t="s">
        <v>44</v>
      </c>
      <c r="I77" s="20">
        <v>734638</v>
      </c>
      <c r="J77" s="6"/>
      <c r="K77" s="21" t="s">
        <v>45</v>
      </c>
      <c r="L77" s="20">
        <v>9829541</v>
      </c>
    </row>
    <row r="78" spans="1:12" s="4" customFormat="1" ht="18.75" customHeight="1">
      <c r="A78" s="21" t="s">
        <v>49</v>
      </c>
      <c r="B78" s="20">
        <v>5929</v>
      </c>
      <c r="C78" s="30"/>
      <c r="D78" s="31"/>
      <c r="E78" s="30"/>
      <c r="F78" s="32"/>
      <c r="H78" s="21" t="s">
        <v>47</v>
      </c>
      <c r="I78" s="20">
        <v>4223221</v>
      </c>
      <c r="J78" s="6"/>
      <c r="K78" s="21" t="s">
        <v>48</v>
      </c>
      <c r="L78" s="20">
        <v>4714308</v>
      </c>
    </row>
    <row r="79" spans="1:12" s="4" customFormat="1" ht="18.75" customHeight="1">
      <c r="A79" s="21" t="s">
        <v>51</v>
      </c>
      <c r="B79" s="20">
        <v>5929</v>
      </c>
      <c r="C79" s="22"/>
      <c r="D79" s="28"/>
      <c r="E79" s="22"/>
      <c r="F79" s="23"/>
      <c r="H79" s="21" t="s">
        <v>81</v>
      </c>
      <c r="I79" s="20">
        <v>23921</v>
      </c>
      <c r="J79" s="6"/>
      <c r="K79" s="21" t="s">
        <v>50</v>
      </c>
      <c r="L79" s="20">
        <v>5115233</v>
      </c>
    </row>
    <row r="80" spans="1:12" s="4" customFormat="1" ht="18.75" customHeight="1">
      <c r="A80" s="21" t="s">
        <v>54</v>
      </c>
      <c r="B80" s="20">
        <v>39441</v>
      </c>
      <c r="C80" s="22"/>
      <c r="D80" s="28"/>
      <c r="E80" s="22"/>
      <c r="F80" s="23"/>
      <c r="H80" s="21" t="s">
        <v>82</v>
      </c>
      <c r="I80" s="20">
        <v>2616</v>
      </c>
      <c r="J80" s="6"/>
      <c r="K80" s="21" t="s">
        <v>53</v>
      </c>
      <c r="L80" s="20">
        <v>3154109</v>
      </c>
    </row>
    <row r="81" spans="1:12" s="4" customFormat="1" ht="18.75" customHeight="1">
      <c r="A81" s="21" t="s">
        <v>80</v>
      </c>
      <c r="B81" s="20">
        <v>583</v>
      </c>
      <c r="C81" s="22"/>
      <c r="D81" s="28"/>
      <c r="E81" s="22"/>
      <c r="F81" s="23"/>
      <c r="H81" s="21" t="s">
        <v>52</v>
      </c>
      <c r="I81" s="20">
        <v>363093</v>
      </c>
      <c r="J81" s="6"/>
      <c r="K81" s="21" t="s">
        <v>56</v>
      </c>
      <c r="L81" s="20">
        <v>2639155</v>
      </c>
    </row>
    <row r="82" spans="1:12" s="4" customFormat="1" ht="18.75" customHeight="1">
      <c r="A82" s="21" t="s">
        <v>57</v>
      </c>
      <c r="B82" s="20">
        <v>38858</v>
      </c>
      <c r="C82" s="22"/>
      <c r="D82" s="28"/>
      <c r="E82" s="22"/>
      <c r="F82" s="23"/>
      <c r="H82" s="21" t="s">
        <v>55</v>
      </c>
      <c r="I82" s="20">
        <v>1954109</v>
      </c>
      <c r="J82" s="6"/>
      <c r="K82" s="21" t="s">
        <v>59</v>
      </c>
      <c r="L82" s="20">
        <v>514954</v>
      </c>
    </row>
    <row r="83" spans="1:12" s="4" customFormat="1" ht="18.75" customHeight="1">
      <c r="A83" s="21" t="s">
        <v>60</v>
      </c>
      <c r="B83" s="20">
        <v>61698</v>
      </c>
      <c r="C83" s="22"/>
      <c r="D83" s="28"/>
      <c r="E83" s="22"/>
      <c r="F83" s="23"/>
      <c r="H83" s="21" t="s">
        <v>58</v>
      </c>
      <c r="I83" s="20">
        <v>1701381</v>
      </c>
      <c r="J83" s="6"/>
      <c r="K83" s="21" t="s">
        <v>62</v>
      </c>
      <c r="L83" s="20">
        <v>12983650</v>
      </c>
    </row>
    <row r="84" spans="1:12" s="4" customFormat="1" ht="18.75" customHeight="1">
      <c r="A84" s="21" t="s">
        <v>63</v>
      </c>
      <c r="B84" s="20">
        <v>61698</v>
      </c>
      <c r="C84" s="22"/>
      <c r="D84" s="28"/>
      <c r="E84" s="22"/>
      <c r="F84" s="23"/>
      <c r="H84" s="21" t="s">
        <v>61</v>
      </c>
      <c r="I84" s="20">
        <v>251521</v>
      </c>
      <c r="J84" s="6"/>
      <c r="K84" s="21"/>
      <c r="L84" s="20"/>
    </row>
    <row r="85" spans="1:12" s="4" customFormat="1" ht="18.75" customHeight="1">
      <c r="A85" s="21" t="s">
        <v>65</v>
      </c>
      <c r="B85" s="20">
        <v>28492</v>
      </c>
      <c r="C85" s="22"/>
      <c r="D85" s="28"/>
      <c r="E85" s="22"/>
      <c r="F85" s="23"/>
      <c r="H85" s="21" t="s">
        <v>64</v>
      </c>
      <c r="I85" s="47">
        <v>1138</v>
      </c>
      <c r="J85" s="6"/>
      <c r="K85" s="21"/>
      <c r="L85" s="20"/>
    </row>
    <row r="86" spans="1:12" s="4" customFormat="1" ht="18.75" customHeight="1">
      <c r="A86" s="21" t="s">
        <v>67</v>
      </c>
      <c r="B86" s="20">
        <v>28492</v>
      </c>
      <c r="C86" s="22"/>
      <c r="D86" s="28"/>
      <c r="E86" s="22"/>
      <c r="F86" s="23"/>
      <c r="H86" s="6" t="s">
        <v>66</v>
      </c>
      <c r="I86" s="20">
        <v>69</v>
      </c>
      <c r="J86" s="6"/>
      <c r="K86" s="21"/>
      <c r="L86" s="20"/>
    </row>
    <row r="87" spans="1:12" s="4" customFormat="1" ht="18.75" customHeight="1">
      <c r="A87" s="19" t="s">
        <v>68</v>
      </c>
      <c r="B87" s="29">
        <v>47863</v>
      </c>
      <c r="C87" s="30"/>
      <c r="D87" s="28"/>
      <c r="E87" s="22"/>
      <c r="F87" s="32"/>
      <c r="H87" s="21"/>
      <c r="I87" s="20"/>
      <c r="J87" s="6"/>
      <c r="K87" s="21"/>
      <c r="L87" s="20"/>
    </row>
    <row r="88" spans="1:12" s="4" customFormat="1" ht="18.75" customHeight="1">
      <c r="A88" s="19" t="s">
        <v>71</v>
      </c>
      <c r="B88" s="29">
        <v>47863</v>
      </c>
      <c r="C88" s="30"/>
      <c r="D88" s="31"/>
      <c r="E88" s="30"/>
      <c r="F88" s="32"/>
      <c r="H88" s="33" t="s">
        <v>69</v>
      </c>
      <c r="I88" s="34">
        <v>13201090</v>
      </c>
      <c r="J88" s="8"/>
      <c r="K88" s="33" t="s">
        <v>70</v>
      </c>
      <c r="L88" s="34">
        <v>13201090</v>
      </c>
    </row>
    <row r="89" spans="1:12" s="4" customFormat="1" ht="18.75" customHeight="1">
      <c r="A89" s="19" t="s">
        <v>72</v>
      </c>
      <c r="B89" s="29">
        <v>1</v>
      </c>
      <c r="C89" s="30"/>
      <c r="D89" s="31"/>
      <c r="E89" s="30"/>
      <c r="F89" s="32"/>
      <c r="J89" s="8"/>
      <c r="K89" s="35"/>
      <c r="L89" s="36"/>
    </row>
    <row r="90" spans="1:12" s="4" customFormat="1" ht="18.75" customHeight="1">
      <c r="A90" s="39" t="s">
        <v>73</v>
      </c>
      <c r="B90" s="46">
        <v>47864</v>
      </c>
      <c r="C90" s="40"/>
      <c r="D90" s="31"/>
      <c r="E90" s="30"/>
      <c r="F90" s="41"/>
      <c r="I90" s="37"/>
      <c r="J90" s="8"/>
      <c r="K90" s="35"/>
      <c r="L90" s="38"/>
    </row>
    <row r="91" spans="1:8" s="4" customFormat="1" ht="15" customHeight="1">
      <c r="A91" s="28"/>
      <c r="B91" s="42"/>
      <c r="C91" s="42"/>
      <c r="D91" s="31"/>
      <c r="E91" s="40"/>
      <c r="F91" s="43"/>
      <c r="H91" s="35"/>
    </row>
    <row r="92" spans="1:8" s="4" customFormat="1" ht="15" customHeight="1">
      <c r="A92" s="28"/>
      <c r="B92" s="42"/>
      <c r="D92" s="28"/>
      <c r="E92" s="42"/>
      <c r="G92" s="35"/>
      <c r="H92" s="35"/>
    </row>
    <row r="93" spans="1:8" s="4" customFormat="1" ht="26.25" customHeight="1">
      <c r="A93" s="147"/>
      <c r="B93" s="148"/>
      <c r="D93" s="147"/>
      <c r="E93" s="148"/>
      <c r="G93" s="36"/>
      <c r="H93" s="44"/>
    </row>
  </sheetData>
  <mergeCells count="20">
    <mergeCell ref="A93:B93"/>
    <mergeCell ref="D93:E93"/>
    <mergeCell ref="A65:B65"/>
    <mergeCell ref="D65:E65"/>
    <mergeCell ref="A66:A67"/>
    <mergeCell ref="B66:B67"/>
    <mergeCell ref="D66:D67"/>
    <mergeCell ref="E66:E67"/>
    <mergeCell ref="A34:B34"/>
    <mergeCell ref="D34:E34"/>
    <mergeCell ref="A35:A36"/>
    <mergeCell ref="D35:D36"/>
    <mergeCell ref="D3:E3"/>
    <mergeCell ref="D4:D5"/>
    <mergeCell ref="D31:E31"/>
    <mergeCell ref="A3:B3"/>
    <mergeCell ref="A4:A5"/>
    <mergeCell ref="A31:B31"/>
    <mergeCell ref="B4:B5"/>
    <mergeCell ref="E4:E5"/>
  </mergeCells>
  <printOptions/>
  <pageMargins left="0.75" right="0.75" top="1" bottom="1" header="0.512" footer="0.512"/>
  <pageSetup horizontalDpi="300" verticalDpi="300" orientation="landscape" paperSize="9" scale="78" r:id="rId2"/>
  <rowBreaks count="1" manualBreakCount="1">
    <brk id="31" max="12" man="1"/>
  </rowBreaks>
  <colBreaks count="1" manualBreakCount="1">
    <brk id="6" max="5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13" sqref="B13"/>
    </sheetView>
  </sheetViews>
  <sheetFormatPr defaultColWidth="9.00390625" defaultRowHeight="13.5"/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1132386</v>
      </c>
      <c r="C2">
        <v>1039703</v>
      </c>
    </row>
    <row r="3" spans="1:3" ht="13.5">
      <c r="A3" t="s">
        <v>3</v>
      </c>
      <c r="B3">
        <v>5929</v>
      </c>
      <c r="C3">
        <v>61698</v>
      </c>
    </row>
    <row r="4" spans="1:3" ht="13.5">
      <c r="A4" t="s">
        <v>4</v>
      </c>
      <c r="B4">
        <v>39441</v>
      </c>
      <c r="C4">
        <v>28492</v>
      </c>
    </row>
    <row r="5" spans="1:3" ht="13.5">
      <c r="A5" t="s">
        <v>5</v>
      </c>
      <c r="C5">
        <v>47863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B22" sqref="B22"/>
    </sheetView>
  </sheetViews>
  <sheetFormatPr defaultColWidth="9.00390625" defaultRowHeight="13.5"/>
  <cols>
    <col min="1" max="4" width="11.75390625" style="0" customWidth="1"/>
  </cols>
  <sheetData>
    <row r="1" ht="13.5">
      <c r="A1" t="s">
        <v>83</v>
      </c>
    </row>
    <row r="2" spans="1:4" ht="13.5">
      <c r="A2" s="50"/>
      <c r="B2" s="50"/>
      <c r="C2" s="50"/>
      <c r="D2" s="51" t="s">
        <v>104</v>
      </c>
    </row>
    <row r="3" spans="1:4" ht="13.5">
      <c r="A3" s="49"/>
      <c r="B3" s="49" t="s">
        <v>84</v>
      </c>
      <c r="C3" s="49" t="s">
        <v>85</v>
      </c>
      <c r="D3" s="49" t="s">
        <v>86</v>
      </c>
    </row>
    <row r="4" spans="1:4" ht="13.5">
      <c r="A4" s="48" t="s">
        <v>91</v>
      </c>
      <c r="B4" s="52">
        <v>97695</v>
      </c>
      <c r="C4" s="52">
        <v>79935</v>
      </c>
      <c r="D4" s="52">
        <v>4627</v>
      </c>
    </row>
    <row r="5" spans="1:4" ht="13.5">
      <c r="A5" s="48" t="s">
        <v>92</v>
      </c>
      <c r="B5" s="52">
        <v>96857</v>
      </c>
      <c r="C5" s="52">
        <v>83431</v>
      </c>
      <c r="D5" s="52">
        <v>5956</v>
      </c>
    </row>
    <row r="6" spans="1:4" ht="13.5">
      <c r="A6" s="48" t="s">
        <v>93</v>
      </c>
      <c r="B6" s="52">
        <v>91932</v>
      </c>
      <c r="C6" s="52">
        <v>86549</v>
      </c>
      <c r="D6" s="52">
        <v>7177</v>
      </c>
    </row>
    <row r="7" spans="1:4" ht="13.5">
      <c r="A7" s="48" t="s">
        <v>94</v>
      </c>
      <c r="B7" s="52">
        <v>101964</v>
      </c>
      <c r="C7" s="52">
        <v>108149</v>
      </c>
      <c r="D7" s="52">
        <v>15394</v>
      </c>
    </row>
    <row r="8" spans="1:4" ht="13.5">
      <c r="A8" s="48" t="s">
        <v>95</v>
      </c>
      <c r="B8" s="52">
        <v>93876</v>
      </c>
      <c r="C8" s="52">
        <v>92309</v>
      </c>
      <c r="D8" s="52">
        <v>9348</v>
      </c>
    </row>
    <row r="9" spans="1:4" ht="13.5">
      <c r="A9" s="48" t="s">
        <v>96</v>
      </c>
      <c r="B9" s="52">
        <v>95412</v>
      </c>
      <c r="C9" s="52">
        <v>93882</v>
      </c>
      <c r="D9" s="52">
        <v>9931</v>
      </c>
    </row>
    <row r="10" spans="1:4" ht="13.5">
      <c r="A10" s="48" t="s">
        <v>97</v>
      </c>
      <c r="B10" s="52">
        <v>85940</v>
      </c>
      <c r="C10" s="52">
        <v>79615</v>
      </c>
      <c r="D10" s="52">
        <v>4481</v>
      </c>
    </row>
    <row r="11" spans="1:4" ht="13.5">
      <c r="A11" s="48" t="s">
        <v>98</v>
      </c>
      <c r="B11" s="52">
        <v>86843</v>
      </c>
      <c r="C11" s="52">
        <v>76069</v>
      </c>
      <c r="D11" s="52">
        <v>3142</v>
      </c>
    </row>
    <row r="12" spans="1:4" ht="13.5">
      <c r="A12" s="48" t="s">
        <v>99</v>
      </c>
      <c r="B12" s="52">
        <v>97828</v>
      </c>
      <c r="C12" s="52">
        <v>84584</v>
      </c>
      <c r="D12" s="52">
        <v>6354</v>
      </c>
    </row>
    <row r="13" spans="1:4" ht="13.5">
      <c r="A13" s="48" t="s">
        <v>100</v>
      </c>
      <c r="B13" s="52">
        <v>101515</v>
      </c>
      <c r="C13" s="52">
        <v>95199</v>
      </c>
      <c r="D13" s="52">
        <v>10410</v>
      </c>
    </row>
    <row r="14" spans="1:4" ht="13.5">
      <c r="A14" s="48" t="s">
        <v>101</v>
      </c>
      <c r="B14" s="52">
        <v>100791</v>
      </c>
      <c r="C14" s="52">
        <v>96247</v>
      </c>
      <c r="D14" s="52">
        <v>10781</v>
      </c>
    </row>
    <row r="15" spans="1:4" ht="13.5">
      <c r="A15" s="48" t="s">
        <v>102</v>
      </c>
      <c r="B15" s="52">
        <v>109733</v>
      </c>
      <c r="C15" s="52">
        <v>114316</v>
      </c>
      <c r="D15" s="52">
        <v>17641</v>
      </c>
    </row>
    <row r="16" spans="1:4" ht="13.5">
      <c r="A16" s="48" t="s">
        <v>103</v>
      </c>
      <c r="B16" s="52">
        <f>SUM(B4:B15)</f>
        <v>1160386</v>
      </c>
      <c r="C16" s="52">
        <f>SUM(C4:C15)</f>
        <v>1090285</v>
      </c>
      <c r="D16" s="52">
        <f>SUM(D4:D15)</f>
        <v>105242</v>
      </c>
    </row>
  </sheetData>
  <printOptions/>
  <pageMargins left="0.75" right="0.75" top="1" bottom="1" header="0.512" footer="0.512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C27" sqref="C27"/>
    </sheetView>
  </sheetViews>
  <sheetFormatPr defaultColWidth="9.00390625" defaultRowHeight="13.5"/>
  <cols>
    <col min="1" max="4" width="11.75390625" style="0" customWidth="1"/>
  </cols>
  <sheetData>
    <row r="1" ht="13.5">
      <c r="A1" t="s">
        <v>106</v>
      </c>
    </row>
    <row r="2" spans="1:3" ht="13.5">
      <c r="A2" s="50"/>
      <c r="B2" s="50"/>
      <c r="C2" s="51" t="s">
        <v>104</v>
      </c>
    </row>
    <row r="3" spans="1:3" ht="13.5">
      <c r="A3" s="49"/>
      <c r="B3" s="49" t="s">
        <v>85</v>
      </c>
      <c r="C3" s="49" t="s">
        <v>86</v>
      </c>
    </row>
    <row r="4" spans="1:3" ht="13.5">
      <c r="A4" s="48" t="s">
        <v>91</v>
      </c>
      <c r="B4" s="52">
        <v>3548</v>
      </c>
      <c r="C4" s="52">
        <v>308</v>
      </c>
    </row>
    <row r="5" spans="1:3" ht="13.5">
      <c r="A5" s="48" t="s">
        <v>92</v>
      </c>
      <c r="B5" s="52">
        <v>3938</v>
      </c>
      <c r="C5" s="52">
        <v>342</v>
      </c>
    </row>
    <row r="6" spans="1:3" ht="13.5">
      <c r="A6" s="48" t="s">
        <v>93</v>
      </c>
      <c r="B6" s="52">
        <v>2100</v>
      </c>
      <c r="C6" s="52">
        <v>182</v>
      </c>
    </row>
    <row r="7" spans="1:3" ht="13.5">
      <c r="A7" s="48" t="s">
        <v>94</v>
      </c>
      <c r="B7" s="52">
        <v>2802</v>
      </c>
      <c r="C7" s="52">
        <v>244</v>
      </c>
    </row>
    <row r="8" spans="1:3" ht="13.5">
      <c r="A8" s="48" t="s">
        <v>95</v>
      </c>
      <c r="B8" s="52">
        <v>4140</v>
      </c>
      <c r="C8" s="52">
        <v>360</v>
      </c>
    </row>
    <row r="9" spans="1:3" ht="13.5">
      <c r="A9" s="48" t="s">
        <v>96</v>
      </c>
      <c r="B9" s="52">
        <v>2018</v>
      </c>
      <c r="C9" s="52">
        <v>175</v>
      </c>
    </row>
    <row r="10" spans="1:3" ht="13.5">
      <c r="A10" s="48" t="s">
        <v>97</v>
      </c>
      <c r="B10" s="52">
        <v>3085</v>
      </c>
      <c r="C10" s="52">
        <v>268</v>
      </c>
    </row>
    <row r="11" spans="1:3" ht="13.5">
      <c r="A11" s="48" t="s">
        <v>98</v>
      </c>
      <c r="B11" s="52">
        <v>4117</v>
      </c>
      <c r="C11" s="52">
        <v>358</v>
      </c>
    </row>
    <row r="12" spans="1:3" ht="13.5">
      <c r="A12" s="48" t="s">
        <v>99</v>
      </c>
      <c r="B12" s="52">
        <v>3965</v>
      </c>
      <c r="C12" s="52">
        <v>345</v>
      </c>
    </row>
    <row r="13" spans="1:3" ht="13.5">
      <c r="A13" s="48" t="s">
        <v>100</v>
      </c>
      <c r="B13" s="52">
        <v>1491</v>
      </c>
      <c r="C13" s="52">
        <v>130</v>
      </c>
    </row>
    <row r="14" spans="1:3" ht="13.5">
      <c r="A14" s="48" t="s">
        <v>101</v>
      </c>
      <c r="B14" s="52">
        <v>1688</v>
      </c>
      <c r="C14" s="52">
        <v>147</v>
      </c>
    </row>
    <row r="15" spans="1:3" ht="13.5">
      <c r="A15" s="48" t="s">
        <v>102</v>
      </c>
      <c r="B15" s="52">
        <v>2755</v>
      </c>
      <c r="C15" s="52">
        <v>240</v>
      </c>
    </row>
    <row r="16" spans="1:3" ht="13.5">
      <c r="A16" s="48" t="s">
        <v>103</v>
      </c>
      <c r="B16" s="52">
        <f>SUM(B4:B15)</f>
        <v>35647</v>
      </c>
      <c r="C16" s="52">
        <f>SUM(C4:C15)</f>
        <v>3099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2008-09-02T07:11:11Z</cp:lastPrinted>
  <dcterms:created xsi:type="dcterms:W3CDTF">2008-07-01T02:57:29Z</dcterms:created>
  <dcterms:modified xsi:type="dcterms:W3CDTF">2008-09-19T06:24:14Z</dcterms:modified>
  <cp:category/>
  <cp:version/>
  <cp:contentType/>
  <cp:contentStatus/>
</cp:coreProperties>
</file>