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480" windowHeight="11790" activeTab="0"/>
  </bookViews>
  <sheets>
    <sheet name="4月" sheetId="1" r:id="rId1"/>
    <sheet name="5月" sheetId="2" r:id="rId2"/>
    <sheet name="6月" sheetId="3" r:id="rId3"/>
    <sheet name="10月" sheetId="4" r:id="rId4"/>
    <sheet name="11月" sheetId="5" r:id="rId5"/>
    <sheet name="3月" sheetId="6" r:id="rId6"/>
  </sheets>
  <definedNames>
    <definedName name="_Fill" hidden="1">#REF!</definedName>
  </definedNames>
  <calcPr fullCalcOnLoad="1"/>
</workbook>
</file>

<file path=xl/comments1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2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3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4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5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6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sharedStrings.xml><?xml version="1.0" encoding="utf-8"?>
<sst xmlns="http://schemas.openxmlformats.org/spreadsheetml/2006/main" count="1101" uniqueCount="248">
  <si>
    <t>年</t>
  </si>
  <si>
    <t>月</t>
  </si>
  <si>
    <t>卵･稚仔定量表</t>
  </si>
  <si>
    <t>無網試験</t>
  </si>
  <si>
    <t>マイワシ類似魚種卵には，コノシロ？卵含む。ホタルイカモドキ類似卵には，スルメイカ？卵含む。</t>
  </si>
  <si>
    <t>備考</t>
  </si>
  <si>
    <t>補正係数</t>
  </si>
  <si>
    <t>許容範囲</t>
  </si>
  <si>
    <t>分割率</t>
  </si>
  <si>
    <t>ｻﾙﾊﾟ</t>
  </si>
  <si>
    <t>0.5&lt;係数&lt;2</t>
  </si>
  <si>
    <t>a</t>
  </si>
  <si>
    <t>b</t>
  </si>
  <si>
    <t>1a</t>
  </si>
  <si>
    <t>3</t>
  </si>
  <si>
    <t>3a</t>
  </si>
  <si>
    <t>4</t>
  </si>
  <si>
    <t>5</t>
  </si>
  <si>
    <t>12</t>
  </si>
  <si>
    <t>6</t>
  </si>
  <si>
    <t>6a</t>
  </si>
  <si>
    <t>6b</t>
  </si>
  <si>
    <t>7</t>
  </si>
  <si>
    <t>11</t>
  </si>
  <si>
    <t>10</t>
  </si>
  <si>
    <t>9</t>
  </si>
  <si>
    <t>9a</t>
  </si>
  <si>
    <t>9b</t>
  </si>
  <si>
    <t>9c</t>
  </si>
  <si>
    <t>13</t>
  </si>
  <si>
    <t>14</t>
  </si>
  <si>
    <t>識別</t>
  </si>
  <si>
    <t>測定機関</t>
  </si>
  <si>
    <t>調査船名</t>
  </si>
  <si>
    <t>ネット目合</t>
  </si>
  <si>
    <t>ネット種類</t>
  </si>
  <si>
    <t>水研</t>
  </si>
  <si>
    <t>漁業種類</t>
  </si>
  <si>
    <t>標本区分</t>
  </si>
  <si>
    <t>島根丸</t>
  </si>
  <si>
    <t>0335</t>
  </si>
  <si>
    <t>LNP</t>
  </si>
  <si>
    <t>調査船名コード</t>
  </si>
  <si>
    <t>濾水計No</t>
  </si>
  <si>
    <t>ワイヤー長</t>
  </si>
  <si>
    <t>平均傾角</t>
  </si>
  <si>
    <t>平均濾水計回転数</t>
  </si>
  <si>
    <t>標本メモ</t>
  </si>
  <si>
    <t>採取時</t>
  </si>
  <si>
    <t>プランクトン</t>
  </si>
  <si>
    <t>マイワシ</t>
  </si>
  <si>
    <t>カタクチイワシ</t>
  </si>
  <si>
    <t>サバ類</t>
  </si>
  <si>
    <t>ウルメイワシ</t>
  </si>
  <si>
    <t>マアジ</t>
  </si>
  <si>
    <t>スルメイカ</t>
  </si>
  <si>
    <t>キュウリエソ</t>
  </si>
  <si>
    <t>ホタルイカ</t>
  </si>
  <si>
    <t>ホタルイカモドキ類</t>
  </si>
  <si>
    <t>コノシロ</t>
  </si>
  <si>
    <t>ニギス</t>
  </si>
  <si>
    <t>アカガレイ</t>
  </si>
  <si>
    <t>ヒラメ</t>
  </si>
  <si>
    <t>その他のさかな</t>
  </si>
  <si>
    <t>サルパ類（ソノタ）</t>
  </si>
  <si>
    <t>整理番号</t>
  </si>
  <si>
    <t>観測点No</t>
  </si>
  <si>
    <t>採取年月日</t>
  </si>
  <si>
    <t>採取時刻</t>
  </si>
  <si>
    <t>緯度</t>
  </si>
  <si>
    <t>経度</t>
  </si>
  <si>
    <t>ワイヤー傾角</t>
  </si>
  <si>
    <t>濾水計回転数</t>
  </si>
  <si>
    <t>水温</t>
  </si>
  <si>
    <t>塩分</t>
  </si>
  <si>
    <t>沈殿量</t>
  </si>
  <si>
    <t>湿重量</t>
  </si>
  <si>
    <t>乾燥重量</t>
  </si>
  <si>
    <t>Ａ卵</t>
  </si>
  <si>
    <t>Ｂ卵</t>
  </si>
  <si>
    <t>Ｃ卵</t>
  </si>
  <si>
    <t>ステージ不明卵</t>
  </si>
  <si>
    <t>類似魚種卵</t>
  </si>
  <si>
    <t>前期仔魚</t>
  </si>
  <si>
    <t>後期仔魚</t>
  </si>
  <si>
    <t>1</t>
  </si>
  <si>
    <t>2</t>
  </si>
  <si>
    <t>8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</si>
  <si>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</si>
  <si>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</si>
  <si>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</si>
  <si>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</si>
  <si>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</si>
  <si>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</si>
  <si>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</si>
  <si>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</si>
  <si>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</si>
  <si>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</si>
  <si>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</si>
  <si>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</si>
  <si>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</si>
  <si>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</si>
  <si>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</si>
  <si>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</si>
  <si>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島根</t>
  </si>
  <si>
    <t>ホタルイカモドキ</t>
  </si>
  <si>
    <t>その他の頭足類</t>
  </si>
  <si>
    <t>リンコトウチオン幼生</t>
  </si>
  <si>
    <t>卵</t>
  </si>
  <si>
    <t>類似卵</t>
  </si>
  <si>
    <t>幼生</t>
  </si>
  <si>
    <t>20080326</t>
  </si>
  <si>
    <t>0955</t>
  </si>
  <si>
    <t>欠測</t>
  </si>
  <si>
    <t>1013</t>
  </si>
  <si>
    <t>1124</t>
  </si>
  <si>
    <t>1300</t>
  </si>
  <si>
    <t>外套膜のみ1個体　計数に含まない</t>
  </si>
  <si>
    <t>1404</t>
  </si>
  <si>
    <t>1507</t>
  </si>
  <si>
    <t>20080327</t>
  </si>
  <si>
    <t>0510</t>
  </si>
  <si>
    <t>0204</t>
  </si>
  <si>
    <t>0103</t>
  </si>
  <si>
    <t>0028</t>
  </si>
  <si>
    <t>2341</t>
  </si>
  <si>
    <t>1850</t>
  </si>
  <si>
    <t>1929</t>
  </si>
  <si>
    <t>2007</t>
  </si>
  <si>
    <t>2033</t>
  </si>
  <si>
    <t>1747</t>
  </si>
  <si>
    <t>1645</t>
  </si>
  <si>
    <t>0331</t>
  </si>
  <si>
    <t>0731</t>
  </si>
  <si>
    <t>0941</t>
  </si>
  <si>
    <t>2356</t>
  </si>
  <si>
    <t>20080430</t>
  </si>
  <si>
    <t>0438</t>
  </si>
  <si>
    <t>0411</t>
  </si>
  <si>
    <t>大型寒天質は別に計量3.56g</t>
  </si>
  <si>
    <t>0253</t>
  </si>
  <si>
    <t>外套膜のみ3個体　計数に含まない</t>
  </si>
  <si>
    <t>0105</t>
  </si>
  <si>
    <t>外套膜のみ5個体　計数に含まない</t>
  </si>
  <si>
    <t>20080429</t>
  </si>
  <si>
    <t>2354</t>
  </si>
  <si>
    <t>2252</t>
  </si>
  <si>
    <t>外套膜のみ11個体　計数に含まない</t>
  </si>
  <si>
    <t>0825</t>
  </si>
  <si>
    <t>外套膜のみ1個体　計数に含まない</t>
  </si>
  <si>
    <t>1125</t>
  </si>
  <si>
    <t>1245</t>
  </si>
  <si>
    <t>1332</t>
  </si>
  <si>
    <t>1417</t>
  </si>
  <si>
    <t>外套膜のみ4個体　計数に含まない</t>
  </si>
  <si>
    <t>1913</t>
  </si>
  <si>
    <t>1840</t>
  </si>
  <si>
    <t>1807</t>
  </si>
  <si>
    <t>1746</t>
  </si>
  <si>
    <t>2010</t>
  </si>
  <si>
    <t>外套膜のみ2個体　計数に含まない</t>
  </si>
  <si>
    <t>2112</t>
  </si>
  <si>
    <t>0958</t>
  </si>
  <si>
    <t>0600</t>
  </si>
  <si>
    <t>0405</t>
  </si>
  <si>
    <t>20080428</t>
  </si>
  <si>
    <t>1421</t>
  </si>
  <si>
    <t>20080528</t>
  </si>
  <si>
    <t>1848</t>
  </si>
  <si>
    <t>1824</t>
  </si>
  <si>
    <t>1712</t>
  </si>
  <si>
    <t>1538</t>
  </si>
  <si>
    <t>1439</t>
  </si>
  <si>
    <t>1325</t>
  </si>
  <si>
    <t>20080527</t>
  </si>
  <si>
    <t>2245</t>
  </si>
  <si>
    <t>0157</t>
  </si>
  <si>
    <t>0346</t>
  </si>
  <si>
    <t>0427</t>
  </si>
  <si>
    <t>0507</t>
  </si>
  <si>
    <t>0957</t>
  </si>
  <si>
    <t>0921</t>
  </si>
  <si>
    <t>0850</t>
  </si>
  <si>
    <t>0830</t>
  </si>
  <si>
    <t>1053</t>
  </si>
  <si>
    <t>1149</t>
  </si>
  <si>
    <t>0021</t>
  </si>
  <si>
    <t>2021</t>
  </si>
  <si>
    <t>1826</t>
  </si>
  <si>
    <t>20080526</t>
  </si>
  <si>
    <t>卵</t>
  </si>
  <si>
    <t>類似卵</t>
  </si>
  <si>
    <t>20080930</t>
  </si>
  <si>
    <t>1320</t>
  </si>
  <si>
    <t>1212</t>
  </si>
  <si>
    <t>1108</t>
  </si>
  <si>
    <t>0849</t>
  </si>
  <si>
    <t>0651</t>
  </si>
  <si>
    <t>0454</t>
  </si>
  <si>
    <t>1420</t>
  </si>
  <si>
    <t>20081031</t>
  </si>
  <si>
    <t>0442</t>
  </si>
  <si>
    <t>0342</t>
  </si>
  <si>
    <t>0230</t>
  </si>
  <si>
    <t>0017</t>
  </si>
  <si>
    <t>20081030</t>
  </si>
  <si>
    <t>2158</t>
  </si>
  <si>
    <t>2001</t>
  </si>
  <si>
    <t>20081029</t>
  </si>
  <si>
    <t>1425</t>
  </si>
  <si>
    <t>卵</t>
  </si>
  <si>
    <t>類似卵</t>
  </si>
  <si>
    <t>a</t>
  </si>
  <si>
    <t>20090305</t>
  </si>
  <si>
    <t>1706</t>
  </si>
  <si>
    <t>b</t>
  </si>
  <si>
    <t>1640</t>
  </si>
  <si>
    <t>1a</t>
  </si>
  <si>
    <t>1537</t>
  </si>
  <si>
    <t>1358</t>
  </si>
  <si>
    <t>3a</t>
  </si>
  <si>
    <t>1256</t>
  </si>
  <si>
    <t>1150</t>
  </si>
  <si>
    <t>20090304</t>
  </si>
  <si>
    <t>2200</t>
  </si>
  <si>
    <t>0058</t>
  </si>
  <si>
    <t>6a</t>
  </si>
  <si>
    <t>0206</t>
  </si>
  <si>
    <t>6b</t>
  </si>
  <si>
    <t>0250</t>
  </si>
  <si>
    <t>20090305</t>
  </si>
  <si>
    <t>0330</t>
  </si>
  <si>
    <t>9c</t>
  </si>
  <si>
    <t>0648</t>
  </si>
  <si>
    <t>9b</t>
  </si>
  <si>
    <t>0707</t>
  </si>
  <si>
    <t>9a</t>
  </si>
  <si>
    <t>0738</t>
  </si>
  <si>
    <t>0813</t>
  </si>
  <si>
    <t>0911</t>
  </si>
  <si>
    <t>1007</t>
  </si>
  <si>
    <t>20090304</t>
  </si>
  <si>
    <t>2333</t>
  </si>
  <si>
    <t>1940</t>
  </si>
  <si>
    <t>大型ｻﾙﾊﾟ1個体含む(20cc瓶で保存)</t>
  </si>
  <si>
    <t>1747</t>
  </si>
  <si>
    <t>20090303</t>
  </si>
  <si>
    <t>1423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</si>
</sst>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);[Red]\(0.000\)"/>
    <numFmt numFmtId="178" formatCode="hhmm"/>
    <numFmt numFmtId="179" formatCode="0.00_);[Red]\(0.00\)"/>
    <numFmt numFmtId="180" formatCode="0.00_ "/>
    <numFmt numFmtId="181" formatCode="0.0_);[Red]\(0.0\)"/>
    <numFmt numFmtId="182" formatCode="yyyy/mm/dd"/>
    <numFmt numFmtId="183" formatCode="hh:mm"/>
    <numFmt numFmtId="184" formatCode="0.0_ "/>
    <numFmt numFmtId="185" formatCode="0_ "/>
    <numFmt numFmtId="186" formatCode="#,##0.0;[Red]\-#,##0.0"/>
    <numFmt numFmtId="187" formatCode="0.000000_ "/>
    <numFmt numFmtId="188" formatCode="0.00000_ "/>
    <numFmt numFmtId="189" formatCode="0.0000_ "/>
    <numFmt numFmtId="190" formatCode="0.000_ "/>
    <numFmt numFmtId="191" formatCode="0_);[Red]\(0\)"/>
    <numFmt numFmtId="192" formatCode="yyyymmdd"/>
    <numFmt numFmtId="193" formatCode="yyyy/m/d;@"/>
    <numFmt numFmtId="194" formatCode="#,##0.00_ "/>
    <numFmt numFmtId="195" formatCode="0.00;_�"/>
  </numFmts>
  <fonts count="29">
    <font>
      <sz val="14"/>
      <name val="標準明朝"/>
      <family val="1"/>
    </font>
    <font>
      <sz val="11"/>
      <name val="ＭＳ Ｐゴシック"/>
      <family val="3"/>
    </font>
    <font>
      <u val="single"/>
      <sz val="12.2"/>
      <color indexed="12"/>
      <name val="標準明朝"/>
      <family val="1"/>
    </font>
    <font>
      <u val="single"/>
      <sz val="12.2"/>
      <color indexed="36"/>
      <name val="標準明朝"/>
      <family val="1"/>
    </font>
    <font>
      <sz val="14"/>
      <name val="ＭＳ 明朝"/>
      <family val="1"/>
    </font>
    <font>
      <sz val="7"/>
      <name val="標準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標準明朝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7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62">
      <alignment vertical="center"/>
      <protection/>
    </xf>
    <xf numFmtId="0" fontId="1" fillId="0" borderId="0" xfId="62" applyAlignment="1">
      <alignment horizontal="left"/>
      <protection/>
    </xf>
    <xf numFmtId="0" fontId="9" fillId="24" borderId="2" xfId="62" applyFont="1" applyFill="1" applyBorder="1" applyAlignment="1" applyProtection="1">
      <alignment horizontal="center" vertical="center"/>
      <protection/>
    </xf>
    <xf numFmtId="0" fontId="9" fillId="23" borderId="2" xfId="62" applyFont="1" applyFill="1" applyBorder="1" applyAlignment="1" applyProtection="1">
      <alignment horizontal="center" vertical="center"/>
      <protection/>
    </xf>
    <xf numFmtId="0" fontId="9" fillId="24" borderId="10" xfId="62" applyFont="1" applyFill="1" applyBorder="1" applyAlignment="1" applyProtection="1">
      <alignment horizontal="center" vertical="center"/>
      <protection/>
    </xf>
    <xf numFmtId="0" fontId="9" fillId="25" borderId="2" xfId="62" applyFont="1" applyFill="1" applyBorder="1" applyAlignment="1" applyProtection="1">
      <alignment horizontal="center" vertical="center"/>
      <protection/>
    </xf>
    <xf numFmtId="0" fontId="9" fillId="26" borderId="2" xfId="62" applyFont="1" applyFill="1" applyBorder="1" applyAlignment="1" applyProtection="1">
      <alignment horizontal="center" vertical="center"/>
      <protection locked="0"/>
    </xf>
    <xf numFmtId="49" fontId="9" fillId="26" borderId="2" xfId="62" applyNumberFormat="1" applyFont="1" applyFill="1" applyBorder="1" applyAlignment="1" applyProtection="1">
      <alignment horizontal="center" vertical="center"/>
      <protection locked="0"/>
    </xf>
    <xf numFmtId="0" fontId="9" fillId="24" borderId="11" xfId="62" applyFont="1" applyFill="1" applyBorder="1" applyAlignment="1" applyProtection="1">
      <alignment horizontal="center" vertical="center"/>
      <protection/>
    </xf>
    <xf numFmtId="0" fontId="9" fillId="25" borderId="2" xfId="62" applyFont="1" applyFill="1" applyBorder="1" applyAlignment="1" applyProtection="1">
      <alignment horizontal="center" vertical="center"/>
      <protection locked="0"/>
    </xf>
    <xf numFmtId="0" fontId="1" fillId="0" borderId="12" xfId="62" applyBorder="1">
      <alignment vertical="center"/>
      <protection/>
    </xf>
    <xf numFmtId="0" fontId="1" fillId="0" borderId="0" xfId="62" applyAlignment="1">
      <alignment horizontal="center"/>
      <protection/>
    </xf>
    <xf numFmtId="0" fontId="1" fillId="21" borderId="0" xfId="62" applyFill="1" applyBorder="1" applyAlignment="1">
      <alignment horizontal="center"/>
      <protection/>
    </xf>
    <xf numFmtId="0" fontId="1" fillId="0" borderId="0" xfId="62" applyFill="1" applyBorder="1" applyAlignment="1">
      <alignment horizontal="center"/>
      <protection/>
    </xf>
    <xf numFmtId="180" fontId="9" fillId="26" borderId="2" xfId="62" applyNumberFormat="1" applyFont="1" applyFill="1" applyBorder="1" applyAlignment="1" applyProtection="1">
      <alignment horizontal="center" vertical="center"/>
      <protection locked="0"/>
    </xf>
    <xf numFmtId="180" fontId="9" fillId="25" borderId="2" xfId="62" applyNumberFormat="1" applyFont="1" applyFill="1" applyBorder="1" applyAlignment="1" applyProtection="1">
      <alignment horizontal="center" vertical="center"/>
      <protection locked="0"/>
    </xf>
    <xf numFmtId="0" fontId="9" fillId="26" borderId="13" xfId="62" applyFont="1" applyFill="1" applyBorder="1" applyAlignment="1" applyProtection="1">
      <alignment horizontal="center" vertical="center"/>
      <protection locked="0"/>
    </xf>
    <xf numFmtId="180" fontId="1" fillId="0" borderId="0" xfId="62" applyNumberFormat="1">
      <alignment vertical="center"/>
      <protection/>
    </xf>
    <xf numFmtId="0" fontId="9" fillId="26" borderId="0" xfId="62" applyFont="1" applyFill="1" applyBorder="1" applyAlignment="1" applyProtection="1">
      <alignment horizontal="center" vertical="center"/>
      <protection locked="0"/>
    </xf>
    <xf numFmtId="40" fontId="9" fillId="26" borderId="2" xfId="51" applyNumberFormat="1" applyFont="1" applyFill="1" applyBorder="1" applyAlignment="1" applyProtection="1">
      <alignment horizontal="center" vertical="center"/>
      <protection locked="0"/>
    </xf>
    <xf numFmtId="186" fontId="9" fillId="26" borderId="2" xfId="51" applyNumberFormat="1" applyFont="1" applyFill="1" applyBorder="1" applyAlignment="1" applyProtection="1">
      <alignment horizontal="center" vertical="center"/>
      <protection locked="0"/>
    </xf>
    <xf numFmtId="195" fontId="9" fillId="26" borderId="2" xfId="62" applyNumberFormat="1" applyFont="1" applyFill="1" applyBorder="1" applyAlignment="1" applyProtection="1">
      <alignment horizontal="center" vertical="center"/>
      <protection locked="0"/>
    </xf>
    <xf numFmtId="184" fontId="9" fillId="26" borderId="2" xfId="62" applyNumberFormat="1" applyFont="1" applyFill="1" applyBorder="1" applyAlignment="1" applyProtection="1">
      <alignment horizontal="center" vertical="center"/>
      <protection locked="0"/>
    </xf>
    <xf numFmtId="0" fontId="9" fillId="24" borderId="10" xfId="62" applyFont="1" applyFill="1" applyBorder="1" applyAlignment="1" applyProtection="1">
      <alignment horizontal="center" vertical="center"/>
      <protection/>
    </xf>
    <xf numFmtId="0" fontId="9" fillId="24" borderId="11" xfId="62" applyFont="1" applyFill="1" applyBorder="1" applyAlignment="1" applyProtection="1">
      <alignment horizontal="center" vertical="center"/>
      <protection/>
    </xf>
    <xf numFmtId="0" fontId="9" fillId="24" borderId="14" xfId="62" applyFont="1" applyFill="1" applyBorder="1" applyAlignment="1" applyProtection="1">
      <alignment horizontal="center" vertical="center"/>
      <protection/>
    </xf>
    <xf numFmtId="0" fontId="9" fillId="25" borderId="10" xfId="62" applyFont="1" applyFill="1" applyBorder="1" applyAlignment="1" applyProtection="1">
      <alignment horizontal="center" vertical="center"/>
      <protection locked="0"/>
    </xf>
    <xf numFmtId="0" fontId="9" fillId="25" borderId="14" xfId="62" applyFont="1" applyFill="1" applyBorder="1" applyAlignment="1" applyProtection="1">
      <alignment horizontal="center" vertical="center"/>
      <protection locked="0"/>
    </xf>
    <xf numFmtId="0" fontId="9" fillId="26" borderId="10" xfId="62" applyFont="1" applyFill="1" applyBorder="1" applyAlignment="1" applyProtection="1">
      <alignment horizontal="center" vertical="center"/>
      <protection locked="0"/>
    </xf>
    <xf numFmtId="0" fontId="9" fillId="26" borderId="14" xfId="62" applyFont="1" applyFill="1" applyBorder="1" applyAlignment="1" applyProtection="1">
      <alignment horizontal="center" vertical="center"/>
      <protection locked="0"/>
    </xf>
    <xf numFmtId="0" fontId="9" fillId="25" borderId="11" xfId="62" applyFont="1" applyFill="1" applyBorder="1" applyAlignment="1" applyProtection="1">
      <alignment horizontal="center" vertical="center"/>
      <protection locked="0"/>
    </xf>
    <xf numFmtId="184" fontId="9" fillId="26" borderId="10" xfId="62" applyNumberFormat="1" applyFont="1" applyFill="1" applyBorder="1" applyAlignment="1" applyProtection="1">
      <alignment horizontal="center" vertical="center"/>
      <protection locked="0"/>
    </xf>
    <xf numFmtId="184" fontId="9" fillId="26" borderId="14" xfId="62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5"/>
  <sheetViews>
    <sheetView tabSelected="1" zoomScalePageLayoutView="0" workbookViewId="0" topLeftCell="A1">
      <selection activeCell="L1" sqref="L1"/>
    </sheetView>
  </sheetViews>
  <sheetFormatPr defaultColWidth="8.66015625" defaultRowHeight="18"/>
  <cols>
    <col min="1" max="14" width="8.83203125" style="1" customWidth="1"/>
    <col min="15" max="15" width="3" style="1" customWidth="1"/>
    <col min="16" max="18" width="8.83203125" style="1" customWidth="1"/>
    <col min="19" max="19" width="8" style="1" customWidth="1"/>
    <col min="20" max="25" width="8.83203125" style="1" customWidth="1"/>
    <col min="26" max="26" width="8.66015625" style="1" customWidth="1"/>
    <col min="27" max="31" width="8.83203125" style="1" customWidth="1"/>
    <col min="32" max="32" width="8.33203125" style="1" customWidth="1"/>
    <col min="33" max="38" width="8.83203125" style="1" customWidth="1"/>
    <col min="39" max="39" width="8.91015625" style="1" customWidth="1"/>
    <col min="40" max="45" width="8.83203125" style="1" customWidth="1"/>
    <col min="46" max="46" width="8.16015625" style="1" customWidth="1"/>
    <col min="47" max="48" width="8.83203125" style="1" customWidth="1"/>
    <col min="49" max="49" width="8.5" style="1" customWidth="1"/>
    <col min="50" max="51" width="8.83203125" style="1" customWidth="1"/>
    <col min="52" max="52" width="8.5" style="1" customWidth="1"/>
    <col min="53" max="54" width="8.83203125" style="1" customWidth="1"/>
    <col min="55" max="55" width="8.5" style="1" customWidth="1"/>
    <col min="56" max="57" width="8.83203125" style="1" customWidth="1"/>
    <col min="58" max="58" width="8.91015625" style="1" customWidth="1"/>
    <col min="59" max="61" width="8.83203125" style="1" customWidth="1"/>
    <col min="62" max="62" width="9.33203125" style="1" customWidth="1"/>
    <col min="63" max="64" width="8.83203125" style="1" customWidth="1"/>
    <col min="65" max="65" width="14.5" style="1" customWidth="1"/>
    <col min="66" max="66" width="9.5" style="1" customWidth="1"/>
    <col min="67" max="67" width="8" style="1" customWidth="1"/>
    <col min="68" max="68" width="19.58203125" style="1" customWidth="1"/>
    <col min="69" max="69" width="11.83203125" style="1" customWidth="1"/>
    <col min="70" max="16384" width="8.83203125" style="1" customWidth="1"/>
  </cols>
  <sheetData>
    <row r="1" spans="1:6" ht="13.5">
      <c r="A1" s="1" t="s">
        <v>104</v>
      </c>
      <c r="B1" s="1">
        <v>2008</v>
      </c>
      <c r="C1" s="1" t="s">
        <v>0</v>
      </c>
      <c r="D1" s="1">
        <v>4</v>
      </c>
      <c r="E1" s="1" t="s">
        <v>1</v>
      </c>
      <c r="F1" s="2" t="s">
        <v>2</v>
      </c>
    </row>
    <row r="2" ht="13.5"/>
    <row r="3" ht="13.5"/>
    <row r="4" ht="13.5"/>
    <row r="5" spans="1:10" ht="13.5">
      <c r="A5" s="3" t="s">
        <v>31</v>
      </c>
      <c r="B5" s="4"/>
      <c r="C5" s="3" t="s">
        <v>32</v>
      </c>
      <c r="D5" s="24" t="s">
        <v>33</v>
      </c>
      <c r="E5" s="26"/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</row>
    <row r="6" spans="1:10" ht="13.5">
      <c r="A6" s="6" t="s">
        <v>19</v>
      </c>
      <c r="B6" s="4"/>
      <c r="C6" s="7">
        <v>350100</v>
      </c>
      <c r="D6" s="27" t="s">
        <v>39</v>
      </c>
      <c r="E6" s="28"/>
      <c r="F6" s="8" t="s">
        <v>40</v>
      </c>
      <c r="G6" s="7" t="s">
        <v>41</v>
      </c>
      <c r="H6" s="7">
        <v>3</v>
      </c>
      <c r="I6" s="7">
        <v>92</v>
      </c>
      <c r="J6" s="7">
        <v>3</v>
      </c>
    </row>
    <row r="7" spans="1:10" ht="13.5">
      <c r="A7" s="4"/>
      <c r="B7" s="4"/>
      <c r="C7" s="4"/>
      <c r="D7" s="24" t="s">
        <v>42</v>
      </c>
      <c r="E7" s="26"/>
      <c r="F7" s="4"/>
      <c r="G7" s="4"/>
      <c r="H7" s="4"/>
      <c r="I7" s="4"/>
      <c r="J7" s="4"/>
    </row>
    <row r="8" spans="1:10" ht="13.5">
      <c r="A8" s="4"/>
      <c r="B8" s="4"/>
      <c r="C8" s="4"/>
      <c r="D8" s="29">
        <v>3511</v>
      </c>
      <c r="E8" s="30"/>
      <c r="F8" s="4"/>
      <c r="G8" s="4"/>
      <c r="H8" s="4"/>
      <c r="I8" s="4"/>
      <c r="J8" s="4"/>
    </row>
    <row r="9" spans="1:10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3" t="s">
        <v>43</v>
      </c>
      <c r="B10" s="3" t="s">
        <v>44</v>
      </c>
      <c r="C10" s="3" t="s">
        <v>45</v>
      </c>
      <c r="D10" s="24" t="s">
        <v>46</v>
      </c>
      <c r="E10" s="26"/>
      <c r="F10" s="24" t="s">
        <v>47</v>
      </c>
      <c r="G10" s="25"/>
      <c r="H10" s="25"/>
      <c r="I10" s="25"/>
      <c r="J10" s="26"/>
    </row>
    <row r="11" spans="1:10" ht="13.5">
      <c r="A11" s="10"/>
      <c r="B11" s="7">
        <v>150</v>
      </c>
      <c r="C11" s="7">
        <v>24</v>
      </c>
      <c r="D11" s="29">
        <v>1693.3</v>
      </c>
      <c r="E11" s="30"/>
      <c r="F11" s="27"/>
      <c r="G11" s="31"/>
      <c r="H11" s="31"/>
      <c r="I11" s="31"/>
      <c r="J11" s="28"/>
    </row>
    <row r="12" ht="13.5"/>
    <row r="13" spans="16:69" ht="13.5">
      <c r="P13" s="11" t="s">
        <v>4</v>
      </c>
      <c r="BQ13" s="12" t="s">
        <v>6</v>
      </c>
    </row>
    <row r="14" spans="1:69" ht="13.5">
      <c r="A14" s="24" t="s">
        <v>48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4" t="s">
        <v>49</v>
      </c>
      <c r="M14" s="25"/>
      <c r="N14" s="26"/>
      <c r="O14" s="9"/>
      <c r="P14" s="24" t="s">
        <v>50</v>
      </c>
      <c r="Q14" s="25"/>
      <c r="R14" s="25"/>
      <c r="S14" s="25"/>
      <c r="T14" s="25"/>
      <c r="U14" s="25"/>
      <c r="V14" s="26"/>
      <c r="W14" s="24" t="s">
        <v>51</v>
      </c>
      <c r="X14" s="25"/>
      <c r="Y14" s="25"/>
      <c r="Z14" s="25"/>
      <c r="AA14" s="25"/>
      <c r="AB14" s="26"/>
      <c r="AC14" s="24" t="s">
        <v>52</v>
      </c>
      <c r="AD14" s="25"/>
      <c r="AE14" s="25"/>
      <c r="AF14" s="25"/>
      <c r="AG14" s="25"/>
      <c r="AH14" s="25"/>
      <c r="AI14" s="26"/>
      <c r="AJ14" s="24" t="s">
        <v>53</v>
      </c>
      <c r="AK14" s="25"/>
      <c r="AL14" s="25"/>
      <c r="AM14" s="25"/>
      <c r="AN14" s="25"/>
      <c r="AO14" s="25"/>
      <c r="AP14" s="26"/>
      <c r="AQ14" s="24" t="s">
        <v>54</v>
      </c>
      <c r="AR14" s="26"/>
      <c r="AS14" s="3" t="s">
        <v>55</v>
      </c>
      <c r="AT14" s="24" t="s">
        <v>56</v>
      </c>
      <c r="AU14" s="25"/>
      <c r="AV14" s="26"/>
      <c r="AW14" s="3" t="s">
        <v>57</v>
      </c>
      <c r="AX14" s="3" t="s">
        <v>105</v>
      </c>
      <c r="AY14" s="3" t="s">
        <v>58</v>
      </c>
      <c r="AZ14" s="24" t="s">
        <v>59</v>
      </c>
      <c r="BA14" s="25"/>
      <c r="BB14" s="26"/>
      <c r="BC14" s="24" t="s">
        <v>60</v>
      </c>
      <c r="BD14" s="25"/>
      <c r="BE14" s="26"/>
      <c r="BF14" s="24" t="s">
        <v>61</v>
      </c>
      <c r="BG14" s="25"/>
      <c r="BH14" s="26"/>
      <c r="BI14" s="3" t="s">
        <v>62</v>
      </c>
      <c r="BJ14" s="24" t="s">
        <v>63</v>
      </c>
      <c r="BK14" s="25"/>
      <c r="BL14" s="26"/>
      <c r="BM14" s="3" t="s">
        <v>106</v>
      </c>
      <c r="BN14" s="5" t="s">
        <v>64</v>
      </c>
      <c r="BO14" s="13" t="s">
        <v>9</v>
      </c>
      <c r="BP14" s="13" t="s">
        <v>5</v>
      </c>
      <c r="BQ14" s="12" t="s">
        <v>7</v>
      </c>
    </row>
    <row r="15" spans="1:69" ht="13.5">
      <c r="A15" s="3" t="s">
        <v>65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70</v>
      </c>
      <c r="G15" s="3" t="s">
        <v>44</v>
      </c>
      <c r="H15" s="3" t="s">
        <v>71</v>
      </c>
      <c r="I15" s="3" t="s">
        <v>72</v>
      </c>
      <c r="J15" s="3" t="s">
        <v>73</v>
      </c>
      <c r="K15" s="3" t="s">
        <v>74</v>
      </c>
      <c r="L15" s="3" t="s">
        <v>75</v>
      </c>
      <c r="M15" s="3" t="s">
        <v>76</v>
      </c>
      <c r="N15" s="3" t="s">
        <v>77</v>
      </c>
      <c r="O15" s="3"/>
      <c r="P15" s="3" t="s">
        <v>78</v>
      </c>
      <c r="Q15" s="3" t="s">
        <v>79</v>
      </c>
      <c r="R15" s="3" t="s">
        <v>80</v>
      </c>
      <c r="S15" s="3" t="s">
        <v>81</v>
      </c>
      <c r="T15" s="3" t="s">
        <v>82</v>
      </c>
      <c r="U15" s="3" t="s">
        <v>83</v>
      </c>
      <c r="V15" s="3" t="s">
        <v>84</v>
      </c>
      <c r="W15" s="3" t="s">
        <v>78</v>
      </c>
      <c r="X15" s="3" t="s">
        <v>79</v>
      </c>
      <c r="Y15" s="3" t="s">
        <v>80</v>
      </c>
      <c r="Z15" s="3" t="s">
        <v>81</v>
      </c>
      <c r="AA15" s="3" t="s">
        <v>83</v>
      </c>
      <c r="AB15" s="3" t="s">
        <v>84</v>
      </c>
      <c r="AC15" s="3" t="s">
        <v>78</v>
      </c>
      <c r="AD15" s="3" t="s">
        <v>79</v>
      </c>
      <c r="AE15" s="3" t="s">
        <v>80</v>
      </c>
      <c r="AF15" s="3" t="s">
        <v>81</v>
      </c>
      <c r="AG15" s="3" t="s">
        <v>82</v>
      </c>
      <c r="AH15" s="3" t="s">
        <v>83</v>
      </c>
      <c r="AI15" s="3" t="s">
        <v>84</v>
      </c>
      <c r="AJ15" s="3" t="s">
        <v>78</v>
      </c>
      <c r="AK15" s="3" t="s">
        <v>79</v>
      </c>
      <c r="AL15" s="3" t="s">
        <v>80</v>
      </c>
      <c r="AM15" s="3" t="s">
        <v>81</v>
      </c>
      <c r="AN15" s="3" t="s">
        <v>82</v>
      </c>
      <c r="AO15" s="3" t="s">
        <v>83</v>
      </c>
      <c r="AP15" s="3" t="s">
        <v>84</v>
      </c>
      <c r="AQ15" s="3" t="s">
        <v>83</v>
      </c>
      <c r="AR15" s="3" t="s">
        <v>84</v>
      </c>
      <c r="AS15" s="3" t="s">
        <v>107</v>
      </c>
      <c r="AT15" s="3" t="s">
        <v>108</v>
      </c>
      <c r="AU15" s="3" t="s">
        <v>83</v>
      </c>
      <c r="AV15" s="3" t="s">
        <v>84</v>
      </c>
      <c r="AW15" s="3" t="s">
        <v>108</v>
      </c>
      <c r="AX15" s="3" t="s">
        <v>109</v>
      </c>
      <c r="AY15" s="3" t="s">
        <v>110</v>
      </c>
      <c r="AZ15" s="3" t="s">
        <v>108</v>
      </c>
      <c r="BA15" s="3" t="s">
        <v>83</v>
      </c>
      <c r="BB15" s="3" t="s">
        <v>84</v>
      </c>
      <c r="BC15" s="3" t="s">
        <v>108</v>
      </c>
      <c r="BD15" s="3" t="s">
        <v>83</v>
      </c>
      <c r="BE15" s="3" t="s">
        <v>84</v>
      </c>
      <c r="BF15" s="3" t="s">
        <v>108</v>
      </c>
      <c r="BG15" s="3" t="s">
        <v>83</v>
      </c>
      <c r="BH15" s="3" t="s">
        <v>84</v>
      </c>
      <c r="BI15" s="3" t="s">
        <v>84</v>
      </c>
      <c r="BJ15" s="3" t="s">
        <v>108</v>
      </c>
      <c r="BK15" s="3" t="s">
        <v>83</v>
      </c>
      <c r="BL15" s="3" t="s">
        <v>84</v>
      </c>
      <c r="BM15" s="3" t="s">
        <v>110</v>
      </c>
      <c r="BN15" s="5"/>
      <c r="BO15" s="13" t="s">
        <v>8</v>
      </c>
      <c r="BP15" s="13"/>
      <c r="BQ15" s="14" t="s">
        <v>10</v>
      </c>
    </row>
    <row r="16" spans="1:69" ht="13.5">
      <c r="A16" s="6" t="s">
        <v>85</v>
      </c>
      <c r="B16" s="7" t="s">
        <v>11</v>
      </c>
      <c r="C16" s="8" t="s">
        <v>111</v>
      </c>
      <c r="D16" s="8" t="s">
        <v>112</v>
      </c>
      <c r="E16" s="20">
        <v>34.53</v>
      </c>
      <c r="F16" s="20">
        <v>132</v>
      </c>
      <c r="G16" s="7">
        <v>64</v>
      </c>
      <c r="H16" s="7">
        <v>39</v>
      </c>
      <c r="I16" s="7">
        <v>1050</v>
      </c>
      <c r="J16" s="21" t="s">
        <v>113</v>
      </c>
      <c r="K16" s="10"/>
      <c r="L16" s="10"/>
      <c r="M16" s="16">
        <v>5.12</v>
      </c>
      <c r="N16" s="10"/>
      <c r="O16" s="10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2</v>
      </c>
      <c r="BM16" s="7">
        <v>0</v>
      </c>
      <c r="BN16" s="7">
        <v>2</v>
      </c>
      <c r="BO16" s="17">
        <v>1</v>
      </c>
      <c r="BQ16" s="18">
        <f aca="true" t="shared" si="0" ref="BQ16:BQ45">(I16/G16)/($D$11/$B$11)</f>
        <v>1.4533381562629186</v>
      </c>
    </row>
    <row r="17" spans="1:69" ht="13.5">
      <c r="A17" s="6" t="s">
        <v>86</v>
      </c>
      <c r="B17" s="7" t="s">
        <v>12</v>
      </c>
      <c r="C17" s="8" t="s">
        <v>111</v>
      </c>
      <c r="D17" s="8" t="s">
        <v>114</v>
      </c>
      <c r="E17" s="20">
        <v>34.55</v>
      </c>
      <c r="F17" s="20">
        <v>132</v>
      </c>
      <c r="G17" s="7">
        <v>97</v>
      </c>
      <c r="H17" s="7">
        <v>34</v>
      </c>
      <c r="I17" s="7">
        <v>1320</v>
      </c>
      <c r="J17" s="21">
        <v>13.4</v>
      </c>
      <c r="K17" s="10"/>
      <c r="L17" s="10"/>
      <c r="M17" s="16">
        <v>3.18</v>
      </c>
      <c r="N17" s="10"/>
      <c r="O17" s="10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1</v>
      </c>
      <c r="BK17" s="7">
        <v>0</v>
      </c>
      <c r="BL17" s="7">
        <v>2</v>
      </c>
      <c r="BM17" s="7">
        <v>0</v>
      </c>
      <c r="BN17" s="7">
        <v>1</v>
      </c>
      <c r="BO17" s="17">
        <v>1</v>
      </c>
      <c r="BQ17" s="18">
        <f t="shared" si="0"/>
        <v>1.2054787181255902</v>
      </c>
    </row>
    <row r="18" spans="1:69" ht="13.5">
      <c r="A18" s="6" t="s">
        <v>14</v>
      </c>
      <c r="B18" s="7" t="s">
        <v>13</v>
      </c>
      <c r="C18" s="8" t="s">
        <v>111</v>
      </c>
      <c r="D18" s="8" t="s">
        <v>115</v>
      </c>
      <c r="E18" s="20">
        <v>35.05</v>
      </c>
      <c r="F18" s="20">
        <v>132</v>
      </c>
      <c r="G18" s="7">
        <v>150</v>
      </c>
      <c r="H18" s="7">
        <v>63</v>
      </c>
      <c r="I18" s="7">
        <v>2060</v>
      </c>
      <c r="J18" s="21">
        <v>13.6</v>
      </c>
      <c r="K18" s="10"/>
      <c r="L18" s="10"/>
      <c r="M18" s="16">
        <v>2.8</v>
      </c>
      <c r="N18" s="10"/>
      <c r="O18" s="10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1</v>
      </c>
      <c r="BK18" s="7">
        <v>0</v>
      </c>
      <c r="BL18" s="7">
        <v>1</v>
      </c>
      <c r="BM18" s="7">
        <v>0</v>
      </c>
      <c r="BN18" s="7">
        <f>5*2</f>
        <v>10</v>
      </c>
      <c r="BO18" s="17">
        <v>2</v>
      </c>
      <c r="BQ18" s="18">
        <f t="shared" si="0"/>
        <v>1.216559381090179</v>
      </c>
    </row>
    <row r="19" spans="1:69" ht="13.5">
      <c r="A19" s="6" t="s">
        <v>16</v>
      </c>
      <c r="B19" s="7">
        <v>3</v>
      </c>
      <c r="C19" s="8" t="s">
        <v>111</v>
      </c>
      <c r="D19" s="8" t="s">
        <v>116</v>
      </c>
      <c r="E19" s="20">
        <v>35.2</v>
      </c>
      <c r="F19" s="20">
        <v>132</v>
      </c>
      <c r="G19" s="7">
        <v>150</v>
      </c>
      <c r="H19" s="7">
        <v>34</v>
      </c>
      <c r="I19" s="7">
        <v>2207</v>
      </c>
      <c r="J19" s="21">
        <v>13.3</v>
      </c>
      <c r="K19" s="10"/>
      <c r="L19" s="10"/>
      <c r="M19" s="16">
        <v>2.95</v>
      </c>
      <c r="N19" s="10"/>
      <c r="O19" s="10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5</v>
      </c>
      <c r="X19" s="7">
        <v>35</v>
      </c>
      <c r="Y19" s="7">
        <v>20</v>
      </c>
      <c r="Z19" s="7">
        <v>0</v>
      </c>
      <c r="AA19" s="7">
        <v>6</v>
      </c>
      <c r="AB19" s="7">
        <v>4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2</v>
      </c>
      <c r="AV19" s="7">
        <v>2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1</v>
      </c>
      <c r="BF19" s="7">
        <v>0</v>
      </c>
      <c r="BG19" s="7">
        <v>0</v>
      </c>
      <c r="BH19" s="7">
        <v>0</v>
      </c>
      <c r="BI19" s="7">
        <v>0</v>
      </c>
      <c r="BJ19" s="7">
        <v>2</v>
      </c>
      <c r="BK19" s="7">
        <v>0</v>
      </c>
      <c r="BL19" s="7">
        <v>1</v>
      </c>
      <c r="BM19" s="7">
        <v>0</v>
      </c>
      <c r="BN19" s="7">
        <v>10</v>
      </c>
      <c r="BO19" s="19">
        <v>1</v>
      </c>
      <c r="BP19" s="1" t="s">
        <v>117</v>
      </c>
      <c r="BQ19" s="18">
        <f t="shared" si="0"/>
        <v>1.303372113624284</v>
      </c>
    </row>
    <row r="20" spans="1:69" ht="13.5">
      <c r="A20" s="6" t="s">
        <v>17</v>
      </c>
      <c r="B20" s="7" t="s">
        <v>15</v>
      </c>
      <c r="C20" s="8" t="s">
        <v>111</v>
      </c>
      <c r="D20" s="8" t="s">
        <v>118</v>
      </c>
      <c r="E20" s="20">
        <v>35.3</v>
      </c>
      <c r="F20" s="20">
        <v>132</v>
      </c>
      <c r="G20" s="7">
        <v>150</v>
      </c>
      <c r="H20" s="7">
        <v>45</v>
      </c>
      <c r="I20" s="7">
        <v>2050</v>
      </c>
      <c r="J20" s="21">
        <v>12.6</v>
      </c>
      <c r="K20" s="10"/>
      <c r="L20" s="10"/>
      <c r="M20" s="16">
        <v>4.05</v>
      </c>
      <c r="N20" s="10"/>
      <c r="O20" s="10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1</v>
      </c>
      <c r="V20" s="7">
        <v>1</v>
      </c>
      <c r="W20" s="7">
        <v>12</v>
      </c>
      <c r="X20" s="7">
        <v>26</v>
      </c>
      <c r="Y20" s="7">
        <v>13</v>
      </c>
      <c r="Z20" s="7">
        <v>0</v>
      </c>
      <c r="AA20" s="7">
        <v>2</v>
      </c>
      <c r="AB20" s="7">
        <v>1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3</v>
      </c>
      <c r="AU20" s="7">
        <v>19</v>
      </c>
      <c r="AV20" s="7">
        <v>5</v>
      </c>
      <c r="AW20" s="7">
        <v>49</v>
      </c>
      <c r="AX20" s="7">
        <v>0</v>
      </c>
      <c r="AY20" s="7">
        <v>3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6</v>
      </c>
      <c r="BK20" s="7">
        <v>0</v>
      </c>
      <c r="BL20" s="7">
        <v>1</v>
      </c>
      <c r="BM20" s="7">
        <v>0</v>
      </c>
      <c r="BN20" s="7">
        <f>9*2</f>
        <v>18</v>
      </c>
      <c r="BO20" s="19">
        <v>2</v>
      </c>
      <c r="BQ20" s="18">
        <f t="shared" si="0"/>
        <v>1.2106537530266344</v>
      </c>
    </row>
    <row r="21" spans="1:69" ht="13.5">
      <c r="A21" s="6" t="s">
        <v>19</v>
      </c>
      <c r="B21" s="7">
        <v>4</v>
      </c>
      <c r="C21" s="8" t="s">
        <v>111</v>
      </c>
      <c r="D21" s="8" t="s">
        <v>119</v>
      </c>
      <c r="E21" s="20">
        <v>35.4</v>
      </c>
      <c r="F21" s="20">
        <v>132</v>
      </c>
      <c r="G21" s="7">
        <v>150</v>
      </c>
      <c r="H21" s="7">
        <v>24</v>
      </c>
      <c r="I21" s="7">
        <v>1885</v>
      </c>
      <c r="J21" s="21">
        <v>12.1</v>
      </c>
      <c r="K21" s="10"/>
      <c r="L21" s="10"/>
      <c r="M21" s="16">
        <v>1.19</v>
      </c>
      <c r="N21" s="10"/>
      <c r="O21" s="10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9</v>
      </c>
      <c r="AU21" s="7">
        <v>6</v>
      </c>
      <c r="AV21" s="7">
        <v>3</v>
      </c>
      <c r="AW21" s="7">
        <v>9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1</v>
      </c>
      <c r="BK21" s="7">
        <v>0</v>
      </c>
      <c r="BL21" s="7">
        <v>0</v>
      </c>
      <c r="BM21" s="7">
        <v>0</v>
      </c>
      <c r="BN21" s="7">
        <f>9*2</f>
        <v>18</v>
      </c>
      <c r="BO21" s="19">
        <v>2</v>
      </c>
      <c r="BQ21" s="18">
        <f t="shared" si="0"/>
        <v>1.1132108899781492</v>
      </c>
    </row>
    <row r="22" spans="1:69" ht="13.5">
      <c r="A22" s="6" t="s">
        <v>22</v>
      </c>
      <c r="B22" s="7">
        <v>5</v>
      </c>
      <c r="C22" s="8" t="s">
        <v>120</v>
      </c>
      <c r="D22" s="8" t="s">
        <v>121</v>
      </c>
      <c r="E22" s="20">
        <v>36</v>
      </c>
      <c r="F22" s="20">
        <v>132</v>
      </c>
      <c r="G22" s="7">
        <v>150</v>
      </c>
      <c r="H22" s="7">
        <v>25</v>
      </c>
      <c r="I22" s="7">
        <v>1882</v>
      </c>
      <c r="J22" s="21">
        <v>11.8</v>
      </c>
      <c r="K22" s="10"/>
      <c r="L22" s="10"/>
      <c r="M22" s="16">
        <v>1.91</v>
      </c>
      <c r="N22" s="10"/>
      <c r="O22" s="10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2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1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19">
        <v>1</v>
      </c>
      <c r="BP22" s="1" t="s">
        <v>117</v>
      </c>
      <c r="BQ22" s="18">
        <f t="shared" si="0"/>
        <v>1.111439201559086</v>
      </c>
    </row>
    <row r="23" spans="1:69" ht="13.5">
      <c r="A23" s="6" t="s">
        <v>87</v>
      </c>
      <c r="B23" s="7">
        <v>6</v>
      </c>
      <c r="C23" s="8" t="s">
        <v>120</v>
      </c>
      <c r="D23" s="8" t="s">
        <v>122</v>
      </c>
      <c r="E23" s="20">
        <v>36</v>
      </c>
      <c r="F23" s="20">
        <v>132.38</v>
      </c>
      <c r="G23" s="7">
        <v>150</v>
      </c>
      <c r="H23" s="7">
        <v>21</v>
      </c>
      <c r="I23" s="7">
        <v>1715</v>
      </c>
      <c r="J23" s="21">
        <v>13.2</v>
      </c>
      <c r="K23" s="10"/>
      <c r="L23" s="10"/>
      <c r="M23" s="16">
        <v>7.95</v>
      </c>
      <c r="N23" s="10"/>
      <c r="O23" s="10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7">
        <v>1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</v>
      </c>
      <c r="AU23" s="7">
        <v>0</v>
      </c>
      <c r="AV23" s="7">
        <v>4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9</v>
      </c>
      <c r="BO23" s="19">
        <v>1</v>
      </c>
      <c r="BP23" s="1" t="s">
        <v>117</v>
      </c>
      <c r="BQ23" s="18">
        <f t="shared" si="0"/>
        <v>1.0128152128978918</v>
      </c>
    </row>
    <row r="24" spans="1:69" ht="13.5">
      <c r="A24" s="6" t="s">
        <v>25</v>
      </c>
      <c r="B24" s="7" t="s">
        <v>20</v>
      </c>
      <c r="C24" s="8" t="s">
        <v>120</v>
      </c>
      <c r="D24" s="8" t="s">
        <v>123</v>
      </c>
      <c r="E24" s="20">
        <v>35.5</v>
      </c>
      <c r="F24" s="20">
        <v>132.38</v>
      </c>
      <c r="G24" s="7">
        <v>150</v>
      </c>
      <c r="H24" s="7">
        <v>33</v>
      </c>
      <c r="I24" s="7">
        <v>1835</v>
      </c>
      <c r="J24" s="21">
        <v>13.1</v>
      </c>
      <c r="K24" s="10"/>
      <c r="L24" s="10"/>
      <c r="M24" s="16">
        <v>2.98</v>
      </c>
      <c r="N24" s="10"/>
      <c r="O24" s="10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4</v>
      </c>
      <c r="Y24" s="7">
        <v>1</v>
      </c>
      <c r="Z24" s="7">
        <v>0</v>
      </c>
      <c r="AA24" s="7">
        <v>0</v>
      </c>
      <c r="AB24" s="7">
        <v>1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4</v>
      </c>
      <c r="AU24" s="7">
        <v>5</v>
      </c>
      <c r="AV24" s="7">
        <v>10</v>
      </c>
      <c r="AW24" s="7">
        <v>6</v>
      </c>
      <c r="AX24" s="7">
        <v>0</v>
      </c>
      <c r="AY24" s="7">
        <v>4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2</v>
      </c>
      <c r="BK24" s="7">
        <v>0</v>
      </c>
      <c r="BL24" s="7">
        <v>1</v>
      </c>
      <c r="BM24" s="7">
        <v>0</v>
      </c>
      <c r="BN24" s="7">
        <v>0</v>
      </c>
      <c r="BO24" s="19">
        <v>1</v>
      </c>
      <c r="BQ24" s="18">
        <f t="shared" si="0"/>
        <v>1.0836827496604264</v>
      </c>
    </row>
    <row r="25" spans="1:69" ht="13.5">
      <c r="A25" s="6" t="s">
        <v>24</v>
      </c>
      <c r="B25" s="7" t="s">
        <v>21</v>
      </c>
      <c r="C25" s="8" t="s">
        <v>120</v>
      </c>
      <c r="D25" s="8" t="s">
        <v>124</v>
      </c>
      <c r="E25" s="20">
        <v>35.45</v>
      </c>
      <c r="F25" s="20">
        <v>132.33</v>
      </c>
      <c r="G25" s="7">
        <v>150</v>
      </c>
      <c r="H25" s="7">
        <v>10</v>
      </c>
      <c r="I25" s="7">
        <v>1660</v>
      </c>
      <c r="J25" s="21">
        <v>13</v>
      </c>
      <c r="K25" s="10"/>
      <c r="L25" s="10"/>
      <c r="M25" s="16">
        <v>2.22</v>
      </c>
      <c r="N25" s="10"/>
      <c r="O25" s="10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4</v>
      </c>
      <c r="Y25" s="7">
        <v>4</v>
      </c>
      <c r="Z25" s="7">
        <v>0</v>
      </c>
      <c r="AA25" s="7">
        <v>0</v>
      </c>
      <c r="AB25" s="7">
        <v>1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2</v>
      </c>
      <c r="AU25" s="7">
        <v>0</v>
      </c>
      <c r="AV25" s="7">
        <v>3</v>
      </c>
      <c r="AW25" s="7">
        <v>3</v>
      </c>
      <c r="AX25" s="7">
        <v>0</v>
      </c>
      <c r="AY25" s="7">
        <v>2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1</v>
      </c>
      <c r="BI25" s="7">
        <v>0</v>
      </c>
      <c r="BJ25" s="7">
        <v>6</v>
      </c>
      <c r="BK25" s="7">
        <v>0</v>
      </c>
      <c r="BL25" s="7">
        <v>1</v>
      </c>
      <c r="BM25" s="7">
        <v>0</v>
      </c>
      <c r="BN25" s="7">
        <v>6</v>
      </c>
      <c r="BO25" s="19">
        <v>1</v>
      </c>
      <c r="BQ25" s="18">
        <f t="shared" si="0"/>
        <v>0.9803342585483966</v>
      </c>
    </row>
    <row r="26" spans="1:69" ht="13.5">
      <c r="A26" s="6" t="s">
        <v>23</v>
      </c>
      <c r="B26" s="7">
        <v>7</v>
      </c>
      <c r="C26" s="8" t="s">
        <v>111</v>
      </c>
      <c r="D26" s="8" t="s">
        <v>125</v>
      </c>
      <c r="E26" s="20">
        <v>35.4</v>
      </c>
      <c r="F26" s="20">
        <v>132.38</v>
      </c>
      <c r="G26" s="7">
        <v>147</v>
      </c>
      <c r="H26" s="7">
        <v>7</v>
      </c>
      <c r="I26" s="7">
        <v>1870</v>
      </c>
      <c r="J26" s="21">
        <v>13.1</v>
      </c>
      <c r="K26" s="10"/>
      <c r="L26" s="10"/>
      <c r="M26" s="16">
        <v>3.4</v>
      </c>
      <c r="N26" s="10"/>
      <c r="O26" s="10"/>
      <c r="P26" s="7">
        <v>0</v>
      </c>
      <c r="Q26" s="7">
        <v>0</v>
      </c>
      <c r="R26" s="7">
        <v>1</v>
      </c>
      <c r="S26" s="7">
        <v>0</v>
      </c>
      <c r="T26" s="7">
        <v>0</v>
      </c>
      <c r="U26" s="7">
        <v>0</v>
      </c>
      <c r="V26" s="7">
        <v>2</v>
      </c>
      <c r="W26" s="7">
        <v>2</v>
      </c>
      <c r="X26" s="7">
        <v>9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5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1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3</v>
      </c>
      <c r="BK26" s="7">
        <v>0</v>
      </c>
      <c r="BL26" s="7">
        <v>0</v>
      </c>
      <c r="BM26" s="7">
        <v>0</v>
      </c>
      <c r="BN26" s="7">
        <v>2</v>
      </c>
      <c r="BO26" s="19">
        <v>1</v>
      </c>
      <c r="BQ26" s="18">
        <f t="shared" si="0"/>
        <v>1.1268902529416658</v>
      </c>
    </row>
    <row r="27" spans="1:69" ht="13.5">
      <c r="A27" s="6" t="s">
        <v>18</v>
      </c>
      <c r="B27" s="7">
        <v>9</v>
      </c>
      <c r="C27" s="8" t="s">
        <v>111</v>
      </c>
      <c r="D27" s="8" t="s">
        <v>126</v>
      </c>
      <c r="E27" s="20">
        <v>35.2</v>
      </c>
      <c r="F27" s="20">
        <v>132.2</v>
      </c>
      <c r="G27" s="7">
        <v>141</v>
      </c>
      <c r="H27" s="7">
        <v>29</v>
      </c>
      <c r="I27" s="7">
        <v>1763</v>
      </c>
      <c r="J27" s="21">
        <v>13.4</v>
      </c>
      <c r="K27" s="10"/>
      <c r="L27" s="10"/>
      <c r="M27" s="16">
        <v>1.66</v>
      </c>
      <c r="N27" s="10"/>
      <c r="O27" s="10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4</v>
      </c>
      <c r="W27" s="7">
        <v>15</v>
      </c>
      <c r="X27" s="7">
        <v>1</v>
      </c>
      <c r="Y27" s="7">
        <v>2</v>
      </c>
      <c r="Z27" s="7">
        <v>0</v>
      </c>
      <c r="AA27" s="7">
        <v>2</v>
      </c>
      <c r="AB27" s="7">
        <v>2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2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1</v>
      </c>
      <c r="BK27" s="7">
        <v>0</v>
      </c>
      <c r="BL27" s="7">
        <v>0</v>
      </c>
      <c r="BM27" s="7">
        <v>0</v>
      </c>
      <c r="BN27" s="7">
        <v>0</v>
      </c>
      <c r="BO27" s="19">
        <v>1</v>
      </c>
      <c r="BQ27" s="18">
        <f t="shared" si="0"/>
        <v>1.107619391066921</v>
      </c>
    </row>
    <row r="28" spans="1:69" ht="13.5">
      <c r="A28" s="6" t="s">
        <v>29</v>
      </c>
      <c r="B28" s="7" t="s">
        <v>26</v>
      </c>
      <c r="C28" s="8" t="s">
        <v>111</v>
      </c>
      <c r="D28" s="8" t="s">
        <v>127</v>
      </c>
      <c r="E28" s="20">
        <v>35.15</v>
      </c>
      <c r="F28" s="20">
        <v>132.2</v>
      </c>
      <c r="G28" s="7">
        <v>138</v>
      </c>
      <c r="H28" s="7">
        <v>44</v>
      </c>
      <c r="I28" s="7">
        <v>1800</v>
      </c>
      <c r="J28" s="21">
        <v>13.4</v>
      </c>
      <c r="K28" s="10"/>
      <c r="L28" s="10"/>
      <c r="M28" s="16">
        <v>2.82</v>
      </c>
      <c r="N28" s="10"/>
      <c r="O28" s="10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3</v>
      </c>
      <c r="BK28" s="7">
        <v>0</v>
      </c>
      <c r="BL28" s="7">
        <v>2</v>
      </c>
      <c r="BM28" s="7">
        <v>0</v>
      </c>
      <c r="BN28" s="7">
        <v>3</v>
      </c>
      <c r="BO28" s="19">
        <v>1</v>
      </c>
      <c r="BQ28" s="18">
        <f t="shared" si="0"/>
        <v>1.15544896895437</v>
      </c>
    </row>
    <row r="29" spans="1:69" ht="13.5">
      <c r="A29" s="6" t="s">
        <v>30</v>
      </c>
      <c r="B29" s="7" t="s">
        <v>27</v>
      </c>
      <c r="C29" s="8" t="s">
        <v>111</v>
      </c>
      <c r="D29" s="8" t="s">
        <v>128</v>
      </c>
      <c r="E29" s="20">
        <v>35.11</v>
      </c>
      <c r="F29" s="20">
        <v>132.2</v>
      </c>
      <c r="G29" s="7">
        <v>100</v>
      </c>
      <c r="H29" s="7">
        <v>41</v>
      </c>
      <c r="I29" s="7">
        <v>1460</v>
      </c>
      <c r="J29" s="21">
        <v>13.4</v>
      </c>
      <c r="K29" s="10"/>
      <c r="L29" s="10"/>
      <c r="M29" s="16">
        <v>2.84</v>
      </c>
      <c r="N29" s="10"/>
      <c r="O29" s="10"/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1</v>
      </c>
      <c r="BK29" s="7">
        <v>0</v>
      </c>
      <c r="BL29" s="7">
        <v>0</v>
      </c>
      <c r="BM29" s="7">
        <v>0</v>
      </c>
      <c r="BN29" s="7">
        <v>3</v>
      </c>
      <c r="BO29" s="19">
        <v>1</v>
      </c>
      <c r="BQ29" s="18">
        <f t="shared" si="0"/>
        <v>1.2933325459162583</v>
      </c>
    </row>
    <row r="30" spans="1:69" ht="13.5">
      <c r="A30" s="6" t="s">
        <v>88</v>
      </c>
      <c r="B30" s="7" t="s">
        <v>28</v>
      </c>
      <c r="C30" s="8" t="s">
        <v>111</v>
      </c>
      <c r="D30" s="8" t="s">
        <v>129</v>
      </c>
      <c r="E30" s="20">
        <v>35.08</v>
      </c>
      <c r="F30" s="20">
        <v>132.2</v>
      </c>
      <c r="G30" s="7">
        <v>67</v>
      </c>
      <c r="H30" s="7">
        <v>19</v>
      </c>
      <c r="I30" s="7">
        <v>1070</v>
      </c>
      <c r="J30" s="21">
        <v>13.6</v>
      </c>
      <c r="K30" s="10"/>
      <c r="L30" s="10"/>
      <c r="M30" s="16">
        <v>3.95</v>
      </c>
      <c r="N30" s="10"/>
      <c r="O30" s="10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1</v>
      </c>
      <c r="BK30" s="7">
        <v>0</v>
      </c>
      <c r="BL30" s="7">
        <v>1</v>
      </c>
      <c r="BM30" s="7">
        <v>0</v>
      </c>
      <c r="BN30" s="7">
        <v>2</v>
      </c>
      <c r="BO30" s="19">
        <v>1</v>
      </c>
      <c r="BQ30" s="18">
        <f t="shared" si="0"/>
        <v>1.414706424177465</v>
      </c>
    </row>
    <row r="31" spans="1:69" ht="13.5">
      <c r="A31" s="6" t="s">
        <v>89</v>
      </c>
      <c r="B31" s="7">
        <v>10</v>
      </c>
      <c r="C31" s="8" t="s">
        <v>111</v>
      </c>
      <c r="D31" s="8" t="s">
        <v>130</v>
      </c>
      <c r="E31" s="20">
        <v>35.3</v>
      </c>
      <c r="F31" s="20">
        <v>132.2</v>
      </c>
      <c r="G31" s="7">
        <v>150</v>
      </c>
      <c r="H31" s="7">
        <v>29</v>
      </c>
      <c r="I31" s="7">
        <v>2130</v>
      </c>
      <c r="J31" s="21">
        <v>13.3</v>
      </c>
      <c r="K31" s="10"/>
      <c r="L31" s="10"/>
      <c r="M31" s="16">
        <v>3.53</v>
      </c>
      <c r="N31" s="10"/>
      <c r="O31" s="10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1</v>
      </c>
      <c r="X31" s="7">
        <v>31</v>
      </c>
      <c r="Y31" s="7">
        <v>4</v>
      </c>
      <c r="Z31" s="7">
        <v>0</v>
      </c>
      <c r="AA31" s="7">
        <v>14</v>
      </c>
      <c r="AB31" s="7">
        <v>3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1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4</v>
      </c>
      <c r="AV31" s="7">
        <v>0</v>
      </c>
      <c r="AW31" s="7">
        <v>0</v>
      </c>
      <c r="AX31" s="7">
        <v>0</v>
      </c>
      <c r="AY31" s="7">
        <v>1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3</v>
      </c>
      <c r="BF31" s="7">
        <v>0</v>
      </c>
      <c r="BG31" s="7">
        <v>0</v>
      </c>
      <c r="BH31" s="7">
        <v>0</v>
      </c>
      <c r="BI31" s="7">
        <v>0</v>
      </c>
      <c r="BJ31" s="7">
        <v>2</v>
      </c>
      <c r="BK31" s="7">
        <v>0</v>
      </c>
      <c r="BL31" s="7">
        <v>1</v>
      </c>
      <c r="BM31" s="7">
        <v>0</v>
      </c>
      <c r="BN31" s="7">
        <v>0</v>
      </c>
      <c r="BO31" s="19">
        <v>1</v>
      </c>
      <c r="BQ31" s="18">
        <f t="shared" si="0"/>
        <v>1.2578987775349908</v>
      </c>
    </row>
    <row r="32" spans="1:69" ht="13.5">
      <c r="A32" s="6" t="s">
        <v>90</v>
      </c>
      <c r="B32" s="7">
        <v>11</v>
      </c>
      <c r="C32" s="8" t="s">
        <v>111</v>
      </c>
      <c r="D32" s="8" t="s">
        <v>131</v>
      </c>
      <c r="E32" s="20">
        <v>35.4</v>
      </c>
      <c r="F32" s="20">
        <v>132.2</v>
      </c>
      <c r="G32" s="7">
        <v>150</v>
      </c>
      <c r="H32" s="7">
        <v>43</v>
      </c>
      <c r="I32" s="7">
        <v>2400</v>
      </c>
      <c r="J32" s="21">
        <v>13.4</v>
      </c>
      <c r="K32" s="10"/>
      <c r="L32" s="10"/>
      <c r="M32" s="16">
        <v>4.25</v>
      </c>
      <c r="N32" s="10"/>
      <c r="O32" s="10"/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5</v>
      </c>
      <c r="X32" s="7">
        <v>12</v>
      </c>
      <c r="Y32" s="7">
        <v>1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1</v>
      </c>
      <c r="AU32" s="7">
        <v>1</v>
      </c>
      <c r="AV32" s="7">
        <v>0</v>
      </c>
      <c r="AW32" s="7">
        <v>3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2</v>
      </c>
      <c r="BK32" s="7">
        <v>0</v>
      </c>
      <c r="BL32" s="7">
        <v>1</v>
      </c>
      <c r="BM32" s="7">
        <v>0</v>
      </c>
      <c r="BN32" s="7">
        <v>0</v>
      </c>
      <c r="BO32" s="19">
        <v>1</v>
      </c>
      <c r="BQ32" s="18">
        <f t="shared" si="0"/>
        <v>1.417350735250694</v>
      </c>
    </row>
    <row r="33" spans="1:69" ht="13.5">
      <c r="A33" s="6" t="s">
        <v>91</v>
      </c>
      <c r="B33" s="7">
        <v>12</v>
      </c>
      <c r="C33" s="8" t="s">
        <v>120</v>
      </c>
      <c r="D33" s="8" t="s">
        <v>132</v>
      </c>
      <c r="E33" s="20">
        <v>36</v>
      </c>
      <c r="F33" s="20">
        <v>132.2</v>
      </c>
      <c r="G33" s="7">
        <v>150</v>
      </c>
      <c r="H33" s="7">
        <v>21</v>
      </c>
      <c r="I33" s="7">
        <v>1690</v>
      </c>
      <c r="J33" s="21">
        <v>13</v>
      </c>
      <c r="K33" s="10"/>
      <c r="L33" s="10"/>
      <c r="M33" s="16">
        <v>3.25</v>
      </c>
      <c r="N33" s="10"/>
      <c r="O33" s="10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8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19">
        <v>1</v>
      </c>
      <c r="BP33" s="1" t="s">
        <v>117</v>
      </c>
      <c r="BQ33" s="18">
        <f t="shared" si="0"/>
        <v>0.9980511427390304</v>
      </c>
    </row>
    <row r="34" spans="1:69" ht="13.5">
      <c r="A34" s="6" t="s">
        <v>92</v>
      </c>
      <c r="B34" s="7">
        <v>13</v>
      </c>
      <c r="C34" s="8" t="s">
        <v>120</v>
      </c>
      <c r="D34" s="8" t="s">
        <v>133</v>
      </c>
      <c r="E34" s="20">
        <v>36.2</v>
      </c>
      <c r="F34" s="20">
        <v>132.2</v>
      </c>
      <c r="G34" s="7">
        <v>150</v>
      </c>
      <c r="H34" s="7">
        <v>33</v>
      </c>
      <c r="I34" s="7">
        <v>1660</v>
      </c>
      <c r="J34" s="21">
        <v>11.3</v>
      </c>
      <c r="K34" s="10"/>
      <c r="L34" s="10"/>
      <c r="M34" s="16">
        <v>2.42</v>
      </c>
      <c r="N34" s="10"/>
      <c r="O34" s="10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19">
        <v>1</v>
      </c>
      <c r="BQ34" s="18">
        <f t="shared" si="0"/>
        <v>0.9803342585483966</v>
      </c>
    </row>
    <row r="35" spans="1:69" ht="13.5">
      <c r="A35" s="6" t="s">
        <v>93</v>
      </c>
      <c r="B35" s="7">
        <v>14</v>
      </c>
      <c r="C35" s="8" t="s">
        <v>120</v>
      </c>
      <c r="D35" s="8" t="s">
        <v>134</v>
      </c>
      <c r="E35" s="20">
        <v>36.4</v>
      </c>
      <c r="F35" s="20">
        <v>132.2</v>
      </c>
      <c r="G35" s="7">
        <v>150</v>
      </c>
      <c r="H35" s="7">
        <v>26</v>
      </c>
      <c r="I35" s="7">
        <v>1780</v>
      </c>
      <c r="J35" s="21">
        <v>10.4</v>
      </c>
      <c r="K35" s="10"/>
      <c r="L35" s="10"/>
      <c r="M35" s="16">
        <v>1.13</v>
      </c>
      <c r="N35" s="10"/>
      <c r="O35" s="10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1</v>
      </c>
      <c r="BO35" s="19">
        <v>1</v>
      </c>
      <c r="BQ35" s="18">
        <f t="shared" si="0"/>
        <v>1.0512017953109314</v>
      </c>
    </row>
    <row r="36" spans="1:69" ht="13.5">
      <c r="A36" s="6" t="s">
        <v>94</v>
      </c>
      <c r="B36" s="7">
        <v>21</v>
      </c>
      <c r="C36" s="8" t="s">
        <v>120</v>
      </c>
      <c r="D36" s="8" t="s">
        <v>135</v>
      </c>
      <c r="E36" s="20">
        <v>35.2</v>
      </c>
      <c r="F36" s="20">
        <v>131.4</v>
      </c>
      <c r="G36" s="7">
        <v>144</v>
      </c>
      <c r="H36" s="7">
        <v>8</v>
      </c>
      <c r="I36" s="7">
        <v>1448</v>
      </c>
      <c r="J36" s="21">
        <v>13.5</v>
      </c>
      <c r="K36" s="10"/>
      <c r="L36" s="10"/>
      <c r="M36" s="16">
        <v>2.18</v>
      </c>
      <c r="N36" s="10"/>
      <c r="O36" s="10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2</v>
      </c>
      <c r="W36" s="7">
        <v>15</v>
      </c>
      <c r="X36" s="7">
        <v>1</v>
      </c>
      <c r="Y36" s="7">
        <v>3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4</v>
      </c>
      <c r="AL36" s="7">
        <v>0</v>
      </c>
      <c r="AM36" s="7">
        <v>0</v>
      </c>
      <c r="AN36" s="7">
        <v>0</v>
      </c>
      <c r="AO36" s="7">
        <v>1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5</v>
      </c>
      <c r="AV36" s="7">
        <v>1</v>
      </c>
      <c r="AW36" s="7">
        <v>1</v>
      </c>
      <c r="AX36" s="7">
        <v>0</v>
      </c>
      <c r="AY36" s="7">
        <v>1</v>
      </c>
      <c r="AZ36" s="7">
        <v>0</v>
      </c>
      <c r="BA36" s="7">
        <v>0</v>
      </c>
      <c r="BB36" s="7">
        <v>0</v>
      </c>
      <c r="BC36" s="7">
        <v>0</v>
      </c>
      <c r="BD36" s="7">
        <v>1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1</v>
      </c>
      <c r="BK36" s="7">
        <v>1</v>
      </c>
      <c r="BL36" s="7">
        <v>1</v>
      </c>
      <c r="BM36" s="7">
        <v>0</v>
      </c>
      <c r="BN36" s="7">
        <v>8</v>
      </c>
      <c r="BO36" s="19">
        <v>1</v>
      </c>
      <c r="BQ36" s="18">
        <f t="shared" si="0"/>
        <v>0.8907655662513042</v>
      </c>
    </row>
    <row r="37" spans="1:69" ht="13.5">
      <c r="A37" s="6" t="s">
        <v>95</v>
      </c>
      <c r="B37" s="7"/>
      <c r="C37" s="8"/>
      <c r="D37" s="8"/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Q37" s="18" t="e">
        <f t="shared" si="0"/>
        <v>#DIV/0!</v>
      </c>
    </row>
    <row r="38" spans="1:69" ht="13.5">
      <c r="A38" s="6" t="s">
        <v>96</v>
      </c>
      <c r="B38" s="7"/>
      <c r="C38" s="8"/>
      <c r="D38" s="8"/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Q38" s="18" t="e">
        <f t="shared" si="0"/>
        <v>#DIV/0!</v>
      </c>
    </row>
    <row r="39" spans="1:69" ht="13.5">
      <c r="A39" s="6" t="s">
        <v>97</v>
      </c>
      <c r="B39" s="7"/>
      <c r="C39" s="8"/>
      <c r="D39" s="8"/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Q39" s="18" t="e">
        <f t="shared" si="0"/>
        <v>#DIV/0!</v>
      </c>
    </row>
    <row r="40" spans="1:69" ht="13.5">
      <c r="A40" s="6" t="s">
        <v>98</v>
      </c>
      <c r="B40" s="7"/>
      <c r="C40" s="8"/>
      <c r="D40" s="8"/>
      <c r="E40" s="7"/>
      <c r="F40" s="7"/>
      <c r="G40" s="7"/>
      <c r="H40" s="7"/>
      <c r="I40" s="7"/>
      <c r="J40" s="7"/>
      <c r="K40" s="10"/>
      <c r="L40" s="10"/>
      <c r="M40" s="10"/>
      <c r="N40" s="10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Q40" s="18" t="e">
        <f t="shared" si="0"/>
        <v>#DIV/0!</v>
      </c>
    </row>
    <row r="41" spans="1:69" ht="13.5">
      <c r="A41" s="6" t="s">
        <v>99</v>
      </c>
      <c r="B41" s="7"/>
      <c r="C41" s="8"/>
      <c r="D41" s="8"/>
      <c r="E41" s="7"/>
      <c r="F41" s="7"/>
      <c r="G41" s="7"/>
      <c r="H41" s="7"/>
      <c r="I41" s="7"/>
      <c r="J41" s="7"/>
      <c r="K41" s="10"/>
      <c r="L41" s="10"/>
      <c r="M41" s="10"/>
      <c r="N41" s="10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Q41" s="18" t="e">
        <f t="shared" si="0"/>
        <v>#DIV/0!</v>
      </c>
    </row>
    <row r="42" spans="1:69" ht="13.5">
      <c r="A42" s="6" t="s">
        <v>100</v>
      </c>
      <c r="B42" s="7"/>
      <c r="C42" s="8"/>
      <c r="D42" s="8"/>
      <c r="E42" s="7"/>
      <c r="F42" s="7"/>
      <c r="G42" s="7"/>
      <c r="H42" s="7"/>
      <c r="I42" s="7"/>
      <c r="J42" s="7"/>
      <c r="K42" s="10"/>
      <c r="L42" s="10"/>
      <c r="M42" s="10"/>
      <c r="N42" s="10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Q42" s="18" t="e">
        <f t="shared" si="0"/>
        <v>#DIV/0!</v>
      </c>
    </row>
    <row r="43" spans="1:69" ht="13.5">
      <c r="A43" s="6" t="s">
        <v>101</v>
      </c>
      <c r="B43" s="7"/>
      <c r="C43" s="8"/>
      <c r="D43" s="8"/>
      <c r="E43" s="7"/>
      <c r="F43" s="7"/>
      <c r="G43" s="7"/>
      <c r="H43" s="7"/>
      <c r="I43" s="7"/>
      <c r="J43" s="7"/>
      <c r="K43" s="10"/>
      <c r="L43" s="10"/>
      <c r="M43" s="10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Q43" s="18" t="e">
        <f t="shared" si="0"/>
        <v>#DIV/0!</v>
      </c>
    </row>
    <row r="44" spans="1:69" ht="13.5">
      <c r="A44" s="6" t="s">
        <v>102</v>
      </c>
      <c r="B44" s="7"/>
      <c r="C44" s="8"/>
      <c r="D44" s="8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Q44" s="18" t="e">
        <f t="shared" si="0"/>
        <v>#DIV/0!</v>
      </c>
    </row>
    <row r="45" spans="1:69" ht="13.5">
      <c r="A45" s="6" t="s">
        <v>103</v>
      </c>
      <c r="B45" s="7"/>
      <c r="C45" s="7"/>
      <c r="D45" s="7"/>
      <c r="E45" s="7"/>
      <c r="F45" s="7"/>
      <c r="G45" s="7"/>
      <c r="H45" s="7"/>
      <c r="I45" s="7"/>
      <c r="J45" s="7"/>
      <c r="K45" s="10"/>
      <c r="L45" s="10"/>
      <c r="M45" s="10"/>
      <c r="N45" s="10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Q45" s="18" t="e">
        <f t="shared" si="0"/>
        <v>#DIV/0!</v>
      </c>
    </row>
  </sheetData>
  <sheetProtection/>
  <mergeCells count="20">
    <mergeCell ref="A14:K14"/>
    <mergeCell ref="L14:N14"/>
    <mergeCell ref="BF14:BH14"/>
    <mergeCell ref="BJ14:BL14"/>
    <mergeCell ref="AC14:AI14"/>
    <mergeCell ref="AJ14:AP14"/>
    <mergeCell ref="AQ14:AR14"/>
    <mergeCell ref="AT14:AV14"/>
    <mergeCell ref="AZ14:BB14"/>
    <mergeCell ref="BC14:BE14"/>
    <mergeCell ref="P14:V14"/>
    <mergeCell ref="W14:AB14"/>
    <mergeCell ref="D5:E5"/>
    <mergeCell ref="D6:E6"/>
    <mergeCell ref="D7:E7"/>
    <mergeCell ref="D8:E8"/>
    <mergeCell ref="D10:E10"/>
    <mergeCell ref="F10:J10"/>
    <mergeCell ref="D11:E11"/>
    <mergeCell ref="F11:J11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selection activeCell="K24" sqref="K24"/>
    </sheetView>
  </sheetViews>
  <sheetFormatPr defaultColWidth="8.66015625" defaultRowHeight="18"/>
  <cols>
    <col min="1" max="14" width="8.83203125" style="1" customWidth="1"/>
    <col min="15" max="15" width="3" style="1" customWidth="1"/>
    <col min="16" max="18" width="8.83203125" style="1" customWidth="1"/>
    <col min="19" max="19" width="8" style="1" customWidth="1"/>
    <col min="20" max="25" width="8.83203125" style="1" customWidth="1"/>
    <col min="26" max="26" width="8.66015625" style="1" customWidth="1"/>
    <col min="27" max="31" width="8.83203125" style="1" customWidth="1"/>
    <col min="32" max="32" width="8.33203125" style="1" customWidth="1"/>
    <col min="33" max="38" width="8.83203125" style="1" customWidth="1"/>
    <col min="39" max="39" width="8.91015625" style="1" customWidth="1"/>
    <col min="40" max="45" width="8.83203125" style="1" customWidth="1"/>
    <col min="46" max="46" width="8.16015625" style="1" customWidth="1"/>
    <col min="47" max="48" width="8.83203125" style="1" customWidth="1"/>
    <col min="49" max="49" width="8.5" style="1" customWidth="1"/>
    <col min="50" max="51" width="8.83203125" style="1" customWidth="1"/>
    <col min="52" max="52" width="8.5" style="1" customWidth="1"/>
    <col min="53" max="54" width="8.83203125" style="1" customWidth="1"/>
    <col min="55" max="55" width="8.5" style="1" customWidth="1"/>
    <col min="56" max="57" width="8.83203125" style="1" customWidth="1"/>
    <col min="58" max="58" width="8.91015625" style="1" customWidth="1"/>
    <col min="59" max="61" width="8.83203125" style="1" customWidth="1"/>
    <col min="62" max="62" width="9.33203125" style="1" customWidth="1"/>
    <col min="63" max="64" width="8.83203125" style="1" customWidth="1"/>
    <col min="65" max="65" width="14.5" style="1" customWidth="1"/>
    <col min="66" max="66" width="9.5" style="1" customWidth="1"/>
    <col min="67" max="67" width="8" style="1" customWidth="1"/>
    <col min="68" max="68" width="19.58203125" style="1" customWidth="1"/>
    <col min="69" max="69" width="11.83203125" style="1" customWidth="1"/>
    <col min="70" max="16384" width="8.83203125" style="1" customWidth="1"/>
  </cols>
  <sheetData>
    <row r="1" spans="2:6" ht="13.5">
      <c r="B1" s="1">
        <v>2008</v>
      </c>
      <c r="C1" s="1" t="s">
        <v>0</v>
      </c>
      <c r="D1" s="1">
        <v>5</v>
      </c>
      <c r="E1" s="1" t="s">
        <v>1</v>
      </c>
      <c r="F1" s="2" t="s">
        <v>2</v>
      </c>
    </row>
    <row r="2" ht="13.5"/>
    <row r="3" ht="13.5"/>
    <row r="4" ht="13.5"/>
    <row r="5" spans="1:10" ht="13.5">
      <c r="A5" s="3" t="s">
        <v>31</v>
      </c>
      <c r="B5" s="4"/>
      <c r="C5" s="3" t="s">
        <v>32</v>
      </c>
      <c r="D5" s="24" t="s">
        <v>33</v>
      </c>
      <c r="E5" s="26"/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</row>
    <row r="6" spans="1:10" ht="13.5">
      <c r="A6" s="6" t="s">
        <v>19</v>
      </c>
      <c r="B6" s="4"/>
      <c r="C6" s="7">
        <v>350100</v>
      </c>
      <c r="D6" s="27" t="s">
        <v>39</v>
      </c>
      <c r="E6" s="28"/>
      <c r="F6" s="8" t="s">
        <v>40</v>
      </c>
      <c r="G6" s="7" t="s">
        <v>41</v>
      </c>
      <c r="H6" s="7">
        <v>3</v>
      </c>
      <c r="I6" s="7">
        <v>92</v>
      </c>
      <c r="J6" s="7">
        <v>3</v>
      </c>
    </row>
    <row r="7" spans="1:10" ht="13.5">
      <c r="A7" s="4"/>
      <c r="B7" s="4"/>
      <c r="C7" s="4"/>
      <c r="D7" s="24" t="s">
        <v>42</v>
      </c>
      <c r="E7" s="26"/>
      <c r="F7" s="4"/>
      <c r="G7" s="4"/>
      <c r="H7" s="4"/>
      <c r="I7" s="4"/>
      <c r="J7" s="4"/>
    </row>
    <row r="8" spans="1:10" ht="13.5">
      <c r="A8" s="4"/>
      <c r="B8" s="4"/>
      <c r="C8" s="4"/>
      <c r="D8" s="29">
        <v>3511</v>
      </c>
      <c r="E8" s="30"/>
      <c r="F8" s="4"/>
      <c r="G8" s="4"/>
      <c r="H8" s="4"/>
      <c r="I8" s="4"/>
      <c r="J8" s="4"/>
    </row>
    <row r="9" spans="1:10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3" t="s">
        <v>43</v>
      </c>
      <c r="B10" s="3" t="s">
        <v>44</v>
      </c>
      <c r="C10" s="3" t="s">
        <v>45</v>
      </c>
      <c r="D10" s="24" t="s">
        <v>46</v>
      </c>
      <c r="E10" s="26"/>
      <c r="F10" s="24" t="s">
        <v>47</v>
      </c>
      <c r="G10" s="25"/>
      <c r="H10" s="25"/>
      <c r="I10" s="25"/>
      <c r="J10" s="26"/>
    </row>
    <row r="11" spans="1:10" ht="13.5">
      <c r="A11" s="10"/>
      <c r="B11" s="7">
        <v>150</v>
      </c>
      <c r="C11" s="7">
        <v>31</v>
      </c>
      <c r="D11" s="29">
        <v>1965.5</v>
      </c>
      <c r="E11" s="30"/>
      <c r="F11" s="27"/>
      <c r="G11" s="31"/>
      <c r="H11" s="31"/>
      <c r="I11" s="31"/>
      <c r="J11" s="28"/>
    </row>
    <row r="12" ht="13.5"/>
    <row r="13" spans="16:69" ht="13.5">
      <c r="P13" s="11" t="s">
        <v>4</v>
      </c>
      <c r="BQ13" s="12" t="s">
        <v>6</v>
      </c>
    </row>
    <row r="14" spans="1:69" ht="13.5">
      <c r="A14" s="24" t="s">
        <v>48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4" t="s">
        <v>49</v>
      </c>
      <c r="M14" s="25"/>
      <c r="N14" s="26"/>
      <c r="O14" s="9"/>
      <c r="P14" s="24" t="s">
        <v>50</v>
      </c>
      <c r="Q14" s="25"/>
      <c r="R14" s="25"/>
      <c r="S14" s="25"/>
      <c r="T14" s="25"/>
      <c r="U14" s="25"/>
      <c r="V14" s="26"/>
      <c r="W14" s="24" t="s">
        <v>51</v>
      </c>
      <c r="X14" s="25"/>
      <c r="Y14" s="25"/>
      <c r="Z14" s="25"/>
      <c r="AA14" s="25"/>
      <c r="AB14" s="26"/>
      <c r="AC14" s="24" t="s">
        <v>52</v>
      </c>
      <c r="AD14" s="25"/>
      <c r="AE14" s="25"/>
      <c r="AF14" s="25"/>
      <c r="AG14" s="25"/>
      <c r="AH14" s="25"/>
      <c r="AI14" s="26"/>
      <c r="AJ14" s="24" t="s">
        <v>53</v>
      </c>
      <c r="AK14" s="25"/>
      <c r="AL14" s="25"/>
      <c r="AM14" s="25"/>
      <c r="AN14" s="25"/>
      <c r="AO14" s="25"/>
      <c r="AP14" s="26"/>
      <c r="AQ14" s="24" t="s">
        <v>54</v>
      </c>
      <c r="AR14" s="26"/>
      <c r="AS14" s="3" t="s">
        <v>55</v>
      </c>
      <c r="AT14" s="24" t="s">
        <v>56</v>
      </c>
      <c r="AU14" s="25"/>
      <c r="AV14" s="26"/>
      <c r="AW14" s="3" t="s">
        <v>57</v>
      </c>
      <c r="AX14" s="3" t="s">
        <v>105</v>
      </c>
      <c r="AY14" s="3" t="s">
        <v>58</v>
      </c>
      <c r="AZ14" s="24" t="s">
        <v>59</v>
      </c>
      <c r="BA14" s="25"/>
      <c r="BB14" s="26"/>
      <c r="BC14" s="24" t="s">
        <v>60</v>
      </c>
      <c r="BD14" s="25"/>
      <c r="BE14" s="26"/>
      <c r="BF14" s="24" t="s">
        <v>61</v>
      </c>
      <c r="BG14" s="25"/>
      <c r="BH14" s="26"/>
      <c r="BI14" s="3" t="s">
        <v>62</v>
      </c>
      <c r="BJ14" s="24" t="s">
        <v>63</v>
      </c>
      <c r="BK14" s="25"/>
      <c r="BL14" s="26"/>
      <c r="BM14" s="3" t="s">
        <v>106</v>
      </c>
      <c r="BN14" s="5" t="s">
        <v>64</v>
      </c>
      <c r="BO14" s="13" t="s">
        <v>9</v>
      </c>
      <c r="BP14" s="13" t="s">
        <v>5</v>
      </c>
      <c r="BQ14" s="12" t="s">
        <v>7</v>
      </c>
    </row>
    <row r="15" spans="1:69" ht="13.5">
      <c r="A15" s="3" t="s">
        <v>65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70</v>
      </c>
      <c r="G15" s="3" t="s">
        <v>44</v>
      </c>
      <c r="H15" s="3" t="s">
        <v>71</v>
      </c>
      <c r="I15" s="3" t="s">
        <v>72</v>
      </c>
      <c r="J15" s="3" t="s">
        <v>73</v>
      </c>
      <c r="K15" s="3" t="s">
        <v>74</v>
      </c>
      <c r="L15" s="3" t="s">
        <v>75</v>
      </c>
      <c r="M15" s="3" t="s">
        <v>76</v>
      </c>
      <c r="N15" s="3" t="s">
        <v>77</v>
      </c>
      <c r="O15" s="3"/>
      <c r="P15" s="3" t="s">
        <v>78</v>
      </c>
      <c r="Q15" s="3" t="s">
        <v>79</v>
      </c>
      <c r="R15" s="3" t="s">
        <v>80</v>
      </c>
      <c r="S15" s="3" t="s">
        <v>81</v>
      </c>
      <c r="T15" s="3" t="s">
        <v>82</v>
      </c>
      <c r="U15" s="3" t="s">
        <v>83</v>
      </c>
      <c r="V15" s="3" t="s">
        <v>84</v>
      </c>
      <c r="W15" s="3" t="s">
        <v>78</v>
      </c>
      <c r="X15" s="3" t="s">
        <v>79</v>
      </c>
      <c r="Y15" s="3" t="s">
        <v>80</v>
      </c>
      <c r="Z15" s="3" t="s">
        <v>81</v>
      </c>
      <c r="AA15" s="3" t="s">
        <v>83</v>
      </c>
      <c r="AB15" s="3" t="s">
        <v>84</v>
      </c>
      <c r="AC15" s="3" t="s">
        <v>78</v>
      </c>
      <c r="AD15" s="3" t="s">
        <v>79</v>
      </c>
      <c r="AE15" s="3" t="s">
        <v>80</v>
      </c>
      <c r="AF15" s="3" t="s">
        <v>81</v>
      </c>
      <c r="AG15" s="3" t="s">
        <v>82</v>
      </c>
      <c r="AH15" s="3" t="s">
        <v>83</v>
      </c>
      <c r="AI15" s="3" t="s">
        <v>84</v>
      </c>
      <c r="AJ15" s="3" t="s">
        <v>78</v>
      </c>
      <c r="AK15" s="3" t="s">
        <v>79</v>
      </c>
      <c r="AL15" s="3" t="s">
        <v>80</v>
      </c>
      <c r="AM15" s="3" t="s">
        <v>81</v>
      </c>
      <c r="AN15" s="3" t="s">
        <v>82</v>
      </c>
      <c r="AO15" s="3" t="s">
        <v>83</v>
      </c>
      <c r="AP15" s="3" t="s">
        <v>84</v>
      </c>
      <c r="AQ15" s="3" t="s">
        <v>83</v>
      </c>
      <c r="AR15" s="3" t="s">
        <v>84</v>
      </c>
      <c r="AS15" s="3" t="s">
        <v>107</v>
      </c>
      <c r="AT15" s="3" t="s">
        <v>108</v>
      </c>
      <c r="AU15" s="3" t="s">
        <v>83</v>
      </c>
      <c r="AV15" s="3" t="s">
        <v>84</v>
      </c>
      <c r="AW15" s="3" t="s">
        <v>108</v>
      </c>
      <c r="AX15" s="3" t="s">
        <v>109</v>
      </c>
      <c r="AY15" s="3" t="s">
        <v>110</v>
      </c>
      <c r="AZ15" s="3" t="s">
        <v>108</v>
      </c>
      <c r="BA15" s="3" t="s">
        <v>83</v>
      </c>
      <c r="BB15" s="3" t="s">
        <v>84</v>
      </c>
      <c r="BC15" s="3" t="s">
        <v>108</v>
      </c>
      <c r="BD15" s="3" t="s">
        <v>83</v>
      </c>
      <c r="BE15" s="3" t="s">
        <v>84</v>
      </c>
      <c r="BF15" s="3" t="s">
        <v>108</v>
      </c>
      <c r="BG15" s="3" t="s">
        <v>83</v>
      </c>
      <c r="BH15" s="3" t="s">
        <v>84</v>
      </c>
      <c r="BI15" s="3" t="s">
        <v>84</v>
      </c>
      <c r="BJ15" s="3" t="s">
        <v>108</v>
      </c>
      <c r="BK15" s="3" t="s">
        <v>83</v>
      </c>
      <c r="BL15" s="3" t="s">
        <v>84</v>
      </c>
      <c r="BM15" s="3" t="s">
        <v>110</v>
      </c>
      <c r="BN15" s="5"/>
      <c r="BO15" s="13" t="s">
        <v>8</v>
      </c>
      <c r="BP15" s="13"/>
      <c r="BQ15" s="14" t="s">
        <v>10</v>
      </c>
    </row>
    <row r="16" spans="1:69" ht="13.5">
      <c r="A16" s="6" t="s">
        <v>85</v>
      </c>
      <c r="B16" s="7" t="s">
        <v>11</v>
      </c>
      <c r="C16" s="8" t="s">
        <v>136</v>
      </c>
      <c r="D16" s="8" t="s">
        <v>137</v>
      </c>
      <c r="E16" s="20">
        <v>34.53</v>
      </c>
      <c r="F16" s="20">
        <v>132</v>
      </c>
      <c r="G16" s="7">
        <v>56</v>
      </c>
      <c r="H16" s="7">
        <v>12</v>
      </c>
      <c r="I16" s="7">
        <v>570</v>
      </c>
      <c r="J16" s="21">
        <v>15.5</v>
      </c>
      <c r="K16" s="10"/>
      <c r="L16" s="10"/>
      <c r="M16" s="16">
        <v>11.86</v>
      </c>
      <c r="N16" s="10"/>
      <c r="O16" s="10"/>
      <c r="P16" s="7">
        <v>2</v>
      </c>
      <c r="Q16" s="7">
        <v>0</v>
      </c>
      <c r="R16" s="7">
        <v>0</v>
      </c>
      <c r="S16" s="7">
        <v>1</v>
      </c>
      <c r="T16" s="7">
        <v>0</v>
      </c>
      <c r="U16" s="7">
        <v>0</v>
      </c>
      <c r="V16" s="7">
        <v>4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7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1</v>
      </c>
      <c r="AS16" s="7">
        <v>2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3</v>
      </c>
      <c r="AZ16" s="7">
        <v>0</v>
      </c>
      <c r="BA16" s="7">
        <v>0</v>
      </c>
      <c r="BB16" s="7">
        <v>0</v>
      </c>
      <c r="BC16" s="7">
        <v>1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5</v>
      </c>
      <c r="BK16" s="7">
        <v>4</v>
      </c>
      <c r="BL16" s="7">
        <v>4</v>
      </c>
      <c r="BM16" s="7">
        <v>0</v>
      </c>
      <c r="BN16" s="7">
        <f>9*256</f>
        <v>2304</v>
      </c>
      <c r="BO16" s="17">
        <v>256</v>
      </c>
      <c r="BQ16" s="18">
        <f aca="true" t="shared" si="0" ref="BQ16:BQ45">(I16/G16)/($D$11/$B$11)</f>
        <v>0.7767925282552604</v>
      </c>
    </row>
    <row r="17" spans="1:69" ht="13.5">
      <c r="A17" s="6" t="s">
        <v>86</v>
      </c>
      <c r="B17" s="7" t="s">
        <v>12</v>
      </c>
      <c r="C17" s="8" t="s">
        <v>136</v>
      </c>
      <c r="D17" s="8" t="s">
        <v>138</v>
      </c>
      <c r="E17" s="20">
        <v>34.55</v>
      </c>
      <c r="F17" s="20">
        <v>132</v>
      </c>
      <c r="G17" s="7">
        <v>95</v>
      </c>
      <c r="H17" s="7">
        <v>30</v>
      </c>
      <c r="I17" s="7">
        <v>1090</v>
      </c>
      <c r="J17" s="21">
        <v>15.5</v>
      </c>
      <c r="K17" s="10"/>
      <c r="L17" s="10"/>
      <c r="M17" s="16">
        <v>9.27</v>
      </c>
      <c r="N17" s="10"/>
      <c r="O17" s="10"/>
      <c r="P17" s="7">
        <v>4</v>
      </c>
      <c r="Q17" s="7">
        <v>0</v>
      </c>
      <c r="R17" s="7">
        <v>0</v>
      </c>
      <c r="S17" s="7">
        <v>0</v>
      </c>
      <c r="T17" s="7">
        <v>0</v>
      </c>
      <c r="U17" s="7">
        <v>4</v>
      </c>
      <c r="V17" s="7">
        <v>2</v>
      </c>
      <c r="W17" s="7">
        <v>1</v>
      </c>
      <c r="X17" s="7">
        <v>6</v>
      </c>
      <c r="Y17" s="7">
        <v>1</v>
      </c>
      <c r="Z17" s="7">
        <v>0</v>
      </c>
      <c r="AA17" s="7">
        <v>1</v>
      </c>
      <c r="AB17" s="7">
        <v>14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11</v>
      </c>
      <c r="AK17" s="7">
        <v>0</v>
      </c>
      <c r="AL17" s="7">
        <v>3</v>
      </c>
      <c r="AM17" s="7">
        <v>0</v>
      </c>
      <c r="AN17" s="7">
        <v>0</v>
      </c>
      <c r="AO17" s="7">
        <v>2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1</v>
      </c>
      <c r="AX17" s="7">
        <v>0</v>
      </c>
      <c r="AY17" s="7">
        <v>3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5</v>
      </c>
      <c r="BK17" s="7">
        <v>1</v>
      </c>
      <c r="BL17" s="7">
        <v>5</v>
      </c>
      <c r="BM17" s="7">
        <v>0</v>
      </c>
      <c r="BN17" s="7">
        <f>8*64</f>
        <v>512</v>
      </c>
      <c r="BO17" s="17">
        <v>64</v>
      </c>
      <c r="BP17" s="1" t="s">
        <v>139</v>
      </c>
      <c r="BQ17" s="18">
        <f t="shared" si="0"/>
        <v>0.8756309496713036</v>
      </c>
    </row>
    <row r="18" spans="1:69" ht="13.5">
      <c r="A18" s="6" t="s">
        <v>14</v>
      </c>
      <c r="B18" s="7" t="s">
        <v>13</v>
      </c>
      <c r="C18" s="8" t="s">
        <v>136</v>
      </c>
      <c r="D18" s="8" t="s">
        <v>140</v>
      </c>
      <c r="E18" s="20">
        <v>35.05</v>
      </c>
      <c r="F18" s="20">
        <v>132</v>
      </c>
      <c r="G18" s="7">
        <v>150</v>
      </c>
      <c r="H18" s="7">
        <v>56</v>
      </c>
      <c r="I18" s="7">
        <v>1755</v>
      </c>
      <c r="J18" s="21">
        <v>15.5</v>
      </c>
      <c r="K18" s="10"/>
      <c r="L18" s="10"/>
      <c r="M18" s="16">
        <v>7.3</v>
      </c>
      <c r="N18" s="10"/>
      <c r="O18" s="10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2</v>
      </c>
      <c r="X18" s="7">
        <v>61</v>
      </c>
      <c r="Y18" s="7">
        <v>9</v>
      </c>
      <c r="Z18" s="7">
        <v>10</v>
      </c>
      <c r="AA18" s="7">
        <v>9</v>
      </c>
      <c r="AB18" s="7">
        <v>16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5</v>
      </c>
      <c r="AK18" s="7">
        <v>1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1</v>
      </c>
      <c r="AX18" s="7">
        <v>0</v>
      </c>
      <c r="AY18" s="7">
        <v>28</v>
      </c>
      <c r="AZ18" s="7">
        <v>0</v>
      </c>
      <c r="BA18" s="7">
        <v>0</v>
      </c>
      <c r="BB18" s="7">
        <v>0</v>
      </c>
      <c r="BC18" s="7">
        <v>3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1</v>
      </c>
      <c r="BL18" s="7">
        <v>3</v>
      </c>
      <c r="BM18" s="7">
        <v>0</v>
      </c>
      <c r="BN18" s="7">
        <f>7*128</f>
        <v>896</v>
      </c>
      <c r="BO18" s="17">
        <v>128</v>
      </c>
      <c r="BP18" s="1" t="s">
        <v>141</v>
      </c>
      <c r="BQ18" s="18">
        <f t="shared" si="0"/>
        <v>0.8929025693207835</v>
      </c>
    </row>
    <row r="19" spans="1:69" ht="13.5">
      <c r="A19" s="6" t="s">
        <v>16</v>
      </c>
      <c r="B19" s="7">
        <v>3</v>
      </c>
      <c r="C19" s="8" t="s">
        <v>136</v>
      </c>
      <c r="D19" s="8" t="s">
        <v>142</v>
      </c>
      <c r="E19" s="20">
        <v>35.2</v>
      </c>
      <c r="F19" s="20">
        <v>132</v>
      </c>
      <c r="G19" s="7">
        <v>150</v>
      </c>
      <c r="H19" s="7">
        <v>39</v>
      </c>
      <c r="I19" s="7">
        <v>1870</v>
      </c>
      <c r="J19" s="21">
        <v>15.4</v>
      </c>
      <c r="K19" s="10"/>
      <c r="L19" s="10"/>
      <c r="M19" s="16">
        <v>8.62</v>
      </c>
      <c r="N19" s="10"/>
      <c r="O19" s="10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1</v>
      </c>
      <c r="W19" s="7">
        <v>49</v>
      </c>
      <c r="X19" s="7">
        <v>24</v>
      </c>
      <c r="Y19" s="7">
        <v>31</v>
      </c>
      <c r="Z19" s="7">
        <v>10</v>
      </c>
      <c r="AA19" s="7">
        <v>12</v>
      </c>
      <c r="AB19" s="7">
        <v>15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1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1</v>
      </c>
      <c r="AU19" s="7">
        <v>1</v>
      </c>
      <c r="AV19" s="7">
        <v>1</v>
      </c>
      <c r="AW19" s="7">
        <v>3</v>
      </c>
      <c r="AX19" s="7">
        <v>0</v>
      </c>
      <c r="AY19" s="7">
        <v>56</v>
      </c>
      <c r="AZ19" s="7">
        <v>0</v>
      </c>
      <c r="BA19" s="7">
        <v>0</v>
      </c>
      <c r="BB19" s="7">
        <v>0</v>
      </c>
      <c r="BC19" s="7">
        <v>1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1</v>
      </c>
      <c r="BM19" s="7">
        <v>0</v>
      </c>
      <c r="BN19" s="7">
        <f>6*8</f>
        <v>48</v>
      </c>
      <c r="BO19" s="19">
        <v>8</v>
      </c>
      <c r="BP19" s="1" t="s">
        <v>143</v>
      </c>
      <c r="BQ19" s="18">
        <f t="shared" si="0"/>
        <v>0.9514118544899517</v>
      </c>
    </row>
    <row r="20" spans="1:69" ht="13.5">
      <c r="A20" s="6" t="s">
        <v>17</v>
      </c>
      <c r="B20" s="7" t="s">
        <v>15</v>
      </c>
      <c r="C20" s="8" t="s">
        <v>144</v>
      </c>
      <c r="D20" s="8" t="s">
        <v>145</v>
      </c>
      <c r="E20" s="20">
        <v>35.3</v>
      </c>
      <c r="F20" s="20">
        <v>132</v>
      </c>
      <c r="G20" s="7">
        <v>150</v>
      </c>
      <c r="H20" s="7">
        <v>41</v>
      </c>
      <c r="I20" s="7">
        <v>2115</v>
      </c>
      <c r="J20" s="21">
        <v>15.4</v>
      </c>
      <c r="K20" s="10"/>
      <c r="L20" s="10"/>
      <c r="M20" s="16">
        <v>1.37</v>
      </c>
      <c r="N20" s="10"/>
      <c r="O20" s="10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4</v>
      </c>
      <c r="AA20" s="7">
        <v>1</v>
      </c>
      <c r="AB20" s="7">
        <v>10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1</v>
      </c>
      <c r="AW20" s="7">
        <v>13</v>
      </c>
      <c r="AX20" s="7">
        <v>0</v>
      </c>
      <c r="AY20" s="7">
        <v>16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f>4*32</f>
        <v>128</v>
      </c>
      <c r="BO20" s="19">
        <v>32</v>
      </c>
      <c r="BQ20" s="18">
        <f t="shared" si="0"/>
        <v>1.0760620707199187</v>
      </c>
    </row>
    <row r="21" spans="1:69" ht="13.5">
      <c r="A21" s="6" t="s">
        <v>19</v>
      </c>
      <c r="B21" s="7">
        <v>4</v>
      </c>
      <c r="C21" s="8" t="s">
        <v>144</v>
      </c>
      <c r="D21" s="8" t="s">
        <v>146</v>
      </c>
      <c r="E21" s="20">
        <v>35.4</v>
      </c>
      <c r="F21" s="20">
        <v>132</v>
      </c>
      <c r="G21" s="7">
        <v>150</v>
      </c>
      <c r="H21" s="7">
        <v>38</v>
      </c>
      <c r="I21" s="7">
        <v>2080</v>
      </c>
      <c r="J21" s="21">
        <v>15</v>
      </c>
      <c r="K21" s="10"/>
      <c r="L21" s="10"/>
      <c r="M21" s="16">
        <v>2.94</v>
      </c>
      <c r="N21" s="10"/>
      <c r="O21" s="10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4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1</v>
      </c>
      <c r="AT21" s="7">
        <v>0</v>
      </c>
      <c r="AU21" s="7">
        <v>0</v>
      </c>
      <c r="AV21" s="7">
        <v>8</v>
      </c>
      <c r="AW21" s="7">
        <v>88</v>
      </c>
      <c r="AX21" s="7">
        <v>0</v>
      </c>
      <c r="AY21" s="7">
        <v>66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f>5*8</f>
        <v>40</v>
      </c>
      <c r="BO21" s="19">
        <v>8</v>
      </c>
      <c r="BP21" s="1" t="s">
        <v>147</v>
      </c>
      <c r="BQ21" s="18">
        <f t="shared" si="0"/>
        <v>1.0582548969727805</v>
      </c>
    </row>
    <row r="22" spans="1:69" ht="13.5">
      <c r="A22" s="6" t="s">
        <v>22</v>
      </c>
      <c r="B22" s="7">
        <v>5</v>
      </c>
      <c r="C22" s="8" t="s">
        <v>144</v>
      </c>
      <c r="D22" s="8" t="s">
        <v>148</v>
      </c>
      <c r="E22" s="20">
        <v>36</v>
      </c>
      <c r="F22" s="20">
        <v>131.2</v>
      </c>
      <c r="G22" s="7">
        <v>150</v>
      </c>
      <c r="H22" s="7">
        <v>25</v>
      </c>
      <c r="I22" s="7">
        <v>2047</v>
      </c>
      <c r="J22" s="21">
        <v>14.9</v>
      </c>
      <c r="K22" s="10"/>
      <c r="L22" s="10"/>
      <c r="M22" s="16">
        <v>3.03</v>
      </c>
      <c r="N22" s="10"/>
      <c r="O22" s="10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3</v>
      </c>
      <c r="Y22" s="7">
        <v>8</v>
      </c>
      <c r="Z22" s="7">
        <v>2</v>
      </c>
      <c r="AA22" s="7">
        <v>1</v>
      </c>
      <c r="AB22" s="7">
        <v>4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7</v>
      </c>
      <c r="AU22" s="7">
        <v>0</v>
      </c>
      <c r="AV22" s="7">
        <v>5</v>
      </c>
      <c r="AW22" s="7">
        <v>26</v>
      </c>
      <c r="AX22" s="7">
        <v>0</v>
      </c>
      <c r="AY22" s="7">
        <v>36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f>8*8</f>
        <v>64</v>
      </c>
      <c r="BO22" s="19">
        <v>8</v>
      </c>
      <c r="BP22" s="1" t="s">
        <v>149</v>
      </c>
      <c r="BQ22" s="18">
        <f t="shared" si="0"/>
        <v>1.041465276011193</v>
      </c>
    </row>
    <row r="23" spans="1:69" ht="13.5">
      <c r="A23" s="6" t="s">
        <v>87</v>
      </c>
      <c r="B23" s="7">
        <v>6</v>
      </c>
      <c r="C23" s="8" t="s">
        <v>144</v>
      </c>
      <c r="D23" s="8" t="s">
        <v>150</v>
      </c>
      <c r="E23" s="20">
        <v>36</v>
      </c>
      <c r="F23" s="20">
        <v>132.38</v>
      </c>
      <c r="G23" s="7">
        <v>150</v>
      </c>
      <c r="H23" s="7">
        <v>35</v>
      </c>
      <c r="I23" s="7">
        <v>1832</v>
      </c>
      <c r="J23" s="21">
        <v>15.2</v>
      </c>
      <c r="K23" s="10"/>
      <c r="L23" s="10"/>
      <c r="M23" s="16">
        <v>4.65</v>
      </c>
      <c r="N23" s="10"/>
      <c r="O23" s="10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12</v>
      </c>
      <c r="X23" s="7">
        <v>23</v>
      </c>
      <c r="Y23" s="7">
        <v>6</v>
      </c>
      <c r="Z23" s="7">
        <v>8</v>
      </c>
      <c r="AA23" s="7">
        <v>16</v>
      </c>
      <c r="AB23" s="7">
        <v>54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169</v>
      </c>
      <c r="AU23" s="7">
        <v>0</v>
      </c>
      <c r="AV23" s="7">
        <v>0</v>
      </c>
      <c r="AW23" s="7">
        <v>7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2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1</v>
      </c>
      <c r="BK23" s="7">
        <v>2</v>
      </c>
      <c r="BL23" s="7">
        <v>3</v>
      </c>
      <c r="BM23" s="7">
        <v>0</v>
      </c>
      <c r="BN23" s="7">
        <f>7*8</f>
        <v>56</v>
      </c>
      <c r="BO23" s="19">
        <v>8</v>
      </c>
      <c r="BQ23" s="18">
        <f t="shared" si="0"/>
        <v>0.9320783515644874</v>
      </c>
    </row>
    <row r="24" spans="1:69" ht="13.5">
      <c r="A24" s="6" t="s">
        <v>25</v>
      </c>
      <c r="B24" s="7" t="s">
        <v>20</v>
      </c>
      <c r="C24" s="8" t="s">
        <v>144</v>
      </c>
      <c r="D24" s="8" t="s">
        <v>151</v>
      </c>
      <c r="E24" s="20">
        <v>35.5</v>
      </c>
      <c r="F24" s="20">
        <v>132.38</v>
      </c>
      <c r="G24" s="7">
        <v>150</v>
      </c>
      <c r="H24" s="7">
        <v>31</v>
      </c>
      <c r="I24" s="7">
        <v>2072</v>
      </c>
      <c r="J24" s="21">
        <v>15</v>
      </c>
      <c r="K24" s="10"/>
      <c r="L24" s="10"/>
      <c r="M24" s="16">
        <v>2.43</v>
      </c>
      <c r="N24" s="10"/>
      <c r="O24" s="10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50</v>
      </c>
      <c r="X24" s="7">
        <v>20</v>
      </c>
      <c r="Y24" s="7">
        <v>0</v>
      </c>
      <c r="Z24" s="7">
        <v>0</v>
      </c>
      <c r="AA24" s="7">
        <v>2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1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51</v>
      </c>
      <c r="AU24" s="7">
        <v>2</v>
      </c>
      <c r="AV24" s="7">
        <v>3</v>
      </c>
      <c r="AW24" s="7">
        <v>48</v>
      </c>
      <c r="AX24" s="7">
        <v>0</v>
      </c>
      <c r="AY24" s="7">
        <v>33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f>7*8</f>
        <v>56</v>
      </c>
      <c r="BO24" s="19">
        <v>8</v>
      </c>
      <c r="BP24" s="1" t="s">
        <v>141</v>
      </c>
      <c r="BQ24" s="18">
        <f t="shared" si="0"/>
        <v>1.0541846858305775</v>
      </c>
    </row>
    <row r="25" spans="1:69" ht="13.5">
      <c r="A25" s="6" t="s">
        <v>24</v>
      </c>
      <c r="B25" s="7" t="s">
        <v>21</v>
      </c>
      <c r="C25" s="8" t="s">
        <v>144</v>
      </c>
      <c r="D25" s="8" t="s">
        <v>152</v>
      </c>
      <c r="E25" s="20">
        <v>35.45</v>
      </c>
      <c r="F25" s="20">
        <v>132.38</v>
      </c>
      <c r="G25" s="7">
        <v>150</v>
      </c>
      <c r="H25" s="7">
        <v>31</v>
      </c>
      <c r="I25" s="7">
        <v>1892</v>
      </c>
      <c r="J25" s="21">
        <v>14.9</v>
      </c>
      <c r="K25" s="10"/>
      <c r="L25" s="10"/>
      <c r="M25" s="16">
        <v>2.24</v>
      </c>
      <c r="N25" s="10"/>
      <c r="O25" s="10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2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4</v>
      </c>
      <c r="AU25" s="7">
        <v>0</v>
      </c>
      <c r="AV25" s="7">
        <v>3</v>
      </c>
      <c r="AW25" s="7">
        <v>86</v>
      </c>
      <c r="AX25" s="7">
        <v>0</v>
      </c>
      <c r="AY25" s="7">
        <v>9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f>7*2</f>
        <v>14</v>
      </c>
      <c r="BO25" s="19">
        <v>2</v>
      </c>
      <c r="BQ25" s="18">
        <f t="shared" si="0"/>
        <v>0.9626049351310099</v>
      </c>
    </row>
    <row r="26" spans="1:69" ht="13.5">
      <c r="A26" s="6" t="s">
        <v>23</v>
      </c>
      <c r="B26" s="7">
        <v>7</v>
      </c>
      <c r="C26" s="8" t="s">
        <v>144</v>
      </c>
      <c r="D26" s="8" t="s">
        <v>153</v>
      </c>
      <c r="E26" s="20">
        <v>35.4</v>
      </c>
      <c r="F26" s="20">
        <v>132.38</v>
      </c>
      <c r="G26" s="7">
        <v>150</v>
      </c>
      <c r="H26" s="7">
        <v>42</v>
      </c>
      <c r="I26" s="7">
        <v>1979</v>
      </c>
      <c r="J26" s="21">
        <v>15.3</v>
      </c>
      <c r="K26" s="10"/>
      <c r="L26" s="10"/>
      <c r="M26" s="16">
        <v>4.24</v>
      </c>
      <c r="N26" s="10"/>
      <c r="O26" s="10"/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6</v>
      </c>
      <c r="X26" s="7">
        <v>0</v>
      </c>
      <c r="Y26" s="7">
        <v>0</v>
      </c>
      <c r="Z26" s="7">
        <v>0</v>
      </c>
      <c r="AA26" s="7">
        <v>0</v>
      </c>
      <c r="AB26" s="7">
        <v>6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27</v>
      </c>
      <c r="AU26" s="7">
        <v>0</v>
      </c>
      <c r="AV26" s="7">
        <v>18</v>
      </c>
      <c r="AW26" s="7">
        <v>273</v>
      </c>
      <c r="AX26" s="7">
        <v>0</v>
      </c>
      <c r="AY26" s="7">
        <v>158</v>
      </c>
      <c r="AZ26" s="7">
        <v>0</v>
      </c>
      <c r="BA26" s="7">
        <v>0</v>
      </c>
      <c r="BB26" s="7">
        <v>0</v>
      </c>
      <c r="BC26" s="7">
        <v>1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2</v>
      </c>
      <c r="BM26" s="7">
        <v>1</v>
      </c>
      <c r="BN26" s="7">
        <f>6*64</f>
        <v>384</v>
      </c>
      <c r="BO26" s="19">
        <v>64</v>
      </c>
      <c r="BP26" s="1" t="s">
        <v>154</v>
      </c>
      <c r="BQ26" s="18">
        <f t="shared" si="0"/>
        <v>1.0068684813024675</v>
      </c>
    </row>
    <row r="27" spans="1:69" ht="13.5">
      <c r="A27" s="6" t="s">
        <v>18</v>
      </c>
      <c r="B27" s="7">
        <v>9</v>
      </c>
      <c r="C27" s="8" t="s">
        <v>144</v>
      </c>
      <c r="D27" s="8" t="s">
        <v>155</v>
      </c>
      <c r="E27" s="20">
        <v>35.2</v>
      </c>
      <c r="F27" s="20">
        <v>132.2</v>
      </c>
      <c r="G27" s="7">
        <v>140</v>
      </c>
      <c r="H27" s="7">
        <v>18</v>
      </c>
      <c r="I27" s="7">
        <v>1540</v>
      </c>
      <c r="J27" s="21">
        <v>15.8</v>
      </c>
      <c r="K27" s="10"/>
      <c r="L27" s="10"/>
      <c r="M27" s="16">
        <v>4.85</v>
      </c>
      <c r="N27" s="10"/>
      <c r="O27" s="10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88</v>
      </c>
      <c r="X27" s="7">
        <v>86</v>
      </c>
      <c r="Y27" s="7">
        <v>74</v>
      </c>
      <c r="Z27" s="7">
        <v>1</v>
      </c>
      <c r="AA27" s="7">
        <v>7</v>
      </c>
      <c r="AB27" s="7">
        <v>4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3</v>
      </c>
      <c r="AK27" s="7">
        <v>0</v>
      </c>
      <c r="AL27" s="7">
        <v>0</v>
      </c>
      <c r="AM27" s="7">
        <v>0</v>
      </c>
      <c r="AN27" s="7">
        <v>0</v>
      </c>
      <c r="AO27" s="7">
        <v>1</v>
      </c>
      <c r="AP27" s="7">
        <v>0</v>
      </c>
      <c r="AQ27" s="7">
        <v>0</v>
      </c>
      <c r="AR27" s="7">
        <v>1</v>
      </c>
      <c r="AS27" s="7">
        <v>0</v>
      </c>
      <c r="AT27" s="7">
        <v>0</v>
      </c>
      <c r="AU27" s="7">
        <v>1</v>
      </c>
      <c r="AV27" s="7">
        <v>0</v>
      </c>
      <c r="AW27" s="7">
        <v>3</v>
      </c>
      <c r="AX27" s="7">
        <v>0</v>
      </c>
      <c r="AY27" s="7">
        <v>8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4</v>
      </c>
      <c r="BK27" s="7">
        <v>3</v>
      </c>
      <c r="BL27" s="7">
        <v>1</v>
      </c>
      <c r="BM27" s="7">
        <v>0</v>
      </c>
      <c r="BN27" s="7">
        <f>7*64</f>
        <v>448</v>
      </c>
      <c r="BO27" s="19">
        <v>64</v>
      </c>
      <c r="BQ27" s="18">
        <f t="shared" si="0"/>
        <v>0.8394810480793691</v>
      </c>
    </row>
    <row r="28" spans="1:69" ht="13.5">
      <c r="A28" s="6" t="s">
        <v>29</v>
      </c>
      <c r="B28" s="7" t="s">
        <v>26</v>
      </c>
      <c r="C28" s="8" t="s">
        <v>144</v>
      </c>
      <c r="D28" s="8" t="s">
        <v>156</v>
      </c>
      <c r="E28" s="20">
        <v>35.15</v>
      </c>
      <c r="F28" s="20">
        <v>132.2</v>
      </c>
      <c r="G28" s="7">
        <v>132</v>
      </c>
      <c r="H28" s="7">
        <v>28</v>
      </c>
      <c r="I28" s="7">
        <v>1520</v>
      </c>
      <c r="J28" s="21">
        <v>15.9</v>
      </c>
      <c r="K28" s="10"/>
      <c r="L28" s="10"/>
      <c r="M28" s="16">
        <v>4.96</v>
      </c>
      <c r="N28" s="10"/>
      <c r="O28" s="10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1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1</v>
      </c>
      <c r="AM28" s="7">
        <v>0</v>
      </c>
      <c r="AN28" s="7">
        <v>0</v>
      </c>
      <c r="AO28" s="7">
        <v>1</v>
      </c>
      <c r="AP28" s="7">
        <v>0</v>
      </c>
      <c r="AQ28" s="7">
        <v>1</v>
      </c>
      <c r="AR28" s="7">
        <v>0</v>
      </c>
      <c r="AS28" s="7">
        <v>0</v>
      </c>
      <c r="AT28" s="7">
        <v>0</v>
      </c>
      <c r="AU28" s="7">
        <v>0</v>
      </c>
      <c r="AV28" s="7">
        <v>1</v>
      </c>
      <c r="AW28" s="7">
        <v>6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1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13</v>
      </c>
      <c r="BK28" s="7">
        <v>7</v>
      </c>
      <c r="BL28" s="7">
        <v>5</v>
      </c>
      <c r="BM28" s="7">
        <v>0</v>
      </c>
      <c r="BN28" s="7">
        <f>32*9</f>
        <v>288</v>
      </c>
      <c r="BO28" s="19">
        <v>32</v>
      </c>
      <c r="BQ28" s="18">
        <f t="shared" si="0"/>
        <v>0.8787955875211027</v>
      </c>
    </row>
    <row r="29" spans="1:69" ht="13.5">
      <c r="A29" s="6" t="s">
        <v>30</v>
      </c>
      <c r="B29" s="7" t="s">
        <v>27</v>
      </c>
      <c r="C29" s="8" t="s">
        <v>144</v>
      </c>
      <c r="D29" s="8" t="s">
        <v>157</v>
      </c>
      <c r="E29" s="20">
        <v>35.11</v>
      </c>
      <c r="F29" s="20">
        <v>132.2</v>
      </c>
      <c r="G29" s="7">
        <v>100</v>
      </c>
      <c r="H29" s="7">
        <v>28</v>
      </c>
      <c r="I29" s="7">
        <v>1250</v>
      </c>
      <c r="J29" s="21">
        <v>16</v>
      </c>
      <c r="K29" s="10"/>
      <c r="L29" s="10"/>
      <c r="M29" s="16">
        <v>6.96</v>
      </c>
      <c r="N29" s="10"/>
      <c r="O29" s="10"/>
      <c r="P29" s="7">
        <v>0</v>
      </c>
      <c r="Q29" s="7">
        <v>4</v>
      </c>
      <c r="R29" s="7">
        <v>0</v>
      </c>
      <c r="S29" s="7">
        <v>0</v>
      </c>
      <c r="T29" s="7">
        <v>0</v>
      </c>
      <c r="U29" s="7">
        <v>2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1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1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26</v>
      </c>
      <c r="AX29" s="7">
        <v>0</v>
      </c>
      <c r="AY29" s="7">
        <v>3</v>
      </c>
      <c r="AZ29" s="7">
        <v>2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14</v>
      </c>
      <c r="BK29" s="7">
        <v>2</v>
      </c>
      <c r="BL29" s="7">
        <v>2</v>
      </c>
      <c r="BM29" s="7">
        <v>0</v>
      </c>
      <c r="BN29" s="7">
        <f>8*32</f>
        <v>256</v>
      </c>
      <c r="BO29" s="19">
        <v>32</v>
      </c>
      <c r="BQ29" s="18">
        <f t="shared" si="0"/>
        <v>0.9539557364538286</v>
      </c>
    </row>
    <row r="30" spans="1:69" ht="13.5">
      <c r="A30" s="6" t="s">
        <v>88</v>
      </c>
      <c r="B30" s="7" t="s">
        <v>28</v>
      </c>
      <c r="C30" s="8" t="s">
        <v>144</v>
      </c>
      <c r="D30" s="8" t="s">
        <v>158</v>
      </c>
      <c r="E30" s="20">
        <v>35.08</v>
      </c>
      <c r="F30" s="20">
        <v>132.2</v>
      </c>
      <c r="G30" s="7">
        <v>67</v>
      </c>
      <c r="H30" s="7">
        <v>12</v>
      </c>
      <c r="I30" s="7">
        <v>740</v>
      </c>
      <c r="J30" s="21">
        <v>16.4</v>
      </c>
      <c r="K30" s="10"/>
      <c r="L30" s="10"/>
      <c r="M30" s="16">
        <v>4.66</v>
      </c>
      <c r="N30" s="10"/>
      <c r="O30" s="10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1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38</v>
      </c>
      <c r="AX30" s="7">
        <v>0</v>
      </c>
      <c r="AY30" s="7">
        <v>5</v>
      </c>
      <c r="AZ30" s="7">
        <v>1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5</v>
      </c>
      <c r="BK30" s="7">
        <v>0</v>
      </c>
      <c r="BL30" s="7">
        <v>2</v>
      </c>
      <c r="BM30" s="7">
        <v>0</v>
      </c>
      <c r="BN30" s="7">
        <f>7*128</f>
        <v>896</v>
      </c>
      <c r="BO30" s="19">
        <v>128</v>
      </c>
      <c r="BQ30" s="18">
        <f t="shared" si="0"/>
        <v>0.8428982029562188</v>
      </c>
    </row>
    <row r="31" spans="1:69" ht="13.5">
      <c r="A31" s="6" t="s">
        <v>89</v>
      </c>
      <c r="B31" s="7">
        <v>10</v>
      </c>
      <c r="C31" s="8" t="s">
        <v>144</v>
      </c>
      <c r="D31" s="8" t="s">
        <v>159</v>
      </c>
      <c r="E31" s="20">
        <v>35.3</v>
      </c>
      <c r="F31" s="20">
        <v>132.2</v>
      </c>
      <c r="G31" s="7">
        <v>150</v>
      </c>
      <c r="H31" s="7">
        <v>38</v>
      </c>
      <c r="I31" s="7">
        <v>2270</v>
      </c>
      <c r="J31" s="21">
        <v>15.6</v>
      </c>
      <c r="K31" s="10"/>
      <c r="L31" s="10"/>
      <c r="M31" s="16">
        <v>3.84</v>
      </c>
      <c r="N31" s="10"/>
      <c r="O31" s="10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2</v>
      </c>
      <c r="X31" s="7">
        <v>1</v>
      </c>
      <c r="Y31" s="7">
        <v>0</v>
      </c>
      <c r="Z31" s="7">
        <v>1</v>
      </c>
      <c r="AA31" s="7">
        <v>11</v>
      </c>
      <c r="AB31" s="7">
        <v>38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90</v>
      </c>
      <c r="AU31" s="7">
        <v>0</v>
      </c>
      <c r="AV31" s="7">
        <v>33</v>
      </c>
      <c r="AW31" s="7">
        <v>4</v>
      </c>
      <c r="AX31" s="7">
        <v>0</v>
      </c>
      <c r="AY31" s="7">
        <v>121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3</v>
      </c>
      <c r="BM31" s="7">
        <v>0</v>
      </c>
      <c r="BN31" s="7">
        <f>9*32</f>
        <v>288</v>
      </c>
      <c r="BO31" s="19">
        <v>32</v>
      </c>
      <c r="BP31" s="1" t="s">
        <v>160</v>
      </c>
      <c r="BQ31" s="18">
        <f t="shared" si="0"/>
        <v>1.1549224116001018</v>
      </c>
    </row>
    <row r="32" spans="1:69" ht="13.5">
      <c r="A32" s="6" t="s">
        <v>90</v>
      </c>
      <c r="B32" s="7">
        <v>11</v>
      </c>
      <c r="C32" s="8" t="s">
        <v>144</v>
      </c>
      <c r="D32" s="8" t="s">
        <v>161</v>
      </c>
      <c r="E32" s="20">
        <v>35.4</v>
      </c>
      <c r="F32" s="20">
        <v>132.2</v>
      </c>
      <c r="G32" s="7">
        <v>150</v>
      </c>
      <c r="H32" s="7">
        <v>40</v>
      </c>
      <c r="I32" s="7">
        <v>1921</v>
      </c>
      <c r="J32" s="21">
        <v>15.2</v>
      </c>
      <c r="K32" s="10"/>
      <c r="L32" s="10"/>
      <c r="M32" s="16">
        <v>5.76</v>
      </c>
      <c r="N32" s="10"/>
      <c r="O32" s="10"/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2</v>
      </c>
      <c r="AB32" s="7">
        <v>7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20</v>
      </c>
      <c r="AW32" s="7">
        <v>46</v>
      </c>
      <c r="AX32" s="7">
        <v>0</v>
      </c>
      <c r="AY32" s="7">
        <v>44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f>9*4</f>
        <v>36</v>
      </c>
      <c r="BO32" s="19">
        <v>4</v>
      </c>
      <c r="BQ32" s="18">
        <f t="shared" si="0"/>
        <v>0.9773594505214958</v>
      </c>
    </row>
    <row r="33" spans="1:69" ht="13.5">
      <c r="A33" s="6" t="s">
        <v>91</v>
      </c>
      <c r="B33" s="7">
        <v>12</v>
      </c>
      <c r="C33" s="8" t="s">
        <v>144</v>
      </c>
      <c r="D33" s="8" t="s">
        <v>162</v>
      </c>
      <c r="E33" s="20">
        <v>36</v>
      </c>
      <c r="F33" s="20">
        <v>132.2</v>
      </c>
      <c r="G33" s="7">
        <v>150</v>
      </c>
      <c r="H33" s="7">
        <v>30</v>
      </c>
      <c r="I33" s="7">
        <v>1745</v>
      </c>
      <c r="J33" s="21">
        <v>15</v>
      </c>
      <c r="K33" s="10"/>
      <c r="L33" s="10"/>
      <c r="M33" s="16">
        <v>2.31</v>
      </c>
      <c r="N33" s="10"/>
      <c r="O33" s="10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1</v>
      </c>
      <c r="X33" s="7">
        <v>2</v>
      </c>
      <c r="Y33" s="7">
        <v>6</v>
      </c>
      <c r="Z33" s="7">
        <v>5</v>
      </c>
      <c r="AA33" s="7">
        <v>1</v>
      </c>
      <c r="AB33" s="7">
        <v>5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48</v>
      </c>
      <c r="AU33" s="7">
        <v>5</v>
      </c>
      <c r="AV33" s="7">
        <v>5</v>
      </c>
      <c r="AW33" s="7">
        <v>5</v>
      </c>
      <c r="AX33" s="7">
        <v>0</v>
      </c>
      <c r="AY33" s="7">
        <v>46</v>
      </c>
      <c r="AZ33" s="7">
        <v>0</v>
      </c>
      <c r="BA33" s="7">
        <v>0</v>
      </c>
      <c r="BB33" s="7">
        <v>0</v>
      </c>
      <c r="BC33" s="7">
        <v>0</v>
      </c>
      <c r="BD33" s="7">
        <v>1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1</v>
      </c>
      <c r="BK33" s="7">
        <v>0</v>
      </c>
      <c r="BL33" s="7">
        <v>0</v>
      </c>
      <c r="BM33" s="7">
        <v>0</v>
      </c>
      <c r="BN33" s="7">
        <f>5*32</f>
        <v>160</v>
      </c>
      <c r="BO33" s="19">
        <v>32</v>
      </c>
      <c r="BQ33" s="18">
        <f t="shared" si="0"/>
        <v>0.8878148053930297</v>
      </c>
    </row>
    <row r="34" spans="1:69" ht="13.5">
      <c r="A34" s="6" t="s">
        <v>92</v>
      </c>
      <c r="B34" s="7">
        <v>13</v>
      </c>
      <c r="C34" s="8" t="s">
        <v>144</v>
      </c>
      <c r="D34" s="8" t="s">
        <v>163</v>
      </c>
      <c r="E34" s="20">
        <v>36.2</v>
      </c>
      <c r="F34" s="20">
        <v>132.2</v>
      </c>
      <c r="G34" s="7">
        <v>150</v>
      </c>
      <c r="H34" s="7">
        <v>32</v>
      </c>
      <c r="I34" s="7">
        <v>1810</v>
      </c>
      <c r="J34" s="21">
        <v>13.5</v>
      </c>
      <c r="K34" s="10"/>
      <c r="L34" s="10"/>
      <c r="M34" s="16">
        <v>2.12</v>
      </c>
      <c r="N34" s="10"/>
      <c r="O34" s="10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3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19">
        <v>1</v>
      </c>
      <c r="BQ34" s="18">
        <f t="shared" si="0"/>
        <v>0.9208852709234291</v>
      </c>
    </row>
    <row r="35" spans="1:69" ht="13.5">
      <c r="A35" s="6" t="s">
        <v>93</v>
      </c>
      <c r="B35" s="7">
        <v>14</v>
      </c>
      <c r="C35" s="8" t="s">
        <v>144</v>
      </c>
      <c r="D35" s="8" t="s">
        <v>164</v>
      </c>
      <c r="E35" s="20">
        <v>36.4</v>
      </c>
      <c r="F35" s="20">
        <v>132.2</v>
      </c>
      <c r="G35" s="7">
        <v>150</v>
      </c>
      <c r="H35" s="7">
        <v>18</v>
      </c>
      <c r="I35" s="7">
        <v>1850</v>
      </c>
      <c r="J35" s="21">
        <v>12.9</v>
      </c>
      <c r="K35" s="10"/>
      <c r="L35" s="10"/>
      <c r="M35" s="16">
        <v>5.65</v>
      </c>
      <c r="N35" s="10"/>
      <c r="O35" s="10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19">
        <v>1</v>
      </c>
      <c r="BQ35" s="18">
        <f t="shared" si="0"/>
        <v>0.9412363266344442</v>
      </c>
    </row>
    <row r="36" spans="1:69" ht="13.5">
      <c r="A36" s="6" t="s">
        <v>94</v>
      </c>
      <c r="B36" s="7">
        <v>21</v>
      </c>
      <c r="C36" s="8" t="s">
        <v>165</v>
      </c>
      <c r="D36" s="8" t="s">
        <v>166</v>
      </c>
      <c r="E36" s="20">
        <v>35.2</v>
      </c>
      <c r="F36" s="20">
        <v>131.4</v>
      </c>
      <c r="G36" s="7">
        <v>148</v>
      </c>
      <c r="H36" s="7">
        <v>18</v>
      </c>
      <c r="I36" s="7">
        <v>1660</v>
      </c>
      <c r="J36" s="21">
        <v>15.7</v>
      </c>
      <c r="K36" s="10"/>
      <c r="L36" s="10"/>
      <c r="M36" s="16">
        <v>6.82</v>
      </c>
      <c r="N36" s="10"/>
      <c r="O36" s="10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2</v>
      </c>
      <c r="Y36" s="7">
        <v>15</v>
      </c>
      <c r="Z36" s="7">
        <v>2</v>
      </c>
      <c r="AA36" s="7">
        <v>1</v>
      </c>
      <c r="AB36" s="7">
        <v>1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1</v>
      </c>
      <c r="AT36" s="7">
        <v>0</v>
      </c>
      <c r="AU36" s="7">
        <v>0</v>
      </c>
      <c r="AV36" s="7">
        <v>5</v>
      </c>
      <c r="AW36" s="7">
        <v>0</v>
      </c>
      <c r="AX36" s="7">
        <v>0</v>
      </c>
      <c r="AY36" s="7">
        <v>1</v>
      </c>
      <c r="AZ36" s="7">
        <v>0</v>
      </c>
      <c r="BA36" s="7">
        <v>0</v>
      </c>
      <c r="BB36" s="7">
        <v>0</v>
      </c>
      <c r="BC36" s="7">
        <v>2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1</v>
      </c>
      <c r="BM36" s="7">
        <v>0</v>
      </c>
      <c r="BN36" s="7">
        <f>5*64</f>
        <v>320</v>
      </c>
      <c r="BO36" s="19">
        <v>64</v>
      </c>
      <c r="BQ36" s="18">
        <f t="shared" si="0"/>
        <v>0.8559819040612732</v>
      </c>
    </row>
    <row r="37" spans="1:69" ht="13.5">
      <c r="A37" s="6" t="s">
        <v>95</v>
      </c>
      <c r="B37" s="7"/>
      <c r="C37" s="8"/>
      <c r="D37" s="8"/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Q37" s="18" t="e">
        <f t="shared" si="0"/>
        <v>#DIV/0!</v>
      </c>
    </row>
    <row r="38" spans="1:69" ht="13.5">
      <c r="A38" s="6" t="s">
        <v>96</v>
      </c>
      <c r="B38" s="7"/>
      <c r="C38" s="8"/>
      <c r="D38" s="8"/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Q38" s="18" t="e">
        <f t="shared" si="0"/>
        <v>#DIV/0!</v>
      </c>
    </row>
    <row r="39" spans="1:69" ht="13.5">
      <c r="A39" s="6" t="s">
        <v>97</v>
      </c>
      <c r="B39" s="7"/>
      <c r="C39" s="8"/>
      <c r="D39" s="8"/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Q39" s="18" t="e">
        <f t="shared" si="0"/>
        <v>#DIV/0!</v>
      </c>
    </row>
    <row r="40" spans="1:69" ht="13.5">
      <c r="A40" s="6" t="s">
        <v>98</v>
      </c>
      <c r="B40" s="7"/>
      <c r="C40" s="8"/>
      <c r="D40" s="8"/>
      <c r="E40" s="7"/>
      <c r="F40" s="7"/>
      <c r="G40" s="7"/>
      <c r="H40" s="7"/>
      <c r="I40" s="7"/>
      <c r="J40" s="7"/>
      <c r="K40" s="10"/>
      <c r="L40" s="10"/>
      <c r="M40" s="10"/>
      <c r="N40" s="10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Q40" s="18" t="e">
        <f t="shared" si="0"/>
        <v>#DIV/0!</v>
      </c>
    </row>
    <row r="41" spans="1:69" ht="13.5">
      <c r="A41" s="6" t="s">
        <v>99</v>
      </c>
      <c r="B41" s="7"/>
      <c r="C41" s="8"/>
      <c r="D41" s="8"/>
      <c r="E41" s="7"/>
      <c r="F41" s="7"/>
      <c r="G41" s="7"/>
      <c r="H41" s="7"/>
      <c r="I41" s="7"/>
      <c r="J41" s="7"/>
      <c r="K41" s="10"/>
      <c r="L41" s="10"/>
      <c r="M41" s="10"/>
      <c r="N41" s="10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Q41" s="18" t="e">
        <f t="shared" si="0"/>
        <v>#DIV/0!</v>
      </c>
    </row>
    <row r="42" spans="1:69" ht="13.5">
      <c r="A42" s="6" t="s">
        <v>100</v>
      </c>
      <c r="B42" s="7"/>
      <c r="C42" s="8"/>
      <c r="D42" s="8"/>
      <c r="E42" s="7"/>
      <c r="F42" s="7"/>
      <c r="G42" s="7"/>
      <c r="H42" s="7"/>
      <c r="I42" s="7"/>
      <c r="J42" s="7"/>
      <c r="K42" s="10"/>
      <c r="L42" s="10"/>
      <c r="M42" s="10"/>
      <c r="N42" s="10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Q42" s="18" t="e">
        <f t="shared" si="0"/>
        <v>#DIV/0!</v>
      </c>
    </row>
    <row r="43" spans="1:69" ht="13.5">
      <c r="A43" s="6" t="s">
        <v>101</v>
      </c>
      <c r="B43" s="7"/>
      <c r="C43" s="8"/>
      <c r="D43" s="8"/>
      <c r="E43" s="7"/>
      <c r="F43" s="7"/>
      <c r="G43" s="7"/>
      <c r="H43" s="7"/>
      <c r="I43" s="7"/>
      <c r="J43" s="7"/>
      <c r="K43" s="10"/>
      <c r="L43" s="10"/>
      <c r="M43" s="10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Q43" s="18" t="e">
        <f t="shared" si="0"/>
        <v>#DIV/0!</v>
      </c>
    </row>
    <row r="44" spans="1:69" ht="13.5">
      <c r="A44" s="6" t="s">
        <v>102</v>
      </c>
      <c r="B44" s="7"/>
      <c r="C44" s="8"/>
      <c r="D44" s="8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Q44" s="18" t="e">
        <f t="shared" si="0"/>
        <v>#DIV/0!</v>
      </c>
    </row>
    <row r="45" spans="1:69" ht="13.5">
      <c r="A45" s="6" t="s">
        <v>103</v>
      </c>
      <c r="B45" s="7"/>
      <c r="C45" s="7"/>
      <c r="D45" s="7"/>
      <c r="E45" s="7"/>
      <c r="F45" s="7"/>
      <c r="G45" s="7"/>
      <c r="H45" s="7"/>
      <c r="I45" s="7"/>
      <c r="J45" s="7"/>
      <c r="K45" s="10"/>
      <c r="L45" s="10"/>
      <c r="M45" s="10"/>
      <c r="N45" s="10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Q45" s="18" t="e">
        <f t="shared" si="0"/>
        <v>#DIV/0!</v>
      </c>
    </row>
  </sheetData>
  <sheetProtection/>
  <mergeCells count="20">
    <mergeCell ref="A14:K14"/>
    <mergeCell ref="L14:N14"/>
    <mergeCell ref="BF14:BH14"/>
    <mergeCell ref="BJ14:BL14"/>
    <mergeCell ref="AC14:AI14"/>
    <mergeCell ref="AJ14:AP14"/>
    <mergeCell ref="AQ14:AR14"/>
    <mergeCell ref="AT14:AV14"/>
    <mergeCell ref="AZ14:BB14"/>
    <mergeCell ref="BC14:BE14"/>
    <mergeCell ref="P14:V14"/>
    <mergeCell ref="W14:AB14"/>
    <mergeCell ref="D5:E5"/>
    <mergeCell ref="D6:E6"/>
    <mergeCell ref="D7:E7"/>
    <mergeCell ref="D8:E8"/>
    <mergeCell ref="D10:E10"/>
    <mergeCell ref="F10:J10"/>
    <mergeCell ref="D11:E11"/>
    <mergeCell ref="F11:J11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selection activeCell="D39" sqref="D39"/>
    </sheetView>
  </sheetViews>
  <sheetFormatPr defaultColWidth="8.66015625" defaultRowHeight="18"/>
  <cols>
    <col min="1" max="14" width="8.83203125" style="1" customWidth="1"/>
    <col min="15" max="15" width="3" style="1" customWidth="1"/>
    <col min="16" max="18" width="8.83203125" style="1" customWidth="1"/>
    <col min="19" max="19" width="8" style="1" customWidth="1"/>
    <col min="20" max="25" width="8.83203125" style="1" customWidth="1"/>
    <col min="26" max="26" width="8.66015625" style="1" customWidth="1"/>
    <col min="27" max="31" width="8.83203125" style="1" customWidth="1"/>
    <col min="32" max="32" width="8.33203125" style="1" customWidth="1"/>
    <col min="33" max="38" width="8.83203125" style="1" customWidth="1"/>
    <col min="39" max="39" width="8.91015625" style="1" customWidth="1"/>
    <col min="40" max="45" width="8.83203125" style="1" customWidth="1"/>
    <col min="46" max="46" width="8.16015625" style="1" customWidth="1"/>
    <col min="47" max="48" width="8.83203125" style="1" customWidth="1"/>
    <col min="49" max="49" width="8.5" style="1" customWidth="1"/>
    <col min="50" max="51" width="8.83203125" style="1" customWidth="1"/>
    <col min="52" max="52" width="8.5" style="1" customWidth="1"/>
    <col min="53" max="54" width="8.83203125" style="1" customWidth="1"/>
    <col min="55" max="55" width="8.5" style="1" customWidth="1"/>
    <col min="56" max="57" width="8.83203125" style="1" customWidth="1"/>
    <col min="58" max="58" width="8.91015625" style="1" customWidth="1"/>
    <col min="59" max="61" width="8.83203125" style="1" customWidth="1"/>
    <col min="62" max="62" width="9.33203125" style="1" customWidth="1"/>
    <col min="63" max="64" width="8.83203125" style="1" customWidth="1"/>
    <col min="65" max="65" width="14.5" style="1" customWidth="1"/>
    <col min="66" max="66" width="9.5" style="1" customWidth="1"/>
    <col min="67" max="67" width="8" style="1" customWidth="1"/>
    <col min="68" max="68" width="19.58203125" style="1" customWidth="1"/>
    <col min="69" max="69" width="11.83203125" style="1" customWidth="1"/>
    <col min="70" max="16384" width="8.83203125" style="1" customWidth="1"/>
  </cols>
  <sheetData>
    <row r="1" spans="2:6" ht="13.5">
      <c r="B1" s="1">
        <v>2008</v>
      </c>
      <c r="C1" s="1" t="s">
        <v>0</v>
      </c>
      <c r="D1" s="1">
        <v>6</v>
      </c>
      <c r="E1" s="1" t="s">
        <v>1</v>
      </c>
      <c r="F1" s="2" t="s">
        <v>2</v>
      </c>
    </row>
    <row r="2" ht="13.5"/>
    <row r="3" ht="13.5"/>
    <row r="4" ht="13.5"/>
    <row r="5" spans="1:10" ht="13.5">
      <c r="A5" s="3" t="s">
        <v>31</v>
      </c>
      <c r="B5" s="4"/>
      <c r="C5" s="3" t="s">
        <v>32</v>
      </c>
      <c r="D5" s="24" t="s">
        <v>33</v>
      </c>
      <c r="E5" s="26"/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</row>
    <row r="6" spans="1:10" ht="13.5">
      <c r="A6" s="6" t="s">
        <v>19</v>
      </c>
      <c r="B6" s="4"/>
      <c r="C6" s="7">
        <v>350100</v>
      </c>
      <c r="D6" s="27" t="s">
        <v>39</v>
      </c>
      <c r="E6" s="28"/>
      <c r="F6" s="8" t="s">
        <v>40</v>
      </c>
      <c r="G6" s="7" t="s">
        <v>41</v>
      </c>
      <c r="H6" s="7">
        <v>3</v>
      </c>
      <c r="I6" s="7">
        <v>92</v>
      </c>
      <c r="J6" s="7">
        <v>3</v>
      </c>
    </row>
    <row r="7" spans="1:10" ht="13.5">
      <c r="A7" s="4"/>
      <c r="B7" s="4"/>
      <c r="C7" s="4"/>
      <c r="D7" s="24" t="s">
        <v>42</v>
      </c>
      <c r="E7" s="26"/>
      <c r="F7" s="4"/>
      <c r="G7" s="4"/>
      <c r="H7" s="4"/>
      <c r="I7" s="4"/>
      <c r="J7" s="4"/>
    </row>
    <row r="8" spans="1:10" ht="13.5">
      <c r="A8" s="4"/>
      <c r="B8" s="4"/>
      <c r="C8" s="4"/>
      <c r="D8" s="29">
        <v>3511</v>
      </c>
      <c r="E8" s="30"/>
      <c r="F8" s="4"/>
      <c r="G8" s="4"/>
      <c r="H8" s="4"/>
      <c r="I8" s="4"/>
      <c r="J8" s="4"/>
    </row>
    <row r="9" spans="1:10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3" t="s">
        <v>43</v>
      </c>
      <c r="B10" s="3" t="s">
        <v>44</v>
      </c>
      <c r="C10" s="3" t="s">
        <v>45</v>
      </c>
      <c r="D10" s="24" t="s">
        <v>46</v>
      </c>
      <c r="E10" s="26"/>
      <c r="F10" s="24" t="s">
        <v>47</v>
      </c>
      <c r="G10" s="25"/>
      <c r="H10" s="25"/>
      <c r="I10" s="25"/>
      <c r="J10" s="26"/>
    </row>
    <row r="11" spans="1:10" ht="13.5">
      <c r="A11" s="10"/>
      <c r="B11" s="7">
        <v>150</v>
      </c>
      <c r="C11" s="7">
        <v>33</v>
      </c>
      <c r="D11" s="29">
        <v>1997.3</v>
      </c>
      <c r="E11" s="30"/>
      <c r="F11" s="27"/>
      <c r="G11" s="31"/>
      <c r="H11" s="31"/>
      <c r="I11" s="31"/>
      <c r="J11" s="28"/>
    </row>
    <row r="12" ht="13.5"/>
    <row r="13" spans="16:69" ht="13.5">
      <c r="P13" s="11" t="s">
        <v>4</v>
      </c>
      <c r="BQ13" s="12" t="s">
        <v>6</v>
      </c>
    </row>
    <row r="14" spans="1:69" ht="13.5">
      <c r="A14" s="24" t="s">
        <v>48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4" t="s">
        <v>49</v>
      </c>
      <c r="M14" s="25"/>
      <c r="N14" s="26"/>
      <c r="O14" s="9"/>
      <c r="P14" s="24" t="s">
        <v>50</v>
      </c>
      <c r="Q14" s="25"/>
      <c r="R14" s="25"/>
      <c r="S14" s="25"/>
      <c r="T14" s="25"/>
      <c r="U14" s="25"/>
      <c r="V14" s="26"/>
      <c r="W14" s="24" t="s">
        <v>51</v>
      </c>
      <c r="X14" s="25"/>
      <c r="Y14" s="25"/>
      <c r="Z14" s="25"/>
      <c r="AA14" s="25"/>
      <c r="AB14" s="26"/>
      <c r="AC14" s="24" t="s">
        <v>52</v>
      </c>
      <c r="AD14" s="25"/>
      <c r="AE14" s="25"/>
      <c r="AF14" s="25"/>
      <c r="AG14" s="25"/>
      <c r="AH14" s="25"/>
      <c r="AI14" s="26"/>
      <c r="AJ14" s="24" t="s">
        <v>53</v>
      </c>
      <c r="AK14" s="25"/>
      <c r="AL14" s="25"/>
      <c r="AM14" s="25"/>
      <c r="AN14" s="25"/>
      <c r="AO14" s="25"/>
      <c r="AP14" s="26"/>
      <c r="AQ14" s="24" t="s">
        <v>54</v>
      </c>
      <c r="AR14" s="26"/>
      <c r="AS14" s="3" t="s">
        <v>55</v>
      </c>
      <c r="AT14" s="24" t="s">
        <v>56</v>
      </c>
      <c r="AU14" s="25"/>
      <c r="AV14" s="26"/>
      <c r="AW14" s="3" t="s">
        <v>57</v>
      </c>
      <c r="AX14" s="3" t="s">
        <v>105</v>
      </c>
      <c r="AY14" s="3" t="s">
        <v>58</v>
      </c>
      <c r="AZ14" s="24" t="s">
        <v>59</v>
      </c>
      <c r="BA14" s="25"/>
      <c r="BB14" s="26"/>
      <c r="BC14" s="24" t="s">
        <v>60</v>
      </c>
      <c r="BD14" s="25"/>
      <c r="BE14" s="26"/>
      <c r="BF14" s="24" t="s">
        <v>61</v>
      </c>
      <c r="BG14" s="25"/>
      <c r="BH14" s="26"/>
      <c r="BI14" s="3" t="s">
        <v>62</v>
      </c>
      <c r="BJ14" s="24" t="s">
        <v>63</v>
      </c>
      <c r="BK14" s="25"/>
      <c r="BL14" s="26"/>
      <c r="BM14" s="3" t="s">
        <v>106</v>
      </c>
      <c r="BN14" s="5" t="s">
        <v>64</v>
      </c>
      <c r="BO14" s="13" t="s">
        <v>9</v>
      </c>
      <c r="BP14" s="13" t="s">
        <v>5</v>
      </c>
      <c r="BQ14" s="12" t="s">
        <v>7</v>
      </c>
    </row>
    <row r="15" spans="1:69" ht="13.5">
      <c r="A15" s="3" t="s">
        <v>65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70</v>
      </c>
      <c r="G15" s="3" t="s">
        <v>44</v>
      </c>
      <c r="H15" s="3" t="s">
        <v>71</v>
      </c>
      <c r="I15" s="3" t="s">
        <v>72</v>
      </c>
      <c r="J15" s="3" t="s">
        <v>73</v>
      </c>
      <c r="K15" s="3" t="s">
        <v>74</v>
      </c>
      <c r="L15" s="3" t="s">
        <v>75</v>
      </c>
      <c r="M15" s="3" t="s">
        <v>76</v>
      </c>
      <c r="N15" s="3" t="s">
        <v>77</v>
      </c>
      <c r="O15" s="3"/>
      <c r="P15" s="3" t="s">
        <v>78</v>
      </c>
      <c r="Q15" s="3" t="s">
        <v>79</v>
      </c>
      <c r="R15" s="3" t="s">
        <v>80</v>
      </c>
      <c r="S15" s="3" t="s">
        <v>81</v>
      </c>
      <c r="T15" s="3" t="s">
        <v>82</v>
      </c>
      <c r="U15" s="3" t="s">
        <v>83</v>
      </c>
      <c r="V15" s="3" t="s">
        <v>84</v>
      </c>
      <c r="W15" s="3" t="s">
        <v>78</v>
      </c>
      <c r="X15" s="3" t="s">
        <v>79</v>
      </c>
      <c r="Y15" s="3" t="s">
        <v>80</v>
      </c>
      <c r="Z15" s="3" t="s">
        <v>81</v>
      </c>
      <c r="AA15" s="3" t="s">
        <v>83</v>
      </c>
      <c r="AB15" s="3" t="s">
        <v>84</v>
      </c>
      <c r="AC15" s="3" t="s">
        <v>78</v>
      </c>
      <c r="AD15" s="3" t="s">
        <v>79</v>
      </c>
      <c r="AE15" s="3" t="s">
        <v>80</v>
      </c>
      <c r="AF15" s="3" t="s">
        <v>81</v>
      </c>
      <c r="AG15" s="3" t="s">
        <v>82</v>
      </c>
      <c r="AH15" s="3" t="s">
        <v>83</v>
      </c>
      <c r="AI15" s="3" t="s">
        <v>84</v>
      </c>
      <c r="AJ15" s="3" t="s">
        <v>78</v>
      </c>
      <c r="AK15" s="3" t="s">
        <v>79</v>
      </c>
      <c r="AL15" s="3" t="s">
        <v>80</v>
      </c>
      <c r="AM15" s="3" t="s">
        <v>81</v>
      </c>
      <c r="AN15" s="3" t="s">
        <v>82</v>
      </c>
      <c r="AO15" s="3" t="s">
        <v>83</v>
      </c>
      <c r="AP15" s="3" t="s">
        <v>84</v>
      </c>
      <c r="AQ15" s="3" t="s">
        <v>83</v>
      </c>
      <c r="AR15" s="3" t="s">
        <v>84</v>
      </c>
      <c r="AS15" s="3" t="s">
        <v>107</v>
      </c>
      <c r="AT15" s="3" t="s">
        <v>108</v>
      </c>
      <c r="AU15" s="3" t="s">
        <v>83</v>
      </c>
      <c r="AV15" s="3" t="s">
        <v>84</v>
      </c>
      <c r="AW15" s="3" t="s">
        <v>108</v>
      </c>
      <c r="AX15" s="3" t="s">
        <v>109</v>
      </c>
      <c r="AY15" s="3" t="s">
        <v>110</v>
      </c>
      <c r="AZ15" s="3" t="s">
        <v>108</v>
      </c>
      <c r="BA15" s="3" t="s">
        <v>83</v>
      </c>
      <c r="BB15" s="3" t="s">
        <v>84</v>
      </c>
      <c r="BC15" s="3" t="s">
        <v>108</v>
      </c>
      <c r="BD15" s="3" t="s">
        <v>83</v>
      </c>
      <c r="BE15" s="3" t="s">
        <v>84</v>
      </c>
      <c r="BF15" s="3" t="s">
        <v>108</v>
      </c>
      <c r="BG15" s="3" t="s">
        <v>83</v>
      </c>
      <c r="BH15" s="3" t="s">
        <v>84</v>
      </c>
      <c r="BI15" s="3" t="s">
        <v>84</v>
      </c>
      <c r="BJ15" s="3" t="s">
        <v>108</v>
      </c>
      <c r="BK15" s="3" t="s">
        <v>83</v>
      </c>
      <c r="BL15" s="3" t="s">
        <v>84</v>
      </c>
      <c r="BM15" s="3" t="s">
        <v>110</v>
      </c>
      <c r="BN15" s="5"/>
      <c r="BO15" s="13" t="s">
        <v>8</v>
      </c>
      <c r="BP15" s="13"/>
      <c r="BQ15" s="14" t="s">
        <v>10</v>
      </c>
    </row>
    <row r="16" spans="1:69" ht="13.5">
      <c r="A16" s="6" t="s">
        <v>85</v>
      </c>
      <c r="B16" s="7" t="s">
        <v>11</v>
      </c>
      <c r="C16" s="8" t="s">
        <v>167</v>
      </c>
      <c r="D16" s="8" t="s">
        <v>168</v>
      </c>
      <c r="E16" s="20">
        <v>34.53</v>
      </c>
      <c r="F16" s="20">
        <v>132</v>
      </c>
      <c r="G16" s="7">
        <v>54</v>
      </c>
      <c r="H16" s="7">
        <v>4</v>
      </c>
      <c r="I16" s="7">
        <v>610</v>
      </c>
      <c r="J16" s="21">
        <v>19</v>
      </c>
      <c r="K16" s="10"/>
      <c r="L16" s="10"/>
      <c r="M16" s="16">
        <v>0.99</v>
      </c>
      <c r="N16" s="10"/>
      <c r="O16" s="10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2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2</v>
      </c>
      <c r="AP16" s="7">
        <v>0</v>
      </c>
      <c r="AQ16" s="7">
        <v>0</v>
      </c>
      <c r="AR16" s="7">
        <v>1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1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2</v>
      </c>
      <c r="BK16" s="7">
        <v>3</v>
      </c>
      <c r="BL16" s="7">
        <v>2</v>
      </c>
      <c r="BM16" s="7">
        <v>0</v>
      </c>
      <c r="BN16" s="7">
        <f>6*64</f>
        <v>384</v>
      </c>
      <c r="BO16" s="17">
        <v>64</v>
      </c>
      <c r="BQ16" s="18">
        <f aca="true" t="shared" si="0" ref="BQ16:BQ45">(I16/G16)/($D$11/$B$11)</f>
        <v>0.8483675183720244</v>
      </c>
    </row>
    <row r="17" spans="1:69" ht="13.5">
      <c r="A17" s="6" t="s">
        <v>86</v>
      </c>
      <c r="B17" s="7" t="s">
        <v>12</v>
      </c>
      <c r="C17" s="8" t="s">
        <v>167</v>
      </c>
      <c r="D17" s="8" t="s">
        <v>169</v>
      </c>
      <c r="E17" s="20">
        <v>34.55</v>
      </c>
      <c r="F17" s="20">
        <v>132</v>
      </c>
      <c r="G17" s="7">
        <v>94</v>
      </c>
      <c r="H17" s="7">
        <v>16</v>
      </c>
      <c r="I17" s="7">
        <v>1110</v>
      </c>
      <c r="J17" s="21">
        <v>19.4</v>
      </c>
      <c r="K17" s="10"/>
      <c r="L17" s="10"/>
      <c r="M17" s="16">
        <v>1.96</v>
      </c>
      <c r="N17" s="10"/>
      <c r="O17" s="10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</v>
      </c>
      <c r="Y17" s="7">
        <v>0</v>
      </c>
      <c r="Z17" s="7">
        <v>0</v>
      </c>
      <c r="AA17" s="7">
        <v>0</v>
      </c>
      <c r="AB17" s="7">
        <v>7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1</v>
      </c>
      <c r="AP17" s="7">
        <v>1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8</v>
      </c>
      <c r="BK17" s="7">
        <v>3</v>
      </c>
      <c r="BL17" s="7">
        <v>6</v>
      </c>
      <c r="BM17" s="7">
        <v>0</v>
      </c>
      <c r="BN17" s="7">
        <f>7*64</f>
        <v>448</v>
      </c>
      <c r="BO17" s="17">
        <v>64</v>
      </c>
      <c r="BQ17" s="18">
        <f t="shared" si="0"/>
        <v>0.8868355258322138</v>
      </c>
    </row>
    <row r="18" spans="1:69" ht="13.5">
      <c r="A18" s="6" t="s">
        <v>14</v>
      </c>
      <c r="B18" s="7" t="s">
        <v>13</v>
      </c>
      <c r="C18" s="8" t="s">
        <v>167</v>
      </c>
      <c r="D18" s="8" t="s">
        <v>170</v>
      </c>
      <c r="E18" s="20">
        <v>35.05</v>
      </c>
      <c r="F18" s="20">
        <v>132</v>
      </c>
      <c r="G18" s="7">
        <v>135</v>
      </c>
      <c r="H18" s="7">
        <v>15</v>
      </c>
      <c r="I18" s="7">
        <v>1440</v>
      </c>
      <c r="J18" s="21">
        <v>19.1</v>
      </c>
      <c r="K18" s="10"/>
      <c r="L18" s="10"/>
      <c r="M18" s="16">
        <v>4.32</v>
      </c>
      <c r="N18" s="10"/>
      <c r="O18" s="10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182</v>
      </c>
      <c r="X18" s="7">
        <v>24</v>
      </c>
      <c r="Y18" s="7">
        <v>38</v>
      </c>
      <c r="Z18" s="7">
        <v>3</v>
      </c>
      <c r="AA18" s="7">
        <v>46</v>
      </c>
      <c r="AB18" s="7">
        <v>38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1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2</v>
      </c>
      <c r="AV18" s="7">
        <v>3</v>
      </c>
      <c r="AW18" s="7">
        <v>0</v>
      </c>
      <c r="AX18" s="7">
        <v>0</v>
      </c>
      <c r="AY18" s="7">
        <v>2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1</v>
      </c>
      <c r="BK18" s="7">
        <v>1</v>
      </c>
      <c r="BL18" s="7">
        <v>8</v>
      </c>
      <c r="BM18" s="7">
        <v>0</v>
      </c>
      <c r="BN18" s="7">
        <f>5*256</f>
        <v>1280</v>
      </c>
      <c r="BO18" s="17">
        <v>256</v>
      </c>
      <c r="BQ18" s="18">
        <f t="shared" si="0"/>
        <v>0.8010814599709608</v>
      </c>
    </row>
    <row r="19" spans="1:69" ht="13.5">
      <c r="A19" s="6" t="s">
        <v>16</v>
      </c>
      <c r="B19" s="7">
        <v>3</v>
      </c>
      <c r="C19" s="8" t="s">
        <v>167</v>
      </c>
      <c r="D19" s="8" t="s">
        <v>171</v>
      </c>
      <c r="E19" s="20">
        <v>35.2</v>
      </c>
      <c r="F19" s="20">
        <v>132</v>
      </c>
      <c r="G19" s="7">
        <v>150</v>
      </c>
      <c r="H19" s="7">
        <v>58</v>
      </c>
      <c r="I19" s="7">
        <v>2050</v>
      </c>
      <c r="J19" s="21">
        <v>18.5</v>
      </c>
      <c r="K19" s="10"/>
      <c r="L19" s="10"/>
      <c r="M19" s="16">
        <v>4.01</v>
      </c>
      <c r="N19" s="10"/>
      <c r="O19" s="10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2</v>
      </c>
      <c r="X19" s="7">
        <v>8</v>
      </c>
      <c r="Y19" s="7">
        <v>5</v>
      </c>
      <c r="Z19" s="7">
        <v>1</v>
      </c>
      <c r="AA19" s="7">
        <v>5</v>
      </c>
      <c r="AB19" s="7">
        <v>26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13</v>
      </c>
      <c r="AU19" s="7">
        <v>9</v>
      </c>
      <c r="AV19" s="7">
        <v>26</v>
      </c>
      <c r="AW19" s="7">
        <v>1</v>
      </c>
      <c r="AX19" s="7">
        <v>0</v>
      </c>
      <c r="AY19" s="7">
        <v>51</v>
      </c>
      <c r="AZ19" s="7">
        <v>0</v>
      </c>
      <c r="BA19" s="7">
        <v>0</v>
      </c>
      <c r="BB19" s="7">
        <v>0</v>
      </c>
      <c r="BC19" s="7">
        <v>3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1</v>
      </c>
      <c r="BL19" s="7">
        <v>0</v>
      </c>
      <c r="BM19" s="7">
        <v>0</v>
      </c>
      <c r="BN19" s="7">
        <f>11*256</f>
        <v>2816</v>
      </c>
      <c r="BO19" s="19">
        <v>256</v>
      </c>
      <c r="BQ19" s="18">
        <f t="shared" si="0"/>
        <v>1.0263856205877935</v>
      </c>
    </row>
    <row r="20" spans="1:69" ht="13.5">
      <c r="A20" s="6" t="s">
        <v>17</v>
      </c>
      <c r="B20" s="7" t="s">
        <v>15</v>
      </c>
      <c r="C20" s="8" t="s">
        <v>167</v>
      </c>
      <c r="D20" s="8" t="s">
        <v>172</v>
      </c>
      <c r="E20" s="20">
        <v>35.3</v>
      </c>
      <c r="F20" s="20">
        <v>132</v>
      </c>
      <c r="G20" s="7">
        <v>150</v>
      </c>
      <c r="H20" s="7">
        <v>10</v>
      </c>
      <c r="I20" s="7">
        <v>1565</v>
      </c>
      <c r="J20" s="21">
        <v>18.7</v>
      </c>
      <c r="K20" s="10"/>
      <c r="L20" s="10"/>
      <c r="M20" s="16">
        <v>1.13</v>
      </c>
      <c r="N20" s="10"/>
      <c r="O20" s="10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17</v>
      </c>
      <c r="X20" s="7">
        <v>76</v>
      </c>
      <c r="Y20" s="7">
        <v>0</v>
      </c>
      <c r="Z20" s="7">
        <v>3</v>
      </c>
      <c r="AA20" s="7">
        <v>0</v>
      </c>
      <c r="AB20" s="7">
        <v>14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1</v>
      </c>
      <c r="AT20" s="7">
        <v>1</v>
      </c>
      <c r="AU20" s="7">
        <v>0</v>
      </c>
      <c r="AV20" s="7">
        <v>4</v>
      </c>
      <c r="AW20" s="7">
        <v>2</v>
      </c>
      <c r="AX20" s="7">
        <v>0</v>
      </c>
      <c r="AY20" s="7">
        <v>18</v>
      </c>
      <c r="AZ20" s="7">
        <v>0</v>
      </c>
      <c r="BA20" s="7">
        <v>0</v>
      </c>
      <c r="BB20" s="7">
        <v>0</v>
      </c>
      <c r="BC20" s="7">
        <v>0</v>
      </c>
      <c r="BD20" s="7">
        <v>3</v>
      </c>
      <c r="BE20" s="7">
        <v>2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1</v>
      </c>
      <c r="BM20" s="7">
        <v>0</v>
      </c>
      <c r="BN20" s="7">
        <f>6*16</f>
        <v>96</v>
      </c>
      <c r="BO20" s="19">
        <v>16</v>
      </c>
      <c r="BQ20" s="18">
        <f t="shared" si="0"/>
        <v>0.7835578030340961</v>
      </c>
    </row>
    <row r="21" spans="1:69" ht="13.5">
      <c r="A21" s="6" t="s">
        <v>19</v>
      </c>
      <c r="B21" s="7">
        <v>4</v>
      </c>
      <c r="C21" s="8" t="s">
        <v>167</v>
      </c>
      <c r="D21" s="8" t="s">
        <v>173</v>
      </c>
      <c r="E21" s="20">
        <v>35.4</v>
      </c>
      <c r="F21" s="20">
        <v>132</v>
      </c>
      <c r="G21" s="7">
        <v>150</v>
      </c>
      <c r="H21" s="7">
        <v>35</v>
      </c>
      <c r="I21" s="7">
        <v>1845</v>
      </c>
      <c r="J21" s="21">
        <v>17.9</v>
      </c>
      <c r="K21" s="10"/>
      <c r="L21" s="10"/>
      <c r="M21" s="16">
        <v>2.97</v>
      </c>
      <c r="N21" s="10"/>
      <c r="O21" s="10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6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2</v>
      </c>
      <c r="AW21" s="7">
        <v>5</v>
      </c>
      <c r="AX21" s="7">
        <v>0</v>
      </c>
      <c r="AY21" s="7">
        <v>1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7</v>
      </c>
      <c r="BO21" s="19">
        <v>1</v>
      </c>
      <c r="BQ21" s="18">
        <f t="shared" si="0"/>
        <v>0.9237470585290142</v>
      </c>
    </row>
    <row r="22" spans="1:69" ht="13.5">
      <c r="A22" s="6" t="s">
        <v>22</v>
      </c>
      <c r="B22" s="7">
        <v>5</v>
      </c>
      <c r="C22" s="8" t="s">
        <v>174</v>
      </c>
      <c r="D22" s="8" t="s">
        <v>175</v>
      </c>
      <c r="E22" s="20">
        <v>36</v>
      </c>
      <c r="F22" s="20">
        <v>132</v>
      </c>
      <c r="G22" s="7">
        <v>150</v>
      </c>
      <c r="H22" s="7">
        <v>48</v>
      </c>
      <c r="I22" s="7">
        <v>2118</v>
      </c>
      <c r="J22" s="21">
        <v>17.3</v>
      </c>
      <c r="K22" s="10"/>
      <c r="L22" s="10"/>
      <c r="M22" s="16">
        <v>4.1</v>
      </c>
      <c r="N22" s="10"/>
      <c r="O22" s="10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5</v>
      </c>
      <c r="Z22" s="7">
        <v>0</v>
      </c>
      <c r="AA22" s="7">
        <v>0</v>
      </c>
      <c r="AB22" s="7">
        <v>8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2</v>
      </c>
      <c r="AU22" s="7">
        <v>0</v>
      </c>
      <c r="AV22" s="7">
        <v>5</v>
      </c>
      <c r="AW22" s="7">
        <v>4</v>
      </c>
      <c r="AX22" s="7">
        <v>0</v>
      </c>
      <c r="AY22" s="7">
        <v>6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f>10*2</f>
        <v>20</v>
      </c>
      <c r="BO22" s="19">
        <v>2</v>
      </c>
      <c r="BQ22" s="18">
        <f t="shared" si="0"/>
        <v>1.0604315826365593</v>
      </c>
    </row>
    <row r="23" spans="1:69" ht="13.5">
      <c r="A23" s="6" t="s">
        <v>87</v>
      </c>
      <c r="B23" s="7">
        <v>6</v>
      </c>
      <c r="C23" s="8" t="s">
        <v>167</v>
      </c>
      <c r="D23" s="8" t="s">
        <v>176</v>
      </c>
      <c r="E23" s="20">
        <v>36</v>
      </c>
      <c r="F23" s="20">
        <v>132.38</v>
      </c>
      <c r="G23" s="7">
        <v>150</v>
      </c>
      <c r="H23" s="7">
        <v>44</v>
      </c>
      <c r="I23" s="7">
        <v>2095</v>
      </c>
      <c r="J23" s="21">
        <v>17.6</v>
      </c>
      <c r="K23" s="10"/>
      <c r="L23" s="10"/>
      <c r="M23" s="16">
        <v>2.66</v>
      </c>
      <c r="N23" s="10"/>
      <c r="O23" s="10"/>
      <c r="P23" s="7">
        <v>0</v>
      </c>
      <c r="Q23" s="7">
        <v>0</v>
      </c>
      <c r="R23" s="7">
        <v>0</v>
      </c>
      <c r="S23" s="7">
        <v>0</v>
      </c>
      <c r="T23" s="7">
        <v>1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8</v>
      </c>
      <c r="AB23" s="7">
        <v>17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9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1</v>
      </c>
      <c r="AT23" s="7">
        <v>30</v>
      </c>
      <c r="AU23" s="7">
        <v>16</v>
      </c>
      <c r="AV23" s="7">
        <v>0</v>
      </c>
      <c r="AW23" s="7">
        <v>6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2</v>
      </c>
      <c r="BK23" s="7">
        <v>0</v>
      </c>
      <c r="BL23" s="7">
        <v>2</v>
      </c>
      <c r="BM23" s="7">
        <v>0</v>
      </c>
      <c r="BN23" s="7">
        <f>6*8</f>
        <v>48</v>
      </c>
      <c r="BO23" s="19">
        <v>8</v>
      </c>
      <c r="BQ23" s="18">
        <f t="shared" si="0"/>
        <v>1.0489160366494767</v>
      </c>
    </row>
    <row r="24" spans="1:69" ht="13.5">
      <c r="A24" s="6" t="s">
        <v>25</v>
      </c>
      <c r="B24" s="7" t="s">
        <v>20</v>
      </c>
      <c r="C24" s="8" t="s">
        <v>167</v>
      </c>
      <c r="D24" s="8" t="s">
        <v>177</v>
      </c>
      <c r="E24" s="20">
        <v>35.51</v>
      </c>
      <c r="F24" s="20">
        <v>132.38</v>
      </c>
      <c r="G24" s="7">
        <v>150</v>
      </c>
      <c r="H24" s="7">
        <v>18</v>
      </c>
      <c r="I24" s="7">
        <v>1560</v>
      </c>
      <c r="J24" s="21">
        <v>18</v>
      </c>
      <c r="K24" s="10"/>
      <c r="L24" s="10"/>
      <c r="M24" s="16">
        <v>1.98</v>
      </c>
      <c r="N24" s="10"/>
      <c r="O24" s="10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1</v>
      </c>
      <c r="Y24" s="7">
        <v>6</v>
      </c>
      <c r="Z24" s="7">
        <v>0</v>
      </c>
      <c r="AA24" s="7">
        <v>46</v>
      </c>
      <c r="AB24" s="7">
        <v>21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104</v>
      </c>
      <c r="AU24" s="7">
        <v>26</v>
      </c>
      <c r="AV24" s="7">
        <v>1</v>
      </c>
      <c r="AW24" s="7">
        <v>4</v>
      </c>
      <c r="AX24" s="7">
        <v>0</v>
      </c>
      <c r="AY24" s="7">
        <v>8</v>
      </c>
      <c r="AZ24" s="7">
        <v>0</v>
      </c>
      <c r="BA24" s="7">
        <v>0</v>
      </c>
      <c r="BB24" s="7">
        <v>0</v>
      </c>
      <c r="BC24" s="7">
        <v>1</v>
      </c>
      <c r="BD24" s="7">
        <v>0</v>
      </c>
      <c r="BE24" s="7">
        <v>1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3</v>
      </c>
      <c r="BM24" s="7">
        <v>0</v>
      </c>
      <c r="BN24" s="7">
        <f>5*64</f>
        <v>320</v>
      </c>
      <c r="BO24" s="19">
        <v>64</v>
      </c>
      <c r="BQ24" s="18">
        <f t="shared" si="0"/>
        <v>0.7810544234716869</v>
      </c>
    </row>
    <row r="25" spans="1:69" ht="13.5">
      <c r="A25" s="6" t="s">
        <v>24</v>
      </c>
      <c r="B25" s="7" t="s">
        <v>21</v>
      </c>
      <c r="C25" s="8" t="s">
        <v>167</v>
      </c>
      <c r="D25" s="8" t="s">
        <v>178</v>
      </c>
      <c r="E25" s="20">
        <v>35.45</v>
      </c>
      <c r="F25" s="20">
        <v>132.38</v>
      </c>
      <c r="G25" s="7">
        <v>150</v>
      </c>
      <c r="H25" s="7">
        <v>3</v>
      </c>
      <c r="I25" s="7">
        <v>1440</v>
      </c>
      <c r="J25" s="21">
        <v>18</v>
      </c>
      <c r="K25" s="10"/>
      <c r="L25" s="10"/>
      <c r="M25" s="16">
        <v>2.41</v>
      </c>
      <c r="N25" s="10"/>
      <c r="O25" s="10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6</v>
      </c>
      <c r="X25" s="7">
        <v>7</v>
      </c>
      <c r="Y25" s="7">
        <v>10</v>
      </c>
      <c r="Z25" s="7">
        <v>0</v>
      </c>
      <c r="AA25" s="7">
        <v>27</v>
      </c>
      <c r="AB25" s="7">
        <v>18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121</v>
      </c>
      <c r="AU25" s="7">
        <v>31</v>
      </c>
      <c r="AV25" s="7">
        <v>1</v>
      </c>
      <c r="AW25" s="7">
        <v>0</v>
      </c>
      <c r="AX25" s="7">
        <v>0</v>
      </c>
      <c r="AY25" s="7">
        <v>6</v>
      </c>
      <c r="AZ25" s="7">
        <v>0</v>
      </c>
      <c r="BA25" s="7">
        <v>0</v>
      </c>
      <c r="BB25" s="7">
        <v>0</v>
      </c>
      <c r="BC25" s="7">
        <v>1</v>
      </c>
      <c r="BD25" s="7">
        <v>0</v>
      </c>
      <c r="BE25" s="7">
        <v>1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1</v>
      </c>
      <c r="BL25" s="7">
        <v>4</v>
      </c>
      <c r="BM25" s="7">
        <v>0</v>
      </c>
      <c r="BN25" s="7">
        <f>7*128</f>
        <v>896</v>
      </c>
      <c r="BO25" s="19">
        <v>128</v>
      </c>
      <c r="BQ25" s="18">
        <f t="shared" si="0"/>
        <v>0.7209733139738647</v>
      </c>
    </row>
    <row r="26" spans="1:69" ht="13.5">
      <c r="A26" s="6" t="s">
        <v>23</v>
      </c>
      <c r="B26" s="7">
        <v>7</v>
      </c>
      <c r="C26" s="8" t="s">
        <v>167</v>
      </c>
      <c r="D26" s="8" t="s">
        <v>179</v>
      </c>
      <c r="E26" s="20">
        <v>35.4</v>
      </c>
      <c r="F26" s="20">
        <v>132.38</v>
      </c>
      <c r="G26" s="7">
        <v>137</v>
      </c>
      <c r="H26" s="7">
        <v>13</v>
      </c>
      <c r="I26" s="7">
        <v>1490</v>
      </c>
      <c r="J26" s="21">
        <v>18.2</v>
      </c>
      <c r="K26" s="10"/>
      <c r="L26" s="10"/>
      <c r="M26" s="16">
        <v>3.79</v>
      </c>
      <c r="N26" s="10"/>
      <c r="O26" s="10"/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4</v>
      </c>
      <c r="X26" s="7">
        <v>11</v>
      </c>
      <c r="Y26" s="7">
        <v>4</v>
      </c>
      <c r="Z26" s="7">
        <v>0</v>
      </c>
      <c r="AA26" s="7">
        <v>40</v>
      </c>
      <c r="AB26" s="7">
        <v>21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116</v>
      </c>
      <c r="AU26" s="7">
        <v>4</v>
      </c>
      <c r="AV26" s="7">
        <v>1</v>
      </c>
      <c r="AW26" s="7">
        <v>0</v>
      </c>
      <c r="AX26" s="7">
        <v>0</v>
      </c>
      <c r="AY26" s="7">
        <v>4</v>
      </c>
      <c r="AZ26" s="7">
        <v>0</v>
      </c>
      <c r="BA26" s="7">
        <v>0</v>
      </c>
      <c r="BB26" s="7">
        <v>0</v>
      </c>
      <c r="BC26" s="7">
        <v>1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2</v>
      </c>
      <c r="BL26" s="7">
        <v>3</v>
      </c>
      <c r="BM26" s="7">
        <v>0</v>
      </c>
      <c r="BN26" s="7">
        <f>7*32</f>
        <v>224</v>
      </c>
      <c r="BO26" s="19">
        <v>32</v>
      </c>
      <c r="BQ26" s="18">
        <f t="shared" si="0"/>
        <v>0.8167961053992232</v>
      </c>
    </row>
    <row r="27" spans="1:69" ht="13.5">
      <c r="A27" s="6" t="s">
        <v>18</v>
      </c>
      <c r="B27" s="7">
        <v>9</v>
      </c>
      <c r="C27" s="8" t="s">
        <v>167</v>
      </c>
      <c r="D27" s="8" t="s">
        <v>180</v>
      </c>
      <c r="E27" s="20">
        <v>35.2</v>
      </c>
      <c r="F27" s="20">
        <v>132.2</v>
      </c>
      <c r="G27" s="7">
        <v>140</v>
      </c>
      <c r="H27" s="7">
        <v>15</v>
      </c>
      <c r="I27" s="7">
        <v>1600</v>
      </c>
      <c r="J27" s="21">
        <v>18.6</v>
      </c>
      <c r="K27" s="10"/>
      <c r="L27" s="10"/>
      <c r="M27" s="16">
        <v>1.97</v>
      </c>
      <c r="N27" s="10"/>
      <c r="O27" s="10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4</v>
      </c>
      <c r="Y27" s="7">
        <v>4</v>
      </c>
      <c r="Z27" s="7">
        <v>0</v>
      </c>
      <c r="AA27" s="7">
        <v>12</v>
      </c>
      <c r="AB27" s="7">
        <v>4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69</v>
      </c>
      <c r="AU27" s="7">
        <v>0</v>
      </c>
      <c r="AV27" s="7">
        <v>0</v>
      </c>
      <c r="AW27" s="7">
        <v>0</v>
      </c>
      <c r="AX27" s="7">
        <v>0</v>
      </c>
      <c r="AY27" s="7">
        <v>2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1</v>
      </c>
      <c r="BL27" s="7">
        <v>4</v>
      </c>
      <c r="BM27" s="7">
        <v>0</v>
      </c>
      <c r="BN27" s="7">
        <f>5*8</f>
        <v>40</v>
      </c>
      <c r="BO27" s="19">
        <v>8</v>
      </c>
      <c r="BQ27" s="18">
        <f t="shared" si="0"/>
        <v>0.8583015642546009</v>
      </c>
    </row>
    <row r="28" spans="1:69" ht="13.5">
      <c r="A28" s="6" t="s">
        <v>29</v>
      </c>
      <c r="B28" s="7" t="s">
        <v>26</v>
      </c>
      <c r="C28" s="8" t="s">
        <v>167</v>
      </c>
      <c r="D28" s="8" t="s">
        <v>181</v>
      </c>
      <c r="E28" s="20">
        <v>35.15</v>
      </c>
      <c r="F28" s="20">
        <v>132.2</v>
      </c>
      <c r="G28" s="7">
        <v>133</v>
      </c>
      <c r="H28" s="7">
        <v>33</v>
      </c>
      <c r="I28" s="7">
        <v>1578</v>
      </c>
      <c r="J28" s="21">
        <v>19</v>
      </c>
      <c r="K28" s="10"/>
      <c r="L28" s="10"/>
      <c r="M28" s="16">
        <v>13.82</v>
      </c>
      <c r="N28" s="10"/>
      <c r="O28" s="10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1</v>
      </c>
      <c r="Y28" s="7">
        <v>7</v>
      </c>
      <c r="Z28" s="7">
        <v>0</v>
      </c>
      <c r="AA28" s="7">
        <v>0</v>
      </c>
      <c r="AB28" s="7">
        <v>41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1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2</v>
      </c>
      <c r="BK28" s="7">
        <v>1</v>
      </c>
      <c r="BL28" s="7">
        <v>17</v>
      </c>
      <c r="BM28" s="7">
        <v>0</v>
      </c>
      <c r="BN28" s="7">
        <f>6*128</f>
        <v>768</v>
      </c>
      <c r="BO28" s="19">
        <v>128</v>
      </c>
      <c r="BQ28" s="18">
        <f t="shared" si="0"/>
        <v>0.8910525449958948</v>
      </c>
    </row>
    <row r="29" spans="1:69" ht="13.5">
      <c r="A29" s="6" t="s">
        <v>30</v>
      </c>
      <c r="B29" s="7" t="s">
        <v>27</v>
      </c>
      <c r="C29" s="8" t="s">
        <v>167</v>
      </c>
      <c r="D29" s="8" t="s">
        <v>182</v>
      </c>
      <c r="E29" s="20">
        <v>35.11</v>
      </c>
      <c r="F29" s="20">
        <v>132.2</v>
      </c>
      <c r="G29" s="7">
        <v>100</v>
      </c>
      <c r="H29" s="7">
        <v>30</v>
      </c>
      <c r="I29" s="7">
        <v>1455</v>
      </c>
      <c r="J29" s="21">
        <v>19.1</v>
      </c>
      <c r="K29" s="10"/>
      <c r="L29" s="10"/>
      <c r="M29" s="16">
        <v>4.85</v>
      </c>
      <c r="N29" s="10"/>
      <c r="O29" s="10"/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24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1</v>
      </c>
      <c r="AP29" s="7">
        <v>2</v>
      </c>
      <c r="AQ29" s="7">
        <v>0</v>
      </c>
      <c r="AR29" s="7">
        <v>1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26</v>
      </c>
      <c r="BK29" s="7">
        <v>5</v>
      </c>
      <c r="BL29" s="7">
        <v>9</v>
      </c>
      <c r="BM29" s="7">
        <v>0</v>
      </c>
      <c r="BN29" s="7">
        <f>6*128</f>
        <v>768</v>
      </c>
      <c r="BO29" s="19">
        <v>128</v>
      </c>
      <c r="BQ29" s="18">
        <f t="shared" si="0"/>
        <v>1.0927251789916388</v>
      </c>
    </row>
    <row r="30" spans="1:69" ht="13.5">
      <c r="A30" s="6" t="s">
        <v>88</v>
      </c>
      <c r="B30" s="7" t="s">
        <v>28</v>
      </c>
      <c r="C30" s="8" t="s">
        <v>167</v>
      </c>
      <c r="D30" s="8" t="s">
        <v>183</v>
      </c>
      <c r="E30" s="20">
        <v>35.08</v>
      </c>
      <c r="F30" s="20">
        <v>132.2</v>
      </c>
      <c r="G30" s="7">
        <v>64</v>
      </c>
      <c r="H30" s="7">
        <v>8</v>
      </c>
      <c r="I30" s="7">
        <v>692</v>
      </c>
      <c r="J30" s="21">
        <v>18.7</v>
      </c>
      <c r="K30" s="10"/>
      <c r="L30" s="10"/>
      <c r="M30" s="16">
        <v>2.84</v>
      </c>
      <c r="N30" s="10"/>
      <c r="O30" s="10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4</v>
      </c>
      <c r="BK30" s="7">
        <v>0</v>
      </c>
      <c r="BL30" s="7">
        <v>5</v>
      </c>
      <c r="BM30" s="7">
        <v>0</v>
      </c>
      <c r="BN30" s="7">
        <f>5*128</f>
        <v>640</v>
      </c>
      <c r="BO30" s="19">
        <v>128</v>
      </c>
      <c r="BQ30" s="18">
        <f t="shared" si="0"/>
        <v>0.8120337455565013</v>
      </c>
    </row>
    <row r="31" spans="1:69" ht="13.5">
      <c r="A31" s="6" t="s">
        <v>89</v>
      </c>
      <c r="B31" s="7">
        <v>10</v>
      </c>
      <c r="C31" s="8" t="s">
        <v>167</v>
      </c>
      <c r="D31" s="8" t="s">
        <v>184</v>
      </c>
      <c r="E31" s="20">
        <v>35.3</v>
      </c>
      <c r="F31" s="20">
        <v>132.2</v>
      </c>
      <c r="G31" s="7">
        <v>150</v>
      </c>
      <c r="H31" s="7">
        <v>25</v>
      </c>
      <c r="I31" s="7">
        <v>1675</v>
      </c>
      <c r="J31" s="21">
        <v>18.1</v>
      </c>
      <c r="K31" s="10"/>
      <c r="L31" s="10"/>
      <c r="M31" s="16">
        <v>3.19</v>
      </c>
      <c r="N31" s="10"/>
      <c r="O31" s="10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8</v>
      </c>
      <c r="X31" s="7">
        <v>1</v>
      </c>
      <c r="Y31" s="7">
        <v>4</v>
      </c>
      <c r="Z31" s="7">
        <v>0</v>
      </c>
      <c r="AA31" s="7">
        <v>0</v>
      </c>
      <c r="AB31" s="7">
        <v>15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24</v>
      </c>
      <c r="AU31" s="7">
        <v>0</v>
      </c>
      <c r="AV31" s="7">
        <v>1</v>
      </c>
      <c r="AW31" s="7">
        <v>0</v>
      </c>
      <c r="AX31" s="7">
        <v>0</v>
      </c>
      <c r="AY31" s="7">
        <v>21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f>6*64</f>
        <v>384</v>
      </c>
      <c r="BO31" s="19">
        <v>64</v>
      </c>
      <c r="BQ31" s="18">
        <f t="shared" si="0"/>
        <v>0.8386321534070995</v>
      </c>
    </row>
    <row r="32" spans="1:69" ht="13.5">
      <c r="A32" s="6" t="s">
        <v>90</v>
      </c>
      <c r="B32" s="7">
        <v>11</v>
      </c>
      <c r="C32" s="8" t="s">
        <v>167</v>
      </c>
      <c r="D32" s="8" t="s">
        <v>185</v>
      </c>
      <c r="E32" s="20">
        <v>35.4</v>
      </c>
      <c r="F32" s="20">
        <v>132.2</v>
      </c>
      <c r="G32" s="7">
        <v>150</v>
      </c>
      <c r="H32" s="7">
        <v>19</v>
      </c>
      <c r="I32" s="7">
        <v>1632</v>
      </c>
      <c r="J32" s="21">
        <v>17.8</v>
      </c>
      <c r="K32" s="10"/>
      <c r="L32" s="10"/>
      <c r="M32" s="16">
        <v>4.45</v>
      </c>
      <c r="N32" s="10"/>
      <c r="O32" s="10"/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48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1</v>
      </c>
      <c r="AT32" s="7">
        <v>3</v>
      </c>
      <c r="AU32" s="7">
        <v>0</v>
      </c>
      <c r="AV32" s="7">
        <v>10</v>
      </c>
      <c r="AW32" s="7">
        <v>25</v>
      </c>
      <c r="AX32" s="7">
        <v>0</v>
      </c>
      <c r="AY32" s="7">
        <v>7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f>8*2</f>
        <v>16</v>
      </c>
      <c r="BO32" s="19">
        <v>2</v>
      </c>
      <c r="BQ32" s="18">
        <f t="shared" si="0"/>
        <v>0.8171030891703801</v>
      </c>
    </row>
    <row r="33" spans="1:69" ht="13.5">
      <c r="A33" s="6" t="s">
        <v>91</v>
      </c>
      <c r="B33" s="7">
        <v>12</v>
      </c>
      <c r="C33" s="8" t="s">
        <v>167</v>
      </c>
      <c r="D33" s="8" t="s">
        <v>186</v>
      </c>
      <c r="E33" s="20">
        <v>36</v>
      </c>
      <c r="F33" s="20">
        <v>132.2</v>
      </c>
      <c r="G33" s="7">
        <v>150</v>
      </c>
      <c r="H33" s="7">
        <v>21</v>
      </c>
      <c r="I33" s="7">
        <v>1985</v>
      </c>
      <c r="J33" s="21">
        <v>17.1</v>
      </c>
      <c r="K33" s="10"/>
      <c r="L33" s="10"/>
      <c r="M33" s="16">
        <v>3.99</v>
      </c>
      <c r="N33" s="10"/>
      <c r="O33" s="10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31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1</v>
      </c>
      <c r="AU33" s="7">
        <v>3</v>
      </c>
      <c r="AV33" s="7">
        <v>4</v>
      </c>
      <c r="AW33" s="7">
        <v>0</v>
      </c>
      <c r="AX33" s="7">
        <v>0</v>
      </c>
      <c r="AY33" s="7">
        <v>1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f>5*2</f>
        <v>10</v>
      </c>
      <c r="BO33" s="19">
        <v>2</v>
      </c>
      <c r="BQ33" s="18">
        <f t="shared" si="0"/>
        <v>0.9938416862764732</v>
      </c>
    </row>
    <row r="34" spans="1:69" ht="13.5">
      <c r="A34" s="6" t="s">
        <v>92</v>
      </c>
      <c r="B34" s="7">
        <v>13</v>
      </c>
      <c r="C34" s="8" t="s">
        <v>174</v>
      </c>
      <c r="D34" s="8" t="s">
        <v>187</v>
      </c>
      <c r="E34" s="20">
        <v>36.2</v>
      </c>
      <c r="F34" s="20">
        <v>132.2</v>
      </c>
      <c r="G34" s="7">
        <v>150</v>
      </c>
      <c r="H34" s="7">
        <v>38</v>
      </c>
      <c r="I34" s="7">
        <v>1940</v>
      </c>
      <c r="J34" s="21">
        <v>17.8</v>
      </c>
      <c r="K34" s="10"/>
      <c r="L34" s="10"/>
      <c r="M34" s="16">
        <v>3.99</v>
      </c>
      <c r="N34" s="10"/>
      <c r="O34" s="10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38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1</v>
      </c>
      <c r="AU34" s="7">
        <v>0</v>
      </c>
      <c r="AV34" s="7">
        <v>3</v>
      </c>
      <c r="AW34" s="7">
        <v>2</v>
      </c>
      <c r="AX34" s="7">
        <v>0</v>
      </c>
      <c r="AY34" s="7">
        <v>7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1</v>
      </c>
      <c r="BM34" s="7">
        <v>0</v>
      </c>
      <c r="BN34" s="7">
        <f>7*32</f>
        <v>224</v>
      </c>
      <c r="BO34" s="19">
        <v>32</v>
      </c>
      <c r="BQ34" s="18">
        <f t="shared" si="0"/>
        <v>0.97131127021479</v>
      </c>
    </row>
    <row r="35" spans="1:69" ht="13.5">
      <c r="A35" s="6" t="s">
        <v>93</v>
      </c>
      <c r="B35" s="7">
        <v>14</v>
      </c>
      <c r="C35" s="8" t="s">
        <v>174</v>
      </c>
      <c r="D35" s="8" t="s">
        <v>188</v>
      </c>
      <c r="E35" s="20">
        <v>36.4</v>
      </c>
      <c r="F35" s="20">
        <v>132.2</v>
      </c>
      <c r="G35" s="7">
        <v>150</v>
      </c>
      <c r="H35" s="7">
        <v>35</v>
      </c>
      <c r="I35" s="7">
        <v>1750</v>
      </c>
      <c r="J35" s="21">
        <v>16.7</v>
      </c>
      <c r="K35" s="10"/>
      <c r="L35" s="10"/>
      <c r="M35" s="16">
        <v>1.32</v>
      </c>
      <c r="N35" s="10"/>
      <c r="O35" s="10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19">
        <v>1</v>
      </c>
      <c r="BQ35" s="18">
        <f t="shared" si="0"/>
        <v>0.8761828468432383</v>
      </c>
    </row>
    <row r="36" spans="1:69" ht="13.5">
      <c r="A36" s="6" t="s">
        <v>94</v>
      </c>
      <c r="B36" s="7">
        <v>21</v>
      </c>
      <c r="C36" s="8" t="s">
        <v>189</v>
      </c>
      <c r="D36" s="8" t="s">
        <v>172</v>
      </c>
      <c r="E36" s="20">
        <v>35.2</v>
      </c>
      <c r="F36" s="20">
        <v>131.4</v>
      </c>
      <c r="G36" s="7">
        <v>150</v>
      </c>
      <c r="H36" s="7">
        <v>34</v>
      </c>
      <c r="I36" s="7">
        <v>1795</v>
      </c>
      <c r="J36" s="21">
        <v>18.2</v>
      </c>
      <c r="K36" s="10"/>
      <c r="L36" s="10"/>
      <c r="M36" s="16">
        <v>1.75</v>
      </c>
      <c r="N36" s="10"/>
      <c r="O36" s="10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1</v>
      </c>
      <c r="AB36" s="7">
        <v>25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12</v>
      </c>
      <c r="AU36" s="7">
        <v>0</v>
      </c>
      <c r="AV36" s="7">
        <v>9</v>
      </c>
      <c r="AW36" s="7">
        <v>244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1</v>
      </c>
      <c r="BL36" s="7">
        <v>2</v>
      </c>
      <c r="BM36" s="7">
        <v>0</v>
      </c>
      <c r="BN36" s="7">
        <f>12*128</f>
        <v>1536</v>
      </c>
      <c r="BO36" s="19">
        <v>128</v>
      </c>
      <c r="BQ36" s="18">
        <f t="shared" si="0"/>
        <v>0.8987132629049217</v>
      </c>
    </row>
    <row r="37" spans="1:69" ht="13.5">
      <c r="A37" s="6" t="s">
        <v>95</v>
      </c>
      <c r="B37" s="7"/>
      <c r="C37" s="8"/>
      <c r="D37" s="8"/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Q37" s="18" t="e">
        <f t="shared" si="0"/>
        <v>#DIV/0!</v>
      </c>
    </row>
    <row r="38" spans="1:69" ht="13.5">
      <c r="A38" s="6" t="s">
        <v>96</v>
      </c>
      <c r="B38" s="7"/>
      <c r="C38" s="8"/>
      <c r="D38" s="8"/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Q38" s="18" t="e">
        <f t="shared" si="0"/>
        <v>#DIV/0!</v>
      </c>
    </row>
    <row r="39" spans="1:69" ht="13.5">
      <c r="A39" s="6" t="s">
        <v>97</v>
      </c>
      <c r="B39" s="7"/>
      <c r="C39" s="8"/>
      <c r="D39" s="8"/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Q39" s="18" t="e">
        <f t="shared" si="0"/>
        <v>#DIV/0!</v>
      </c>
    </row>
    <row r="40" spans="1:69" ht="13.5">
      <c r="A40" s="6" t="s">
        <v>98</v>
      </c>
      <c r="B40" s="7"/>
      <c r="C40" s="8"/>
      <c r="D40" s="8"/>
      <c r="E40" s="7"/>
      <c r="F40" s="7"/>
      <c r="G40" s="7"/>
      <c r="H40" s="7"/>
      <c r="I40" s="7"/>
      <c r="J40" s="7"/>
      <c r="K40" s="10"/>
      <c r="L40" s="10"/>
      <c r="M40" s="10"/>
      <c r="N40" s="10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Q40" s="18" t="e">
        <f t="shared" si="0"/>
        <v>#DIV/0!</v>
      </c>
    </row>
    <row r="41" spans="1:69" ht="13.5">
      <c r="A41" s="6" t="s">
        <v>99</v>
      </c>
      <c r="B41" s="7"/>
      <c r="C41" s="8"/>
      <c r="D41" s="8"/>
      <c r="E41" s="7"/>
      <c r="F41" s="7"/>
      <c r="G41" s="7"/>
      <c r="H41" s="7"/>
      <c r="I41" s="7"/>
      <c r="J41" s="7"/>
      <c r="K41" s="10"/>
      <c r="L41" s="10"/>
      <c r="M41" s="10"/>
      <c r="N41" s="10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Q41" s="18" t="e">
        <f t="shared" si="0"/>
        <v>#DIV/0!</v>
      </c>
    </row>
    <row r="42" spans="1:69" ht="13.5">
      <c r="A42" s="6" t="s">
        <v>100</v>
      </c>
      <c r="B42" s="7"/>
      <c r="C42" s="8"/>
      <c r="D42" s="8"/>
      <c r="E42" s="7"/>
      <c r="F42" s="7"/>
      <c r="G42" s="7"/>
      <c r="H42" s="7"/>
      <c r="I42" s="7"/>
      <c r="J42" s="7"/>
      <c r="K42" s="10"/>
      <c r="L42" s="10"/>
      <c r="M42" s="10"/>
      <c r="N42" s="10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Q42" s="18" t="e">
        <f t="shared" si="0"/>
        <v>#DIV/0!</v>
      </c>
    </row>
    <row r="43" spans="1:69" ht="13.5">
      <c r="A43" s="6" t="s">
        <v>101</v>
      </c>
      <c r="B43" s="7"/>
      <c r="C43" s="8"/>
      <c r="D43" s="8"/>
      <c r="E43" s="7"/>
      <c r="F43" s="7"/>
      <c r="G43" s="7"/>
      <c r="H43" s="7"/>
      <c r="I43" s="7"/>
      <c r="J43" s="7"/>
      <c r="K43" s="10"/>
      <c r="L43" s="10"/>
      <c r="M43" s="10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Q43" s="18" t="e">
        <f t="shared" si="0"/>
        <v>#DIV/0!</v>
      </c>
    </row>
    <row r="44" spans="1:69" ht="13.5">
      <c r="A44" s="6" t="s">
        <v>102</v>
      </c>
      <c r="B44" s="7"/>
      <c r="C44" s="8"/>
      <c r="D44" s="8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Q44" s="18" t="e">
        <f t="shared" si="0"/>
        <v>#DIV/0!</v>
      </c>
    </row>
    <row r="45" spans="1:69" ht="13.5">
      <c r="A45" s="6" t="s">
        <v>103</v>
      </c>
      <c r="B45" s="7"/>
      <c r="C45" s="7"/>
      <c r="D45" s="7"/>
      <c r="E45" s="7"/>
      <c r="F45" s="7"/>
      <c r="G45" s="7"/>
      <c r="H45" s="7"/>
      <c r="I45" s="7"/>
      <c r="J45" s="7"/>
      <c r="K45" s="10"/>
      <c r="L45" s="10"/>
      <c r="M45" s="10"/>
      <c r="N45" s="10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Q45" s="18" t="e">
        <f t="shared" si="0"/>
        <v>#DIV/0!</v>
      </c>
    </row>
  </sheetData>
  <sheetProtection/>
  <mergeCells count="20">
    <mergeCell ref="A14:K14"/>
    <mergeCell ref="L14:N14"/>
    <mergeCell ref="BF14:BH14"/>
    <mergeCell ref="BJ14:BL14"/>
    <mergeCell ref="AC14:AI14"/>
    <mergeCell ref="AJ14:AP14"/>
    <mergeCell ref="AQ14:AR14"/>
    <mergeCell ref="AT14:AV14"/>
    <mergeCell ref="AZ14:BB14"/>
    <mergeCell ref="BC14:BE14"/>
    <mergeCell ref="P14:V14"/>
    <mergeCell ref="W14:AB14"/>
    <mergeCell ref="D5:E5"/>
    <mergeCell ref="D6:E6"/>
    <mergeCell ref="D7:E7"/>
    <mergeCell ref="D8:E8"/>
    <mergeCell ref="D10:E10"/>
    <mergeCell ref="F10:J10"/>
    <mergeCell ref="D11:E11"/>
    <mergeCell ref="F11:J11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B1">
      <selection activeCell="B12" sqref="B12"/>
    </sheetView>
  </sheetViews>
  <sheetFormatPr defaultColWidth="8.66015625" defaultRowHeight="18"/>
  <cols>
    <col min="1" max="14" width="8.83203125" style="1" customWidth="1"/>
    <col min="15" max="15" width="3" style="1" customWidth="1"/>
    <col min="16" max="18" width="8.83203125" style="1" customWidth="1"/>
    <col min="19" max="19" width="8" style="1" customWidth="1"/>
    <col min="20" max="25" width="8.83203125" style="1" customWidth="1"/>
    <col min="26" max="26" width="8.66015625" style="1" customWidth="1"/>
    <col min="27" max="31" width="8.83203125" style="1" customWidth="1"/>
    <col min="32" max="32" width="8.33203125" style="1" customWidth="1"/>
    <col min="33" max="38" width="8.83203125" style="1" customWidth="1"/>
    <col min="39" max="39" width="8.91015625" style="1" customWidth="1"/>
    <col min="40" max="45" width="8.83203125" style="1" customWidth="1"/>
    <col min="46" max="46" width="8.16015625" style="1" customWidth="1"/>
    <col min="47" max="48" width="8.83203125" style="1" customWidth="1"/>
    <col min="49" max="49" width="8.5" style="1" customWidth="1"/>
    <col min="50" max="51" width="8.83203125" style="1" customWidth="1"/>
    <col min="52" max="52" width="8.5" style="1" customWidth="1"/>
    <col min="53" max="54" width="8.83203125" style="1" customWidth="1"/>
    <col min="55" max="55" width="8.5" style="1" customWidth="1"/>
    <col min="56" max="57" width="8.83203125" style="1" customWidth="1"/>
    <col min="58" max="58" width="8.91015625" style="1" customWidth="1"/>
    <col min="59" max="61" width="8.83203125" style="1" customWidth="1"/>
    <col min="62" max="62" width="9.33203125" style="1" customWidth="1"/>
    <col min="63" max="64" width="8.83203125" style="1" customWidth="1"/>
    <col min="65" max="65" width="14.5" style="1" customWidth="1"/>
    <col min="66" max="66" width="9.5" style="1" customWidth="1"/>
    <col min="67" max="67" width="8" style="1" customWidth="1"/>
    <col min="68" max="68" width="19.58203125" style="1" customWidth="1"/>
    <col min="69" max="69" width="11.83203125" style="1" customWidth="1"/>
    <col min="70" max="16384" width="8.83203125" style="1" customWidth="1"/>
  </cols>
  <sheetData>
    <row r="1" spans="2:6" ht="13.5">
      <c r="B1" s="1">
        <v>2008</v>
      </c>
      <c r="C1" s="1" t="s">
        <v>0</v>
      </c>
      <c r="D1" s="1">
        <v>10</v>
      </c>
      <c r="E1" s="1" t="s">
        <v>1</v>
      </c>
      <c r="F1" s="2" t="s">
        <v>2</v>
      </c>
    </row>
    <row r="2" ht="13.5"/>
    <row r="3" ht="13.5"/>
    <row r="4" ht="13.5"/>
    <row r="5" spans="1:10" ht="13.5">
      <c r="A5" s="3" t="s">
        <v>31</v>
      </c>
      <c r="B5" s="4"/>
      <c r="C5" s="3" t="s">
        <v>32</v>
      </c>
      <c r="D5" s="24" t="s">
        <v>33</v>
      </c>
      <c r="E5" s="26"/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</row>
    <row r="6" spans="1:10" ht="13.5">
      <c r="A6" s="6" t="s">
        <v>19</v>
      </c>
      <c r="B6" s="4"/>
      <c r="C6" s="7" t="s">
        <v>104</v>
      </c>
      <c r="D6" s="27" t="s">
        <v>39</v>
      </c>
      <c r="E6" s="28"/>
      <c r="F6" s="8" t="s">
        <v>40</v>
      </c>
      <c r="G6" s="7" t="s">
        <v>41</v>
      </c>
      <c r="H6" s="7">
        <v>3</v>
      </c>
      <c r="I6" s="7">
        <v>92</v>
      </c>
      <c r="J6" s="7">
        <v>3</v>
      </c>
    </row>
    <row r="7" spans="1:10" ht="13.5">
      <c r="A7" s="4"/>
      <c r="B7" s="4"/>
      <c r="C7" s="4"/>
      <c r="D7" s="24" t="s">
        <v>42</v>
      </c>
      <c r="E7" s="26"/>
      <c r="F7" s="4"/>
      <c r="G7" s="4"/>
      <c r="H7" s="4"/>
      <c r="I7" s="4"/>
      <c r="J7" s="4"/>
    </row>
    <row r="8" spans="1:10" ht="13.5">
      <c r="A8" s="4"/>
      <c r="B8" s="4"/>
      <c r="C8" s="4"/>
      <c r="D8" s="29">
        <v>3511</v>
      </c>
      <c r="E8" s="30"/>
      <c r="F8" s="4"/>
      <c r="G8" s="4"/>
      <c r="H8" s="4"/>
      <c r="I8" s="4"/>
      <c r="J8" s="4"/>
    </row>
    <row r="9" spans="1:10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3" t="s">
        <v>43</v>
      </c>
      <c r="B10" s="3" t="s">
        <v>44</v>
      </c>
      <c r="C10" s="3" t="s">
        <v>45</v>
      </c>
      <c r="D10" s="24" t="s">
        <v>46</v>
      </c>
      <c r="E10" s="26"/>
      <c r="F10" s="24" t="s">
        <v>47</v>
      </c>
      <c r="G10" s="25"/>
      <c r="H10" s="25"/>
      <c r="I10" s="25"/>
      <c r="J10" s="26"/>
    </row>
    <row r="11" spans="1:10" ht="13.5">
      <c r="A11" s="10"/>
      <c r="B11" s="7">
        <v>150</v>
      </c>
      <c r="C11" s="7">
        <v>20</v>
      </c>
      <c r="D11" s="32">
        <v>1710</v>
      </c>
      <c r="E11" s="33"/>
      <c r="F11" s="27"/>
      <c r="G11" s="31"/>
      <c r="H11" s="31"/>
      <c r="I11" s="31"/>
      <c r="J11" s="28"/>
    </row>
    <row r="12" ht="13.5"/>
    <row r="13" spans="16:69" ht="13.5">
      <c r="P13" s="11" t="s">
        <v>4</v>
      </c>
      <c r="BQ13" s="12" t="s">
        <v>6</v>
      </c>
    </row>
    <row r="14" spans="1:69" ht="13.5">
      <c r="A14" s="24" t="s">
        <v>48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4" t="s">
        <v>49</v>
      </c>
      <c r="M14" s="25"/>
      <c r="N14" s="26"/>
      <c r="O14" s="9"/>
      <c r="P14" s="24" t="s">
        <v>50</v>
      </c>
      <c r="Q14" s="25"/>
      <c r="R14" s="25"/>
      <c r="S14" s="25"/>
      <c r="T14" s="25"/>
      <c r="U14" s="25"/>
      <c r="V14" s="26"/>
      <c r="W14" s="24" t="s">
        <v>51</v>
      </c>
      <c r="X14" s="25"/>
      <c r="Y14" s="25"/>
      <c r="Z14" s="25"/>
      <c r="AA14" s="25"/>
      <c r="AB14" s="26"/>
      <c r="AC14" s="24" t="s">
        <v>52</v>
      </c>
      <c r="AD14" s="25"/>
      <c r="AE14" s="25"/>
      <c r="AF14" s="25"/>
      <c r="AG14" s="25"/>
      <c r="AH14" s="25"/>
      <c r="AI14" s="26"/>
      <c r="AJ14" s="24" t="s">
        <v>53</v>
      </c>
      <c r="AK14" s="25"/>
      <c r="AL14" s="25"/>
      <c r="AM14" s="25"/>
      <c r="AN14" s="25"/>
      <c r="AO14" s="25"/>
      <c r="AP14" s="26"/>
      <c r="AQ14" s="24" t="s">
        <v>54</v>
      </c>
      <c r="AR14" s="26"/>
      <c r="AS14" s="3" t="s">
        <v>55</v>
      </c>
      <c r="AT14" s="24" t="s">
        <v>56</v>
      </c>
      <c r="AU14" s="25"/>
      <c r="AV14" s="26"/>
      <c r="AW14" s="3" t="s">
        <v>57</v>
      </c>
      <c r="AX14" s="3" t="s">
        <v>105</v>
      </c>
      <c r="AY14" s="3" t="s">
        <v>58</v>
      </c>
      <c r="AZ14" s="24" t="s">
        <v>59</v>
      </c>
      <c r="BA14" s="25"/>
      <c r="BB14" s="26"/>
      <c r="BC14" s="24" t="s">
        <v>60</v>
      </c>
      <c r="BD14" s="25"/>
      <c r="BE14" s="26"/>
      <c r="BF14" s="24" t="s">
        <v>61</v>
      </c>
      <c r="BG14" s="25"/>
      <c r="BH14" s="26"/>
      <c r="BI14" s="3" t="s">
        <v>62</v>
      </c>
      <c r="BJ14" s="24" t="s">
        <v>63</v>
      </c>
      <c r="BK14" s="25"/>
      <c r="BL14" s="26"/>
      <c r="BM14" s="3" t="s">
        <v>106</v>
      </c>
      <c r="BN14" s="5" t="s">
        <v>64</v>
      </c>
      <c r="BO14" s="13" t="s">
        <v>9</v>
      </c>
      <c r="BP14" s="13" t="s">
        <v>5</v>
      </c>
      <c r="BQ14" s="12" t="s">
        <v>7</v>
      </c>
    </row>
    <row r="15" spans="1:69" ht="13.5">
      <c r="A15" s="3" t="s">
        <v>65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70</v>
      </c>
      <c r="G15" s="3" t="s">
        <v>44</v>
      </c>
      <c r="H15" s="3" t="s">
        <v>71</v>
      </c>
      <c r="I15" s="3" t="s">
        <v>72</v>
      </c>
      <c r="J15" s="3" t="s">
        <v>73</v>
      </c>
      <c r="K15" s="3" t="s">
        <v>74</v>
      </c>
      <c r="L15" s="3" t="s">
        <v>75</v>
      </c>
      <c r="M15" s="3" t="s">
        <v>76</v>
      </c>
      <c r="N15" s="3" t="s">
        <v>77</v>
      </c>
      <c r="O15" s="3"/>
      <c r="P15" s="3" t="s">
        <v>78</v>
      </c>
      <c r="Q15" s="3" t="s">
        <v>79</v>
      </c>
      <c r="R15" s="3" t="s">
        <v>80</v>
      </c>
      <c r="S15" s="3" t="s">
        <v>81</v>
      </c>
      <c r="T15" s="3" t="s">
        <v>82</v>
      </c>
      <c r="U15" s="3" t="s">
        <v>83</v>
      </c>
      <c r="V15" s="3" t="s">
        <v>84</v>
      </c>
      <c r="W15" s="3" t="s">
        <v>78</v>
      </c>
      <c r="X15" s="3" t="s">
        <v>79</v>
      </c>
      <c r="Y15" s="3" t="s">
        <v>80</v>
      </c>
      <c r="Z15" s="3" t="s">
        <v>81</v>
      </c>
      <c r="AA15" s="3" t="s">
        <v>83</v>
      </c>
      <c r="AB15" s="3" t="s">
        <v>84</v>
      </c>
      <c r="AC15" s="3" t="s">
        <v>78</v>
      </c>
      <c r="AD15" s="3" t="s">
        <v>79</v>
      </c>
      <c r="AE15" s="3" t="s">
        <v>80</v>
      </c>
      <c r="AF15" s="3" t="s">
        <v>81</v>
      </c>
      <c r="AG15" s="3" t="s">
        <v>82</v>
      </c>
      <c r="AH15" s="3" t="s">
        <v>83</v>
      </c>
      <c r="AI15" s="3" t="s">
        <v>84</v>
      </c>
      <c r="AJ15" s="3" t="s">
        <v>78</v>
      </c>
      <c r="AK15" s="3" t="s">
        <v>79</v>
      </c>
      <c r="AL15" s="3" t="s">
        <v>80</v>
      </c>
      <c r="AM15" s="3" t="s">
        <v>81</v>
      </c>
      <c r="AN15" s="3" t="s">
        <v>82</v>
      </c>
      <c r="AO15" s="3" t="s">
        <v>83</v>
      </c>
      <c r="AP15" s="3" t="s">
        <v>84</v>
      </c>
      <c r="AQ15" s="3" t="s">
        <v>83</v>
      </c>
      <c r="AR15" s="3" t="s">
        <v>84</v>
      </c>
      <c r="AS15" s="3" t="s">
        <v>107</v>
      </c>
      <c r="AT15" s="3" t="s">
        <v>190</v>
      </c>
      <c r="AU15" s="3" t="s">
        <v>83</v>
      </c>
      <c r="AV15" s="3" t="s">
        <v>84</v>
      </c>
      <c r="AW15" s="3" t="s">
        <v>190</v>
      </c>
      <c r="AX15" s="3" t="s">
        <v>191</v>
      </c>
      <c r="AY15" s="3" t="s">
        <v>110</v>
      </c>
      <c r="AZ15" s="3" t="s">
        <v>190</v>
      </c>
      <c r="BA15" s="3" t="s">
        <v>83</v>
      </c>
      <c r="BB15" s="3" t="s">
        <v>84</v>
      </c>
      <c r="BC15" s="3" t="s">
        <v>190</v>
      </c>
      <c r="BD15" s="3" t="s">
        <v>83</v>
      </c>
      <c r="BE15" s="3" t="s">
        <v>84</v>
      </c>
      <c r="BF15" s="3" t="s">
        <v>190</v>
      </c>
      <c r="BG15" s="3" t="s">
        <v>83</v>
      </c>
      <c r="BH15" s="3" t="s">
        <v>84</v>
      </c>
      <c r="BI15" s="3" t="s">
        <v>84</v>
      </c>
      <c r="BJ15" s="3" t="s">
        <v>190</v>
      </c>
      <c r="BK15" s="3" t="s">
        <v>83</v>
      </c>
      <c r="BL15" s="3" t="s">
        <v>84</v>
      </c>
      <c r="BM15" s="3" t="s">
        <v>110</v>
      </c>
      <c r="BN15" s="5"/>
      <c r="BO15" s="13" t="s">
        <v>8</v>
      </c>
      <c r="BP15" s="13"/>
      <c r="BQ15" s="14" t="s">
        <v>10</v>
      </c>
    </row>
    <row r="16" spans="1:69" ht="13.5">
      <c r="A16" s="6" t="s">
        <v>85</v>
      </c>
      <c r="B16" s="7">
        <v>9</v>
      </c>
      <c r="C16" s="8" t="s">
        <v>192</v>
      </c>
      <c r="D16" s="8" t="s">
        <v>193</v>
      </c>
      <c r="E16" s="15">
        <v>35.21</v>
      </c>
      <c r="F16" s="22">
        <v>132.2</v>
      </c>
      <c r="G16" s="7">
        <v>147</v>
      </c>
      <c r="H16" s="7">
        <v>18</v>
      </c>
      <c r="I16" s="7">
        <v>1515</v>
      </c>
      <c r="J16" s="7">
        <v>24.4</v>
      </c>
      <c r="K16" s="10"/>
      <c r="L16" s="10"/>
      <c r="M16" s="10">
        <v>1.62</v>
      </c>
      <c r="N16" s="10"/>
      <c r="O16" s="10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1</v>
      </c>
      <c r="AT16" s="7">
        <v>0</v>
      </c>
      <c r="AU16" s="7">
        <v>0</v>
      </c>
      <c r="AV16" s="7">
        <v>1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1</v>
      </c>
      <c r="BM16" s="7">
        <v>0</v>
      </c>
      <c r="BN16" s="7">
        <f>+7*1</f>
        <v>7</v>
      </c>
      <c r="BO16" s="17">
        <v>1</v>
      </c>
      <c r="BQ16" s="18">
        <f aca="true" t="shared" si="0" ref="BQ16:BQ45">(I16/G16)/($D$11/$B$11)</f>
        <v>0.9040458288578589</v>
      </c>
    </row>
    <row r="17" spans="1:69" ht="13.5">
      <c r="A17" s="6" t="s">
        <v>86</v>
      </c>
      <c r="B17" s="7">
        <v>10</v>
      </c>
      <c r="C17" s="8" t="s">
        <v>192</v>
      </c>
      <c r="D17" s="8" t="s">
        <v>194</v>
      </c>
      <c r="E17" s="15">
        <v>35.3</v>
      </c>
      <c r="F17" s="15">
        <v>132.2</v>
      </c>
      <c r="G17" s="7">
        <v>150</v>
      </c>
      <c r="H17" s="7">
        <v>10</v>
      </c>
      <c r="I17" s="7">
        <v>1640</v>
      </c>
      <c r="J17" s="7">
        <v>24.3</v>
      </c>
      <c r="K17" s="10"/>
      <c r="L17" s="10"/>
      <c r="M17" s="10">
        <v>1.47</v>
      </c>
      <c r="N17" s="10"/>
      <c r="O17" s="10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3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f>4*4</f>
        <v>16</v>
      </c>
      <c r="BO17" s="17">
        <v>4</v>
      </c>
      <c r="BQ17" s="18">
        <f t="shared" si="0"/>
        <v>0.9590643274853801</v>
      </c>
    </row>
    <row r="18" spans="1:69" ht="13.5">
      <c r="A18" s="6" t="s">
        <v>14</v>
      </c>
      <c r="B18" s="7">
        <v>11</v>
      </c>
      <c r="C18" s="8" t="s">
        <v>192</v>
      </c>
      <c r="D18" s="8" t="s">
        <v>195</v>
      </c>
      <c r="E18" s="15">
        <v>35.4</v>
      </c>
      <c r="F18" s="15">
        <v>132.2</v>
      </c>
      <c r="G18" s="7">
        <v>150</v>
      </c>
      <c r="H18" s="7">
        <v>15</v>
      </c>
      <c r="I18" s="7">
        <v>1710</v>
      </c>
      <c r="J18" s="7">
        <v>24.3</v>
      </c>
      <c r="K18" s="10"/>
      <c r="L18" s="10"/>
      <c r="M18" s="10">
        <v>1.68</v>
      </c>
      <c r="N18" s="10"/>
      <c r="O18" s="10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1</v>
      </c>
      <c r="AT18" s="7">
        <v>7</v>
      </c>
      <c r="AU18" s="7">
        <v>0</v>
      </c>
      <c r="AV18" s="7">
        <v>1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1</v>
      </c>
      <c r="BM18" s="7">
        <v>0</v>
      </c>
      <c r="BN18" s="7">
        <f>3*2</f>
        <v>6</v>
      </c>
      <c r="BO18" s="17">
        <v>2</v>
      </c>
      <c r="BQ18" s="18">
        <f t="shared" si="0"/>
        <v>1</v>
      </c>
    </row>
    <row r="19" spans="1:69" ht="13.5">
      <c r="A19" s="6" t="s">
        <v>16</v>
      </c>
      <c r="B19" s="7">
        <v>12</v>
      </c>
      <c r="C19" s="8" t="s">
        <v>192</v>
      </c>
      <c r="D19" s="8" t="s">
        <v>196</v>
      </c>
      <c r="E19" s="7">
        <v>36.01</v>
      </c>
      <c r="F19" s="15">
        <v>132.2</v>
      </c>
      <c r="G19" s="7">
        <v>150</v>
      </c>
      <c r="H19" s="7">
        <v>22</v>
      </c>
      <c r="I19" s="7">
        <v>1830</v>
      </c>
      <c r="J19" s="7">
        <v>23.3</v>
      </c>
      <c r="K19" s="10"/>
      <c r="L19" s="10"/>
      <c r="M19" s="10">
        <v>1.26</v>
      </c>
      <c r="N19" s="10"/>
      <c r="O19" s="10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1</v>
      </c>
      <c r="AT19" s="7">
        <v>1</v>
      </c>
      <c r="AU19" s="7">
        <v>0</v>
      </c>
      <c r="AV19" s="7">
        <v>2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f>4*4</f>
        <v>16</v>
      </c>
      <c r="BO19" s="19">
        <v>4</v>
      </c>
      <c r="BQ19" s="18">
        <f t="shared" si="0"/>
        <v>1.0701754385964912</v>
      </c>
    </row>
    <row r="20" spans="1:69" ht="13.5">
      <c r="A20" s="6" t="s">
        <v>17</v>
      </c>
      <c r="B20" s="7">
        <v>13</v>
      </c>
      <c r="C20" s="8" t="s">
        <v>192</v>
      </c>
      <c r="D20" s="8" t="s">
        <v>197</v>
      </c>
      <c r="E20" s="7">
        <v>36.21</v>
      </c>
      <c r="F20" s="15">
        <v>132.2</v>
      </c>
      <c r="G20" s="7">
        <v>150</v>
      </c>
      <c r="H20" s="7">
        <v>18</v>
      </c>
      <c r="I20" s="7">
        <v>1860</v>
      </c>
      <c r="J20" s="7">
        <v>23.3</v>
      </c>
      <c r="K20" s="10"/>
      <c r="L20" s="10"/>
      <c r="M20" s="10">
        <v>2.07</v>
      </c>
      <c r="N20" s="10"/>
      <c r="O20" s="10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1</v>
      </c>
      <c r="AU20" s="7">
        <v>0</v>
      </c>
      <c r="AV20" s="7">
        <v>3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f>3*2</f>
        <v>6</v>
      </c>
      <c r="BO20" s="19">
        <v>2</v>
      </c>
      <c r="BQ20" s="18">
        <f t="shared" si="0"/>
        <v>1.087719298245614</v>
      </c>
    </row>
    <row r="21" spans="1:69" ht="13.5">
      <c r="A21" s="6" t="s">
        <v>19</v>
      </c>
      <c r="B21" s="7">
        <v>14</v>
      </c>
      <c r="C21" s="8" t="s">
        <v>192</v>
      </c>
      <c r="D21" s="8" t="s">
        <v>198</v>
      </c>
      <c r="E21" s="15">
        <v>36.4</v>
      </c>
      <c r="F21" s="15">
        <v>132.2</v>
      </c>
      <c r="G21" s="7">
        <v>150</v>
      </c>
      <c r="H21" s="7">
        <v>32</v>
      </c>
      <c r="I21" s="7">
        <v>2260</v>
      </c>
      <c r="J21" s="7">
        <v>23.2</v>
      </c>
      <c r="K21" s="10"/>
      <c r="L21" s="10"/>
      <c r="M21" s="10">
        <v>1.71</v>
      </c>
      <c r="N21" s="10"/>
      <c r="O21" s="10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10</v>
      </c>
      <c r="AU21" s="7">
        <v>0</v>
      </c>
      <c r="AV21" s="7">
        <v>1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f>3*4</f>
        <v>12</v>
      </c>
      <c r="BO21" s="19">
        <v>4</v>
      </c>
      <c r="BQ21" s="18">
        <f t="shared" si="0"/>
        <v>1.3216374269005848</v>
      </c>
    </row>
    <row r="22" spans="1:69" ht="13.5">
      <c r="A22" s="6" t="s">
        <v>22</v>
      </c>
      <c r="B22" s="7">
        <v>21</v>
      </c>
      <c r="C22" s="8" t="s">
        <v>192</v>
      </c>
      <c r="D22" s="8" t="s">
        <v>199</v>
      </c>
      <c r="E22" s="15">
        <v>35.19</v>
      </c>
      <c r="F22" s="15">
        <v>131.4</v>
      </c>
      <c r="G22" s="7">
        <v>150</v>
      </c>
      <c r="H22" s="7">
        <v>23</v>
      </c>
      <c r="I22" s="7">
        <v>1675</v>
      </c>
      <c r="J22" s="7">
        <v>24.5</v>
      </c>
      <c r="K22" s="10"/>
      <c r="L22" s="10"/>
      <c r="M22" s="10">
        <v>2.54</v>
      </c>
      <c r="N22" s="10"/>
      <c r="O22" s="10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3</v>
      </c>
      <c r="AU22" s="7">
        <v>0</v>
      </c>
      <c r="AV22" s="7">
        <v>3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2</v>
      </c>
      <c r="BM22" s="7">
        <v>0</v>
      </c>
      <c r="BN22" s="7">
        <f>5*4</f>
        <v>20</v>
      </c>
      <c r="BO22" s="19">
        <v>4</v>
      </c>
      <c r="BQ22" s="18">
        <f t="shared" si="0"/>
        <v>0.9795321637426899</v>
      </c>
    </row>
    <row r="23" spans="1:69" ht="13.5">
      <c r="A23" s="6" t="s">
        <v>87</v>
      </c>
      <c r="B23" s="7"/>
      <c r="C23" s="8"/>
      <c r="D23" s="8"/>
      <c r="E23" s="7"/>
      <c r="F23" s="7"/>
      <c r="G23" s="7"/>
      <c r="H23" s="7"/>
      <c r="I23" s="7"/>
      <c r="J23" s="7"/>
      <c r="K23" s="10"/>
      <c r="L23" s="10"/>
      <c r="N23" s="10"/>
      <c r="O23" s="1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Q23" s="18" t="e">
        <f t="shared" si="0"/>
        <v>#DIV/0!</v>
      </c>
    </row>
    <row r="24" spans="1:69" ht="13.5">
      <c r="A24" s="6" t="s">
        <v>25</v>
      </c>
      <c r="B24" s="7"/>
      <c r="C24" s="8"/>
      <c r="D24" s="8"/>
      <c r="E24" s="7"/>
      <c r="F24" s="7"/>
      <c r="G24" s="7"/>
      <c r="H24" s="7"/>
      <c r="I24" s="7"/>
      <c r="J24" s="7"/>
      <c r="K24" s="10"/>
      <c r="L24" s="10"/>
      <c r="N24" s="10"/>
      <c r="O24" s="1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Q24" s="18" t="e">
        <f t="shared" si="0"/>
        <v>#DIV/0!</v>
      </c>
    </row>
    <row r="25" spans="1:69" ht="13.5">
      <c r="A25" s="6" t="s">
        <v>24</v>
      </c>
      <c r="B25" s="7"/>
      <c r="C25" s="8"/>
      <c r="D25" s="8"/>
      <c r="E25" s="7"/>
      <c r="F25" s="7"/>
      <c r="G25" s="7"/>
      <c r="H25" s="7"/>
      <c r="I25" s="7"/>
      <c r="J25" s="7"/>
      <c r="K25" s="10"/>
      <c r="L25" s="10"/>
      <c r="N25" s="10"/>
      <c r="O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Q25" s="18" t="e">
        <f t="shared" si="0"/>
        <v>#DIV/0!</v>
      </c>
    </row>
    <row r="26" spans="1:69" ht="13.5">
      <c r="A26" s="6" t="s">
        <v>23</v>
      </c>
      <c r="B26" s="7"/>
      <c r="C26" s="8"/>
      <c r="D26" s="8"/>
      <c r="E26" s="7"/>
      <c r="F26" s="7"/>
      <c r="G26" s="7"/>
      <c r="H26" s="7"/>
      <c r="I26" s="7"/>
      <c r="J26" s="7"/>
      <c r="K26" s="10"/>
      <c r="L26" s="10"/>
      <c r="N26" s="10"/>
      <c r="O26" s="1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Q26" s="18" t="e">
        <f t="shared" si="0"/>
        <v>#DIV/0!</v>
      </c>
    </row>
    <row r="27" spans="1:69" ht="13.5">
      <c r="A27" s="6" t="s">
        <v>18</v>
      </c>
      <c r="B27" s="7"/>
      <c r="C27" s="8"/>
      <c r="D27" s="8"/>
      <c r="E27" s="7"/>
      <c r="F27" s="7"/>
      <c r="G27" s="7"/>
      <c r="H27" s="7"/>
      <c r="I27" s="7"/>
      <c r="J27" s="7"/>
      <c r="K27" s="10"/>
      <c r="L27" s="10"/>
      <c r="N27" s="10"/>
      <c r="O27" s="1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Q27" s="18" t="e">
        <f t="shared" si="0"/>
        <v>#DIV/0!</v>
      </c>
    </row>
    <row r="28" spans="1:69" ht="13.5">
      <c r="A28" s="6" t="s">
        <v>29</v>
      </c>
      <c r="B28" s="7"/>
      <c r="C28" s="8"/>
      <c r="D28" s="8"/>
      <c r="E28" s="7"/>
      <c r="F28" s="7"/>
      <c r="G28" s="7"/>
      <c r="H28" s="7"/>
      <c r="I28" s="7"/>
      <c r="J28" s="7"/>
      <c r="K28" s="10"/>
      <c r="L28" s="10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Q28" s="18" t="e">
        <f t="shared" si="0"/>
        <v>#DIV/0!</v>
      </c>
    </row>
    <row r="29" spans="1:69" ht="13.5">
      <c r="A29" s="6" t="s">
        <v>30</v>
      </c>
      <c r="B29" s="7"/>
      <c r="C29" s="8"/>
      <c r="D29" s="8"/>
      <c r="E29" s="7"/>
      <c r="F29" s="7"/>
      <c r="G29" s="7"/>
      <c r="H29" s="7"/>
      <c r="I29" s="7"/>
      <c r="J29" s="7"/>
      <c r="K29" s="10"/>
      <c r="L29" s="10"/>
      <c r="N29" s="10"/>
      <c r="O29" s="1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Q29" s="18" t="e">
        <f t="shared" si="0"/>
        <v>#DIV/0!</v>
      </c>
    </row>
    <row r="30" spans="1:69" ht="13.5">
      <c r="A30" s="6" t="s">
        <v>88</v>
      </c>
      <c r="B30" s="7"/>
      <c r="C30" s="8"/>
      <c r="D30" s="8"/>
      <c r="E30" s="7"/>
      <c r="F30" s="7"/>
      <c r="G30" s="7"/>
      <c r="H30" s="7"/>
      <c r="I30" s="7"/>
      <c r="J30" s="7"/>
      <c r="K30" s="10"/>
      <c r="L30" s="10"/>
      <c r="M30" s="10"/>
      <c r="N30" s="10"/>
      <c r="O30" s="1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Q30" s="18" t="e">
        <f t="shared" si="0"/>
        <v>#DIV/0!</v>
      </c>
    </row>
    <row r="31" spans="1:69" ht="13.5">
      <c r="A31" s="6" t="s">
        <v>89</v>
      </c>
      <c r="B31" s="7"/>
      <c r="C31" s="8"/>
      <c r="D31" s="8"/>
      <c r="E31" s="7"/>
      <c r="F31" s="7"/>
      <c r="G31" s="7"/>
      <c r="H31" s="7"/>
      <c r="I31" s="7"/>
      <c r="J31" s="7"/>
      <c r="K31" s="10"/>
      <c r="L31" s="10"/>
      <c r="M31" s="10"/>
      <c r="N31" s="10"/>
      <c r="O31" s="1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Q31" s="18" t="e">
        <f t="shared" si="0"/>
        <v>#DIV/0!</v>
      </c>
    </row>
    <row r="32" spans="1:69" ht="13.5">
      <c r="A32" s="6" t="s">
        <v>90</v>
      </c>
      <c r="B32" s="7"/>
      <c r="C32" s="8"/>
      <c r="D32" s="8"/>
      <c r="E32" s="7"/>
      <c r="F32" s="7"/>
      <c r="G32" s="7"/>
      <c r="H32" s="7"/>
      <c r="I32" s="7"/>
      <c r="J32" s="7"/>
      <c r="K32" s="10"/>
      <c r="L32" s="10"/>
      <c r="M32" s="10"/>
      <c r="N32" s="10"/>
      <c r="O32" s="1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Q32" s="18" t="e">
        <f t="shared" si="0"/>
        <v>#DIV/0!</v>
      </c>
    </row>
    <row r="33" spans="1:69" ht="13.5">
      <c r="A33" s="6" t="s">
        <v>91</v>
      </c>
      <c r="B33" s="7"/>
      <c r="C33" s="8"/>
      <c r="D33" s="8"/>
      <c r="E33" s="7"/>
      <c r="F33" s="7"/>
      <c r="G33" s="7"/>
      <c r="H33" s="7"/>
      <c r="I33" s="7"/>
      <c r="J33" s="7"/>
      <c r="K33" s="10"/>
      <c r="L33" s="10"/>
      <c r="M33" s="10"/>
      <c r="N33" s="10"/>
      <c r="O33" s="1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Q33" s="18" t="e">
        <f t="shared" si="0"/>
        <v>#DIV/0!</v>
      </c>
    </row>
    <row r="34" spans="1:69" ht="13.5">
      <c r="A34" s="6" t="s">
        <v>92</v>
      </c>
      <c r="B34" s="7"/>
      <c r="C34" s="8"/>
      <c r="D34" s="8"/>
      <c r="E34" s="7"/>
      <c r="F34" s="7"/>
      <c r="G34" s="7"/>
      <c r="H34" s="7"/>
      <c r="I34" s="7"/>
      <c r="J34" s="7"/>
      <c r="K34" s="10"/>
      <c r="L34" s="10"/>
      <c r="M34" s="10"/>
      <c r="N34" s="10"/>
      <c r="O34" s="10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Q34" s="18" t="e">
        <f t="shared" si="0"/>
        <v>#DIV/0!</v>
      </c>
    </row>
    <row r="35" spans="1:69" ht="13.5">
      <c r="A35" s="6" t="s">
        <v>93</v>
      </c>
      <c r="B35" s="7"/>
      <c r="C35" s="8"/>
      <c r="D35" s="8"/>
      <c r="E35" s="7"/>
      <c r="F35" s="7"/>
      <c r="G35" s="7"/>
      <c r="H35" s="7"/>
      <c r="I35" s="7"/>
      <c r="J35" s="7"/>
      <c r="K35" s="10"/>
      <c r="L35" s="10"/>
      <c r="M35" s="10"/>
      <c r="N35" s="10"/>
      <c r="O35" s="10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Q35" s="18" t="e">
        <f t="shared" si="0"/>
        <v>#DIV/0!</v>
      </c>
    </row>
    <row r="36" spans="1:69" ht="13.5">
      <c r="A36" s="6" t="s">
        <v>94</v>
      </c>
      <c r="B36" s="7"/>
      <c r="C36" s="8"/>
      <c r="D36" s="8"/>
      <c r="E36" s="7"/>
      <c r="F36" s="7"/>
      <c r="G36" s="7"/>
      <c r="H36" s="7"/>
      <c r="I36" s="7"/>
      <c r="J36" s="7"/>
      <c r="K36" s="10"/>
      <c r="L36" s="10"/>
      <c r="M36" s="10"/>
      <c r="N36" s="10"/>
      <c r="O36" s="1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Q36" s="18" t="e">
        <f t="shared" si="0"/>
        <v>#DIV/0!</v>
      </c>
    </row>
    <row r="37" spans="1:69" ht="13.5">
      <c r="A37" s="6" t="s">
        <v>95</v>
      </c>
      <c r="B37" s="7"/>
      <c r="C37" s="8"/>
      <c r="D37" s="8"/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Q37" s="18" t="e">
        <f t="shared" si="0"/>
        <v>#DIV/0!</v>
      </c>
    </row>
    <row r="38" spans="1:69" ht="13.5">
      <c r="A38" s="6" t="s">
        <v>96</v>
      </c>
      <c r="B38" s="7"/>
      <c r="C38" s="8"/>
      <c r="D38" s="8"/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Q38" s="18" t="e">
        <f t="shared" si="0"/>
        <v>#DIV/0!</v>
      </c>
    </row>
    <row r="39" spans="1:69" ht="13.5">
      <c r="A39" s="6" t="s">
        <v>97</v>
      </c>
      <c r="B39" s="7"/>
      <c r="C39" s="8"/>
      <c r="D39" s="8"/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Q39" s="18" t="e">
        <f t="shared" si="0"/>
        <v>#DIV/0!</v>
      </c>
    </row>
    <row r="40" spans="1:69" ht="13.5">
      <c r="A40" s="6" t="s">
        <v>98</v>
      </c>
      <c r="B40" s="7"/>
      <c r="C40" s="8"/>
      <c r="D40" s="8"/>
      <c r="E40" s="7"/>
      <c r="F40" s="7"/>
      <c r="G40" s="7"/>
      <c r="H40" s="7"/>
      <c r="I40" s="7"/>
      <c r="J40" s="7"/>
      <c r="K40" s="10"/>
      <c r="L40" s="10"/>
      <c r="M40" s="10"/>
      <c r="N40" s="10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Q40" s="18" t="e">
        <f t="shared" si="0"/>
        <v>#DIV/0!</v>
      </c>
    </row>
    <row r="41" spans="1:69" ht="13.5">
      <c r="A41" s="6" t="s">
        <v>99</v>
      </c>
      <c r="B41" s="7"/>
      <c r="C41" s="8"/>
      <c r="D41" s="8"/>
      <c r="E41" s="7"/>
      <c r="F41" s="7"/>
      <c r="G41" s="7"/>
      <c r="H41" s="7"/>
      <c r="I41" s="7"/>
      <c r="J41" s="7"/>
      <c r="K41" s="10"/>
      <c r="L41" s="10"/>
      <c r="M41" s="10"/>
      <c r="N41" s="10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Q41" s="18" t="e">
        <f t="shared" si="0"/>
        <v>#DIV/0!</v>
      </c>
    </row>
    <row r="42" spans="1:69" ht="13.5">
      <c r="A42" s="6" t="s">
        <v>100</v>
      </c>
      <c r="B42" s="7"/>
      <c r="C42" s="8"/>
      <c r="D42" s="8"/>
      <c r="E42" s="7"/>
      <c r="F42" s="7"/>
      <c r="G42" s="7"/>
      <c r="H42" s="7"/>
      <c r="I42" s="7"/>
      <c r="J42" s="7"/>
      <c r="K42" s="10"/>
      <c r="L42" s="10"/>
      <c r="M42" s="10"/>
      <c r="N42" s="10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Q42" s="18" t="e">
        <f t="shared" si="0"/>
        <v>#DIV/0!</v>
      </c>
    </row>
    <row r="43" spans="1:69" ht="13.5">
      <c r="A43" s="6" t="s">
        <v>101</v>
      </c>
      <c r="B43" s="7"/>
      <c r="C43" s="8"/>
      <c r="D43" s="8"/>
      <c r="E43" s="7"/>
      <c r="F43" s="7"/>
      <c r="G43" s="7"/>
      <c r="H43" s="7"/>
      <c r="I43" s="7"/>
      <c r="J43" s="7"/>
      <c r="K43" s="10"/>
      <c r="L43" s="10"/>
      <c r="M43" s="10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Q43" s="18" t="e">
        <f t="shared" si="0"/>
        <v>#DIV/0!</v>
      </c>
    </row>
    <row r="44" spans="1:69" ht="13.5">
      <c r="A44" s="6" t="s">
        <v>102</v>
      </c>
      <c r="B44" s="7"/>
      <c r="C44" s="8"/>
      <c r="D44" s="8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Q44" s="18" t="e">
        <f t="shared" si="0"/>
        <v>#DIV/0!</v>
      </c>
    </row>
    <row r="45" spans="1:69" ht="13.5">
      <c r="A45" s="6" t="s">
        <v>103</v>
      </c>
      <c r="B45" s="7"/>
      <c r="C45" s="7"/>
      <c r="D45" s="7"/>
      <c r="E45" s="7"/>
      <c r="F45" s="7"/>
      <c r="G45" s="7"/>
      <c r="H45" s="7"/>
      <c r="I45" s="7"/>
      <c r="J45" s="7"/>
      <c r="K45" s="10"/>
      <c r="L45" s="10"/>
      <c r="M45" s="10"/>
      <c r="N45" s="10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Q45" s="18" t="e">
        <f t="shared" si="0"/>
        <v>#DIV/0!</v>
      </c>
    </row>
  </sheetData>
  <sheetProtection/>
  <mergeCells count="20">
    <mergeCell ref="D5:E5"/>
    <mergeCell ref="D6:E6"/>
    <mergeCell ref="D7:E7"/>
    <mergeCell ref="D8:E8"/>
    <mergeCell ref="D10:E10"/>
    <mergeCell ref="F10:J10"/>
    <mergeCell ref="D11:E11"/>
    <mergeCell ref="F11:J11"/>
    <mergeCell ref="A14:K14"/>
    <mergeCell ref="L14:N14"/>
    <mergeCell ref="P14:V14"/>
    <mergeCell ref="W14:AB14"/>
    <mergeCell ref="BF14:BH14"/>
    <mergeCell ref="BJ14:BL14"/>
    <mergeCell ref="AC14:AI14"/>
    <mergeCell ref="AJ14:AP14"/>
    <mergeCell ref="AQ14:AR14"/>
    <mergeCell ref="AT14:AV14"/>
    <mergeCell ref="AZ14:BB14"/>
    <mergeCell ref="BC14:BE1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B1">
      <selection activeCell="C42" sqref="C42"/>
    </sheetView>
  </sheetViews>
  <sheetFormatPr defaultColWidth="8.66015625" defaultRowHeight="18"/>
  <cols>
    <col min="1" max="14" width="8.83203125" style="1" customWidth="1"/>
    <col min="15" max="15" width="3" style="1" customWidth="1"/>
    <col min="16" max="18" width="8.83203125" style="1" customWidth="1"/>
    <col min="19" max="19" width="8" style="1" customWidth="1"/>
    <col min="20" max="25" width="8.83203125" style="1" customWidth="1"/>
    <col min="26" max="26" width="8.66015625" style="1" customWidth="1"/>
    <col min="27" max="31" width="8.83203125" style="1" customWidth="1"/>
    <col min="32" max="32" width="8.33203125" style="1" customWidth="1"/>
    <col min="33" max="38" width="8.83203125" style="1" customWidth="1"/>
    <col min="39" max="39" width="8.91015625" style="1" customWidth="1"/>
    <col min="40" max="45" width="8.83203125" style="1" customWidth="1"/>
    <col min="46" max="46" width="8.16015625" style="1" customWidth="1"/>
    <col min="47" max="48" width="8.83203125" style="1" customWidth="1"/>
    <col min="49" max="49" width="8.5" style="1" customWidth="1"/>
    <col min="50" max="51" width="8.83203125" style="1" customWidth="1"/>
    <col min="52" max="52" width="8.5" style="1" customWidth="1"/>
    <col min="53" max="54" width="8.83203125" style="1" customWidth="1"/>
    <col min="55" max="55" width="8.5" style="1" customWidth="1"/>
    <col min="56" max="57" width="8.83203125" style="1" customWidth="1"/>
    <col min="58" max="58" width="8.91015625" style="1" customWidth="1"/>
    <col min="59" max="61" width="8.83203125" style="1" customWidth="1"/>
    <col min="62" max="62" width="9.33203125" style="1" customWidth="1"/>
    <col min="63" max="64" width="8.83203125" style="1" customWidth="1"/>
    <col min="65" max="65" width="14.5" style="1" customWidth="1"/>
    <col min="66" max="66" width="9.5" style="1" customWidth="1"/>
    <col min="67" max="67" width="8" style="1" customWidth="1"/>
    <col min="68" max="68" width="19.58203125" style="1" customWidth="1"/>
    <col min="69" max="69" width="11.83203125" style="1" customWidth="1"/>
    <col min="70" max="16384" width="8.83203125" style="1" customWidth="1"/>
  </cols>
  <sheetData>
    <row r="1" spans="2:6" ht="13.5">
      <c r="B1" s="1">
        <v>2008</v>
      </c>
      <c r="C1" s="1" t="s">
        <v>0</v>
      </c>
      <c r="D1" s="1">
        <v>11</v>
      </c>
      <c r="E1" s="1" t="s">
        <v>1</v>
      </c>
      <c r="F1" s="2" t="s">
        <v>2</v>
      </c>
    </row>
    <row r="2" ht="13.5"/>
    <row r="3" ht="13.5"/>
    <row r="4" ht="13.5"/>
    <row r="5" spans="1:10" ht="13.5">
      <c r="A5" s="3" t="s">
        <v>31</v>
      </c>
      <c r="B5" s="4"/>
      <c r="C5" s="3" t="s">
        <v>32</v>
      </c>
      <c r="D5" s="24" t="s">
        <v>33</v>
      </c>
      <c r="E5" s="26"/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</row>
    <row r="6" spans="1:10" ht="13.5">
      <c r="A6" s="6" t="s">
        <v>19</v>
      </c>
      <c r="B6" s="4"/>
      <c r="C6" s="7" t="s">
        <v>104</v>
      </c>
      <c r="D6" s="27" t="s">
        <v>39</v>
      </c>
      <c r="E6" s="28"/>
      <c r="F6" s="8" t="s">
        <v>40</v>
      </c>
      <c r="G6" s="7" t="s">
        <v>41</v>
      </c>
      <c r="H6" s="7">
        <v>3</v>
      </c>
      <c r="I6" s="7">
        <v>92</v>
      </c>
      <c r="J6" s="7">
        <v>3</v>
      </c>
    </row>
    <row r="7" spans="1:10" ht="13.5">
      <c r="A7" s="4"/>
      <c r="B7" s="4"/>
      <c r="C7" s="4"/>
      <c r="D7" s="24" t="s">
        <v>42</v>
      </c>
      <c r="E7" s="26"/>
      <c r="F7" s="4"/>
      <c r="G7" s="4"/>
      <c r="H7" s="4"/>
      <c r="I7" s="4"/>
      <c r="J7" s="4"/>
    </row>
    <row r="8" spans="1:10" ht="13.5">
      <c r="A8" s="4"/>
      <c r="B8" s="4"/>
      <c r="C8" s="4"/>
      <c r="D8" s="29">
        <v>3511</v>
      </c>
      <c r="E8" s="30"/>
      <c r="F8" s="4"/>
      <c r="G8" s="4"/>
      <c r="H8" s="4"/>
      <c r="I8" s="4"/>
      <c r="J8" s="4"/>
    </row>
    <row r="9" spans="1:10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3" t="s">
        <v>43</v>
      </c>
      <c r="B10" s="3" t="s">
        <v>44</v>
      </c>
      <c r="C10" s="3" t="s">
        <v>45</v>
      </c>
      <c r="D10" s="24" t="s">
        <v>46</v>
      </c>
      <c r="E10" s="26"/>
      <c r="F10" s="24" t="s">
        <v>47</v>
      </c>
      <c r="G10" s="25"/>
      <c r="H10" s="25"/>
      <c r="I10" s="25"/>
      <c r="J10" s="26"/>
    </row>
    <row r="11" spans="1:10" ht="13.5">
      <c r="A11" s="10"/>
      <c r="B11" s="7">
        <v>150</v>
      </c>
      <c r="C11" s="7">
        <v>11</v>
      </c>
      <c r="D11" s="29">
        <v>1806.7</v>
      </c>
      <c r="E11" s="30"/>
      <c r="F11" s="27"/>
      <c r="G11" s="31"/>
      <c r="H11" s="31"/>
      <c r="I11" s="31"/>
      <c r="J11" s="28"/>
    </row>
    <row r="12" ht="13.5"/>
    <row r="13" spans="16:69" ht="13.5">
      <c r="P13" s="11" t="s">
        <v>4</v>
      </c>
      <c r="BQ13" s="12" t="s">
        <v>6</v>
      </c>
    </row>
    <row r="14" spans="1:69" ht="13.5">
      <c r="A14" s="24" t="s">
        <v>48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4" t="s">
        <v>49</v>
      </c>
      <c r="M14" s="25"/>
      <c r="N14" s="26"/>
      <c r="O14" s="9"/>
      <c r="P14" s="24" t="s">
        <v>50</v>
      </c>
      <c r="Q14" s="25"/>
      <c r="R14" s="25"/>
      <c r="S14" s="25"/>
      <c r="T14" s="25"/>
      <c r="U14" s="25"/>
      <c r="V14" s="26"/>
      <c r="W14" s="24" t="s">
        <v>51</v>
      </c>
      <c r="X14" s="25"/>
      <c r="Y14" s="25"/>
      <c r="Z14" s="25"/>
      <c r="AA14" s="25"/>
      <c r="AB14" s="26"/>
      <c r="AC14" s="24" t="s">
        <v>52</v>
      </c>
      <c r="AD14" s="25"/>
      <c r="AE14" s="25"/>
      <c r="AF14" s="25"/>
      <c r="AG14" s="25"/>
      <c r="AH14" s="25"/>
      <c r="AI14" s="26"/>
      <c r="AJ14" s="24" t="s">
        <v>53</v>
      </c>
      <c r="AK14" s="25"/>
      <c r="AL14" s="25"/>
      <c r="AM14" s="25"/>
      <c r="AN14" s="25"/>
      <c r="AO14" s="25"/>
      <c r="AP14" s="26"/>
      <c r="AQ14" s="24" t="s">
        <v>54</v>
      </c>
      <c r="AR14" s="26"/>
      <c r="AS14" s="3" t="s">
        <v>55</v>
      </c>
      <c r="AT14" s="24" t="s">
        <v>56</v>
      </c>
      <c r="AU14" s="25"/>
      <c r="AV14" s="26"/>
      <c r="AW14" s="3" t="s">
        <v>57</v>
      </c>
      <c r="AX14" s="3" t="s">
        <v>105</v>
      </c>
      <c r="AY14" s="3" t="s">
        <v>58</v>
      </c>
      <c r="AZ14" s="24" t="s">
        <v>59</v>
      </c>
      <c r="BA14" s="25"/>
      <c r="BB14" s="26"/>
      <c r="BC14" s="24" t="s">
        <v>60</v>
      </c>
      <c r="BD14" s="25"/>
      <c r="BE14" s="26"/>
      <c r="BF14" s="24" t="s">
        <v>61</v>
      </c>
      <c r="BG14" s="25"/>
      <c r="BH14" s="26"/>
      <c r="BI14" s="3" t="s">
        <v>62</v>
      </c>
      <c r="BJ14" s="24" t="s">
        <v>63</v>
      </c>
      <c r="BK14" s="25"/>
      <c r="BL14" s="26"/>
      <c r="BM14" s="3" t="s">
        <v>106</v>
      </c>
      <c r="BN14" s="5" t="s">
        <v>64</v>
      </c>
      <c r="BO14" s="13" t="s">
        <v>9</v>
      </c>
      <c r="BP14" s="13" t="s">
        <v>5</v>
      </c>
      <c r="BQ14" s="12" t="s">
        <v>7</v>
      </c>
    </row>
    <row r="15" spans="1:69" ht="13.5">
      <c r="A15" s="3" t="s">
        <v>65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70</v>
      </c>
      <c r="G15" s="3" t="s">
        <v>44</v>
      </c>
      <c r="H15" s="3" t="s">
        <v>71</v>
      </c>
      <c r="I15" s="3" t="s">
        <v>72</v>
      </c>
      <c r="J15" s="3" t="s">
        <v>73</v>
      </c>
      <c r="K15" s="3" t="s">
        <v>74</v>
      </c>
      <c r="L15" s="3" t="s">
        <v>75</v>
      </c>
      <c r="M15" s="3" t="s">
        <v>76</v>
      </c>
      <c r="N15" s="3" t="s">
        <v>77</v>
      </c>
      <c r="O15" s="3"/>
      <c r="P15" s="3" t="s">
        <v>78</v>
      </c>
      <c r="Q15" s="3" t="s">
        <v>79</v>
      </c>
      <c r="R15" s="3" t="s">
        <v>80</v>
      </c>
      <c r="S15" s="3" t="s">
        <v>81</v>
      </c>
      <c r="T15" s="3" t="s">
        <v>82</v>
      </c>
      <c r="U15" s="3" t="s">
        <v>83</v>
      </c>
      <c r="V15" s="3" t="s">
        <v>84</v>
      </c>
      <c r="W15" s="3" t="s">
        <v>78</v>
      </c>
      <c r="X15" s="3" t="s">
        <v>79</v>
      </c>
      <c r="Y15" s="3" t="s">
        <v>80</v>
      </c>
      <c r="Z15" s="3" t="s">
        <v>81</v>
      </c>
      <c r="AA15" s="3" t="s">
        <v>83</v>
      </c>
      <c r="AB15" s="3" t="s">
        <v>84</v>
      </c>
      <c r="AC15" s="3" t="s">
        <v>78</v>
      </c>
      <c r="AD15" s="3" t="s">
        <v>79</v>
      </c>
      <c r="AE15" s="3" t="s">
        <v>80</v>
      </c>
      <c r="AF15" s="3" t="s">
        <v>81</v>
      </c>
      <c r="AG15" s="3" t="s">
        <v>82</v>
      </c>
      <c r="AH15" s="3" t="s">
        <v>83</v>
      </c>
      <c r="AI15" s="3" t="s">
        <v>84</v>
      </c>
      <c r="AJ15" s="3" t="s">
        <v>78</v>
      </c>
      <c r="AK15" s="3" t="s">
        <v>79</v>
      </c>
      <c r="AL15" s="3" t="s">
        <v>80</v>
      </c>
      <c r="AM15" s="3" t="s">
        <v>81</v>
      </c>
      <c r="AN15" s="3" t="s">
        <v>82</v>
      </c>
      <c r="AO15" s="3" t="s">
        <v>83</v>
      </c>
      <c r="AP15" s="3" t="s">
        <v>84</v>
      </c>
      <c r="AQ15" s="3" t="s">
        <v>83</v>
      </c>
      <c r="AR15" s="3" t="s">
        <v>84</v>
      </c>
      <c r="AS15" s="3" t="s">
        <v>107</v>
      </c>
      <c r="AT15" s="3" t="s">
        <v>108</v>
      </c>
      <c r="AU15" s="3" t="s">
        <v>83</v>
      </c>
      <c r="AV15" s="3" t="s">
        <v>84</v>
      </c>
      <c r="AW15" s="3" t="s">
        <v>108</v>
      </c>
      <c r="AX15" s="3" t="s">
        <v>109</v>
      </c>
      <c r="AY15" s="3" t="s">
        <v>110</v>
      </c>
      <c r="AZ15" s="3" t="s">
        <v>108</v>
      </c>
      <c r="BA15" s="3" t="s">
        <v>83</v>
      </c>
      <c r="BB15" s="3" t="s">
        <v>84</v>
      </c>
      <c r="BC15" s="3" t="s">
        <v>108</v>
      </c>
      <c r="BD15" s="3" t="s">
        <v>83</v>
      </c>
      <c r="BE15" s="3" t="s">
        <v>84</v>
      </c>
      <c r="BF15" s="3" t="s">
        <v>108</v>
      </c>
      <c r="BG15" s="3" t="s">
        <v>83</v>
      </c>
      <c r="BH15" s="3" t="s">
        <v>84</v>
      </c>
      <c r="BI15" s="3" t="s">
        <v>84</v>
      </c>
      <c r="BJ15" s="3" t="s">
        <v>108</v>
      </c>
      <c r="BK15" s="3" t="s">
        <v>83</v>
      </c>
      <c r="BL15" s="3" t="s">
        <v>84</v>
      </c>
      <c r="BM15" s="3" t="s">
        <v>110</v>
      </c>
      <c r="BN15" s="5"/>
      <c r="BO15" s="13" t="s">
        <v>8</v>
      </c>
      <c r="BP15" s="13"/>
      <c r="BQ15" s="14" t="s">
        <v>10</v>
      </c>
    </row>
    <row r="16" spans="1:69" ht="13.5">
      <c r="A16" s="6" t="s">
        <v>85</v>
      </c>
      <c r="B16" s="7">
        <v>9</v>
      </c>
      <c r="C16" s="8" t="s">
        <v>200</v>
      </c>
      <c r="D16" s="8" t="s">
        <v>201</v>
      </c>
      <c r="E16" s="15">
        <v>35.21</v>
      </c>
      <c r="F16" s="15">
        <v>132.2</v>
      </c>
      <c r="G16" s="7">
        <v>150</v>
      </c>
      <c r="H16" s="7">
        <v>28</v>
      </c>
      <c r="I16" s="7">
        <v>2018</v>
      </c>
      <c r="J16" s="23">
        <v>22</v>
      </c>
      <c r="K16" s="10"/>
      <c r="L16" s="10"/>
      <c r="M16" s="16">
        <v>3.8</v>
      </c>
      <c r="N16" s="10"/>
      <c r="O16" s="10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1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2</v>
      </c>
      <c r="AT16" s="7">
        <v>37</v>
      </c>
      <c r="AU16" s="7">
        <v>0</v>
      </c>
      <c r="AV16" s="7">
        <v>4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1</v>
      </c>
      <c r="BM16" s="7">
        <v>0</v>
      </c>
      <c r="BN16" s="7">
        <f>3*2</f>
        <v>6</v>
      </c>
      <c r="BO16" s="19">
        <v>2</v>
      </c>
      <c r="BQ16" s="18">
        <f aca="true" t="shared" si="0" ref="BQ16:BQ45">(I16/G16)/($D$11/$B$11)</f>
        <v>1.1169535617424033</v>
      </c>
    </row>
    <row r="17" spans="1:69" ht="13.5">
      <c r="A17" s="6" t="s">
        <v>86</v>
      </c>
      <c r="B17" s="7">
        <v>10</v>
      </c>
      <c r="C17" s="8" t="s">
        <v>200</v>
      </c>
      <c r="D17" s="8" t="s">
        <v>202</v>
      </c>
      <c r="E17" s="15">
        <v>35.3</v>
      </c>
      <c r="F17" s="15">
        <v>132.2</v>
      </c>
      <c r="G17" s="7">
        <v>150</v>
      </c>
      <c r="H17" s="7">
        <v>31</v>
      </c>
      <c r="I17" s="7">
        <v>2035</v>
      </c>
      <c r="J17" s="23">
        <v>22</v>
      </c>
      <c r="K17" s="10"/>
      <c r="L17" s="10"/>
      <c r="M17" s="16">
        <v>2.82</v>
      </c>
      <c r="N17" s="10"/>
      <c r="O17" s="10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2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16</v>
      </c>
      <c r="AU17" s="7">
        <v>0</v>
      </c>
      <c r="AV17" s="7">
        <v>1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1</v>
      </c>
      <c r="BL17" s="7">
        <v>2</v>
      </c>
      <c r="BM17" s="7">
        <v>0</v>
      </c>
      <c r="BN17" s="7">
        <f>4*2</f>
        <v>8</v>
      </c>
      <c r="BO17" s="19">
        <v>2</v>
      </c>
      <c r="BQ17" s="18">
        <f t="shared" si="0"/>
        <v>1.1263629822328</v>
      </c>
    </row>
    <row r="18" spans="1:69" ht="13.5">
      <c r="A18" s="6" t="s">
        <v>14</v>
      </c>
      <c r="B18" s="7">
        <v>11</v>
      </c>
      <c r="C18" s="8" t="s">
        <v>200</v>
      </c>
      <c r="D18" s="8" t="s">
        <v>203</v>
      </c>
      <c r="E18" s="15">
        <v>35.4</v>
      </c>
      <c r="F18" s="15">
        <v>132.2</v>
      </c>
      <c r="G18" s="7">
        <v>150</v>
      </c>
      <c r="H18" s="7">
        <v>37</v>
      </c>
      <c r="I18" s="7">
        <v>2170</v>
      </c>
      <c r="J18" s="23">
        <v>22.2</v>
      </c>
      <c r="K18" s="10"/>
      <c r="L18" s="10"/>
      <c r="M18" s="16">
        <v>3.13</v>
      </c>
      <c r="N18" s="10"/>
      <c r="O18" s="10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2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2</v>
      </c>
      <c r="BM18" s="7">
        <v>0</v>
      </c>
      <c r="BN18" s="7">
        <f>5*2</f>
        <v>10</v>
      </c>
      <c r="BO18" s="19">
        <v>2</v>
      </c>
      <c r="BQ18" s="18">
        <f t="shared" si="0"/>
        <v>1.2010848508330105</v>
      </c>
    </row>
    <row r="19" spans="1:69" ht="13.5">
      <c r="A19" s="6" t="s">
        <v>16</v>
      </c>
      <c r="B19" s="7">
        <v>12</v>
      </c>
      <c r="C19" s="8" t="s">
        <v>200</v>
      </c>
      <c r="D19" s="8" t="s">
        <v>204</v>
      </c>
      <c r="E19" s="15">
        <v>36.01</v>
      </c>
      <c r="F19" s="15">
        <v>132.2</v>
      </c>
      <c r="G19" s="7">
        <v>150</v>
      </c>
      <c r="H19" s="7">
        <v>22</v>
      </c>
      <c r="I19" s="7">
        <v>1885</v>
      </c>
      <c r="J19" s="23">
        <v>21.8</v>
      </c>
      <c r="K19" s="10"/>
      <c r="L19" s="10"/>
      <c r="M19" s="16">
        <v>1.87</v>
      </c>
      <c r="N19" s="10"/>
      <c r="O19" s="10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1</v>
      </c>
      <c r="AT19" s="7">
        <v>0</v>
      </c>
      <c r="AU19" s="7">
        <v>0</v>
      </c>
      <c r="AV19" s="7">
        <v>5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1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3</v>
      </c>
      <c r="BM19" s="7">
        <v>0</v>
      </c>
      <c r="BN19" s="7">
        <f>3*2</f>
        <v>6</v>
      </c>
      <c r="BO19" s="19">
        <v>2</v>
      </c>
      <c r="BQ19" s="18">
        <f t="shared" si="0"/>
        <v>1.043338683788122</v>
      </c>
    </row>
    <row r="20" spans="1:69" ht="13.5">
      <c r="A20" s="6" t="s">
        <v>17</v>
      </c>
      <c r="B20" s="7">
        <v>13</v>
      </c>
      <c r="C20" s="8" t="s">
        <v>205</v>
      </c>
      <c r="D20" s="8" t="s">
        <v>206</v>
      </c>
      <c r="E20" s="15">
        <v>36.21</v>
      </c>
      <c r="F20" s="15">
        <v>132.2</v>
      </c>
      <c r="G20" s="7">
        <v>150</v>
      </c>
      <c r="H20" s="7">
        <v>22</v>
      </c>
      <c r="I20" s="7">
        <v>1912</v>
      </c>
      <c r="J20" s="23">
        <v>19.3</v>
      </c>
      <c r="K20" s="10"/>
      <c r="L20" s="10"/>
      <c r="M20" s="16">
        <v>2.65</v>
      </c>
      <c r="N20" s="10"/>
      <c r="O20" s="10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1</v>
      </c>
      <c r="AV20" s="7">
        <v>2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f>4*2</f>
        <v>8</v>
      </c>
      <c r="BO20" s="19">
        <v>2</v>
      </c>
      <c r="BQ20" s="18">
        <f t="shared" si="0"/>
        <v>1.058283057508164</v>
      </c>
    </row>
    <row r="21" spans="1:69" ht="13.5">
      <c r="A21" s="6" t="s">
        <v>19</v>
      </c>
      <c r="B21" s="7">
        <v>14</v>
      </c>
      <c r="C21" s="8" t="s">
        <v>205</v>
      </c>
      <c r="D21" s="8" t="s">
        <v>207</v>
      </c>
      <c r="E21" s="15">
        <v>36.41</v>
      </c>
      <c r="F21" s="15">
        <v>132.2</v>
      </c>
      <c r="G21" s="7">
        <v>150</v>
      </c>
      <c r="H21" s="7">
        <v>30</v>
      </c>
      <c r="I21" s="7">
        <v>1735</v>
      </c>
      <c r="J21" s="23">
        <v>19.8</v>
      </c>
      <c r="K21" s="10"/>
      <c r="L21" s="10"/>
      <c r="M21" s="16">
        <v>2.85</v>
      </c>
      <c r="N21" s="10"/>
      <c r="O21" s="10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1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f>2*2</f>
        <v>4</v>
      </c>
      <c r="BO21" s="19">
        <v>2</v>
      </c>
      <c r="BQ21" s="18">
        <f t="shared" si="0"/>
        <v>0.9603143853434438</v>
      </c>
    </row>
    <row r="22" spans="1:69" ht="13.5">
      <c r="A22" s="6" t="s">
        <v>22</v>
      </c>
      <c r="B22" s="7">
        <v>21</v>
      </c>
      <c r="C22" s="8" t="s">
        <v>208</v>
      </c>
      <c r="D22" s="8" t="s">
        <v>209</v>
      </c>
      <c r="E22" s="15">
        <v>35.2</v>
      </c>
      <c r="F22" s="15">
        <v>131.4</v>
      </c>
      <c r="G22" s="7">
        <v>142</v>
      </c>
      <c r="H22" s="7">
        <v>60</v>
      </c>
      <c r="I22" s="7">
        <v>2092</v>
      </c>
      <c r="J22" s="23">
        <v>22.2</v>
      </c>
      <c r="K22" s="10"/>
      <c r="L22" s="10"/>
      <c r="M22" s="16">
        <v>2.43</v>
      </c>
      <c r="N22" s="10"/>
      <c r="O22" s="10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1</v>
      </c>
      <c r="BK22" s="7">
        <v>0</v>
      </c>
      <c r="BL22" s="7">
        <v>1</v>
      </c>
      <c r="BM22" s="7">
        <v>0</v>
      </c>
      <c r="BN22" s="7">
        <f>2*2</f>
        <v>4</v>
      </c>
      <c r="BO22" s="19">
        <v>2</v>
      </c>
      <c r="BQ22" s="18">
        <f t="shared" si="0"/>
        <v>1.22314670666385</v>
      </c>
    </row>
    <row r="23" spans="1:69" ht="13.5">
      <c r="A23" s="6" t="s">
        <v>87</v>
      </c>
      <c r="B23" s="7"/>
      <c r="C23" s="8"/>
      <c r="D23" s="8"/>
      <c r="E23" s="7"/>
      <c r="F23" s="7"/>
      <c r="G23" s="7"/>
      <c r="H23" s="7"/>
      <c r="I23" s="7"/>
      <c r="J23" s="7"/>
      <c r="K23" s="10"/>
      <c r="L23" s="10"/>
      <c r="M23" s="10"/>
      <c r="N23" s="10"/>
      <c r="O23" s="1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Q23" s="18" t="e">
        <f t="shared" si="0"/>
        <v>#DIV/0!</v>
      </c>
    </row>
    <row r="24" spans="1:69" ht="13.5">
      <c r="A24" s="6" t="s">
        <v>25</v>
      </c>
      <c r="B24" s="7"/>
      <c r="C24" s="8"/>
      <c r="D24" s="8"/>
      <c r="E24" s="7"/>
      <c r="F24" s="7"/>
      <c r="G24" s="7"/>
      <c r="H24" s="7"/>
      <c r="I24" s="7"/>
      <c r="J24" s="7"/>
      <c r="K24" s="10"/>
      <c r="L24" s="10"/>
      <c r="M24" s="10"/>
      <c r="N24" s="10"/>
      <c r="O24" s="1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Q24" s="18" t="e">
        <f t="shared" si="0"/>
        <v>#DIV/0!</v>
      </c>
    </row>
    <row r="25" spans="1:69" ht="13.5">
      <c r="A25" s="6" t="s">
        <v>24</v>
      </c>
      <c r="B25" s="7"/>
      <c r="C25" s="8"/>
      <c r="D25" s="8"/>
      <c r="E25" s="7"/>
      <c r="F25" s="7"/>
      <c r="G25" s="7"/>
      <c r="H25" s="7"/>
      <c r="I25" s="7"/>
      <c r="J25" s="7"/>
      <c r="K25" s="10"/>
      <c r="L25" s="10"/>
      <c r="M25" s="10"/>
      <c r="N25" s="10"/>
      <c r="O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Q25" s="18" t="e">
        <f t="shared" si="0"/>
        <v>#DIV/0!</v>
      </c>
    </row>
    <row r="26" spans="1:69" ht="13.5">
      <c r="A26" s="6" t="s">
        <v>23</v>
      </c>
      <c r="B26" s="7"/>
      <c r="C26" s="8"/>
      <c r="D26" s="8"/>
      <c r="E26" s="7"/>
      <c r="F26" s="7"/>
      <c r="G26" s="7"/>
      <c r="H26" s="7"/>
      <c r="I26" s="7"/>
      <c r="J26" s="7"/>
      <c r="K26" s="10"/>
      <c r="L26" s="10"/>
      <c r="M26" s="10"/>
      <c r="N26" s="10"/>
      <c r="O26" s="1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Q26" s="18" t="e">
        <f t="shared" si="0"/>
        <v>#DIV/0!</v>
      </c>
    </row>
    <row r="27" spans="1:69" ht="13.5">
      <c r="A27" s="6" t="s">
        <v>18</v>
      </c>
      <c r="B27" s="7"/>
      <c r="C27" s="8"/>
      <c r="D27" s="8"/>
      <c r="E27" s="7"/>
      <c r="F27" s="7"/>
      <c r="G27" s="7"/>
      <c r="H27" s="7"/>
      <c r="I27" s="7"/>
      <c r="J27" s="7"/>
      <c r="K27" s="10"/>
      <c r="L27" s="10"/>
      <c r="M27" s="10"/>
      <c r="N27" s="10"/>
      <c r="O27" s="1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Q27" s="18" t="e">
        <f t="shared" si="0"/>
        <v>#DIV/0!</v>
      </c>
    </row>
    <row r="28" spans="1:69" ht="13.5">
      <c r="A28" s="6" t="s">
        <v>29</v>
      </c>
      <c r="B28" s="7"/>
      <c r="C28" s="8"/>
      <c r="D28" s="8"/>
      <c r="E28" s="7"/>
      <c r="F28" s="7"/>
      <c r="G28" s="7"/>
      <c r="H28" s="7"/>
      <c r="I28" s="7"/>
      <c r="J28" s="7"/>
      <c r="K28" s="10"/>
      <c r="L28" s="10"/>
      <c r="M28" s="10"/>
      <c r="N28" s="10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Q28" s="18" t="e">
        <f t="shared" si="0"/>
        <v>#DIV/0!</v>
      </c>
    </row>
    <row r="29" spans="1:69" ht="13.5">
      <c r="A29" s="6" t="s">
        <v>30</v>
      </c>
      <c r="B29" s="7"/>
      <c r="C29" s="8"/>
      <c r="D29" s="8"/>
      <c r="E29" s="7"/>
      <c r="F29" s="7"/>
      <c r="G29" s="7"/>
      <c r="H29" s="7"/>
      <c r="I29" s="7"/>
      <c r="J29" s="7"/>
      <c r="K29" s="10"/>
      <c r="L29" s="10"/>
      <c r="M29" s="10"/>
      <c r="N29" s="10"/>
      <c r="O29" s="1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Q29" s="18" t="e">
        <f t="shared" si="0"/>
        <v>#DIV/0!</v>
      </c>
    </row>
    <row r="30" spans="1:69" ht="13.5">
      <c r="A30" s="6" t="s">
        <v>88</v>
      </c>
      <c r="B30" s="7"/>
      <c r="C30" s="8"/>
      <c r="D30" s="8"/>
      <c r="E30" s="7"/>
      <c r="F30" s="7"/>
      <c r="G30" s="7"/>
      <c r="H30" s="7"/>
      <c r="I30" s="7"/>
      <c r="J30" s="7"/>
      <c r="K30" s="10"/>
      <c r="L30" s="10"/>
      <c r="M30" s="10"/>
      <c r="N30" s="10"/>
      <c r="O30" s="1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Q30" s="18" t="e">
        <f t="shared" si="0"/>
        <v>#DIV/0!</v>
      </c>
    </row>
    <row r="31" spans="1:69" ht="13.5">
      <c r="A31" s="6" t="s">
        <v>89</v>
      </c>
      <c r="B31" s="7"/>
      <c r="C31" s="8"/>
      <c r="D31" s="8"/>
      <c r="E31" s="7"/>
      <c r="F31" s="7"/>
      <c r="G31" s="7"/>
      <c r="H31" s="7"/>
      <c r="I31" s="7"/>
      <c r="J31" s="7"/>
      <c r="K31" s="10"/>
      <c r="L31" s="10"/>
      <c r="M31" s="10"/>
      <c r="N31" s="10"/>
      <c r="O31" s="1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Q31" s="18" t="e">
        <f t="shared" si="0"/>
        <v>#DIV/0!</v>
      </c>
    </row>
    <row r="32" spans="1:69" ht="13.5">
      <c r="A32" s="6" t="s">
        <v>90</v>
      </c>
      <c r="B32" s="7"/>
      <c r="C32" s="8"/>
      <c r="D32" s="8"/>
      <c r="E32" s="7"/>
      <c r="F32" s="7"/>
      <c r="G32" s="7"/>
      <c r="H32" s="7"/>
      <c r="I32" s="7"/>
      <c r="J32" s="7"/>
      <c r="K32" s="10"/>
      <c r="L32" s="10"/>
      <c r="M32" s="10"/>
      <c r="N32" s="10"/>
      <c r="O32" s="1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Q32" s="18" t="e">
        <f t="shared" si="0"/>
        <v>#DIV/0!</v>
      </c>
    </row>
    <row r="33" spans="1:69" ht="13.5">
      <c r="A33" s="6" t="s">
        <v>91</v>
      </c>
      <c r="B33" s="7"/>
      <c r="C33" s="8"/>
      <c r="D33" s="8"/>
      <c r="E33" s="7"/>
      <c r="F33" s="7"/>
      <c r="G33" s="7"/>
      <c r="H33" s="7"/>
      <c r="I33" s="7"/>
      <c r="J33" s="7"/>
      <c r="K33" s="10"/>
      <c r="L33" s="10"/>
      <c r="M33" s="10"/>
      <c r="N33" s="10"/>
      <c r="O33" s="1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Q33" s="18" t="e">
        <f t="shared" si="0"/>
        <v>#DIV/0!</v>
      </c>
    </row>
    <row r="34" spans="1:69" ht="13.5">
      <c r="A34" s="6" t="s">
        <v>92</v>
      </c>
      <c r="B34" s="7"/>
      <c r="C34" s="8"/>
      <c r="D34" s="8"/>
      <c r="E34" s="7"/>
      <c r="F34" s="7"/>
      <c r="G34" s="7"/>
      <c r="H34" s="7"/>
      <c r="I34" s="7"/>
      <c r="J34" s="7"/>
      <c r="K34" s="10"/>
      <c r="L34" s="10"/>
      <c r="M34" s="10"/>
      <c r="N34" s="10"/>
      <c r="O34" s="10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Q34" s="18" t="e">
        <f t="shared" si="0"/>
        <v>#DIV/0!</v>
      </c>
    </row>
    <row r="35" spans="1:69" ht="13.5">
      <c r="A35" s="6" t="s">
        <v>93</v>
      </c>
      <c r="B35" s="7"/>
      <c r="C35" s="8"/>
      <c r="D35" s="8"/>
      <c r="E35" s="7"/>
      <c r="F35" s="7"/>
      <c r="G35" s="7"/>
      <c r="H35" s="7"/>
      <c r="I35" s="7"/>
      <c r="J35" s="7"/>
      <c r="K35" s="10"/>
      <c r="L35" s="10"/>
      <c r="M35" s="10"/>
      <c r="N35" s="10"/>
      <c r="O35" s="10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Q35" s="18" t="e">
        <f t="shared" si="0"/>
        <v>#DIV/0!</v>
      </c>
    </row>
    <row r="36" spans="1:69" ht="13.5">
      <c r="A36" s="6" t="s">
        <v>94</v>
      </c>
      <c r="B36" s="7"/>
      <c r="C36" s="8"/>
      <c r="D36" s="8"/>
      <c r="E36" s="7"/>
      <c r="F36" s="7"/>
      <c r="G36" s="7"/>
      <c r="H36" s="7"/>
      <c r="I36" s="7"/>
      <c r="J36" s="7"/>
      <c r="K36" s="10"/>
      <c r="L36" s="10"/>
      <c r="M36" s="10"/>
      <c r="N36" s="10"/>
      <c r="O36" s="1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Q36" s="18" t="e">
        <f t="shared" si="0"/>
        <v>#DIV/0!</v>
      </c>
    </row>
    <row r="37" spans="1:69" ht="13.5">
      <c r="A37" s="6" t="s">
        <v>95</v>
      </c>
      <c r="B37" s="7"/>
      <c r="C37" s="8"/>
      <c r="D37" s="8"/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Q37" s="18" t="e">
        <f t="shared" si="0"/>
        <v>#DIV/0!</v>
      </c>
    </row>
    <row r="38" spans="1:69" ht="13.5">
      <c r="A38" s="6" t="s">
        <v>96</v>
      </c>
      <c r="B38" s="7"/>
      <c r="C38" s="8"/>
      <c r="D38" s="8"/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Q38" s="18" t="e">
        <f t="shared" si="0"/>
        <v>#DIV/0!</v>
      </c>
    </row>
    <row r="39" spans="1:69" ht="13.5">
      <c r="A39" s="6" t="s">
        <v>97</v>
      </c>
      <c r="B39" s="7"/>
      <c r="C39" s="8"/>
      <c r="D39" s="8"/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Q39" s="18" t="e">
        <f t="shared" si="0"/>
        <v>#DIV/0!</v>
      </c>
    </row>
    <row r="40" spans="1:69" ht="13.5">
      <c r="A40" s="6" t="s">
        <v>98</v>
      </c>
      <c r="B40" s="7"/>
      <c r="C40" s="8"/>
      <c r="D40" s="8"/>
      <c r="E40" s="7"/>
      <c r="F40" s="7"/>
      <c r="G40" s="7"/>
      <c r="H40" s="7"/>
      <c r="I40" s="7"/>
      <c r="J40" s="7"/>
      <c r="K40" s="10"/>
      <c r="L40" s="10"/>
      <c r="M40" s="10"/>
      <c r="N40" s="10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Q40" s="18" t="e">
        <f t="shared" si="0"/>
        <v>#DIV/0!</v>
      </c>
    </row>
    <row r="41" spans="1:69" ht="13.5">
      <c r="A41" s="6" t="s">
        <v>99</v>
      </c>
      <c r="B41" s="7"/>
      <c r="C41" s="8"/>
      <c r="D41" s="8"/>
      <c r="E41" s="7"/>
      <c r="F41" s="7"/>
      <c r="G41" s="7"/>
      <c r="H41" s="7"/>
      <c r="I41" s="7"/>
      <c r="J41" s="7"/>
      <c r="K41" s="10"/>
      <c r="L41" s="10"/>
      <c r="M41" s="10"/>
      <c r="N41" s="10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Q41" s="18" t="e">
        <f t="shared" si="0"/>
        <v>#DIV/0!</v>
      </c>
    </row>
    <row r="42" spans="1:69" ht="13.5">
      <c r="A42" s="6" t="s">
        <v>100</v>
      </c>
      <c r="B42" s="7"/>
      <c r="C42" s="8"/>
      <c r="D42" s="8"/>
      <c r="E42" s="7"/>
      <c r="F42" s="7"/>
      <c r="G42" s="7"/>
      <c r="H42" s="7"/>
      <c r="I42" s="7"/>
      <c r="J42" s="7"/>
      <c r="K42" s="10"/>
      <c r="L42" s="10"/>
      <c r="M42" s="10"/>
      <c r="N42" s="10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Q42" s="18" t="e">
        <f t="shared" si="0"/>
        <v>#DIV/0!</v>
      </c>
    </row>
    <row r="43" spans="1:69" ht="13.5">
      <c r="A43" s="6" t="s">
        <v>101</v>
      </c>
      <c r="B43" s="7"/>
      <c r="C43" s="8"/>
      <c r="D43" s="8"/>
      <c r="E43" s="7"/>
      <c r="F43" s="7"/>
      <c r="G43" s="7"/>
      <c r="H43" s="7"/>
      <c r="I43" s="7"/>
      <c r="J43" s="7"/>
      <c r="K43" s="10"/>
      <c r="L43" s="10"/>
      <c r="M43" s="10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Q43" s="18" t="e">
        <f t="shared" si="0"/>
        <v>#DIV/0!</v>
      </c>
    </row>
    <row r="44" spans="1:69" ht="13.5">
      <c r="A44" s="6" t="s">
        <v>102</v>
      </c>
      <c r="B44" s="7"/>
      <c r="C44" s="8"/>
      <c r="D44" s="8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Q44" s="18" t="e">
        <f t="shared" si="0"/>
        <v>#DIV/0!</v>
      </c>
    </row>
    <row r="45" spans="1:69" ht="13.5">
      <c r="A45" s="6" t="s">
        <v>103</v>
      </c>
      <c r="B45" s="7"/>
      <c r="C45" s="7"/>
      <c r="D45" s="7"/>
      <c r="E45" s="7"/>
      <c r="F45" s="7"/>
      <c r="G45" s="7"/>
      <c r="H45" s="7"/>
      <c r="I45" s="7"/>
      <c r="J45" s="7"/>
      <c r="K45" s="10"/>
      <c r="L45" s="10"/>
      <c r="M45" s="10"/>
      <c r="N45" s="10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Q45" s="18" t="e">
        <f t="shared" si="0"/>
        <v>#DIV/0!</v>
      </c>
    </row>
  </sheetData>
  <sheetProtection/>
  <mergeCells count="20">
    <mergeCell ref="D5:E5"/>
    <mergeCell ref="D6:E6"/>
    <mergeCell ref="D7:E7"/>
    <mergeCell ref="D8:E8"/>
    <mergeCell ref="D10:E10"/>
    <mergeCell ref="F10:J10"/>
    <mergeCell ref="D11:E11"/>
    <mergeCell ref="F11:J11"/>
    <mergeCell ref="A14:K14"/>
    <mergeCell ref="L14:N14"/>
    <mergeCell ref="P14:V14"/>
    <mergeCell ref="W14:AB14"/>
    <mergeCell ref="BF14:BH14"/>
    <mergeCell ref="BJ14:BL14"/>
    <mergeCell ref="AC14:AI14"/>
    <mergeCell ref="AJ14:AP14"/>
    <mergeCell ref="AQ14:AR14"/>
    <mergeCell ref="AT14:AV14"/>
    <mergeCell ref="AZ14:BB14"/>
    <mergeCell ref="BC14:BE1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45"/>
  <sheetViews>
    <sheetView zoomScalePageLayoutView="0" workbookViewId="0" topLeftCell="A1">
      <selection activeCell="M6" sqref="M6"/>
    </sheetView>
  </sheetViews>
  <sheetFormatPr defaultColWidth="8.66015625" defaultRowHeight="18"/>
  <cols>
    <col min="1" max="14" width="8.83203125" style="1" customWidth="1"/>
    <col min="15" max="15" width="3" style="1" customWidth="1"/>
    <col min="16" max="18" width="8.83203125" style="1" customWidth="1"/>
    <col min="19" max="19" width="8" style="1" customWidth="1"/>
    <col min="20" max="25" width="8.83203125" style="1" customWidth="1"/>
    <col min="26" max="26" width="8.66015625" style="1" customWidth="1"/>
    <col min="27" max="31" width="8.83203125" style="1" customWidth="1"/>
    <col min="32" max="32" width="8.33203125" style="1" customWidth="1"/>
    <col min="33" max="38" width="8.83203125" style="1" customWidth="1"/>
    <col min="39" max="39" width="8.91015625" style="1" customWidth="1"/>
    <col min="40" max="45" width="8.83203125" style="1" customWidth="1"/>
    <col min="46" max="46" width="8.16015625" style="1" customWidth="1"/>
    <col min="47" max="48" width="8.83203125" style="1" customWidth="1"/>
    <col min="49" max="49" width="8.5" style="1" customWidth="1"/>
    <col min="50" max="51" width="8.83203125" style="1" customWidth="1"/>
    <col min="52" max="52" width="8.5" style="1" customWidth="1"/>
    <col min="53" max="54" width="8.83203125" style="1" customWidth="1"/>
    <col min="55" max="55" width="8.5" style="1" customWidth="1"/>
    <col min="56" max="57" width="8.83203125" style="1" customWidth="1"/>
    <col min="58" max="58" width="8.91015625" style="1" customWidth="1"/>
    <col min="59" max="61" width="8.83203125" style="1" customWidth="1"/>
    <col min="62" max="62" width="9.33203125" style="1" customWidth="1"/>
    <col min="63" max="64" width="8.83203125" style="1" customWidth="1"/>
    <col min="65" max="65" width="14.5" style="1" customWidth="1"/>
    <col min="66" max="66" width="9.5" style="1" customWidth="1"/>
    <col min="67" max="67" width="8" style="1" customWidth="1"/>
    <col min="68" max="68" width="19.58203125" style="1" customWidth="1"/>
    <col min="69" max="69" width="11.83203125" style="1" customWidth="1"/>
    <col min="70" max="16384" width="8.83203125" style="1" customWidth="1"/>
  </cols>
  <sheetData>
    <row r="1" spans="2:6" ht="13.5">
      <c r="B1" s="1">
        <v>2009</v>
      </c>
      <c r="C1" s="1" t="s">
        <v>0</v>
      </c>
      <c r="D1" s="1">
        <v>3</v>
      </c>
      <c r="E1" s="1" t="s">
        <v>1</v>
      </c>
      <c r="F1" s="2" t="s">
        <v>2</v>
      </c>
    </row>
    <row r="2" ht="13.5"/>
    <row r="3" ht="13.5"/>
    <row r="4" ht="13.5"/>
    <row r="5" spans="1:10" ht="13.5">
      <c r="A5" s="3" t="s">
        <v>31</v>
      </c>
      <c r="B5" s="4"/>
      <c r="C5" s="3" t="s">
        <v>32</v>
      </c>
      <c r="D5" s="24" t="s">
        <v>33</v>
      </c>
      <c r="E5" s="26"/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</row>
    <row r="6" spans="1:10" ht="13.5">
      <c r="A6" s="6" t="s">
        <v>19</v>
      </c>
      <c r="B6" s="4"/>
      <c r="C6" s="7">
        <v>350100</v>
      </c>
      <c r="D6" s="27" t="s">
        <v>39</v>
      </c>
      <c r="E6" s="28"/>
      <c r="F6" s="8" t="s">
        <v>40</v>
      </c>
      <c r="G6" s="7" t="s">
        <v>41</v>
      </c>
      <c r="H6" s="7">
        <v>3</v>
      </c>
      <c r="I6" s="7">
        <v>92</v>
      </c>
      <c r="J6" s="7">
        <v>3</v>
      </c>
    </row>
    <row r="7" spans="1:10" ht="13.5">
      <c r="A7" s="4"/>
      <c r="B7" s="4"/>
      <c r="C7" s="4"/>
      <c r="D7" s="24" t="s">
        <v>42</v>
      </c>
      <c r="E7" s="26"/>
      <c r="F7" s="4"/>
      <c r="G7" s="4"/>
      <c r="H7" s="4"/>
      <c r="I7" s="4"/>
      <c r="J7" s="4"/>
    </row>
    <row r="8" spans="1:10" ht="13.5">
      <c r="A8" s="4"/>
      <c r="B8" s="4"/>
      <c r="C8" s="4"/>
      <c r="D8" s="29">
        <v>3511</v>
      </c>
      <c r="E8" s="30"/>
      <c r="F8" s="4"/>
      <c r="G8" s="4"/>
      <c r="H8" s="4"/>
      <c r="I8" s="4"/>
      <c r="J8" s="4"/>
    </row>
    <row r="9" spans="1:10" ht="13.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>
      <c r="A10" s="3" t="s">
        <v>43</v>
      </c>
      <c r="B10" s="3" t="s">
        <v>44</v>
      </c>
      <c r="C10" s="3" t="s">
        <v>45</v>
      </c>
      <c r="D10" s="24" t="s">
        <v>46</v>
      </c>
      <c r="E10" s="26"/>
      <c r="F10" s="24" t="s">
        <v>47</v>
      </c>
      <c r="G10" s="25"/>
      <c r="H10" s="25"/>
      <c r="I10" s="25"/>
      <c r="J10" s="26"/>
    </row>
    <row r="11" spans="1:10" ht="13.5">
      <c r="A11" s="10"/>
      <c r="B11" s="7">
        <v>150</v>
      </c>
      <c r="C11" s="7">
        <v>23</v>
      </c>
      <c r="D11" s="32">
        <v>1760</v>
      </c>
      <c r="E11" s="33"/>
      <c r="F11" s="27"/>
      <c r="G11" s="31"/>
      <c r="H11" s="31"/>
      <c r="I11" s="31"/>
      <c r="J11" s="28"/>
    </row>
    <row r="12" ht="13.5"/>
    <row r="13" spans="16:69" ht="13.5">
      <c r="P13" s="11" t="s">
        <v>4</v>
      </c>
      <c r="BQ13" s="12" t="s">
        <v>6</v>
      </c>
    </row>
    <row r="14" spans="1:69" ht="13.5">
      <c r="A14" s="24" t="s">
        <v>48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  <c r="L14" s="24" t="s">
        <v>49</v>
      </c>
      <c r="M14" s="25"/>
      <c r="N14" s="26"/>
      <c r="O14" s="9"/>
      <c r="P14" s="24" t="s">
        <v>50</v>
      </c>
      <c r="Q14" s="25"/>
      <c r="R14" s="25"/>
      <c r="S14" s="25"/>
      <c r="T14" s="25"/>
      <c r="U14" s="25"/>
      <c r="V14" s="26"/>
      <c r="W14" s="24" t="s">
        <v>51</v>
      </c>
      <c r="X14" s="25"/>
      <c r="Y14" s="25"/>
      <c r="Z14" s="25"/>
      <c r="AA14" s="25"/>
      <c r="AB14" s="26"/>
      <c r="AC14" s="24" t="s">
        <v>52</v>
      </c>
      <c r="AD14" s="25"/>
      <c r="AE14" s="25"/>
      <c r="AF14" s="25"/>
      <c r="AG14" s="25"/>
      <c r="AH14" s="25"/>
      <c r="AI14" s="26"/>
      <c r="AJ14" s="24" t="s">
        <v>53</v>
      </c>
      <c r="AK14" s="25"/>
      <c r="AL14" s="25"/>
      <c r="AM14" s="25"/>
      <c r="AN14" s="25"/>
      <c r="AO14" s="25"/>
      <c r="AP14" s="26"/>
      <c r="AQ14" s="24" t="s">
        <v>54</v>
      </c>
      <c r="AR14" s="26"/>
      <c r="AS14" s="3" t="s">
        <v>55</v>
      </c>
      <c r="AT14" s="24" t="s">
        <v>56</v>
      </c>
      <c r="AU14" s="25"/>
      <c r="AV14" s="26"/>
      <c r="AW14" s="3" t="s">
        <v>57</v>
      </c>
      <c r="AX14" s="3" t="s">
        <v>105</v>
      </c>
      <c r="AY14" s="3" t="s">
        <v>58</v>
      </c>
      <c r="AZ14" s="24" t="s">
        <v>59</v>
      </c>
      <c r="BA14" s="25"/>
      <c r="BB14" s="26"/>
      <c r="BC14" s="24" t="s">
        <v>60</v>
      </c>
      <c r="BD14" s="25"/>
      <c r="BE14" s="26"/>
      <c r="BF14" s="24" t="s">
        <v>61</v>
      </c>
      <c r="BG14" s="25"/>
      <c r="BH14" s="26"/>
      <c r="BI14" s="3" t="s">
        <v>62</v>
      </c>
      <c r="BJ14" s="24" t="s">
        <v>63</v>
      </c>
      <c r="BK14" s="25"/>
      <c r="BL14" s="26"/>
      <c r="BM14" s="3" t="s">
        <v>106</v>
      </c>
      <c r="BN14" s="5" t="s">
        <v>64</v>
      </c>
      <c r="BO14" s="13" t="s">
        <v>9</v>
      </c>
      <c r="BP14" s="13" t="s">
        <v>5</v>
      </c>
      <c r="BQ14" s="12" t="s">
        <v>7</v>
      </c>
    </row>
    <row r="15" spans="1:69" ht="13.5">
      <c r="A15" s="3" t="s">
        <v>65</v>
      </c>
      <c r="B15" s="3" t="s">
        <v>66</v>
      </c>
      <c r="C15" s="3" t="s">
        <v>67</v>
      </c>
      <c r="D15" s="3" t="s">
        <v>68</v>
      </c>
      <c r="E15" s="3" t="s">
        <v>69</v>
      </c>
      <c r="F15" s="3" t="s">
        <v>70</v>
      </c>
      <c r="G15" s="3" t="s">
        <v>44</v>
      </c>
      <c r="H15" s="3" t="s">
        <v>71</v>
      </c>
      <c r="I15" s="3" t="s">
        <v>72</v>
      </c>
      <c r="J15" s="3" t="s">
        <v>73</v>
      </c>
      <c r="K15" s="3" t="s">
        <v>74</v>
      </c>
      <c r="L15" s="3" t="s">
        <v>75</v>
      </c>
      <c r="M15" s="3" t="s">
        <v>76</v>
      </c>
      <c r="N15" s="3" t="s">
        <v>77</v>
      </c>
      <c r="O15" s="3"/>
      <c r="P15" s="3" t="s">
        <v>78</v>
      </c>
      <c r="Q15" s="3" t="s">
        <v>79</v>
      </c>
      <c r="R15" s="3" t="s">
        <v>80</v>
      </c>
      <c r="S15" s="3" t="s">
        <v>81</v>
      </c>
      <c r="T15" s="3" t="s">
        <v>82</v>
      </c>
      <c r="U15" s="3" t="s">
        <v>83</v>
      </c>
      <c r="V15" s="3" t="s">
        <v>84</v>
      </c>
      <c r="W15" s="3" t="s">
        <v>78</v>
      </c>
      <c r="X15" s="3" t="s">
        <v>79</v>
      </c>
      <c r="Y15" s="3" t="s">
        <v>80</v>
      </c>
      <c r="Z15" s="3" t="s">
        <v>81</v>
      </c>
      <c r="AA15" s="3" t="s">
        <v>83</v>
      </c>
      <c r="AB15" s="3" t="s">
        <v>84</v>
      </c>
      <c r="AC15" s="3" t="s">
        <v>78</v>
      </c>
      <c r="AD15" s="3" t="s">
        <v>79</v>
      </c>
      <c r="AE15" s="3" t="s">
        <v>80</v>
      </c>
      <c r="AF15" s="3" t="s">
        <v>81</v>
      </c>
      <c r="AG15" s="3" t="s">
        <v>82</v>
      </c>
      <c r="AH15" s="3" t="s">
        <v>83</v>
      </c>
      <c r="AI15" s="3" t="s">
        <v>84</v>
      </c>
      <c r="AJ15" s="3" t="s">
        <v>78</v>
      </c>
      <c r="AK15" s="3" t="s">
        <v>79</v>
      </c>
      <c r="AL15" s="3" t="s">
        <v>80</v>
      </c>
      <c r="AM15" s="3" t="s">
        <v>81</v>
      </c>
      <c r="AN15" s="3" t="s">
        <v>82</v>
      </c>
      <c r="AO15" s="3" t="s">
        <v>83</v>
      </c>
      <c r="AP15" s="3" t="s">
        <v>84</v>
      </c>
      <c r="AQ15" s="3" t="s">
        <v>83</v>
      </c>
      <c r="AR15" s="3" t="s">
        <v>84</v>
      </c>
      <c r="AS15" s="3" t="s">
        <v>107</v>
      </c>
      <c r="AT15" s="3" t="s">
        <v>210</v>
      </c>
      <c r="AU15" s="3" t="s">
        <v>83</v>
      </c>
      <c r="AV15" s="3" t="s">
        <v>84</v>
      </c>
      <c r="AW15" s="3" t="s">
        <v>210</v>
      </c>
      <c r="AX15" s="3" t="s">
        <v>211</v>
      </c>
      <c r="AY15" s="3" t="s">
        <v>110</v>
      </c>
      <c r="AZ15" s="3" t="s">
        <v>210</v>
      </c>
      <c r="BA15" s="3" t="s">
        <v>83</v>
      </c>
      <c r="BB15" s="3" t="s">
        <v>84</v>
      </c>
      <c r="BC15" s="3" t="s">
        <v>210</v>
      </c>
      <c r="BD15" s="3" t="s">
        <v>83</v>
      </c>
      <c r="BE15" s="3" t="s">
        <v>84</v>
      </c>
      <c r="BF15" s="3" t="s">
        <v>210</v>
      </c>
      <c r="BG15" s="3" t="s">
        <v>83</v>
      </c>
      <c r="BH15" s="3" t="s">
        <v>84</v>
      </c>
      <c r="BI15" s="3" t="s">
        <v>84</v>
      </c>
      <c r="BJ15" s="3" t="s">
        <v>210</v>
      </c>
      <c r="BK15" s="3" t="s">
        <v>83</v>
      </c>
      <c r="BL15" s="3" t="s">
        <v>84</v>
      </c>
      <c r="BM15" s="3" t="s">
        <v>110</v>
      </c>
      <c r="BN15" s="5"/>
      <c r="BO15" s="13" t="s">
        <v>8</v>
      </c>
      <c r="BP15" s="13"/>
      <c r="BQ15" s="14" t="s">
        <v>10</v>
      </c>
    </row>
    <row r="16" spans="1:69" ht="13.5">
      <c r="A16" s="6" t="s">
        <v>85</v>
      </c>
      <c r="B16" s="7" t="s">
        <v>212</v>
      </c>
      <c r="C16" s="8" t="s">
        <v>213</v>
      </c>
      <c r="D16" s="8" t="s">
        <v>214</v>
      </c>
      <c r="E16" s="7">
        <v>3453</v>
      </c>
      <c r="F16" s="7">
        <v>13200</v>
      </c>
      <c r="G16" s="7">
        <v>61</v>
      </c>
      <c r="H16" s="7">
        <v>10</v>
      </c>
      <c r="I16" s="7">
        <v>590</v>
      </c>
      <c r="J16" s="21">
        <v>13.5</v>
      </c>
      <c r="K16" s="10"/>
      <c r="L16" s="10"/>
      <c r="M16" s="16">
        <v>2.57</v>
      </c>
      <c r="N16" s="10"/>
      <c r="O16" s="10"/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1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2</v>
      </c>
      <c r="BK16" s="7">
        <v>0</v>
      </c>
      <c r="BL16" s="7">
        <v>4</v>
      </c>
      <c r="BM16" s="7">
        <v>0</v>
      </c>
      <c r="BN16" s="7">
        <f>3*8</f>
        <v>24</v>
      </c>
      <c r="BO16" s="17">
        <v>8</v>
      </c>
      <c r="BQ16" s="18">
        <f aca="true" t="shared" si="0" ref="BQ16:BQ45">(I16/G16)/($D$11/$B$11)</f>
        <v>0.8243293591654248</v>
      </c>
    </row>
    <row r="17" spans="1:69" ht="13.5">
      <c r="A17" s="6" t="s">
        <v>86</v>
      </c>
      <c r="B17" s="7" t="s">
        <v>215</v>
      </c>
      <c r="C17" s="8" t="s">
        <v>213</v>
      </c>
      <c r="D17" s="8" t="s">
        <v>216</v>
      </c>
      <c r="E17" s="7">
        <v>3455</v>
      </c>
      <c r="F17" s="7">
        <v>13200</v>
      </c>
      <c r="G17" s="7">
        <v>97</v>
      </c>
      <c r="H17" s="7">
        <v>32</v>
      </c>
      <c r="I17" s="7">
        <v>1130</v>
      </c>
      <c r="J17" s="21">
        <v>13.9</v>
      </c>
      <c r="K17" s="10"/>
      <c r="L17" s="10"/>
      <c r="M17" s="16">
        <v>2.61</v>
      </c>
      <c r="N17" s="10"/>
      <c r="O17" s="10"/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2</v>
      </c>
      <c r="BK17" s="7">
        <v>1</v>
      </c>
      <c r="BL17" s="7">
        <v>2</v>
      </c>
      <c r="BM17" s="7">
        <v>0</v>
      </c>
      <c r="BN17" s="7">
        <f>7*4</f>
        <v>28</v>
      </c>
      <c r="BO17" s="17">
        <v>4</v>
      </c>
      <c r="BQ17" s="18">
        <f t="shared" si="0"/>
        <v>0.9928537956888472</v>
      </c>
    </row>
    <row r="18" spans="1:69" ht="13.5">
      <c r="A18" s="6" t="s">
        <v>14</v>
      </c>
      <c r="B18" s="7" t="s">
        <v>217</v>
      </c>
      <c r="C18" s="8" t="s">
        <v>213</v>
      </c>
      <c r="D18" s="8" t="s">
        <v>218</v>
      </c>
      <c r="E18" s="7">
        <v>3505</v>
      </c>
      <c r="F18" s="7">
        <v>13200</v>
      </c>
      <c r="G18" s="7">
        <v>135</v>
      </c>
      <c r="H18" s="7">
        <v>41</v>
      </c>
      <c r="I18" s="7">
        <v>1605</v>
      </c>
      <c r="J18" s="21">
        <v>14</v>
      </c>
      <c r="K18" s="10"/>
      <c r="L18" s="10"/>
      <c r="M18" s="16">
        <v>1.3</v>
      </c>
      <c r="N18" s="10"/>
      <c r="O18" s="10"/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1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1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1</v>
      </c>
      <c r="BM18" s="7">
        <v>0</v>
      </c>
      <c r="BN18" s="7">
        <f>6*2</f>
        <v>12</v>
      </c>
      <c r="BO18" s="17">
        <v>2</v>
      </c>
      <c r="BQ18" s="18">
        <f t="shared" si="0"/>
        <v>1.013257575757576</v>
      </c>
    </row>
    <row r="19" spans="1:69" ht="13.5">
      <c r="A19" s="6" t="s">
        <v>16</v>
      </c>
      <c r="B19" s="7">
        <v>3</v>
      </c>
      <c r="C19" s="8" t="s">
        <v>213</v>
      </c>
      <c r="D19" s="8" t="s">
        <v>219</v>
      </c>
      <c r="E19" s="7">
        <v>3520</v>
      </c>
      <c r="F19" s="7">
        <v>13200</v>
      </c>
      <c r="G19" s="7">
        <v>150</v>
      </c>
      <c r="H19" s="7">
        <v>41</v>
      </c>
      <c r="I19" s="7">
        <v>1725</v>
      </c>
      <c r="J19" s="21">
        <v>13.8</v>
      </c>
      <c r="K19" s="10"/>
      <c r="L19" s="10"/>
      <c r="M19" s="16">
        <v>0.88</v>
      </c>
      <c r="N19" s="10"/>
      <c r="O19" s="10"/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304</v>
      </c>
      <c r="AU19" s="7">
        <v>7</v>
      </c>
      <c r="AV19" s="7">
        <v>1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</v>
      </c>
      <c r="BG19" s="7">
        <v>0</v>
      </c>
      <c r="BH19" s="7">
        <v>0</v>
      </c>
      <c r="BI19" s="7">
        <v>0</v>
      </c>
      <c r="BJ19" s="7">
        <v>3</v>
      </c>
      <c r="BK19" s="7">
        <v>1</v>
      </c>
      <c r="BL19" s="7">
        <v>0</v>
      </c>
      <c r="BM19" s="7">
        <v>0</v>
      </c>
      <c r="BN19" s="7">
        <f>3*8</f>
        <v>24</v>
      </c>
      <c r="BO19" s="19">
        <v>8</v>
      </c>
      <c r="BQ19" s="18">
        <f t="shared" si="0"/>
        <v>0.9801136363636365</v>
      </c>
    </row>
    <row r="20" spans="1:69" ht="13.5">
      <c r="A20" s="6" t="s">
        <v>17</v>
      </c>
      <c r="B20" s="7" t="s">
        <v>220</v>
      </c>
      <c r="C20" s="8" t="s">
        <v>213</v>
      </c>
      <c r="D20" s="8" t="s">
        <v>221</v>
      </c>
      <c r="E20" s="7">
        <v>3530</v>
      </c>
      <c r="F20" s="7">
        <v>13200</v>
      </c>
      <c r="G20" s="7">
        <v>150</v>
      </c>
      <c r="H20" s="7">
        <v>41</v>
      </c>
      <c r="I20" s="7">
        <v>1765</v>
      </c>
      <c r="J20" s="21">
        <v>13.9</v>
      </c>
      <c r="K20" s="10"/>
      <c r="L20" s="10"/>
      <c r="M20" s="16">
        <v>0.88</v>
      </c>
      <c r="N20" s="10"/>
      <c r="O20" s="10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1</v>
      </c>
      <c r="AP20" s="7">
        <v>0</v>
      </c>
      <c r="AQ20" s="7">
        <v>0</v>
      </c>
      <c r="AR20" s="7">
        <v>0</v>
      </c>
      <c r="AS20" s="7">
        <v>0</v>
      </c>
      <c r="AT20" s="7">
        <v>73</v>
      </c>
      <c r="AU20" s="7">
        <v>2</v>
      </c>
      <c r="AV20" s="7">
        <v>1</v>
      </c>
      <c r="AW20" s="7">
        <v>6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11</v>
      </c>
      <c r="BG20" s="7">
        <v>0</v>
      </c>
      <c r="BH20" s="7">
        <v>1</v>
      </c>
      <c r="BI20" s="7">
        <v>0</v>
      </c>
      <c r="BJ20" s="7">
        <v>4</v>
      </c>
      <c r="BK20" s="7">
        <v>1</v>
      </c>
      <c r="BL20" s="7">
        <v>0</v>
      </c>
      <c r="BM20" s="7">
        <v>0</v>
      </c>
      <c r="BN20" s="7">
        <f>3*8</f>
        <v>24</v>
      </c>
      <c r="BO20" s="19">
        <v>8</v>
      </c>
      <c r="BQ20" s="18">
        <f t="shared" si="0"/>
        <v>1.0028409090909092</v>
      </c>
    </row>
    <row r="21" spans="1:69" ht="13.5">
      <c r="A21" s="6" t="s">
        <v>19</v>
      </c>
      <c r="B21" s="7">
        <v>4</v>
      </c>
      <c r="C21" s="8" t="s">
        <v>213</v>
      </c>
      <c r="D21" s="8" t="s">
        <v>222</v>
      </c>
      <c r="E21" s="7">
        <v>3540</v>
      </c>
      <c r="F21" s="7">
        <v>13200</v>
      </c>
      <c r="G21" s="7">
        <v>150</v>
      </c>
      <c r="H21" s="7">
        <v>36</v>
      </c>
      <c r="I21" s="7">
        <v>1690</v>
      </c>
      <c r="J21" s="21">
        <v>13.9</v>
      </c>
      <c r="K21" s="10"/>
      <c r="L21" s="10"/>
      <c r="M21" s="16">
        <v>0.33</v>
      </c>
      <c r="N21" s="10"/>
      <c r="O21" s="10"/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2</v>
      </c>
      <c r="AU21" s="7">
        <v>1</v>
      </c>
      <c r="AV21" s="7">
        <v>0</v>
      </c>
      <c r="AW21" s="7">
        <v>3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f>3*1</f>
        <v>3</v>
      </c>
      <c r="BO21" s="19">
        <v>1</v>
      </c>
      <c r="BQ21" s="18">
        <f t="shared" si="0"/>
        <v>0.9602272727272728</v>
      </c>
    </row>
    <row r="22" spans="1:69" ht="13.5">
      <c r="A22" s="6" t="s">
        <v>22</v>
      </c>
      <c r="B22" s="7">
        <v>5</v>
      </c>
      <c r="C22" s="8" t="s">
        <v>223</v>
      </c>
      <c r="D22" s="8" t="s">
        <v>224</v>
      </c>
      <c r="E22" s="7">
        <v>3600</v>
      </c>
      <c r="F22" s="7">
        <v>13200</v>
      </c>
      <c r="G22" s="7">
        <v>150</v>
      </c>
      <c r="H22" s="7">
        <v>18</v>
      </c>
      <c r="I22" s="7">
        <v>1710</v>
      </c>
      <c r="J22" s="21">
        <v>13.2</v>
      </c>
      <c r="K22" s="10"/>
      <c r="L22" s="10"/>
      <c r="M22" s="16">
        <v>0.92</v>
      </c>
      <c r="N22" s="10"/>
      <c r="O22" s="10"/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3</v>
      </c>
      <c r="AU22" s="7">
        <v>13</v>
      </c>
      <c r="AV22" s="7">
        <v>0</v>
      </c>
      <c r="AW22" s="7">
        <v>7</v>
      </c>
      <c r="AX22" s="7">
        <v>0</v>
      </c>
      <c r="AY22" s="7">
        <v>1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1</v>
      </c>
      <c r="BH22" s="7">
        <v>2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f>5*2</f>
        <v>10</v>
      </c>
      <c r="BO22" s="19">
        <v>2</v>
      </c>
      <c r="BQ22" s="18">
        <f t="shared" si="0"/>
        <v>0.9715909090909092</v>
      </c>
    </row>
    <row r="23" spans="1:69" ht="13.5">
      <c r="A23" s="6" t="s">
        <v>87</v>
      </c>
      <c r="B23" s="7">
        <v>6</v>
      </c>
      <c r="C23" s="8" t="s">
        <v>213</v>
      </c>
      <c r="D23" s="8" t="s">
        <v>225</v>
      </c>
      <c r="E23" s="7">
        <v>3600</v>
      </c>
      <c r="F23" s="7">
        <v>13238</v>
      </c>
      <c r="G23" s="7">
        <v>150</v>
      </c>
      <c r="H23" s="7">
        <v>34</v>
      </c>
      <c r="I23" s="7">
        <v>1660</v>
      </c>
      <c r="J23" s="21">
        <v>12.8</v>
      </c>
      <c r="K23" s="10"/>
      <c r="L23" s="10"/>
      <c r="M23" s="16">
        <v>1.59</v>
      </c>
      <c r="N23" s="10"/>
      <c r="O23" s="10"/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13</v>
      </c>
      <c r="AV23" s="7">
        <v>1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2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f>2*8</f>
        <v>16</v>
      </c>
      <c r="BO23" s="19">
        <v>8</v>
      </c>
      <c r="BQ23" s="18">
        <f t="shared" si="0"/>
        <v>0.9431818181818182</v>
      </c>
    </row>
    <row r="24" spans="1:69" ht="13.5">
      <c r="A24" s="6" t="s">
        <v>25</v>
      </c>
      <c r="B24" s="7" t="s">
        <v>226</v>
      </c>
      <c r="C24" s="8" t="s">
        <v>213</v>
      </c>
      <c r="D24" s="8" t="s">
        <v>227</v>
      </c>
      <c r="E24" s="7">
        <v>3550</v>
      </c>
      <c r="F24" s="7">
        <v>13238</v>
      </c>
      <c r="G24" s="7">
        <v>150</v>
      </c>
      <c r="H24" s="7">
        <v>2</v>
      </c>
      <c r="I24" s="7">
        <v>1740</v>
      </c>
      <c r="J24" s="21">
        <v>14</v>
      </c>
      <c r="K24" s="10"/>
      <c r="L24" s="10"/>
      <c r="M24" s="16">
        <v>1.45</v>
      </c>
      <c r="N24" s="10"/>
      <c r="O24" s="10"/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2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f>3*1</f>
        <v>3</v>
      </c>
      <c r="BO24" s="19">
        <v>1</v>
      </c>
      <c r="BQ24" s="18">
        <f t="shared" si="0"/>
        <v>0.9886363636363636</v>
      </c>
    </row>
    <row r="25" spans="1:69" ht="13.5">
      <c r="A25" s="6" t="s">
        <v>24</v>
      </c>
      <c r="B25" s="7" t="s">
        <v>228</v>
      </c>
      <c r="C25" s="8" t="s">
        <v>213</v>
      </c>
      <c r="D25" s="8" t="s">
        <v>229</v>
      </c>
      <c r="E25" s="7">
        <v>3545</v>
      </c>
      <c r="F25" s="7">
        <v>13238</v>
      </c>
      <c r="G25" s="7">
        <v>150</v>
      </c>
      <c r="H25" s="7">
        <v>30</v>
      </c>
      <c r="I25" s="7">
        <v>1710</v>
      </c>
      <c r="J25" s="21">
        <v>14.1</v>
      </c>
      <c r="K25" s="10"/>
      <c r="L25" s="10"/>
      <c r="M25" s="16">
        <v>1.25</v>
      </c>
      <c r="N25" s="10"/>
      <c r="O25" s="10"/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62</v>
      </c>
      <c r="AU25" s="7">
        <v>26</v>
      </c>
      <c r="AV25" s="7">
        <v>0</v>
      </c>
      <c r="AW25" s="7">
        <v>6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1</v>
      </c>
      <c r="BG25" s="7">
        <v>0</v>
      </c>
      <c r="BH25" s="7">
        <v>1</v>
      </c>
      <c r="BI25" s="7">
        <v>0</v>
      </c>
      <c r="BJ25" s="7">
        <v>5</v>
      </c>
      <c r="BK25" s="7">
        <v>1</v>
      </c>
      <c r="BL25" s="7">
        <v>0</v>
      </c>
      <c r="BM25" s="7">
        <v>0</v>
      </c>
      <c r="BN25" s="7">
        <f>3*8</f>
        <v>24</v>
      </c>
      <c r="BO25" s="19">
        <v>8</v>
      </c>
      <c r="BQ25" s="18">
        <f t="shared" si="0"/>
        <v>0.9715909090909092</v>
      </c>
    </row>
    <row r="26" spans="1:69" ht="13.5">
      <c r="A26" s="6" t="s">
        <v>23</v>
      </c>
      <c r="B26" s="7">
        <v>7</v>
      </c>
      <c r="C26" s="8" t="s">
        <v>230</v>
      </c>
      <c r="D26" s="8" t="s">
        <v>231</v>
      </c>
      <c r="E26" s="7">
        <v>3540</v>
      </c>
      <c r="F26" s="7">
        <v>13238</v>
      </c>
      <c r="G26" s="7">
        <v>130</v>
      </c>
      <c r="H26" s="7">
        <v>20</v>
      </c>
      <c r="I26" s="7">
        <v>1460</v>
      </c>
      <c r="J26" s="21">
        <v>13.9</v>
      </c>
      <c r="K26" s="10"/>
      <c r="L26" s="10"/>
      <c r="M26" s="16">
        <v>1.55</v>
      </c>
      <c r="N26" s="10"/>
      <c r="O26" s="10"/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41</v>
      </c>
      <c r="AU26" s="7">
        <v>28</v>
      </c>
      <c r="AV26" s="7">
        <v>1</v>
      </c>
      <c r="AW26" s="7">
        <v>4</v>
      </c>
      <c r="AX26" s="7">
        <v>0</v>
      </c>
      <c r="AY26" s="7">
        <v>1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1</v>
      </c>
      <c r="BG26" s="7">
        <v>0</v>
      </c>
      <c r="BH26" s="7">
        <v>1</v>
      </c>
      <c r="BI26" s="7">
        <v>0</v>
      </c>
      <c r="BJ26" s="7">
        <v>3</v>
      </c>
      <c r="BK26" s="7">
        <v>0</v>
      </c>
      <c r="BL26" s="7">
        <v>0</v>
      </c>
      <c r="BM26" s="7">
        <v>0</v>
      </c>
      <c r="BN26" s="7">
        <f>8*2</f>
        <v>16</v>
      </c>
      <c r="BO26" s="19">
        <v>2</v>
      </c>
      <c r="BQ26" s="18">
        <f t="shared" si="0"/>
        <v>0.9571678321678322</v>
      </c>
    </row>
    <row r="27" spans="1:69" ht="13.5">
      <c r="A27" s="6" t="s">
        <v>18</v>
      </c>
      <c r="B27" s="7" t="s">
        <v>232</v>
      </c>
      <c r="C27" s="8" t="s">
        <v>230</v>
      </c>
      <c r="D27" s="8" t="s">
        <v>233</v>
      </c>
      <c r="E27" s="7">
        <v>3508</v>
      </c>
      <c r="F27" s="7">
        <v>13220</v>
      </c>
      <c r="G27" s="7">
        <v>71</v>
      </c>
      <c r="H27" s="7">
        <v>13</v>
      </c>
      <c r="I27" s="7">
        <v>895</v>
      </c>
      <c r="J27" s="21">
        <v>13.6</v>
      </c>
      <c r="K27" s="10"/>
      <c r="L27" s="10"/>
      <c r="M27" s="16">
        <v>0.72</v>
      </c>
      <c r="N27" s="10"/>
      <c r="O27" s="10"/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36</v>
      </c>
      <c r="AU27" s="7">
        <v>0</v>
      </c>
      <c r="AV27" s="7">
        <v>10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1</v>
      </c>
      <c r="BD27" s="7">
        <v>0</v>
      </c>
      <c r="BE27" s="7">
        <v>0</v>
      </c>
      <c r="BF27" s="7">
        <v>1</v>
      </c>
      <c r="BG27" s="7">
        <v>0</v>
      </c>
      <c r="BH27" s="7">
        <v>0</v>
      </c>
      <c r="BI27" s="7">
        <v>0</v>
      </c>
      <c r="BJ27" s="7">
        <v>2</v>
      </c>
      <c r="BK27" s="7">
        <v>0</v>
      </c>
      <c r="BL27" s="7">
        <v>1</v>
      </c>
      <c r="BM27" s="7">
        <v>0</v>
      </c>
      <c r="BN27" s="7">
        <f>1*4</f>
        <v>4</v>
      </c>
      <c r="BO27" s="19">
        <v>4</v>
      </c>
      <c r="BQ27" s="18">
        <f t="shared" si="0"/>
        <v>1.0743437900128041</v>
      </c>
    </row>
    <row r="28" spans="1:69" ht="13.5">
      <c r="A28" s="6" t="s">
        <v>29</v>
      </c>
      <c r="B28" s="7" t="s">
        <v>234</v>
      </c>
      <c r="C28" s="8" t="s">
        <v>230</v>
      </c>
      <c r="D28" s="8" t="s">
        <v>235</v>
      </c>
      <c r="E28" s="7">
        <v>3511</v>
      </c>
      <c r="F28" s="7">
        <v>13220</v>
      </c>
      <c r="G28" s="7">
        <v>93</v>
      </c>
      <c r="H28" s="7">
        <v>8</v>
      </c>
      <c r="I28" s="7">
        <v>940</v>
      </c>
      <c r="J28" s="21">
        <v>12.8</v>
      </c>
      <c r="K28" s="10"/>
      <c r="L28" s="10"/>
      <c r="M28" s="16">
        <v>1.24</v>
      </c>
      <c r="N28" s="10"/>
      <c r="O28" s="10"/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57</v>
      </c>
      <c r="AU28" s="7">
        <v>20</v>
      </c>
      <c r="AV28" s="7">
        <v>0</v>
      </c>
      <c r="AW28" s="7">
        <v>5</v>
      </c>
      <c r="AX28" s="7">
        <v>0</v>
      </c>
      <c r="AY28" s="7">
        <v>1</v>
      </c>
      <c r="AZ28" s="7">
        <v>0</v>
      </c>
      <c r="BA28" s="7">
        <v>0</v>
      </c>
      <c r="BB28" s="7">
        <v>0</v>
      </c>
      <c r="BC28" s="7">
        <v>0</v>
      </c>
      <c r="BD28" s="7">
        <v>1</v>
      </c>
      <c r="BE28" s="7">
        <v>0</v>
      </c>
      <c r="BF28" s="7">
        <v>3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1</v>
      </c>
      <c r="BM28" s="7">
        <v>0</v>
      </c>
      <c r="BN28" s="7">
        <f>2*2</f>
        <v>4</v>
      </c>
      <c r="BO28" s="19">
        <v>2</v>
      </c>
      <c r="BQ28" s="18">
        <f t="shared" si="0"/>
        <v>0.8614369501466276</v>
      </c>
    </row>
    <row r="29" spans="1:69" ht="13.5">
      <c r="A29" s="6" t="s">
        <v>30</v>
      </c>
      <c r="B29" s="7" t="s">
        <v>236</v>
      </c>
      <c r="C29" s="8" t="s">
        <v>230</v>
      </c>
      <c r="D29" s="8" t="s">
        <v>237</v>
      </c>
      <c r="E29" s="7">
        <v>3515</v>
      </c>
      <c r="F29" s="7">
        <v>13220</v>
      </c>
      <c r="G29" s="7">
        <v>132</v>
      </c>
      <c r="H29" s="7">
        <v>24</v>
      </c>
      <c r="I29" s="7">
        <v>1500</v>
      </c>
      <c r="J29" s="21">
        <v>13.3</v>
      </c>
      <c r="K29" s="10"/>
      <c r="L29" s="10"/>
      <c r="M29" s="16">
        <v>2.52</v>
      </c>
      <c r="N29" s="10"/>
      <c r="O29" s="10"/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1</v>
      </c>
      <c r="AQ29" s="7">
        <v>0</v>
      </c>
      <c r="AR29" s="7">
        <v>0</v>
      </c>
      <c r="AS29" s="7">
        <v>0</v>
      </c>
      <c r="AT29" s="7">
        <v>63</v>
      </c>
      <c r="AU29" s="7">
        <v>1</v>
      </c>
      <c r="AV29" s="7">
        <v>0</v>
      </c>
      <c r="AW29" s="7">
        <v>6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6</v>
      </c>
      <c r="BG29" s="7">
        <v>0</v>
      </c>
      <c r="BH29" s="7">
        <v>0</v>
      </c>
      <c r="BI29" s="7">
        <v>0</v>
      </c>
      <c r="BJ29" s="7">
        <v>1</v>
      </c>
      <c r="BK29" s="7">
        <v>0</v>
      </c>
      <c r="BL29" s="7">
        <v>0</v>
      </c>
      <c r="BM29" s="7">
        <v>0</v>
      </c>
      <c r="BN29" s="7">
        <f>5*8</f>
        <v>40</v>
      </c>
      <c r="BO29" s="19">
        <v>8</v>
      </c>
      <c r="BQ29" s="18">
        <f t="shared" si="0"/>
        <v>0.9684917355371901</v>
      </c>
    </row>
    <row r="30" spans="1:69" ht="13.5">
      <c r="A30" s="6" t="s">
        <v>88</v>
      </c>
      <c r="B30" s="7">
        <v>9</v>
      </c>
      <c r="C30" s="8" t="s">
        <v>230</v>
      </c>
      <c r="D30" s="8" t="s">
        <v>238</v>
      </c>
      <c r="E30" s="7">
        <v>3520</v>
      </c>
      <c r="F30" s="7">
        <v>13220</v>
      </c>
      <c r="G30" s="7">
        <v>143</v>
      </c>
      <c r="H30" s="7">
        <v>28</v>
      </c>
      <c r="I30" s="7">
        <v>1680</v>
      </c>
      <c r="J30" s="21">
        <v>13.8</v>
      </c>
      <c r="K30" s="10"/>
      <c r="L30" s="10"/>
      <c r="M30" s="16">
        <v>2.04</v>
      </c>
      <c r="N30" s="10"/>
      <c r="O30" s="10"/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59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1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1</v>
      </c>
      <c r="BM30" s="7">
        <v>0</v>
      </c>
      <c r="BN30" s="7">
        <f>9*8</f>
        <v>72</v>
      </c>
      <c r="BO30" s="19">
        <v>8</v>
      </c>
      <c r="BQ30" s="18">
        <f t="shared" si="0"/>
        <v>1.0012714558169105</v>
      </c>
    </row>
    <row r="31" spans="1:69" ht="13.5">
      <c r="A31" s="6" t="s">
        <v>89</v>
      </c>
      <c r="B31" s="7">
        <v>10</v>
      </c>
      <c r="C31" s="8" t="s">
        <v>230</v>
      </c>
      <c r="D31" s="8" t="s">
        <v>239</v>
      </c>
      <c r="E31" s="7">
        <v>3530</v>
      </c>
      <c r="F31" s="7">
        <v>13220</v>
      </c>
      <c r="G31" s="7">
        <v>150</v>
      </c>
      <c r="H31" s="7">
        <v>26</v>
      </c>
      <c r="I31" s="7">
        <v>1770</v>
      </c>
      <c r="J31" s="21">
        <v>13.8</v>
      </c>
      <c r="K31" s="10"/>
      <c r="L31" s="10"/>
      <c r="M31" s="16">
        <v>2.44</v>
      </c>
      <c r="N31" s="10"/>
      <c r="O31" s="10"/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1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f>5*16</f>
        <v>80</v>
      </c>
      <c r="BO31" s="19">
        <v>16</v>
      </c>
      <c r="BQ31" s="18">
        <f t="shared" si="0"/>
        <v>1.0056818181818183</v>
      </c>
    </row>
    <row r="32" spans="1:69" ht="13.5">
      <c r="A32" s="6" t="s">
        <v>90</v>
      </c>
      <c r="B32" s="7">
        <v>11</v>
      </c>
      <c r="C32" s="8" t="s">
        <v>230</v>
      </c>
      <c r="D32" s="8" t="s">
        <v>240</v>
      </c>
      <c r="E32" s="7">
        <v>3540</v>
      </c>
      <c r="F32" s="7">
        <v>13220</v>
      </c>
      <c r="G32" s="7">
        <v>150</v>
      </c>
      <c r="H32" s="7">
        <v>45</v>
      </c>
      <c r="I32" s="7">
        <v>1720</v>
      </c>
      <c r="J32" s="21">
        <v>13.3</v>
      </c>
      <c r="K32" s="10"/>
      <c r="L32" s="10"/>
      <c r="M32" s="16">
        <v>1.65</v>
      </c>
      <c r="N32" s="10"/>
      <c r="O32" s="10"/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3</v>
      </c>
      <c r="BK32" s="7">
        <v>0</v>
      </c>
      <c r="BL32" s="7">
        <v>1</v>
      </c>
      <c r="BM32" s="7">
        <v>0</v>
      </c>
      <c r="BN32" s="7">
        <f>7*8</f>
        <v>56</v>
      </c>
      <c r="BO32" s="19">
        <v>8</v>
      </c>
      <c r="BQ32" s="18">
        <f t="shared" si="0"/>
        <v>0.9772727272727274</v>
      </c>
    </row>
    <row r="33" spans="1:69" ht="13.5">
      <c r="A33" s="6" t="s">
        <v>91</v>
      </c>
      <c r="B33" s="7">
        <v>12</v>
      </c>
      <c r="C33" s="8" t="s">
        <v>241</v>
      </c>
      <c r="D33" s="8" t="s">
        <v>242</v>
      </c>
      <c r="E33" s="7">
        <v>3600</v>
      </c>
      <c r="F33" s="7">
        <v>13220</v>
      </c>
      <c r="G33" s="7">
        <v>150</v>
      </c>
      <c r="H33" s="7">
        <v>18</v>
      </c>
      <c r="I33" s="7">
        <v>1645</v>
      </c>
      <c r="J33" s="21">
        <v>13.4</v>
      </c>
      <c r="K33" s="10"/>
      <c r="L33" s="10"/>
      <c r="M33" s="16">
        <v>1.87</v>
      </c>
      <c r="N33" s="10"/>
      <c r="O33" s="10"/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2</v>
      </c>
      <c r="BM33" s="7">
        <v>0</v>
      </c>
      <c r="BN33" s="7">
        <f>8*8</f>
        <v>64</v>
      </c>
      <c r="BO33" s="19">
        <v>8</v>
      </c>
      <c r="BQ33" s="18">
        <f t="shared" si="0"/>
        <v>0.9346590909090909</v>
      </c>
    </row>
    <row r="34" spans="1:69" ht="13.5">
      <c r="A34" s="6" t="s">
        <v>92</v>
      </c>
      <c r="B34" s="7">
        <v>13</v>
      </c>
      <c r="C34" s="8" t="s">
        <v>241</v>
      </c>
      <c r="D34" s="8" t="s">
        <v>243</v>
      </c>
      <c r="E34" s="7">
        <v>3620</v>
      </c>
      <c r="F34" s="7">
        <v>13220</v>
      </c>
      <c r="G34" s="7">
        <v>150</v>
      </c>
      <c r="H34" s="7">
        <v>18</v>
      </c>
      <c r="I34" s="7">
        <v>1550</v>
      </c>
      <c r="J34" s="21">
        <v>12.2</v>
      </c>
      <c r="K34" s="10"/>
      <c r="L34" s="10"/>
      <c r="M34" s="16">
        <v>2.33</v>
      </c>
      <c r="N34" s="10"/>
      <c r="O34" s="10"/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1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1</v>
      </c>
      <c r="BM34" s="7">
        <v>0</v>
      </c>
      <c r="BN34" s="7">
        <f>4*8</f>
        <v>32</v>
      </c>
      <c r="BO34" s="19">
        <v>8</v>
      </c>
      <c r="BP34" s="1" t="s">
        <v>244</v>
      </c>
      <c r="BQ34" s="18">
        <f t="shared" si="0"/>
        <v>0.8806818181818183</v>
      </c>
    </row>
    <row r="35" spans="1:69" ht="13.5">
      <c r="A35" s="6" t="s">
        <v>93</v>
      </c>
      <c r="B35" s="7">
        <v>14</v>
      </c>
      <c r="C35" s="8" t="s">
        <v>241</v>
      </c>
      <c r="D35" s="8" t="s">
        <v>245</v>
      </c>
      <c r="E35" s="7">
        <v>3640</v>
      </c>
      <c r="F35" s="7">
        <v>13220</v>
      </c>
      <c r="G35" s="7">
        <v>150</v>
      </c>
      <c r="H35" s="7">
        <v>8</v>
      </c>
      <c r="I35" s="7">
        <v>1600</v>
      </c>
      <c r="J35" s="21">
        <v>13</v>
      </c>
      <c r="K35" s="10"/>
      <c r="L35" s="10"/>
      <c r="M35" s="16">
        <v>1.08</v>
      </c>
      <c r="N35" s="10"/>
      <c r="O35" s="10"/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2</v>
      </c>
      <c r="BO35" s="19">
        <v>1</v>
      </c>
      <c r="BQ35" s="18">
        <f t="shared" si="0"/>
        <v>0.9090909090909091</v>
      </c>
    </row>
    <row r="36" spans="1:69" ht="13.5">
      <c r="A36" s="6" t="s">
        <v>94</v>
      </c>
      <c r="B36" s="7">
        <v>21</v>
      </c>
      <c r="C36" s="8" t="s">
        <v>246</v>
      </c>
      <c r="D36" s="8" t="s">
        <v>247</v>
      </c>
      <c r="E36" s="7">
        <v>3520</v>
      </c>
      <c r="F36" s="7">
        <v>13140</v>
      </c>
      <c r="G36" s="7">
        <v>142</v>
      </c>
      <c r="H36" s="7">
        <v>28</v>
      </c>
      <c r="I36" s="7">
        <v>1705</v>
      </c>
      <c r="J36" s="21">
        <v>13.5</v>
      </c>
      <c r="K36" s="10"/>
      <c r="L36" s="10"/>
      <c r="M36" s="16">
        <v>0.86</v>
      </c>
      <c r="N36" s="10"/>
      <c r="O36" s="10"/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48</v>
      </c>
      <c r="AU36" s="7">
        <v>11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1</v>
      </c>
      <c r="BF36" s="7">
        <v>5</v>
      </c>
      <c r="BG36" s="7">
        <v>1</v>
      </c>
      <c r="BH36" s="7">
        <v>0</v>
      </c>
      <c r="BI36" s="7">
        <v>0</v>
      </c>
      <c r="BJ36" s="7">
        <v>6</v>
      </c>
      <c r="BK36" s="7">
        <v>0</v>
      </c>
      <c r="BL36" s="7">
        <v>0</v>
      </c>
      <c r="BM36" s="7">
        <v>0</v>
      </c>
      <c r="BN36" s="7">
        <f>3*8</f>
        <v>24</v>
      </c>
      <c r="BO36" s="19">
        <v>8</v>
      </c>
      <c r="BQ36" s="18">
        <f t="shared" si="0"/>
        <v>1.0233274647887325</v>
      </c>
    </row>
    <row r="37" spans="1:69" ht="13.5">
      <c r="A37" s="6" t="s">
        <v>95</v>
      </c>
      <c r="B37" s="7"/>
      <c r="C37" s="8"/>
      <c r="D37" s="8"/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Q37" s="18" t="e">
        <f t="shared" si="0"/>
        <v>#DIV/0!</v>
      </c>
    </row>
    <row r="38" spans="1:69" ht="13.5">
      <c r="A38" s="6" t="s">
        <v>96</v>
      </c>
      <c r="B38" s="7"/>
      <c r="C38" s="8"/>
      <c r="D38" s="8"/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Q38" s="18" t="e">
        <f t="shared" si="0"/>
        <v>#DIV/0!</v>
      </c>
    </row>
    <row r="39" spans="1:69" ht="13.5">
      <c r="A39" s="6" t="s">
        <v>97</v>
      </c>
      <c r="B39" s="7"/>
      <c r="C39" s="8"/>
      <c r="D39" s="8"/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Q39" s="18" t="e">
        <f t="shared" si="0"/>
        <v>#DIV/0!</v>
      </c>
    </row>
    <row r="40" spans="1:69" ht="13.5">
      <c r="A40" s="6" t="s">
        <v>98</v>
      </c>
      <c r="B40" s="7"/>
      <c r="C40" s="8"/>
      <c r="D40" s="8"/>
      <c r="E40" s="7"/>
      <c r="F40" s="7"/>
      <c r="G40" s="7"/>
      <c r="H40" s="7"/>
      <c r="I40" s="7"/>
      <c r="J40" s="7"/>
      <c r="K40" s="10"/>
      <c r="L40" s="10"/>
      <c r="M40" s="10"/>
      <c r="N40" s="10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Q40" s="18" t="e">
        <f t="shared" si="0"/>
        <v>#DIV/0!</v>
      </c>
    </row>
    <row r="41" spans="1:69" ht="13.5">
      <c r="A41" s="6" t="s">
        <v>99</v>
      </c>
      <c r="B41" s="7"/>
      <c r="C41" s="8"/>
      <c r="D41" s="8"/>
      <c r="E41" s="7"/>
      <c r="F41" s="7"/>
      <c r="G41" s="7"/>
      <c r="H41" s="7"/>
      <c r="I41" s="7"/>
      <c r="J41" s="7"/>
      <c r="K41" s="10"/>
      <c r="L41" s="10"/>
      <c r="M41" s="10"/>
      <c r="N41" s="10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Q41" s="18" t="e">
        <f t="shared" si="0"/>
        <v>#DIV/0!</v>
      </c>
    </row>
    <row r="42" spans="1:69" ht="13.5">
      <c r="A42" s="6" t="s">
        <v>100</v>
      </c>
      <c r="B42" s="7"/>
      <c r="C42" s="8"/>
      <c r="D42" s="8"/>
      <c r="E42" s="7"/>
      <c r="F42" s="7"/>
      <c r="G42" s="7"/>
      <c r="H42" s="7"/>
      <c r="I42" s="7"/>
      <c r="J42" s="7"/>
      <c r="K42" s="10"/>
      <c r="L42" s="10"/>
      <c r="M42" s="10"/>
      <c r="N42" s="10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Q42" s="18" t="e">
        <f t="shared" si="0"/>
        <v>#DIV/0!</v>
      </c>
    </row>
    <row r="43" spans="1:69" ht="13.5">
      <c r="A43" s="6" t="s">
        <v>101</v>
      </c>
      <c r="B43" s="7"/>
      <c r="C43" s="8"/>
      <c r="D43" s="8"/>
      <c r="E43" s="7"/>
      <c r="F43" s="7"/>
      <c r="G43" s="7"/>
      <c r="H43" s="7"/>
      <c r="I43" s="7"/>
      <c r="J43" s="7"/>
      <c r="K43" s="10"/>
      <c r="L43" s="10"/>
      <c r="M43" s="10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Q43" s="18" t="e">
        <f t="shared" si="0"/>
        <v>#DIV/0!</v>
      </c>
    </row>
    <row r="44" spans="1:69" ht="13.5">
      <c r="A44" s="6" t="s">
        <v>102</v>
      </c>
      <c r="B44" s="7"/>
      <c r="C44" s="8"/>
      <c r="D44" s="8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Q44" s="18" t="e">
        <f t="shared" si="0"/>
        <v>#DIV/0!</v>
      </c>
    </row>
    <row r="45" spans="1:69" ht="13.5">
      <c r="A45" s="6" t="s">
        <v>103</v>
      </c>
      <c r="B45" s="7"/>
      <c r="C45" s="7"/>
      <c r="D45" s="7"/>
      <c r="E45" s="7"/>
      <c r="F45" s="7"/>
      <c r="G45" s="7"/>
      <c r="H45" s="7"/>
      <c r="I45" s="7"/>
      <c r="J45" s="7"/>
      <c r="K45" s="10"/>
      <c r="L45" s="10"/>
      <c r="M45" s="10"/>
      <c r="N45" s="10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Q45" s="18" t="e">
        <f t="shared" si="0"/>
        <v>#DIV/0!</v>
      </c>
    </row>
  </sheetData>
  <sheetProtection/>
  <mergeCells count="20">
    <mergeCell ref="A14:K14"/>
    <mergeCell ref="L14:N14"/>
    <mergeCell ref="BF14:BH14"/>
    <mergeCell ref="BJ14:BL14"/>
    <mergeCell ref="AC14:AI14"/>
    <mergeCell ref="AJ14:AP14"/>
    <mergeCell ref="AQ14:AR14"/>
    <mergeCell ref="AT14:AV14"/>
    <mergeCell ref="AZ14:BB14"/>
    <mergeCell ref="BC14:BE14"/>
    <mergeCell ref="P14:V14"/>
    <mergeCell ref="W14:AB14"/>
    <mergeCell ref="D5:E5"/>
    <mergeCell ref="D6:E6"/>
    <mergeCell ref="D7:E7"/>
    <mergeCell ref="D8:E8"/>
    <mergeCell ref="D10:E10"/>
    <mergeCell ref="F10:J10"/>
    <mergeCell ref="D11:E11"/>
    <mergeCell ref="F11:J11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fujikawa</cp:lastModifiedBy>
  <cp:lastPrinted>2007-11-02T05:23:47Z</cp:lastPrinted>
  <dcterms:created xsi:type="dcterms:W3CDTF">2004-02-14T05:16:16Z</dcterms:created>
  <dcterms:modified xsi:type="dcterms:W3CDTF">2010-02-26T01:31:47Z</dcterms:modified>
  <cp:category/>
  <cp:version/>
  <cp:contentType/>
  <cp:contentStatus/>
</cp:coreProperties>
</file>